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Vallejo - Sacramento St\8.0 FINANCING\8.8  TAX CREDIT ALLOCATION COMMITTEE\8.8.2  Application\3. Drafts\"/>
    </mc:Choice>
  </mc:AlternateContent>
  <xr:revisionPtr revIDLastSave="0" documentId="13_ncr:1_{8C9E8567-28A9-449B-9DCE-62BB421EDDFE}" xr6:coauthVersionLast="45" xr6:coauthVersionMax="45" xr10:uidLastSave="{00000000-0000-0000-0000-000000000000}"/>
  <bookViews>
    <workbookView xWindow="22932" yWindow="-108" windowWidth="23256" windowHeight="12576"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Forma'!$A$1:$AH$84</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Forma'!$A$1:$AH$84</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7" i="7" l="1"/>
  <c r="AM569" i="3" l="1"/>
  <c r="AO643" i="3" s="1"/>
  <c r="C10" i="4" l="1"/>
  <c r="D65" i="4"/>
  <c r="C65" i="4"/>
  <c r="C76" i="4"/>
  <c r="C61" i="4"/>
  <c r="C58" i="4"/>
  <c r="D94" i="4"/>
  <c r="C94" i="4"/>
  <c r="D52" i="4"/>
  <c r="C52" i="4"/>
  <c r="D51" i="4"/>
  <c r="C51" i="4"/>
  <c r="D50" i="4"/>
  <c r="C50" i="4"/>
  <c r="D13" i="4"/>
  <c r="C13" i="4"/>
  <c r="D10" i="4"/>
  <c r="D5" i="4"/>
  <c r="C5" i="4"/>
  <c r="D80" i="4"/>
  <c r="C80" i="4"/>
  <c r="D93" i="4"/>
  <c r="D92" i="4"/>
  <c r="D86" i="4"/>
  <c r="D85" i="4"/>
  <c r="D84" i="4"/>
  <c r="C93" i="4"/>
  <c r="C92" i="4"/>
  <c r="C90" i="4"/>
  <c r="C89" i="4"/>
  <c r="C88" i="4"/>
  <c r="C86" i="4"/>
  <c r="C85" i="4"/>
  <c r="C84" i="4"/>
  <c r="D53" i="4"/>
  <c r="C53" i="4"/>
  <c r="AO642" i="3"/>
  <c r="C642" i="3"/>
  <c r="AM568" i="3"/>
  <c r="C55" i="7" l="1"/>
  <c r="C51" i="7"/>
  <c r="E51" i="7"/>
  <c r="G51" i="7" l="1"/>
  <c r="I51" i="7" s="1"/>
  <c r="C30" i="4"/>
  <c r="K51" i="7"/>
  <c r="I52" i="7"/>
  <c r="G52" i="7"/>
  <c r="G57" i="7"/>
  <c r="E52" i="7"/>
  <c r="C79" i="4" l="1"/>
  <c r="D30" i="4"/>
  <c r="D79" i="4"/>
  <c r="M51" i="7"/>
  <c r="K52" i="7"/>
  <c r="I57" i="7"/>
  <c r="O51" i="7" l="1"/>
  <c r="M52" i="7"/>
  <c r="K57" i="7"/>
  <c r="Q51" i="7" l="1"/>
  <c r="O52" i="7"/>
  <c r="M57" i="7"/>
  <c r="S51" i="7" l="1"/>
  <c r="Q52" i="7"/>
  <c r="O57" i="7"/>
  <c r="U51" i="7" l="1"/>
  <c r="S52" i="7"/>
  <c r="Q57" i="7"/>
  <c r="W51" i="7" l="1"/>
  <c r="U52" i="7"/>
  <c r="S57" i="7"/>
  <c r="Y51" i="7" l="1"/>
  <c r="W52" i="7"/>
  <c r="U57" i="7"/>
  <c r="AA51" i="7" l="1"/>
  <c r="Y52" i="7"/>
  <c r="W57" i="7"/>
  <c r="AC51" i="7" l="1"/>
  <c r="AA52" i="7"/>
  <c r="Y57" i="7"/>
  <c r="AE51" i="7" l="1"/>
  <c r="AC52" i="7"/>
  <c r="AA57" i="7"/>
  <c r="AG51" i="7" l="1"/>
  <c r="AE52" i="7"/>
  <c r="AC57" i="7"/>
  <c r="AI51" i="7" l="1"/>
  <c r="AG52" i="7"/>
  <c r="AE57" i="7"/>
  <c r="AK51" i="7" l="1"/>
  <c r="AI52" i="7"/>
  <c r="AG57" i="7"/>
  <c r="AM51" i="7" l="1"/>
  <c r="AK52" i="7"/>
  <c r="AO51" i="7" l="1"/>
  <c r="AM52" i="7"/>
  <c r="AQ51" i="7" l="1"/>
  <c r="AO52" i="7"/>
  <c r="AS51" i="7" l="1"/>
  <c r="AQ52" i="7"/>
  <c r="AU51" i="7" l="1"/>
  <c r="AS52" i="7"/>
  <c r="AW51" i="7" l="1"/>
  <c r="AU52" i="7"/>
  <c r="AY51" i="7" l="1"/>
  <c r="AW52" i="7"/>
  <c r="BA51" i="7" l="1"/>
  <c r="AY52" i="7"/>
  <c r="BC51" i="7" l="1"/>
  <c r="BA52" i="7"/>
  <c r="BE51" i="7" l="1"/>
  <c r="BC52" i="7"/>
  <c r="BG51" i="7" l="1"/>
  <c r="BE52" i="7"/>
  <c r="BI51" i="7" l="1"/>
  <c r="BG52" i="7"/>
  <c r="BK51" i="7" l="1"/>
  <c r="BI52" i="7"/>
  <c r="BM51" i="7" l="1"/>
  <c r="BK52" i="7"/>
  <c r="BO51" i="7" l="1"/>
  <c r="BM52" i="7"/>
  <c r="BQ51" i="7" l="1"/>
  <c r="BO52" i="7"/>
  <c r="BS51" i="7" l="1"/>
  <c r="BQ52" i="7"/>
  <c r="BU51" i="7" l="1"/>
  <c r="BS52" i="7"/>
  <c r="BW51" i="7" l="1"/>
  <c r="BU52" i="7"/>
  <c r="BY51" i="7" l="1"/>
  <c r="BW52" i="7"/>
  <c r="CA51" i="7" l="1"/>
  <c r="BY52" i="7"/>
  <c r="CC51" i="7" l="1"/>
  <c r="CA52" i="7"/>
  <c r="CE51" i="7" l="1"/>
  <c r="CC52" i="7"/>
  <c r="CG51" i="7" l="1"/>
  <c r="CE52" i="7"/>
  <c r="CI51" i="7" l="1"/>
  <c r="CG52" i="7"/>
  <c r="CK51" i="7" l="1"/>
  <c r="CI52" i="7"/>
  <c r="CM51" i="7" l="1"/>
  <c r="CK52" i="7"/>
  <c r="CO51" i="7" l="1"/>
  <c r="CM52" i="7"/>
  <c r="AM567" i="3"/>
  <c r="AM566" i="3"/>
  <c r="Q567" i="3"/>
  <c r="W564" i="3"/>
  <c r="W565" i="3" s="1"/>
  <c r="Q564" i="3"/>
  <c r="CQ51" i="7" l="1"/>
  <c r="CO52" i="7"/>
  <c r="C9" i="7"/>
  <c r="C7" i="7"/>
  <c r="A31" i="7"/>
  <c r="S36" i="4"/>
  <c r="E68" i="4"/>
  <c r="E67" i="4"/>
  <c r="E66" i="4"/>
  <c r="E36" i="4"/>
  <c r="CS51" i="7" l="1"/>
  <c r="CQ52" i="7"/>
  <c r="D43" i="4"/>
  <c r="C43" i="4"/>
  <c r="D41" i="4"/>
  <c r="D40" i="4"/>
  <c r="C41" i="4"/>
  <c r="C40" i="4"/>
  <c r="D29" i="4"/>
  <c r="C29" i="4"/>
  <c r="D4" i="4"/>
  <c r="C4" i="4"/>
  <c r="N209" i="20"/>
  <c r="T208" i="20"/>
  <c r="I208" i="20"/>
  <c r="T207" i="20"/>
  <c r="I207" i="20"/>
  <c r="B183" i="20"/>
  <c r="B184" i="20"/>
  <c r="B182" i="20"/>
  <c r="AA933" i="3"/>
  <c r="E7" i="8"/>
  <c r="E9" i="8" s="1"/>
  <c r="E4" i="8"/>
  <c r="E6" i="8" s="1"/>
  <c r="Z811" i="3"/>
  <c r="O736" i="3"/>
  <c r="G736" i="3"/>
  <c r="O735" i="3"/>
  <c r="G735" i="3"/>
  <c r="O734" i="3"/>
  <c r="K735" i="3"/>
  <c r="G733" i="3"/>
  <c r="G732" i="3"/>
  <c r="K733" i="3"/>
  <c r="G731" i="3"/>
  <c r="G730" i="3"/>
  <c r="G729" i="3"/>
  <c r="O728" i="3"/>
  <c r="K730" i="3"/>
  <c r="K732" i="3" l="1"/>
  <c r="E8" i="8"/>
  <c r="CU51" i="7"/>
  <c r="CS52" i="7"/>
  <c r="K736" i="3"/>
  <c r="T772" i="3"/>
  <c r="E5" i="8"/>
  <c r="CW51" i="7" l="1"/>
  <c r="CU52" i="7"/>
  <c r="G728" i="3"/>
  <c r="CY51" i="7" l="1"/>
  <c r="CW52" i="7"/>
  <c r="AO639" i="3"/>
  <c r="AO638" i="3"/>
  <c r="O637" i="3"/>
  <c r="Q566" i="3" s="1"/>
  <c r="DA51" i="7" l="1"/>
  <c r="CY52" i="7"/>
  <c r="G30" i="4"/>
  <c r="AD183" i="20"/>
  <c r="AD184" i="20"/>
  <c r="H30" i="4"/>
  <c r="DC51" i="7" l="1"/>
  <c r="DA52" i="7"/>
  <c r="R66" i="4"/>
  <c r="R67" i="4"/>
  <c r="R68" i="4"/>
  <c r="DE51" i="7" l="1"/>
  <c r="DC52" i="7"/>
  <c r="AD67" i="15"/>
  <c r="Y67" i="15"/>
  <c r="DG51" i="7" l="1"/>
  <c r="DE52" i="7"/>
  <c r="A104" i="11"/>
  <c r="C101" i="11"/>
  <c r="C102" i="11"/>
  <c r="C103" i="11"/>
  <c r="C104" i="11"/>
  <c r="B101" i="11"/>
  <c r="B102" i="11"/>
  <c r="B103" i="11"/>
  <c r="B104" i="11"/>
  <c r="C85" i="11"/>
  <c r="C87" i="11"/>
  <c r="C88" i="11"/>
  <c r="C89" i="11"/>
  <c r="C90" i="11"/>
  <c r="C91" i="11"/>
  <c r="C92" i="11"/>
  <c r="C95" i="11"/>
  <c r="C96" i="11"/>
  <c r="B85" i="11"/>
  <c r="B87" i="11"/>
  <c r="B88" i="11"/>
  <c r="B89" i="11"/>
  <c r="B90" i="11"/>
  <c r="B91" i="11"/>
  <c r="B92" i="11"/>
  <c r="B95" i="11"/>
  <c r="B96" i="11"/>
  <c r="A70" i="11"/>
  <c r="C67" i="11"/>
  <c r="C68" i="11"/>
  <c r="C69" i="11"/>
  <c r="C70" i="11"/>
  <c r="B67" i="11"/>
  <c r="B68" i="11"/>
  <c r="B69" i="11"/>
  <c r="B70" i="11"/>
  <c r="A62" i="11"/>
  <c r="A54" i="11"/>
  <c r="A38" i="11"/>
  <c r="A26" i="11"/>
  <c r="C35" i="11"/>
  <c r="C37" i="11"/>
  <c r="B35" i="11"/>
  <c r="B37" i="11"/>
  <c r="C24" i="11"/>
  <c r="C25" i="11"/>
  <c r="C26" i="11"/>
  <c r="B25" i="11"/>
  <c r="B26" i="11"/>
  <c r="D70" i="4"/>
  <c r="C70" i="4"/>
  <c r="C54" i="11"/>
  <c r="B54" i="11"/>
  <c r="DI51" i="7" l="1"/>
  <c r="DG52" i="7"/>
  <c r="AU109" i="20"/>
  <c r="AU108" i="20"/>
  <c r="AU107" i="20"/>
  <c r="AU106" i="20"/>
  <c r="AU105" i="20"/>
  <c r="AU104" i="20"/>
  <c r="DK51" i="7" l="1"/>
  <c r="DI52" i="7"/>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DM51" i="7" l="1"/>
  <c r="DK52" i="7"/>
  <c r="V28" i="23"/>
  <c r="AB28" i="23"/>
  <c r="AH28" i="23"/>
  <c r="AN28" i="23"/>
  <c r="P28" i="23"/>
  <c r="DO51" i="7" l="1"/>
  <c r="DM52" i="7"/>
  <c r="J28" i="23"/>
  <c r="DQ51" i="7" l="1"/>
  <c r="DO52" i="7"/>
  <c r="AB131" i="23"/>
  <c r="Q131" i="23"/>
  <c r="N10" i="23"/>
  <c r="N11" i="23"/>
  <c r="T128" i="23"/>
  <c r="DS51" i="7" l="1"/>
  <c r="DQ52" i="7"/>
  <c r="S15" i="23"/>
  <c r="AB8" i="23"/>
  <c r="L6" i="23"/>
  <c r="L4" i="23"/>
  <c r="DU51" i="7" l="1"/>
  <c r="DS52" i="7"/>
  <c r="G75" i="7"/>
  <c r="I75" i="7" s="1"/>
  <c r="K75" i="7" s="1"/>
  <c r="M75" i="7" s="1"/>
  <c r="O75" i="7" s="1"/>
  <c r="Q75" i="7" s="1"/>
  <c r="S75" i="7" s="1"/>
  <c r="U75" i="7" s="1"/>
  <c r="W75" i="7" s="1"/>
  <c r="Y75" i="7" s="1"/>
  <c r="AA75" i="7" s="1"/>
  <c r="AC75" i="7" s="1"/>
  <c r="AE75" i="7" s="1"/>
  <c r="AG75" i="7" s="1"/>
  <c r="G76" i="7"/>
  <c r="I76" i="7" s="1"/>
  <c r="K76" i="7" s="1"/>
  <c r="M76" i="7" s="1"/>
  <c r="O76" i="7" s="1"/>
  <c r="Q76" i="7" s="1"/>
  <c r="S76" i="7" s="1"/>
  <c r="U76" i="7" s="1"/>
  <c r="W76" i="7" s="1"/>
  <c r="Y76" i="7" s="1"/>
  <c r="AA76" i="7" s="1"/>
  <c r="AC76" i="7" s="1"/>
  <c r="AE76" i="7" s="1"/>
  <c r="AG76" i="7" s="1"/>
  <c r="G61" i="7"/>
  <c r="I61" i="7" s="1"/>
  <c r="K61" i="7" s="1"/>
  <c r="M61" i="7" s="1"/>
  <c r="O61" i="7" s="1"/>
  <c r="Q61" i="7" s="1"/>
  <c r="S61" i="7" s="1"/>
  <c r="U61" i="7" s="1"/>
  <c r="W61" i="7" s="1"/>
  <c r="Y61" i="7" s="1"/>
  <c r="AA61" i="7" s="1"/>
  <c r="AC61" i="7" s="1"/>
  <c r="AE61" i="7" s="1"/>
  <c r="AG61" i="7" s="1"/>
  <c r="G62" i="7"/>
  <c r="I62" i="7" s="1"/>
  <c r="K62" i="7" s="1"/>
  <c r="M62" i="7" s="1"/>
  <c r="O62" i="7" s="1"/>
  <c r="Q62" i="7" s="1"/>
  <c r="S62" i="7" s="1"/>
  <c r="U62" i="7" s="1"/>
  <c r="W62" i="7" s="1"/>
  <c r="Y62" i="7" s="1"/>
  <c r="AA62" i="7" s="1"/>
  <c r="AC62" i="7" s="1"/>
  <c r="AE62" i="7" s="1"/>
  <c r="AG62" i="7" s="1"/>
  <c r="G63" i="7"/>
  <c r="I63" i="7" s="1"/>
  <c r="K63" i="7" s="1"/>
  <c r="M63" i="7" s="1"/>
  <c r="O63" i="7" s="1"/>
  <c r="Q63" i="7" s="1"/>
  <c r="S63" i="7" s="1"/>
  <c r="U63" i="7" s="1"/>
  <c r="W63" i="7" s="1"/>
  <c r="Y63" i="7" s="1"/>
  <c r="AA63" i="7" s="1"/>
  <c r="AC63" i="7" s="1"/>
  <c r="AE63" i="7" s="1"/>
  <c r="AG63" i="7" s="1"/>
  <c r="G64" i="7"/>
  <c r="I64" i="7" s="1"/>
  <c r="K64" i="7" s="1"/>
  <c r="M64" i="7" s="1"/>
  <c r="O64" i="7" s="1"/>
  <c r="Q64" i="7" s="1"/>
  <c r="S64" i="7" s="1"/>
  <c r="U64" i="7" s="1"/>
  <c r="W64" i="7" s="1"/>
  <c r="Y64" i="7" s="1"/>
  <c r="AA64" i="7" s="1"/>
  <c r="AC64" i="7" s="1"/>
  <c r="AE64" i="7" s="1"/>
  <c r="AG64" i="7" s="1"/>
  <c r="G60" i="7"/>
  <c r="I60" i="7" s="1"/>
  <c r="K60" i="7" s="1"/>
  <c r="M60" i="7" s="1"/>
  <c r="O60" i="7" s="1"/>
  <c r="Q60" i="7" s="1"/>
  <c r="S60" i="7" s="1"/>
  <c r="U60" i="7" s="1"/>
  <c r="W60" i="7" s="1"/>
  <c r="Y60" i="7" s="1"/>
  <c r="AA60" i="7" s="1"/>
  <c r="AC60" i="7" s="1"/>
  <c r="AE60" i="7" s="1"/>
  <c r="AG60" i="7" s="1"/>
  <c r="A61" i="15"/>
  <c r="AF1005" i="3"/>
  <c r="DW51" i="7" l="1"/>
  <c r="DU52" i="7"/>
  <c r="BA500" i="3"/>
  <c r="BA492" i="3"/>
  <c r="DY51" i="7" l="1"/>
  <c r="DW52" i="7"/>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A51" i="7" l="1"/>
  <c r="DY52" i="7"/>
  <c r="O75" i="23"/>
  <c r="B64" i="23"/>
  <c r="B63" i="23"/>
  <c r="B62" i="23"/>
  <c r="B61" i="23"/>
  <c r="B60" i="23"/>
  <c r="AH57" i="23"/>
  <c r="Z57" i="23"/>
  <c r="R57" i="23"/>
  <c r="AO47" i="23"/>
  <c r="AO46" i="23"/>
  <c r="AO45" i="23"/>
  <c r="AO44" i="23"/>
  <c r="AO43" i="23"/>
  <c r="AO42" i="23"/>
  <c r="AO41" i="23"/>
  <c r="AO40" i="23"/>
  <c r="AO39" i="23"/>
  <c r="AO38" i="23"/>
  <c r="AO37" i="23"/>
  <c r="AO36" i="23"/>
  <c r="EC51" i="7" l="1"/>
  <c r="EA52" i="7"/>
  <c r="B100" i="4"/>
  <c r="E100" i="4" s="1"/>
  <c r="R100" i="4" s="1"/>
  <c r="EE51" i="7" l="1"/>
  <c r="EC52" i="7"/>
  <c r="U589" i="20"/>
  <c r="EG51" i="7" l="1"/>
  <c r="EE52" i="7"/>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EI51" i="7" l="1"/>
  <c r="EG52" i="7"/>
  <c r="J7" i="22"/>
  <c r="E10" i="22"/>
  <c r="E9" i="22"/>
  <c r="E8" i="22"/>
  <c r="E7" i="22"/>
  <c r="G35" i="22"/>
  <c r="EK51" i="7" l="1"/>
  <c r="EI52" i="7"/>
  <c r="BG704" i="3"/>
  <c r="BG705" i="3"/>
  <c r="BG706" i="3"/>
  <c r="BG707" i="3"/>
  <c r="BG708" i="3"/>
  <c r="BG710" i="3"/>
  <c r="BG711" i="3"/>
  <c r="BG712" i="3"/>
  <c r="BG713" i="3"/>
  <c r="BG714" i="3"/>
  <c r="BG715" i="3"/>
  <c r="BG716" i="3"/>
  <c r="BG717" i="3"/>
  <c r="BG718" i="3"/>
  <c r="BG719" i="3"/>
  <c r="BG720" i="3"/>
  <c r="BG721" i="3"/>
  <c r="BG722" i="3"/>
  <c r="BG723" i="3"/>
  <c r="BG724" i="3"/>
  <c r="BG725" i="3"/>
  <c r="BG726" i="3"/>
  <c r="BG727" i="3"/>
  <c r="BG703" i="3"/>
  <c r="EM51" i="7" l="1"/>
  <c r="EK52" i="7"/>
  <c r="E5" i="21"/>
  <c r="EO51" i="7" l="1"/>
  <c r="EM52" i="7"/>
  <c r="AD1036" i="3"/>
  <c r="EQ51" i="7" l="1"/>
  <c r="EO52" i="7"/>
  <c r="AB228" i="20"/>
  <c r="AB230" i="20" s="1"/>
  <c r="AB216" i="20"/>
  <c r="AB215" i="20"/>
  <c r="AB214" i="20"/>
  <c r="AB213" i="20"/>
  <c r="AB212" i="20"/>
  <c r="AB211" i="20"/>
  <c r="AB210" i="20"/>
  <c r="ES51" i="7" l="1"/>
  <c r="EQ52" i="7"/>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EU51" i="7" l="1"/>
  <c r="ES52" i="7"/>
  <c r="AO60" i="20"/>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EW51" i="7" l="1"/>
  <c r="EU52" i="7"/>
  <c r="AS573" i="20"/>
  <c r="AO32" i="20"/>
  <c r="AK51" i="20" s="1"/>
  <c r="AK72" i="20" s="1"/>
  <c r="AK553" i="20"/>
  <c r="T795" i="20" s="1"/>
  <c r="AF795" i="20" s="1"/>
  <c r="AS575" i="20"/>
  <c r="AK684" i="20" s="1"/>
  <c r="T798" i="20" s="1"/>
  <c r="AF798" i="20" s="1"/>
  <c r="EY51" i="7" l="1"/>
  <c r="EW52" i="7"/>
  <c r="T784" i="20"/>
  <c r="AF784" i="20" s="1"/>
  <c r="T785" i="20"/>
  <c r="AF785" i="20" s="1"/>
  <c r="AK174" i="20"/>
  <c r="T791" i="20" s="1"/>
  <c r="AF791" i="20" s="1"/>
  <c r="W860" i="3"/>
  <c r="FA51" i="7" l="1"/>
  <c r="EY52" i="7"/>
  <c r="A3" i="15"/>
  <c r="FC51" i="7" l="1"/>
  <c r="FA52" i="7"/>
  <c r="BA1000" i="3"/>
  <c r="FE51" i="7" l="1"/>
  <c r="FC52" i="7"/>
  <c r="AD64" i="15"/>
  <c r="FG51" i="7" l="1"/>
  <c r="FE52" i="7"/>
  <c r="T11" i="4"/>
  <c r="H11" i="13" s="1"/>
  <c r="R91" i="4"/>
  <c r="T25" i="15"/>
  <c r="AI7" i="15" s="1"/>
  <c r="AG440" i="3"/>
  <c r="AG443" i="3"/>
  <c r="B59" i="4"/>
  <c r="E59" i="4" s="1"/>
  <c r="R59" i="4" s="1"/>
  <c r="C81" i="11"/>
  <c r="B81" i="11"/>
  <c r="I96" i="13"/>
  <c r="J96" i="13"/>
  <c r="J81" i="13"/>
  <c r="I81" i="13"/>
  <c r="G81" i="13"/>
  <c r="F81" i="13"/>
  <c r="D81" i="13"/>
  <c r="C81" i="13"/>
  <c r="H80" i="13"/>
  <c r="B80" i="13"/>
  <c r="F81" i="4"/>
  <c r="G81" i="4"/>
  <c r="H81" i="4"/>
  <c r="I81" i="4"/>
  <c r="J81" i="4"/>
  <c r="K81" i="4"/>
  <c r="L81" i="4"/>
  <c r="M81" i="4"/>
  <c r="N81" i="4"/>
  <c r="O81" i="4"/>
  <c r="P81" i="4"/>
  <c r="Q81" i="4"/>
  <c r="T81" i="4"/>
  <c r="H81" i="13" s="1"/>
  <c r="B80" i="4"/>
  <c r="E80" i="4" s="1"/>
  <c r="R80" i="4" s="1"/>
  <c r="A76" i="13"/>
  <c r="A61" i="13"/>
  <c r="A37" i="13"/>
  <c r="A25" i="13"/>
  <c r="A103" i="13"/>
  <c r="A95" i="13"/>
  <c r="A94" i="13"/>
  <c r="A93" i="13"/>
  <c r="AD68" i="15"/>
  <c r="B5" i="8"/>
  <c r="F5" i="8" s="1"/>
  <c r="B6" i="8"/>
  <c r="F6" i="8" s="1"/>
  <c r="B7" i="8"/>
  <c r="F7" i="8" s="1"/>
  <c r="B8" i="8"/>
  <c r="F8" i="8" s="1"/>
  <c r="B9" i="8"/>
  <c r="F9" i="8" s="1"/>
  <c r="B11" i="8"/>
  <c r="B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49" i="13"/>
  <c r="E48" i="13"/>
  <c r="E47" i="13"/>
  <c r="E27" i="13"/>
  <c r="E25" i="13"/>
  <c r="E23" i="13"/>
  <c r="E22" i="13"/>
  <c r="E21" i="13"/>
  <c r="E20" i="13"/>
  <c r="E19" i="13"/>
  <c r="E18" i="13"/>
  <c r="E17" i="13"/>
  <c r="E15" i="13"/>
  <c r="E14" i="13"/>
  <c r="B95" i="13"/>
  <c r="B94" i="13"/>
  <c r="B91" i="13"/>
  <c r="B90" i="13"/>
  <c r="B89" i="13"/>
  <c r="B88" i="13"/>
  <c r="B87" i="13"/>
  <c r="B86" i="13"/>
  <c r="B84" i="13"/>
  <c r="B74" i="13"/>
  <c r="B72" i="13"/>
  <c r="B70" i="13"/>
  <c r="B65" i="13"/>
  <c r="B61" i="13"/>
  <c r="B60" i="13"/>
  <c r="B59" i="13"/>
  <c r="B57" i="13"/>
  <c r="B56" i="13"/>
  <c r="B53" i="13"/>
  <c r="B52" i="13"/>
  <c r="B51" i="13"/>
  <c r="B50" i="13"/>
  <c r="B48" i="13"/>
  <c r="B47" i="13"/>
  <c r="B43" i="13"/>
  <c r="C42" i="4"/>
  <c r="B42" i="13" s="1"/>
  <c r="B41" i="13"/>
  <c r="B40" i="13"/>
  <c r="B34" i="13"/>
  <c r="B29" i="13"/>
  <c r="B27" i="13"/>
  <c r="B25" i="13"/>
  <c r="B23" i="13"/>
  <c r="B22" i="13"/>
  <c r="B21" i="13"/>
  <c r="B20" i="13"/>
  <c r="B19" i="13"/>
  <c r="B18" i="13"/>
  <c r="B17" i="13"/>
  <c r="B5" i="13"/>
  <c r="B7"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57" i="4"/>
  <c r="R47" i="4"/>
  <c r="R34" i="4"/>
  <c r="S34" i="4" s="1"/>
  <c r="E34" i="13" s="1"/>
  <c r="R27" i="4"/>
  <c r="R25" i="4"/>
  <c r="R23" i="4"/>
  <c r="R22" i="4"/>
  <c r="R21" i="4"/>
  <c r="R20" i="4"/>
  <c r="R19" i="4"/>
  <c r="R18" i="4"/>
  <c r="R17" i="4"/>
  <c r="R14" i="4"/>
  <c r="R9" i="4"/>
  <c r="B5" i="11"/>
  <c r="C5" i="11"/>
  <c r="B6" i="11"/>
  <c r="C6"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60" i="11"/>
  <c r="C60" i="11"/>
  <c r="B61" i="11"/>
  <c r="C61" i="11"/>
  <c r="B62" i="11"/>
  <c r="C62" i="11"/>
  <c r="B66" i="11"/>
  <c r="C66" i="11"/>
  <c r="B73" i="11"/>
  <c r="C73" i="11"/>
  <c r="B75" i="11"/>
  <c r="C75" i="11"/>
  <c r="A4" i="8"/>
  <c r="B4" i="8"/>
  <c r="F4" i="8" s="1"/>
  <c r="C4" i="8"/>
  <c r="H4" i="8" s="1"/>
  <c r="A5" i="8"/>
  <c r="A6" i="8"/>
  <c r="A7" i="8"/>
  <c r="A8" i="8"/>
  <c r="A9" i="8"/>
  <c r="A10" i="8"/>
  <c r="C10" i="8"/>
  <c r="A11" i="8"/>
  <c r="C11" i="8"/>
  <c r="A12" i="8"/>
  <c r="C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2" i="7"/>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65" i="7"/>
  <c r="G65" i="7"/>
  <c r="I65" i="7"/>
  <c r="K65" i="7"/>
  <c r="M65" i="7"/>
  <c r="O65" i="7"/>
  <c r="Q65" i="7"/>
  <c r="S65" i="7"/>
  <c r="U65" i="7"/>
  <c r="W65" i="7"/>
  <c r="Y65" i="7"/>
  <c r="AA65" i="7"/>
  <c r="AC65" i="7"/>
  <c r="AE65" i="7"/>
  <c r="AG65" i="7"/>
  <c r="T26" i="4"/>
  <c r="H26" i="13" s="1"/>
  <c r="T38" i="4"/>
  <c r="H38" i="13" s="1"/>
  <c r="T42" i="4"/>
  <c r="H42" i="13" s="1"/>
  <c r="T54" i="4"/>
  <c r="H54" i="13" s="1"/>
  <c r="T70" i="4"/>
  <c r="H70" i="13" s="1"/>
  <c r="T96" i="4"/>
  <c r="H96" i="13" s="1"/>
  <c r="CB799" i="3"/>
  <c r="BN610" i="3"/>
  <c r="DX610" i="3" s="1"/>
  <c r="BN611" i="3"/>
  <c r="BN612" i="3"/>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BS614" i="3"/>
  <c r="BS615" i="3"/>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11" i="4"/>
  <c r="D26" i="4"/>
  <c r="D42" i="4"/>
  <c r="D62" i="4"/>
  <c r="D77" i="4"/>
  <c r="D104" i="4"/>
  <c r="S26" i="4"/>
  <c r="E26" i="13" s="1"/>
  <c r="F2" i="4"/>
  <c r="G2" i="4"/>
  <c r="H2" i="4"/>
  <c r="I2" i="4"/>
  <c r="J2" i="4"/>
  <c r="K2" i="4"/>
  <c r="L2" i="4"/>
  <c r="M2" i="4"/>
  <c r="N2" i="4"/>
  <c r="O2" i="4"/>
  <c r="P2" i="4"/>
  <c r="Q2" i="4"/>
  <c r="B4" i="4"/>
  <c r="B5" i="4"/>
  <c r="E5" i="4" s="1"/>
  <c r="R5" i="4" s="1"/>
  <c r="B7" i="4"/>
  <c r="E7" i="4" s="1"/>
  <c r="R7" i="4" s="1"/>
  <c r="F8" i="4"/>
  <c r="G8" i="4"/>
  <c r="G11" i="4"/>
  <c r="H8" i="4"/>
  <c r="H11" i="4"/>
  <c r="I8" i="4"/>
  <c r="I11" i="4"/>
  <c r="J8" i="4"/>
  <c r="J11" i="4"/>
  <c r="J26" i="4"/>
  <c r="J42" i="4"/>
  <c r="J54" i="4"/>
  <c r="J62" i="4"/>
  <c r="J70" i="4"/>
  <c r="J77" i="4"/>
  <c r="J96" i="4"/>
  <c r="J104" i="4"/>
  <c r="K8" i="4"/>
  <c r="K11" i="4"/>
  <c r="L11" i="4"/>
  <c r="M8" i="4"/>
  <c r="M11" i="4"/>
  <c r="N8" i="4"/>
  <c r="O8" i="4"/>
  <c r="Q8" i="4"/>
  <c r="Q11" i="4"/>
  <c r="B9" i="4"/>
  <c r="E9" i="4" s="1"/>
  <c r="B10" i="4"/>
  <c r="F11" i="4"/>
  <c r="F26" i="4"/>
  <c r="F42" i="4"/>
  <c r="F54" i="4"/>
  <c r="F62" i="4"/>
  <c r="N11" i="4"/>
  <c r="O11" i="4"/>
  <c r="B14" i="4"/>
  <c r="E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E34" i="4" s="1"/>
  <c r="G38" i="4"/>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B48" i="4"/>
  <c r="E48" i="4" s="1"/>
  <c r="R48" i="4" s="1"/>
  <c r="B50" i="4"/>
  <c r="B51" i="4"/>
  <c r="B52" i="4"/>
  <c r="B53" i="4"/>
  <c r="K53" i="4" s="1"/>
  <c r="K54" i="4" s="1"/>
  <c r="G54" i="4"/>
  <c r="H54" i="4"/>
  <c r="L54" i="4"/>
  <c r="O54" i="4"/>
  <c r="Q54" i="4"/>
  <c r="B56" i="4"/>
  <c r="E56" i="4" s="1"/>
  <c r="R56" i="4" s="1"/>
  <c r="B57" i="4"/>
  <c r="E57" i="4" s="1"/>
  <c r="B60" i="4"/>
  <c r="E60" i="4" s="1"/>
  <c r="R60" i="4" s="1"/>
  <c r="B61" i="4"/>
  <c r="E61" i="4" s="1"/>
  <c r="R61" i="4" s="1"/>
  <c r="G62" i="4"/>
  <c r="H62" i="4"/>
  <c r="K62" i="4"/>
  <c r="L62" i="4"/>
  <c r="O62" i="4"/>
  <c r="O70" i="4"/>
  <c r="O77" i="4"/>
  <c r="O96" i="4"/>
  <c r="O104" i="4"/>
  <c r="Q62" i="4"/>
  <c r="B65" i="4"/>
  <c r="B69" i="4"/>
  <c r="E69" i="4" s="1"/>
  <c r="R69" i="4" s="1"/>
  <c r="F70" i="4"/>
  <c r="G70" i="4"/>
  <c r="H70" i="4"/>
  <c r="I70" i="4"/>
  <c r="K70" i="4"/>
  <c r="L70" i="4"/>
  <c r="Q70" i="4"/>
  <c r="B72" i="4"/>
  <c r="E72" i="4" s="1"/>
  <c r="R72" i="4" s="1"/>
  <c r="B74" i="4"/>
  <c r="E74" i="4" s="1"/>
  <c r="R74" i="4" s="1"/>
  <c r="F77" i="4"/>
  <c r="G77" i="4"/>
  <c r="H77" i="4"/>
  <c r="I77" i="4"/>
  <c r="K77" i="4"/>
  <c r="L77" i="4"/>
  <c r="Q77" i="4"/>
  <c r="B84" i="4"/>
  <c r="E84" i="4" s="1"/>
  <c r="R84" i="4" s="1"/>
  <c r="S84" i="4"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B94" i="4"/>
  <c r="B95" i="4"/>
  <c r="E95" i="4" s="1"/>
  <c r="R95" i="4" s="1"/>
  <c r="F96" i="4"/>
  <c r="G96" i="4"/>
  <c r="H96" i="4"/>
  <c r="I96" i="4"/>
  <c r="K96" i="4"/>
  <c r="L96" i="4"/>
  <c r="Q96" i="4"/>
  <c r="B101" i="4"/>
  <c r="E101" i="4" s="1"/>
  <c r="R101" i="4" s="1"/>
  <c r="B102" i="4"/>
  <c r="E102" i="4" s="1"/>
  <c r="R102" i="4" s="1"/>
  <c r="B103" i="4"/>
  <c r="E103" i="4" s="1"/>
  <c r="R103" i="4" s="1"/>
  <c r="F104" i="4"/>
  <c r="G104" i="4"/>
  <c r="H104" i="4"/>
  <c r="K104" i="4"/>
  <c r="L104" i="4"/>
  <c r="Q104" i="4"/>
  <c r="G108" i="4"/>
  <c r="H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AM735" i="3" l="1"/>
  <c r="L4" i="4"/>
  <c r="L8" i="4" s="1"/>
  <c r="E10" i="4"/>
  <c r="R10" i="4" s="1"/>
  <c r="R11" i="4" s="1"/>
  <c r="S10" i="4"/>
  <c r="E10" i="13" s="1"/>
  <c r="E94" i="4"/>
  <c r="R94" i="4" s="1"/>
  <c r="S94" i="4"/>
  <c r="E94" i="13" s="1"/>
  <c r="FI51" i="7"/>
  <c r="FG52" i="7"/>
  <c r="E84" i="13"/>
  <c r="E40" i="13"/>
  <c r="S42" i="4"/>
  <c r="E42" i="13" s="1"/>
  <c r="S80" i="4"/>
  <c r="E80" i="13" s="1"/>
  <c r="S53" i="4"/>
  <c r="E53" i="13" s="1"/>
  <c r="R53" i="4"/>
  <c r="S65" i="4"/>
  <c r="E65" i="4"/>
  <c r="E52" i="4"/>
  <c r="R52" i="4" s="1"/>
  <c r="S52" i="4"/>
  <c r="E52" i="13" s="1"/>
  <c r="E50" i="4"/>
  <c r="R50" i="4" s="1"/>
  <c r="S50" i="4"/>
  <c r="E50" i="13" s="1"/>
  <c r="S51" i="4"/>
  <c r="E51" i="13" s="1"/>
  <c r="E51" i="4"/>
  <c r="R51" i="4" s="1"/>
  <c r="AM736" i="3"/>
  <c r="D51" i="11"/>
  <c r="E42" i="4"/>
  <c r="E29" i="13"/>
  <c r="E29" i="4"/>
  <c r="R29" i="4" s="1"/>
  <c r="I4" i="8"/>
  <c r="D30" i="11"/>
  <c r="B26" i="4"/>
  <c r="DC658" i="3"/>
  <c r="DH658" i="3"/>
  <c r="DM658" i="3"/>
  <c r="CS658" i="3"/>
  <c r="DR658" i="3"/>
  <c r="CX658" i="3"/>
  <c r="B27" i="11"/>
  <c r="D49" i="11"/>
  <c r="C27" i="11"/>
  <c r="EM635" i="3"/>
  <c r="ER635" i="3"/>
  <c r="EW635" i="3"/>
  <c r="I63" i="13"/>
  <c r="I97" i="13" s="1"/>
  <c r="I105" i="13" s="1"/>
  <c r="I107" i="13" s="1"/>
  <c r="D54" i="11"/>
  <c r="D53" i="11"/>
  <c r="J63" i="13"/>
  <c r="J97" i="13" s="1"/>
  <c r="J105" i="13" s="1"/>
  <c r="J107" i="13" s="1"/>
  <c r="L12" i="4"/>
  <c r="D48" i="11"/>
  <c r="AL10" i="23"/>
  <c r="R970" i="3"/>
  <c r="R973" i="3"/>
  <c r="R971" i="3"/>
  <c r="AD1035" i="3" s="1"/>
  <c r="R972" i="3"/>
  <c r="R969" i="3"/>
  <c r="AG444" i="3"/>
  <c r="AI27" i="15" s="1"/>
  <c r="D5" i="11"/>
  <c r="D70" i="11"/>
  <c r="D52" i="11"/>
  <c r="I12" i="4"/>
  <c r="G12" i="4"/>
  <c r="D6" i="11"/>
  <c r="L63" i="4"/>
  <c r="L97" i="4" s="1"/>
  <c r="L105" i="4" s="1"/>
  <c r="Q12" i="4"/>
  <c r="B11" i="4"/>
  <c r="O63" i="4"/>
  <c r="O97" i="4" s="1"/>
  <c r="O105" i="4" s="1"/>
  <c r="D18" i="11"/>
  <c r="D10" i="11"/>
  <c r="G63" i="13"/>
  <c r="G97" i="13" s="1"/>
  <c r="G105" i="13" s="1"/>
  <c r="G107" i="13" s="1"/>
  <c r="D61" i="11"/>
  <c r="D57" i="11"/>
  <c r="D20" i="11"/>
  <c r="D8" i="11"/>
  <c r="D85" i="11"/>
  <c r="B43" i="11"/>
  <c r="D102" i="11"/>
  <c r="K12" i="4"/>
  <c r="C43" i="11"/>
  <c r="C12" i="13"/>
  <c r="J12" i="4"/>
  <c r="D22" i="11"/>
  <c r="O12" i="4"/>
  <c r="I63" i="4"/>
  <c r="I97" i="4" s="1"/>
  <c r="D95" i="11"/>
  <c r="D25" i="11"/>
  <c r="B11" i="13"/>
  <c r="H12" i="4"/>
  <c r="D23" i="11"/>
  <c r="D19" i="11"/>
  <c r="D89" i="11"/>
  <c r="D73" i="11"/>
  <c r="D44" i="11"/>
  <c r="D35" i="11"/>
  <c r="D15" i="11"/>
  <c r="D63" i="13"/>
  <c r="D97" i="13" s="1"/>
  <c r="D105" i="13" s="1"/>
  <c r="Q63" i="4"/>
  <c r="Q97" i="4" s="1"/>
  <c r="Q105" i="4" s="1"/>
  <c r="D87" i="11"/>
  <c r="N63" i="4"/>
  <c r="N97" i="4" s="1"/>
  <c r="N105" i="4" s="1"/>
  <c r="N12" i="4"/>
  <c r="H63" i="4"/>
  <c r="H97" i="4" s="1"/>
  <c r="H105" i="4" s="1"/>
  <c r="F12" i="4"/>
  <c r="D60" i="11"/>
  <c r="M12" i="4"/>
  <c r="R42" i="4"/>
  <c r="P63" i="4"/>
  <c r="P97" i="4" s="1"/>
  <c r="P105" i="4" s="1"/>
  <c r="D12" i="13"/>
  <c r="D58" i="11"/>
  <c r="D62" i="11"/>
  <c r="D24" i="11"/>
  <c r="D101" i="11"/>
  <c r="D90" i="11"/>
  <c r="D66" i="11"/>
  <c r="C63" i="13"/>
  <c r="C97" i="13" s="1"/>
  <c r="C105" i="13" s="1"/>
  <c r="D92" i="11"/>
  <c r="D75" i="11"/>
  <c r="B71" i="11"/>
  <c r="D28" i="11"/>
  <c r="D103" i="11"/>
  <c r="D88" i="11"/>
  <c r="D42" i="11"/>
  <c r="D21" i="11"/>
  <c r="D16" i="11"/>
  <c r="B12" i="11"/>
  <c r="R26" i="4"/>
  <c r="D81" i="11"/>
  <c r="F63" i="13"/>
  <c r="F97" i="13" s="1"/>
  <c r="F105" i="13" s="1"/>
  <c r="F107" i="13" s="1"/>
  <c r="AM728" i="3"/>
  <c r="AD193" i="20"/>
  <c r="B42" i="4"/>
  <c r="C71" i="11"/>
  <c r="M63" i="4"/>
  <c r="M97" i="4" s="1"/>
  <c r="M105" i="4" s="1"/>
  <c r="M42" i="7"/>
  <c r="G63" i="4"/>
  <c r="G97" i="4" s="1"/>
  <c r="G105" i="4" s="1"/>
  <c r="D91" i="11"/>
  <c r="D41" i="11"/>
  <c r="C12" i="11"/>
  <c r="K63" i="4"/>
  <c r="K97" i="4" s="1"/>
  <c r="K105" i="4" s="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AC776" i="3"/>
  <c r="AC881" i="3"/>
  <c r="DR635" i="3"/>
  <c r="CX635" i="3"/>
  <c r="BA995" i="3"/>
  <c r="CS635" i="3"/>
  <c r="AC796" i="3"/>
  <c r="BS635" i="3"/>
  <c r="BN658" i="3"/>
  <c r="BN635" i="3"/>
  <c r="CC644" i="3"/>
  <c r="CG645" i="3" s="1"/>
  <c r="CH658" i="3"/>
  <c r="CL659" i="3" s="1"/>
  <c r="CM658" i="3"/>
  <c r="CQ659" i="3" s="1"/>
  <c r="CC658" i="3"/>
  <c r="CG659" i="3" s="1"/>
  <c r="DM635" i="3"/>
  <c r="BG243" i="3"/>
  <c r="BO245" i="3" s="1"/>
  <c r="T266" i="3" s="1"/>
  <c r="BS658" i="3"/>
  <c r="BW659" i="3" s="1"/>
  <c r="CH635" i="3"/>
  <c r="BG635" i="3"/>
  <c r="X1027" i="3" s="1"/>
  <c r="E9" i="7"/>
  <c r="E21" i="7"/>
  <c r="K14" i="7"/>
  <c r="G9" i="7"/>
  <c r="I8" i="7"/>
  <c r="G21" i="7"/>
  <c r="I16" i="7"/>
  <c r="K16" i="7" s="1"/>
  <c r="M16" i="7" s="1"/>
  <c r="O16" i="7" s="1"/>
  <c r="Q16" i="7" s="1"/>
  <c r="S16" i="7" s="1"/>
  <c r="U16" i="7" s="1"/>
  <c r="W16" i="7" s="1"/>
  <c r="Y16" i="7" s="1"/>
  <c r="AA16" i="7" s="1"/>
  <c r="AC16" i="7" s="1"/>
  <c r="AE16" i="7" s="1"/>
  <c r="AG16" i="7" s="1"/>
  <c r="D104" i="11"/>
  <c r="T63" i="4"/>
  <c r="T97" i="4" s="1"/>
  <c r="D11" i="11"/>
  <c r="E4" i="4" l="1"/>
  <c r="R4" i="4" s="1"/>
  <c r="E11" i="4"/>
  <c r="FK51" i="7"/>
  <c r="FI52" i="7"/>
  <c r="E70" i="4"/>
  <c r="R65" i="4"/>
  <c r="R70" i="4" s="1"/>
  <c r="S70" i="4"/>
  <c r="E70" i="13" s="1"/>
  <c r="E65" i="13"/>
  <c r="E11" i="21"/>
  <c r="AD1037" i="3"/>
  <c r="E4" i="21" s="1"/>
  <c r="E12" i="21"/>
  <c r="DR660" i="3"/>
  <c r="E14" i="21"/>
  <c r="E15" i="21"/>
  <c r="EW650" i="3"/>
  <c r="CQ637" i="3"/>
  <c r="EM662" i="3"/>
  <c r="CG637" i="3"/>
  <c r="DX650" i="3"/>
  <c r="BR637" i="3"/>
  <c r="EC660" i="3"/>
  <c r="BW637" i="3"/>
  <c r="ER658" i="3"/>
  <c r="CL637" i="3"/>
  <c r="BR659" i="3"/>
  <c r="CS661" i="3" s="1"/>
  <c r="CS660" i="3"/>
  <c r="CS645" i="3"/>
  <c r="D43" i="11"/>
  <c r="EM653" i="3"/>
  <c r="DX644" i="3"/>
  <c r="EW659" i="3"/>
  <c r="EW658" i="3"/>
  <c r="EC639" i="3"/>
  <c r="EM649" i="3"/>
  <c r="EW654" i="3"/>
  <c r="EC654" i="3"/>
  <c r="DX641" i="3"/>
  <c r="EW641" i="3"/>
  <c r="EC656" i="3"/>
  <c r="EW653" i="3"/>
  <c r="DX658" i="3"/>
  <c r="EM657" i="3"/>
  <c r="EM648" i="3"/>
  <c r="EW661" i="3"/>
  <c r="EW662" i="3"/>
  <c r="DX649" i="3"/>
  <c r="EM644" i="3"/>
  <c r="ER646" i="3"/>
  <c r="EM661" i="3"/>
  <c r="ER650" i="3"/>
  <c r="EW649" i="3"/>
  <c r="DX652" i="3"/>
  <c r="ER641" i="3"/>
  <c r="EC647" i="3"/>
  <c r="EW644" i="3"/>
  <c r="ER644" i="3"/>
  <c r="DX648" i="3"/>
  <c r="EM643" i="3"/>
  <c r="ER645" i="3"/>
  <c r="DX657" i="3"/>
  <c r="EM652" i="3"/>
  <c r="ER654" i="3"/>
  <c r="EC651" i="3"/>
  <c r="EW640" i="3"/>
  <c r="DX643" i="3"/>
  <c r="EW657" i="3"/>
  <c r="DX660" i="3"/>
  <c r="ER649" i="3"/>
  <c r="EC655" i="3"/>
  <c r="EW652" i="3"/>
  <c r="ER652" i="3"/>
  <c r="DX656" i="3"/>
  <c r="EM651" i="3"/>
  <c r="ER653" i="3"/>
  <c r="EM660" i="3"/>
  <c r="ER662" i="3"/>
  <c r="EC659" i="3"/>
  <c r="EW648" i="3"/>
  <c r="DX651" i="3"/>
  <c r="ER640" i="3"/>
  <c r="EC645" i="3"/>
  <c r="EM639" i="3"/>
  <c r="ER657" i="3"/>
  <c r="DX638" i="3"/>
  <c r="EW660" i="3"/>
  <c r="DX647" i="3"/>
  <c r="EM642" i="3"/>
  <c r="ER660" i="3"/>
  <c r="EM659" i="3"/>
  <c r="ER661" i="3"/>
  <c r="EC650" i="3"/>
  <c r="EW639" i="3"/>
  <c r="EC646" i="3"/>
  <c r="EW656" i="3"/>
  <c r="DX659" i="3"/>
  <c r="EM638" i="3"/>
  <c r="ER648" i="3"/>
  <c r="EC653" i="3"/>
  <c r="EM647" i="3"/>
  <c r="DX653" i="3"/>
  <c r="DX646" i="3"/>
  <c r="ER643" i="3"/>
  <c r="DX655" i="3"/>
  <c r="EM650" i="3"/>
  <c r="DX645" i="3"/>
  <c r="EC649" i="3"/>
  <c r="EW638" i="3"/>
  <c r="DX661" i="3"/>
  <c r="EC658" i="3"/>
  <c r="EW647" i="3"/>
  <c r="ER642" i="3"/>
  <c r="ER639" i="3"/>
  <c r="EC644" i="3"/>
  <c r="EM646" i="3"/>
  <c r="ER656" i="3"/>
  <c r="EC661" i="3"/>
  <c r="EM655" i="3"/>
  <c r="DX654" i="3"/>
  <c r="ER651" i="3"/>
  <c r="EC640" i="3"/>
  <c r="EM658" i="3"/>
  <c r="EC662" i="3"/>
  <c r="EC657" i="3"/>
  <c r="EW655" i="3"/>
  <c r="DX642" i="3"/>
  <c r="ER647" i="3"/>
  <c r="EC652" i="3"/>
  <c r="EM654" i="3"/>
  <c r="EC638" i="3"/>
  <c r="EW642" i="3"/>
  <c r="EM656" i="3"/>
  <c r="ER638" i="3"/>
  <c r="DX662" i="3"/>
  <c r="EM641" i="3"/>
  <c r="ER659" i="3"/>
  <c r="EC648" i="3"/>
  <c r="EW645" i="3"/>
  <c r="EM640" i="3"/>
  <c r="EW646" i="3"/>
  <c r="EW651" i="3"/>
  <c r="EM645" i="3"/>
  <c r="ER655" i="3"/>
  <c r="EW643" i="3"/>
  <c r="CS644" i="3"/>
  <c r="T27" i="15"/>
  <c r="AD27" i="15"/>
  <c r="Y27" i="15"/>
  <c r="D71" i="11"/>
  <c r="D12" i="11"/>
  <c r="D26" i="11"/>
  <c r="D27" i="11" s="1"/>
  <c r="BN663" i="3"/>
  <c r="AB969" i="3" s="1"/>
  <c r="CC663" i="3"/>
  <c r="AB972" i="3" s="1"/>
  <c r="BS663" i="3"/>
  <c r="AB970" i="3" s="1"/>
  <c r="CM663" i="3"/>
  <c r="CH663" i="3"/>
  <c r="AG1024" i="3"/>
  <c r="I21" i="7"/>
  <c r="K8" i="7"/>
  <c r="I9" i="7"/>
  <c r="K21" i="7"/>
  <c r="M14" i="7"/>
  <c r="H63" i="13"/>
  <c r="T105" i="4"/>
  <c r="H97" i="13"/>
  <c r="FM51" i="7" l="1"/>
  <c r="FK52" i="7"/>
  <c r="D96" i="11"/>
  <c r="EM663" i="3"/>
  <c r="T118" i="20" s="1"/>
  <c r="T121" i="20" s="1"/>
  <c r="EW663" i="3"/>
  <c r="AD118" i="20" s="1"/>
  <c r="AD121" i="20" s="1"/>
  <c r="ER663" i="3"/>
  <c r="Y118" i="20" s="1"/>
  <c r="Y121" i="20" s="1"/>
  <c r="AJ970" i="3"/>
  <c r="I12" i="21"/>
  <c r="AJ972" i="3"/>
  <c r="AJ969" i="3"/>
  <c r="AB973" i="3"/>
  <c r="M21" i="7"/>
  <c r="O14" i="7"/>
  <c r="M8" i="7"/>
  <c r="K9" i="7"/>
  <c r="T107" i="4"/>
  <c r="H105" i="13"/>
  <c r="FO51" i="7" l="1"/>
  <c r="FM52" i="7"/>
  <c r="H107" i="13"/>
  <c r="I11" i="21"/>
  <c r="AJ973" i="3"/>
  <c r="M9" i="7"/>
  <c r="O8" i="7"/>
  <c r="O21" i="7"/>
  <c r="Q14" i="7"/>
  <c r="AD11" i="15" l="1"/>
  <c r="AD23" i="15" s="1"/>
  <c r="AD26" i="15" s="1"/>
  <c r="AD28" i="15" s="1"/>
  <c r="AI11" i="15"/>
  <c r="AI23" i="15" s="1"/>
  <c r="AI26" i="15" s="1"/>
  <c r="AI28" i="15" s="1"/>
  <c r="FQ51" i="7"/>
  <c r="FO52" i="7"/>
  <c r="AP94" i="20"/>
  <c r="AJ1015" i="3"/>
  <c r="AJ1011" i="3"/>
  <c r="AJ1020" i="3"/>
  <c r="AJ986" i="3"/>
  <c r="AJ995" i="3"/>
  <c r="Q21" i="7"/>
  <c r="S14" i="7"/>
  <c r="O9" i="7"/>
  <c r="Q8" i="7"/>
  <c r="FS51" i="7" l="1"/>
  <c r="FQ52" i="7"/>
  <c r="U14" i="7"/>
  <c r="S21" i="7"/>
  <c r="Q9" i="7"/>
  <c r="S8" i="7"/>
  <c r="FU51" i="7" l="1"/>
  <c r="FS52" i="7"/>
  <c r="S9" i="7"/>
  <c r="U8" i="7"/>
  <c r="U21" i="7"/>
  <c r="W14" i="7"/>
  <c r="FW51" i="7" l="1"/>
  <c r="FU52" i="7"/>
  <c r="W21" i="7"/>
  <c r="Y14" i="7"/>
  <c r="W8" i="7"/>
  <c r="U9" i="7"/>
  <c r="FY51" i="7" l="1"/>
  <c r="FW52" i="7"/>
  <c r="Y8" i="7"/>
  <c r="W9" i="7"/>
  <c r="Y21" i="7"/>
  <c r="AA14" i="7"/>
  <c r="GA51" i="7" l="1"/>
  <c r="FY52" i="7"/>
  <c r="AA21" i="7"/>
  <c r="AC14" i="7"/>
  <c r="Y9" i="7"/>
  <c r="AA8" i="7"/>
  <c r="GC51" i="7" l="1"/>
  <c r="GA52" i="7"/>
  <c r="AE14" i="7"/>
  <c r="AC21" i="7"/>
  <c r="AA9" i="7"/>
  <c r="AC8" i="7"/>
  <c r="GE51" i="7" l="1"/>
  <c r="GC52" i="7"/>
  <c r="AE8" i="7"/>
  <c r="AC9" i="7"/>
  <c r="AG14" i="7"/>
  <c r="AG21" i="7" s="1"/>
  <c r="AE21" i="7"/>
  <c r="GG51" i="7" l="1"/>
  <c r="GE52" i="7"/>
  <c r="AE9" i="7"/>
  <c r="AG8" i="7"/>
  <c r="AG9" i="7" s="1"/>
  <c r="GI51" i="7" l="1"/>
  <c r="GG52" i="7"/>
  <c r="AS153" i="23"/>
  <c r="GK51" i="7" l="1"/>
  <c r="GI52" i="7"/>
  <c r="O730" i="3"/>
  <c r="G734" i="3"/>
  <c r="I209" i="20"/>
  <c r="AN19" i="23" l="1" a="1"/>
  <c r="AN20" i="23" a="1"/>
  <c r="AN20" i="23" s="1"/>
  <c r="AN21" i="23" a="1"/>
  <c r="AN22" i="23" a="1"/>
  <c r="AN22" i="23" s="1"/>
  <c r="AN23" i="23" a="1"/>
  <c r="AN24" i="23" a="1"/>
  <c r="AN24" i="23" s="1"/>
  <c r="AN25" i="23" a="1"/>
  <c r="AN25" i="23" s="1"/>
  <c r="AN26" i="23" a="1"/>
  <c r="AN26" i="23" s="1"/>
  <c r="AN27" i="23" a="1"/>
  <c r="P23" i="23" a="1"/>
  <c r="P27" i="23" a="1"/>
  <c r="P20" i="23" a="1"/>
  <c r="P19" i="23" a="1"/>
  <c r="AB20" i="23" a="1"/>
  <c r="AB20" i="23" s="1"/>
  <c r="AB21" i="23" a="1"/>
  <c r="AB21" i="23" s="1"/>
  <c r="AB23" i="23" a="1"/>
  <c r="AB23" i="23" s="1"/>
  <c r="AB24" i="23" a="1"/>
  <c r="AB26" i="23" a="1"/>
  <c r="AB26" i="23" s="1"/>
  <c r="P21" i="23" a="1"/>
  <c r="P21" i="23" s="1"/>
  <c r="AH19" i="23" a="1"/>
  <c r="AH19" i="23" s="1"/>
  <c r="AH21" i="23" a="1"/>
  <c r="AH22" i="23" a="1"/>
  <c r="AH24" i="23" a="1"/>
  <c r="AH26" i="23" a="1"/>
  <c r="AH26" i="23" s="1"/>
  <c r="P22" i="23" a="1"/>
  <c r="V19" i="23" a="1"/>
  <c r="V19" i="23" s="1"/>
  <c r="V20" i="23" a="1"/>
  <c r="V21" i="23" a="1"/>
  <c r="V21" i="23" s="1"/>
  <c r="V22" i="23" a="1"/>
  <c r="V23" i="23" a="1"/>
  <c r="V24" i="23" a="1"/>
  <c r="V25" i="23" a="1"/>
  <c r="V25" i="23" s="1"/>
  <c r="V26" i="23" a="1"/>
  <c r="V27" i="23" a="1"/>
  <c r="V27" i="23" s="1"/>
  <c r="P24" i="23" a="1"/>
  <c r="P24" i="23" s="1"/>
  <c r="AB19" i="23" a="1"/>
  <c r="AB19" i="23" s="1"/>
  <c r="AB22" i="23" a="1"/>
  <c r="AB25" i="23" a="1"/>
  <c r="AB25" i="23" s="1"/>
  <c r="AB27" i="23" a="1"/>
  <c r="P25" i="23" a="1"/>
  <c r="P25" i="23" s="1"/>
  <c r="AH20" i="23" a="1"/>
  <c r="AH20" i="23" s="1"/>
  <c r="AH23" i="23" a="1"/>
  <c r="AH23" i="23" s="1"/>
  <c r="AH25" i="23" a="1"/>
  <c r="AH25" i="23" s="1"/>
  <c r="AH27" i="23" a="1"/>
  <c r="AH27" i="23" s="1"/>
  <c r="P26" i="23" a="1"/>
  <c r="GM51" i="7"/>
  <c r="GK52" i="7"/>
  <c r="C6" i="4"/>
  <c r="O732" i="3"/>
  <c r="N208" i="20"/>
  <c r="AB208" i="20" s="1"/>
  <c r="O729" i="3"/>
  <c r="N207" i="20"/>
  <c r="AB207" i="20" s="1"/>
  <c r="O733" i="3"/>
  <c r="AV109" i="20" a="1"/>
  <c r="AV109" i="20" s="1"/>
  <c r="AV108" i="20" a="1"/>
  <c r="AV108" i="20" s="1"/>
  <c r="AV107" i="20" a="1"/>
  <c r="AV107" i="20" s="1"/>
  <c r="AV106" i="20" a="1"/>
  <c r="AV106" i="20" s="1"/>
  <c r="AV105" i="20" a="1"/>
  <c r="AV105" i="20" s="1"/>
  <c r="AV104" i="20" a="1"/>
  <c r="AV104" i="20" s="1"/>
  <c r="P20" i="23"/>
  <c r="AN21" i="23"/>
  <c r="V23" i="23"/>
  <c r="V26" i="23"/>
  <c r="AN19" i="23"/>
  <c r="AB27" i="23"/>
  <c r="V24" i="23"/>
  <c r="P26" i="23"/>
  <c r="P22" i="23"/>
  <c r="V22" i="23"/>
  <c r="P19" i="23"/>
  <c r="AB22" i="23"/>
  <c r="V20" i="23"/>
  <c r="P23" i="23"/>
  <c r="AH24" i="23"/>
  <c r="AN27" i="23"/>
  <c r="AH22" i="23"/>
  <c r="AH21" i="23"/>
  <c r="AN23" i="23"/>
  <c r="P27" i="23"/>
  <c r="AB24" i="23"/>
  <c r="BG709" i="3"/>
  <c r="BG677" i="3"/>
  <c r="BA676" i="3"/>
  <c r="AM734" i="3" s="1"/>
  <c r="T734" i="3"/>
  <c r="BX616" i="3"/>
  <c r="B10" i="8"/>
  <c r="DC616" i="3"/>
  <c r="DC635" i="3" s="1"/>
  <c r="G753" i="3"/>
  <c r="E92" i="20" s="1"/>
  <c r="BK616" i="3"/>
  <c r="BK635" i="3" s="1"/>
  <c r="X1031" i="3" s="1"/>
  <c r="AQ102" i="20"/>
  <c r="C6" i="8"/>
  <c r="H6" i="8" s="1"/>
  <c r="I6" i="8" s="1"/>
  <c r="T730" i="3"/>
  <c r="AC730" i="3"/>
  <c r="AM730" i="3" s="1"/>
  <c r="DX612" i="3"/>
  <c r="DX640" i="3" s="1"/>
  <c r="E10" i="8"/>
  <c r="T209" i="20"/>
  <c r="AB209" i="20" s="1"/>
  <c r="AV110" i="20" l="1"/>
  <c r="AW104" i="20" s="1"/>
  <c r="GO51" i="7"/>
  <c r="GM52" i="7"/>
  <c r="J27" i="23"/>
  <c r="B77" i="11"/>
  <c r="B76" i="13"/>
  <c r="C77" i="11"/>
  <c r="B76" i="4"/>
  <c r="E76" i="4" s="1"/>
  <c r="R76" i="4" s="1"/>
  <c r="F10" i="8"/>
  <c r="AH29" i="23"/>
  <c r="J22" i="23"/>
  <c r="J20" i="23"/>
  <c r="AQ104" i="20"/>
  <c r="AC732" i="3"/>
  <c r="AM732" i="3" s="1"/>
  <c r="C8" i="8"/>
  <c r="H8" i="8" s="1"/>
  <c r="I8" i="8" s="1"/>
  <c r="T732" i="3"/>
  <c r="EC614" i="3"/>
  <c r="EC642" i="3" s="1"/>
  <c r="AB29" i="23"/>
  <c r="V29" i="23"/>
  <c r="AN29" i="23"/>
  <c r="BG696" i="3"/>
  <c r="BH677" i="3" s="1"/>
  <c r="BI677" i="3" s="1"/>
  <c r="AW105" i="20"/>
  <c r="D6" i="4"/>
  <c r="D8" i="4" s="1"/>
  <c r="AG1028" i="3"/>
  <c r="BG728" i="3"/>
  <c r="BH709" i="3" s="1"/>
  <c r="BI709" i="3" s="1"/>
  <c r="J26" i="23"/>
  <c r="J21" i="23"/>
  <c r="E6" i="21"/>
  <c r="AC882" i="3"/>
  <c r="AC883" i="3" s="1"/>
  <c r="BA987" i="3"/>
  <c r="E93" i="20"/>
  <c r="P29" i="23"/>
  <c r="J19" i="23"/>
  <c r="AB217" i="20"/>
  <c r="AB233" i="20" s="1"/>
  <c r="AB235" i="20" s="1"/>
  <c r="AB237" i="20" s="1"/>
  <c r="AB243" i="20" s="1"/>
  <c r="AD192" i="20" s="1"/>
  <c r="B6" i="13"/>
  <c r="B7" i="11"/>
  <c r="B9" i="11" s="1"/>
  <c r="C8" i="4"/>
  <c r="C7" i="11"/>
  <c r="AW108" i="20"/>
  <c r="Y124" i="20" s="1"/>
  <c r="AQ105" i="20"/>
  <c r="T733" i="3"/>
  <c r="AC733" i="3"/>
  <c r="AM733" i="3" s="1"/>
  <c r="C9" i="8"/>
  <c r="H9" i="8" s="1"/>
  <c r="I9" i="8" s="1"/>
  <c r="EC615" i="3"/>
  <c r="EC643" i="3" s="1"/>
  <c r="AQ101" i="20"/>
  <c r="C5" i="8"/>
  <c r="H5" i="8" s="1"/>
  <c r="I5" i="8" s="1"/>
  <c r="T729" i="3"/>
  <c r="AC729" i="3"/>
  <c r="AM729" i="3" s="1"/>
  <c r="DX611" i="3"/>
  <c r="E11" i="8"/>
  <c r="E12" i="8"/>
  <c r="H10" i="8"/>
  <c r="I10" i="8" s="1"/>
  <c r="J23" i="23"/>
  <c r="J24" i="23"/>
  <c r="J25" i="23"/>
  <c r="O731" i="3"/>
  <c r="EH616" i="3"/>
  <c r="BX635" i="3"/>
  <c r="D77" i="11" l="1"/>
  <c r="AW106" i="20"/>
  <c r="AW107" i="20"/>
  <c r="T124" i="20" s="1"/>
  <c r="AW109" i="20"/>
  <c r="AD124" i="20" s="1"/>
  <c r="GQ51" i="7"/>
  <c r="GO52" i="7"/>
  <c r="E13" i="21"/>
  <c r="EH662" i="3"/>
  <c r="EH648" i="3"/>
  <c r="EH650" i="3"/>
  <c r="EH638" i="3"/>
  <c r="EH639" i="3"/>
  <c r="EH658" i="3"/>
  <c r="EH653" i="3"/>
  <c r="EH649" i="3"/>
  <c r="EH647" i="3"/>
  <c r="EH655" i="3"/>
  <c r="CB637" i="3"/>
  <c r="CS637" i="3" s="1"/>
  <c r="CS663" i="3" s="1"/>
  <c r="J8" i="22" s="1"/>
  <c r="J10" i="22" s="1"/>
  <c r="U588" i="20" s="1"/>
  <c r="EH659" i="3"/>
  <c r="EH645" i="3"/>
  <c r="EH652" i="3"/>
  <c r="EH643" i="3"/>
  <c r="EH646" i="3"/>
  <c r="EH657" i="3"/>
  <c r="EH640" i="3"/>
  <c r="EH656" i="3"/>
  <c r="EH642" i="3"/>
  <c r="CM636" i="3"/>
  <c r="P420" i="3" s="1"/>
  <c r="EH654" i="3"/>
  <c r="EH661" i="3"/>
  <c r="BX663" i="3"/>
  <c r="AB971" i="3" s="1"/>
  <c r="EH660" i="3"/>
  <c r="EH641" i="3"/>
  <c r="EH651" i="3"/>
  <c r="EH635" i="3"/>
  <c r="EH644" i="3"/>
  <c r="C9" i="11"/>
  <c r="D7" i="11"/>
  <c r="B8" i="13"/>
  <c r="B8" i="4"/>
  <c r="C12" i="4"/>
  <c r="B12" i="13" s="1"/>
  <c r="J29" i="23"/>
  <c r="AT24" i="23" s="1"/>
  <c r="D12" i="4"/>
  <c r="H12" i="8"/>
  <c r="I12" i="8" s="1"/>
  <c r="F12" i="8"/>
  <c r="AQ103" i="20"/>
  <c r="AC731" i="3"/>
  <c r="AM731" i="3" s="1"/>
  <c r="T731" i="3"/>
  <c r="T753" i="3" s="1"/>
  <c r="C7" i="8"/>
  <c r="H7" i="8" s="1"/>
  <c r="I7" i="8" s="1"/>
  <c r="EC613" i="3"/>
  <c r="H11" i="8"/>
  <c r="I11" i="8" s="1"/>
  <c r="F11" i="8"/>
  <c r="F30" i="8" s="1"/>
  <c r="B6" i="4"/>
  <c r="E6" i="4" s="1"/>
  <c r="DX635" i="3"/>
  <c r="DX639" i="3"/>
  <c r="DX663" i="3" s="1"/>
  <c r="E118" i="20" s="1"/>
  <c r="E121" i="20" s="1"/>
  <c r="E124" i="20" s="1"/>
  <c r="B13" i="11"/>
  <c r="I1027" i="3"/>
  <c r="BA989" i="3" s="1"/>
  <c r="I1031" i="3"/>
  <c r="BA990" i="3" s="1"/>
  <c r="BH718" i="3"/>
  <c r="BI718" i="3" s="1"/>
  <c r="BH717" i="3"/>
  <c r="BI717" i="3" s="1"/>
  <c r="BH712" i="3"/>
  <c r="BI712" i="3" s="1"/>
  <c r="BH710" i="3"/>
  <c r="BI710" i="3" s="1"/>
  <c r="BH715" i="3"/>
  <c r="BI715" i="3" s="1"/>
  <c r="BH713" i="3"/>
  <c r="BI713" i="3" s="1"/>
  <c r="BH727" i="3"/>
  <c r="BI727" i="3" s="1"/>
  <c r="BH703" i="3"/>
  <c r="BH720" i="3"/>
  <c r="BI720" i="3" s="1"/>
  <c r="BH714" i="3"/>
  <c r="BI714" i="3" s="1"/>
  <c r="BH726" i="3"/>
  <c r="BI726" i="3" s="1"/>
  <c r="BH708" i="3"/>
  <c r="BI708" i="3" s="1"/>
  <c r="BH706" i="3"/>
  <c r="BH724" i="3"/>
  <c r="BI724" i="3" s="1"/>
  <c r="BH707" i="3"/>
  <c r="BI707" i="3" s="1"/>
  <c r="BH711" i="3"/>
  <c r="BI711" i="3" s="1"/>
  <c r="BH721" i="3"/>
  <c r="BI721" i="3" s="1"/>
  <c r="BH716" i="3"/>
  <c r="BI716" i="3" s="1"/>
  <c r="BH705" i="3"/>
  <c r="BI705" i="3" s="1"/>
  <c r="BH722" i="3"/>
  <c r="BI722" i="3" s="1"/>
  <c r="BH704" i="3"/>
  <c r="BI704" i="3" s="1"/>
  <c r="BH719" i="3"/>
  <c r="BI719" i="3" s="1"/>
  <c r="BH723" i="3"/>
  <c r="BI723" i="3" s="1"/>
  <c r="BH725" i="3"/>
  <c r="BI725" i="3" s="1"/>
  <c r="BH675" i="3"/>
  <c r="BI675" i="3" s="1"/>
  <c r="BH684" i="3"/>
  <c r="BI684" i="3" s="1"/>
  <c r="BH687" i="3"/>
  <c r="BI687" i="3" s="1"/>
  <c r="BH679" i="3"/>
  <c r="BI679" i="3" s="1"/>
  <c r="BH686" i="3"/>
  <c r="BI686" i="3" s="1"/>
  <c r="BH691" i="3"/>
  <c r="BI691" i="3" s="1"/>
  <c r="BH681" i="3"/>
  <c r="BI681" i="3" s="1"/>
  <c r="BH682" i="3"/>
  <c r="BI682" i="3" s="1"/>
  <c r="BH688" i="3"/>
  <c r="BI688" i="3" s="1"/>
  <c r="BH693" i="3"/>
  <c r="BI693" i="3" s="1"/>
  <c r="BH673" i="3"/>
  <c r="BI673" i="3" s="1"/>
  <c r="BH678" i="3"/>
  <c r="BI678" i="3" s="1"/>
  <c r="BH671" i="3"/>
  <c r="BH692" i="3"/>
  <c r="BI692" i="3" s="1"/>
  <c r="BH674" i="3"/>
  <c r="BI674" i="3" s="1"/>
  <c r="BH685" i="3"/>
  <c r="BI685" i="3" s="1"/>
  <c r="BH672" i="3"/>
  <c r="BI672" i="3" s="1"/>
  <c r="BH694" i="3"/>
  <c r="BI694" i="3" s="1"/>
  <c r="BH690" i="3"/>
  <c r="BI690" i="3" s="1"/>
  <c r="BH676" i="3"/>
  <c r="BI676" i="3" s="1"/>
  <c r="BH680" i="3"/>
  <c r="BI680" i="3" s="1"/>
  <c r="BH683" i="3"/>
  <c r="BI683" i="3" s="1"/>
  <c r="BH689" i="3"/>
  <c r="BI689" i="3" s="1"/>
  <c r="BH695" i="3"/>
  <c r="BI695" i="3" s="1"/>
  <c r="AW110" i="20" l="1"/>
  <c r="I30" i="8"/>
  <c r="Z807" i="3" s="1"/>
  <c r="E6" i="7" s="1"/>
  <c r="AT22" i="23"/>
  <c r="AT21" i="23"/>
  <c r="GS51" i="7"/>
  <c r="GQ52" i="7"/>
  <c r="R6" i="4"/>
  <c r="R8" i="4" s="1"/>
  <c r="R12" i="4" s="1"/>
  <c r="E8" i="4"/>
  <c r="E12" i="4" s="1"/>
  <c r="AT26" i="23"/>
  <c r="AT25" i="23"/>
  <c r="Y799" i="3"/>
  <c r="C30" i="8"/>
  <c r="Y798" i="3"/>
  <c r="EC635" i="3"/>
  <c r="EC641" i="3"/>
  <c r="EC663" i="3" s="1"/>
  <c r="J118" i="20" s="1"/>
  <c r="J121" i="20" s="1"/>
  <c r="J124" i="20" s="1"/>
  <c r="N154" i="23"/>
  <c r="B12" i="4"/>
  <c r="EH663" i="3"/>
  <c r="O118" i="20" s="1"/>
  <c r="O121" i="20" s="1"/>
  <c r="O124" i="20" s="1"/>
  <c r="BH728" i="3"/>
  <c r="BI703" i="3"/>
  <c r="BI706" i="3"/>
  <c r="BI671" i="3"/>
  <c r="BI696" i="3" s="1"/>
  <c r="AH753" i="3" s="1"/>
  <c r="BH696" i="3"/>
  <c r="AT19" i="23"/>
  <c r="D9" i="11"/>
  <c r="C13" i="11"/>
  <c r="D13" i="11" s="1"/>
  <c r="AJ971" i="3"/>
  <c r="AJ975" i="3" s="1"/>
  <c r="AJ1024" i="3" s="1"/>
  <c r="AP767" i="20" s="1"/>
  <c r="AB974" i="3"/>
  <c r="I13" i="21"/>
  <c r="E16" i="21"/>
  <c r="AC891" i="3"/>
  <c r="E31" i="7" s="1"/>
  <c r="G31" i="7" s="1"/>
  <c r="I31" i="7" s="1"/>
  <c r="K31" i="7" s="1"/>
  <c r="M31" i="7" s="1"/>
  <c r="O31" i="7" s="1"/>
  <c r="Q31" i="7" s="1"/>
  <c r="S31" i="7" s="1"/>
  <c r="U31" i="7" s="1"/>
  <c r="W31" i="7" s="1"/>
  <c r="Y31" i="7" s="1"/>
  <c r="AA31" i="7" s="1"/>
  <c r="AC31" i="7" s="1"/>
  <c r="AE31" i="7" s="1"/>
  <c r="AG31" i="7" s="1"/>
  <c r="AU42" i="23"/>
  <c r="AU38" i="23"/>
  <c r="AU46" i="23"/>
  <c r="AU39" i="23"/>
  <c r="AU45" i="23"/>
  <c r="AT28" i="23"/>
  <c r="AU41" i="23"/>
  <c r="AU37" i="23"/>
  <c r="AU47" i="23"/>
  <c r="AU43" i="23"/>
  <c r="AU40" i="23"/>
  <c r="AT29" i="23"/>
  <c r="AU36" i="23"/>
  <c r="AU44" i="23"/>
  <c r="AT27" i="23"/>
  <c r="AT23" i="23"/>
  <c r="AT20" i="23"/>
  <c r="M944" i="3" l="1"/>
  <c r="M945" i="3" s="1"/>
  <c r="GU51" i="7"/>
  <c r="GS52" i="7"/>
  <c r="E126" i="20"/>
  <c r="E127" i="20" s="1"/>
  <c r="AK131" i="20" s="1"/>
  <c r="T787" i="20" s="1"/>
  <c r="AF787" i="20" s="1"/>
  <c r="AJ1028" i="3"/>
  <c r="AP768" i="20" s="1"/>
  <c r="I15" i="21"/>
  <c r="I14" i="21"/>
  <c r="I16" i="21" s="1"/>
  <c r="E81" i="20"/>
  <c r="E82" i="20" s="1"/>
  <c r="E83" i="20" s="1"/>
  <c r="AP83" i="20" s="1"/>
  <c r="AK97" i="20" s="1"/>
  <c r="T786" i="20" s="1"/>
  <c r="AF786" i="20" s="1"/>
  <c r="E91" i="20"/>
  <c r="E94" i="20" s="1"/>
  <c r="AJ977" i="3"/>
  <c r="B1039" i="3"/>
  <c r="AJ992" i="3"/>
  <c r="AP765" i="20"/>
  <c r="AJ1008" i="3"/>
  <c r="E4" i="7"/>
  <c r="Z816" i="3"/>
  <c r="BI728" i="3"/>
  <c r="AM753" i="3" s="1"/>
  <c r="G6" i="7"/>
  <c r="E7" i="7"/>
  <c r="AP769" i="20" l="1"/>
  <c r="GW51" i="7"/>
  <c r="GU52" i="7"/>
  <c r="E5" i="7"/>
  <c r="G4" i="7"/>
  <c r="AZ846" i="3"/>
  <c r="AZ849" i="3"/>
  <c r="G7" i="7"/>
  <c r="I6" i="7"/>
  <c r="GY51" i="7" l="1"/>
  <c r="GW52" i="7"/>
  <c r="G5" i="7"/>
  <c r="I4" i="7"/>
  <c r="AZ854" i="3"/>
  <c r="I7" i="7"/>
  <c r="K6" i="7"/>
  <c r="HA51" i="7" l="1"/>
  <c r="GY52" i="7"/>
  <c r="M6" i="7"/>
  <c r="K7" i="7"/>
  <c r="I5" i="7"/>
  <c r="K4" i="7"/>
  <c r="HC51" i="7" l="1"/>
  <c r="HA52" i="7"/>
  <c r="M4" i="7"/>
  <c r="K5" i="7"/>
  <c r="O6" i="7"/>
  <c r="M7" i="7"/>
  <c r="HE51" i="7" l="1"/>
  <c r="HC52" i="7"/>
  <c r="O7" i="7"/>
  <c r="Q6" i="7"/>
  <c r="M5" i="7"/>
  <c r="O4" i="7"/>
  <c r="HG51" i="7" l="1"/>
  <c r="HE52" i="7"/>
  <c r="S6" i="7"/>
  <c r="Q7" i="7"/>
  <c r="O5" i="7"/>
  <c r="Q4" i="7"/>
  <c r="HI51" i="7" l="1"/>
  <c r="HG52" i="7"/>
  <c r="S4" i="7"/>
  <c r="Q5" i="7"/>
  <c r="U6" i="7"/>
  <c r="S7" i="7"/>
  <c r="HK51" i="7" l="1"/>
  <c r="HI52" i="7"/>
  <c r="W6" i="7"/>
  <c r="U7" i="7"/>
  <c r="U4" i="7"/>
  <c r="S5" i="7"/>
  <c r="HM51" i="7" l="1"/>
  <c r="HK52" i="7"/>
  <c r="W4" i="7"/>
  <c r="U5" i="7"/>
  <c r="W7" i="7"/>
  <c r="Y6" i="7"/>
  <c r="HO51" i="7" l="1"/>
  <c r="HM52" i="7"/>
  <c r="AA6" i="7"/>
  <c r="Y7" i="7"/>
  <c r="Y4" i="7"/>
  <c r="W5" i="7"/>
  <c r="HQ51" i="7" l="1"/>
  <c r="HO52" i="7"/>
  <c r="AA7" i="7"/>
  <c r="AC6" i="7"/>
  <c r="AA4" i="7"/>
  <c r="Y5" i="7"/>
  <c r="HS51" i="7" l="1"/>
  <c r="HQ52" i="7"/>
  <c r="AC4" i="7"/>
  <c r="AA5" i="7"/>
  <c r="AC7" i="7"/>
  <c r="AE6" i="7"/>
  <c r="HU51" i="7" l="1"/>
  <c r="HS52" i="7"/>
  <c r="AE7" i="7"/>
  <c r="AG6" i="7"/>
  <c r="AG7" i="7" s="1"/>
  <c r="AE4" i="7"/>
  <c r="AC5" i="7"/>
  <c r="HW51" i="7" l="1"/>
  <c r="HU52" i="7"/>
  <c r="AE5" i="7"/>
  <c r="AG4" i="7"/>
  <c r="HY51" i="7" l="1"/>
  <c r="HW52" i="7"/>
  <c r="AG5" i="7"/>
  <c r="IA51" i="7" l="1"/>
  <c r="HY52" i="7"/>
  <c r="IC51" i="7" l="1"/>
  <c r="IA52" i="7"/>
  <c r="IE51" i="7" l="1"/>
  <c r="IC52" i="7"/>
  <c r="IG51" i="7" l="1"/>
  <c r="IE52" i="7"/>
  <c r="II51" i="7" l="1"/>
  <c r="IG52" i="7"/>
  <c r="IK51" i="7" l="1"/>
  <c r="II52" i="7"/>
  <c r="IM51" i="7" l="1"/>
  <c r="IK52" i="7"/>
  <c r="IO51" i="7" l="1"/>
  <c r="IM52" i="7"/>
  <c r="IQ51" i="7" l="1"/>
  <c r="IO52" i="7"/>
  <c r="IS51" i="7" l="1"/>
  <c r="IQ52" i="7"/>
  <c r="IU51" i="7" l="1"/>
  <c r="IS52" i="7"/>
  <c r="IW51" i="7" l="1"/>
  <c r="IU52" i="7"/>
  <c r="IY51" i="7" l="1"/>
  <c r="IW52" i="7"/>
  <c r="JA51" i="7" l="1"/>
  <c r="IY52" i="7"/>
  <c r="JC51" i="7" l="1"/>
  <c r="JA52" i="7"/>
  <c r="JE51" i="7" l="1"/>
  <c r="JC52" i="7"/>
  <c r="JG51" i="7" l="1"/>
  <c r="JE52" i="7"/>
  <c r="JI51" i="7" l="1"/>
  <c r="JG52" i="7"/>
  <c r="JK51" i="7" l="1"/>
  <c r="JI52" i="7"/>
  <c r="JM51" i="7" l="1"/>
  <c r="JK52" i="7"/>
  <c r="JO51" i="7" l="1"/>
  <c r="JM52" i="7"/>
  <c r="JQ51" i="7" l="1"/>
  <c r="JO52" i="7"/>
  <c r="JS51" i="7" l="1"/>
  <c r="JQ52" i="7"/>
  <c r="JU51" i="7" l="1"/>
  <c r="JS52" i="7"/>
  <c r="JW51" i="7" l="1"/>
  <c r="JU52" i="7"/>
  <c r="JY51" i="7" l="1"/>
  <c r="JW52" i="7"/>
  <c r="KA51" i="7" l="1"/>
  <c r="JY52" i="7"/>
  <c r="KC51" i="7" l="1"/>
  <c r="KA52" i="7"/>
  <c r="KE51" i="7" l="1"/>
  <c r="KC52" i="7"/>
  <c r="KG51" i="7" l="1"/>
  <c r="KE52" i="7"/>
  <c r="KI51" i="7" l="1"/>
  <c r="KG52" i="7"/>
  <c r="KK51" i="7" l="1"/>
  <c r="KI52" i="7"/>
  <c r="KM51" i="7" l="1"/>
  <c r="KK52" i="7"/>
  <c r="KO51" i="7" l="1"/>
  <c r="KM52" i="7"/>
  <c r="KQ51" i="7" l="1"/>
  <c r="KO52" i="7"/>
  <c r="KS51" i="7" l="1"/>
  <c r="KQ52" i="7"/>
  <c r="KU51" i="7" l="1"/>
  <c r="KS52" i="7"/>
  <c r="KW51" i="7" l="1"/>
  <c r="KU52" i="7"/>
  <c r="KY51" i="7" l="1"/>
  <c r="KW52" i="7"/>
  <c r="LA51" i="7" l="1"/>
  <c r="KY52" i="7"/>
  <c r="LC51" i="7" l="1"/>
  <c r="LA52" i="7"/>
  <c r="LE51" i="7" l="1"/>
  <c r="LC52" i="7"/>
  <c r="LG51" i="7" l="1"/>
  <c r="LE52" i="7"/>
  <c r="LI51" i="7" l="1"/>
  <c r="LG52" i="7"/>
  <c r="LK51" i="7" l="1"/>
  <c r="LI52" i="7"/>
  <c r="LM51" i="7" l="1"/>
  <c r="LK52" i="7"/>
  <c r="LO51" i="7" l="1"/>
  <c r="LM52" i="7"/>
  <c r="LQ51" i="7" l="1"/>
  <c r="LO52" i="7"/>
  <c r="LS51" i="7" l="1"/>
  <c r="LQ52" i="7"/>
  <c r="LU51" i="7" l="1"/>
  <c r="LS52" i="7"/>
  <c r="LW51" i="7" l="1"/>
  <c r="LU52" i="7"/>
  <c r="LY51" i="7" l="1"/>
  <c r="LW52" i="7"/>
  <c r="MA51" i="7" l="1"/>
  <c r="LY52" i="7"/>
  <c r="MC51" i="7" l="1"/>
  <c r="MA52" i="7"/>
  <c r="ME51" i="7" l="1"/>
  <c r="MC52" i="7"/>
  <c r="MG51" i="7" l="1"/>
  <c r="ME52" i="7"/>
  <c r="MI51" i="7" l="1"/>
  <c r="MG52" i="7"/>
  <c r="MK51" i="7" l="1"/>
  <c r="MI52" i="7"/>
  <c r="MM51" i="7" l="1"/>
  <c r="MK52" i="7"/>
  <c r="MO51" i="7" l="1"/>
  <c r="MM52" i="7"/>
  <c r="MQ51" i="7" l="1"/>
  <c r="MO52" i="7"/>
  <c r="MS51" i="7" l="1"/>
  <c r="MQ52" i="7"/>
  <c r="MU51" i="7" l="1"/>
  <c r="MS52" i="7"/>
  <c r="MW51" i="7" l="1"/>
  <c r="MU52" i="7"/>
  <c r="MY51" i="7" l="1"/>
  <c r="MW52" i="7"/>
  <c r="NA51" i="7" l="1"/>
  <c r="MY52" i="7"/>
  <c r="NC51" i="7" l="1"/>
  <c r="NA52" i="7"/>
  <c r="NE51" i="7" l="1"/>
  <c r="NC52" i="7"/>
  <c r="NG51" i="7" l="1"/>
  <c r="NE52" i="7"/>
  <c r="NI51" i="7" l="1"/>
  <c r="NG52" i="7"/>
  <c r="NK51" i="7" l="1"/>
  <c r="NI52" i="7"/>
  <c r="NM51" i="7" l="1"/>
  <c r="NK52" i="7"/>
  <c r="NO51" i="7" l="1"/>
  <c r="NM52" i="7"/>
  <c r="NQ51" i="7" l="1"/>
  <c r="NO52" i="7"/>
  <c r="NS51" i="7" l="1"/>
  <c r="NQ52" i="7"/>
  <c r="NU51" i="7" l="1"/>
  <c r="NS52" i="7"/>
  <c r="NW51" i="7" l="1"/>
  <c r="NU52" i="7"/>
  <c r="NY51" i="7" l="1"/>
  <c r="NW52" i="7"/>
  <c r="OA51" i="7" l="1"/>
  <c r="NY52" i="7"/>
  <c r="OC51" i="7" l="1"/>
  <c r="OA52" i="7"/>
  <c r="OE51" i="7" l="1"/>
  <c r="OC52" i="7"/>
  <c r="OG51" i="7" l="1"/>
  <c r="OE52" i="7"/>
  <c r="OI51" i="7" l="1"/>
  <c r="OG52" i="7"/>
  <c r="OK51" i="7" l="1"/>
  <c r="OI52" i="7"/>
  <c r="OM51" i="7" l="1"/>
  <c r="OK52" i="7"/>
  <c r="OO51" i="7" l="1"/>
  <c r="OM52" i="7"/>
  <c r="OQ51" i="7" l="1"/>
  <c r="OO52" i="7"/>
  <c r="OS51" i="7" l="1"/>
  <c r="OQ52" i="7"/>
  <c r="OU51" i="7" l="1"/>
  <c r="OS52" i="7"/>
  <c r="OW51" i="7" l="1"/>
  <c r="OU52" i="7"/>
  <c r="OY51" i="7" l="1"/>
  <c r="OW52" i="7"/>
  <c r="PA51" i="7" l="1"/>
  <c r="OY52" i="7"/>
  <c r="PC51" i="7" l="1"/>
  <c r="PA52" i="7"/>
  <c r="PE51" i="7" l="1"/>
  <c r="PC52" i="7"/>
  <c r="PG51" i="7" l="1"/>
  <c r="PE52" i="7"/>
  <c r="PI51" i="7" l="1"/>
  <c r="PG52" i="7"/>
  <c r="PK51" i="7" l="1"/>
  <c r="PI52" i="7"/>
  <c r="PM51" i="7" l="1"/>
  <c r="PK52" i="7"/>
  <c r="PO51" i="7" l="1"/>
  <c r="PM52" i="7"/>
  <c r="PQ51" i="7" l="1"/>
  <c r="PO52" i="7"/>
  <c r="PS51" i="7" l="1"/>
  <c r="PQ52" i="7"/>
  <c r="PU51" i="7" l="1"/>
  <c r="PS52" i="7"/>
  <c r="PW51" i="7" l="1"/>
  <c r="PU52" i="7"/>
  <c r="PY51" i="7" l="1"/>
  <c r="PW52" i="7"/>
  <c r="QA51" i="7" l="1"/>
  <c r="PY52" i="7"/>
  <c r="QC51" i="7" l="1"/>
  <c r="QA52" i="7"/>
  <c r="QE51" i="7" l="1"/>
  <c r="QC52" i="7"/>
  <c r="QG51" i="7" l="1"/>
  <c r="QE52" i="7"/>
  <c r="QI51" i="7" l="1"/>
  <c r="QG52" i="7"/>
  <c r="QK51" i="7" l="1"/>
  <c r="QI52" i="7"/>
  <c r="QM51" i="7" l="1"/>
  <c r="QK52" i="7"/>
  <c r="QO51" i="7" l="1"/>
  <c r="QM52" i="7"/>
  <c r="QQ51" i="7" l="1"/>
  <c r="QO52" i="7"/>
  <c r="QS51" i="7" l="1"/>
  <c r="QQ52" i="7"/>
  <c r="QU51" i="7" l="1"/>
  <c r="QS52" i="7"/>
  <c r="QW51" i="7" l="1"/>
  <c r="QU52" i="7"/>
  <c r="QY51" i="7" l="1"/>
  <c r="QW52" i="7"/>
  <c r="RA51" i="7" l="1"/>
  <c r="QY52" i="7"/>
  <c r="RC51" i="7" l="1"/>
  <c r="RA52" i="7"/>
  <c r="RE51" i="7" l="1"/>
  <c r="RC52" i="7"/>
  <c r="RG51" i="7" l="1"/>
  <c r="RE52" i="7"/>
  <c r="RI51" i="7" l="1"/>
  <c r="RG52" i="7"/>
  <c r="RK51" i="7" l="1"/>
  <c r="RI52" i="7"/>
  <c r="RM51" i="7" l="1"/>
  <c r="RK52" i="7"/>
  <c r="RO51" i="7" l="1"/>
  <c r="RM52" i="7"/>
  <c r="RQ51" i="7" l="1"/>
  <c r="RO52" i="7"/>
  <c r="RS51" i="7" l="1"/>
  <c r="RQ52" i="7"/>
  <c r="RU51" i="7" l="1"/>
  <c r="RS52" i="7"/>
  <c r="RW51" i="7" l="1"/>
  <c r="RU52" i="7"/>
  <c r="RY51" i="7" l="1"/>
  <c r="RW52" i="7"/>
  <c r="SA51" i="7" l="1"/>
  <c r="RY52" i="7"/>
  <c r="SC51" i="7" l="1"/>
  <c r="SA52" i="7"/>
  <c r="SE51" i="7" l="1"/>
  <c r="SC52" i="7"/>
  <c r="SG51" i="7" l="1"/>
  <c r="SE52" i="7"/>
  <c r="SI51" i="7" l="1"/>
  <c r="SG52" i="7"/>
  <c r="SK51" i="7" l="1"/>
  <c r="SI52" i="7"/>
  <c r="SM51" i="7" l="1"/>
  <c r="SK52" i="7"/>
  <c r="SO51" i="7" l="1"/>
  <c r="SM52" i="7"/>
  <c r="SQ51" i="7" l="1"/>
  <c r="SO52" i="7"/>
  <c r="SS51" i="7" l="1"/>
  <c r="SQ52" i="7"/>
  <c r="SU51" i="7" l="1"/>
  <c r="SS52" i="7"/>
  <c r="SW51" i="7" l="1"/>
  <c r="SU52" i="7"/>
  <c r="SY51" i="7" l="1"/>
  <c r="SW52" i="7"/>
  <c r="TA51" i="7" l="1"/>
  <c r="SY52" i="7"/>
  <c r="TC51" i="7" l="1"/>
  <c r="TA52" i="7"/>
  <c r="TE51" i="7" l="1"/>
  <c r="TC52" i="7"/>
  <c r="TG51" i="7" l="1"/>
  <c r="TE52" i="7"/>
  <c r="TI51" i="7" l="1"/>
  <c r="TG52" i="7"/>
  <c r="TK51" i="7" l="1"/>
  <c r="TI52" i="7"/>
  <c r="TM51" i="7" l="1"/>
  <c r="TK52" i="7"/>
  <c r="TO51" i="7" l="1"/>
  <c r="TM52" i="7"/>
  <c r="TQ51" i="7" l="1"/>
  <c r="TO52" i="7"/>
  <c r="TS51" i="7" l="1"/>
  <c r="TQ52" i="7"/>
  <c r="TU51" i="7" l="1"/>
  <c r="TS52" i="7"/>
  <c r="TW51" i="7" l="1"/>
  <c r="TU52" i="7"/>
  <c r="TY51" i="7" l="1"/>
  <c r="TW52" i="7"/>
  <c r="UA51" i="7" l="1"/>
  <c r="TY52" i="7"/>
  <c r="UC51" i="7" l="1"/>
  <c r="UA52" i="7"/>
  <c r="UE51" i="7" l="1"/>
  <c r="UC52" i="7"/>
  <c r="UG51" i="7" l="1"/>
  <c r="UE52" i="7"/>
  <c r="UI51" i="7" l="1"/>
  <c r="UG52" i="7"/>
  <c r="UK51" i="7" l="1"/>
  <c r="UI52" i="7"/>
  <c r="UM51" i="7" l="1"/>
  <c r="UK52" i="7"/>
  <c r="UO51" i="7" l="1"/>
  <c r="UM52" i="7"/>
  <c r="UQ51" i="7" l="1"/>
  <c r="UO52" i="7"/>
  <c r="US51" i="7" l="1"/>
  <c r="UQ52" i="7"/>
  <c r="UU51" i="7" l="1"/>
  <c r="US52" i="7"/>
  <c r="UW51" i="7" l="1"/>
  <c r="UU52" i="7"/>
  <c r="UY51" i="7" l="1"/>
  <c r="UW52" i="7"/>
  <c r="VA51" i="7" l="1"/>
  <c r="UY52" i="7"/>
  <c r="VC51" i="7" l="1"/>
  <c r="VA52" i="7"/>
  <c r="VE51" i="7" l="1"/>
  <c r="VC52" i="7"/>
  <c r="VG51" i="7" l="1"/>
  <c r="VE52" i="7"/>
  <c r="VI51" i="7" l="1"/>
  <c r="VG52" i="7"/>
  <c r="VK51" i="7" l="1"/>
  <c r="VI52" i="7"/>
  <c r="VM51" i="7" l="1"/>
  <c r="VK52" i="7"/>
  <c r="VO51" i="7" l="1"/>
  <c r="VM52" i="7"/>
  <c r="VQ51" i="7" l="1"/>
  <c r="VO52" i="7"/>
  <c r="VS51" i="7" l="1"/>
  <c r="VQ52" i="7"/>
  <c r="VU51" i="7" l="1"/>
  <c r="VS52" i="7"/>
  <c r="VW51" i="7" l="1"/>
  <c r="VU52" i="7"/>
  <c r="VY51" i="7" l="1"/>
  <c r="VW52" i="7"/>
  <c r="WA51" i="7" l="1"/>
  <c r="VY52" i="7"/>
  <c r="WC51" i="7" l="1"/>
  <c r="WA52" i="7"/>
  <c r="WE51" i="7" l="1"/>
  <c r="WC52" i="7"/>
  <c r="WG51" i="7" l="1"/>
  <c r="WE52" i="7"/>
  <c r="WI51" i="7" l="1"/>
  <c r="WG52" i="7"/>
  <c r="WK51" i="7" l="1"/>
  <c r="WI52" i="7"/>
  <c r="WM51" i="7" l="1"/>
  <c r="WK52" i="7"/>
  <c r="WO51" i="7" l="1"/>
  <c r="WM52" i="7"/>
  <c r="WQ51" i="7" l="1"/>
  <c r="WO52" i="7"/>
  <c r="WS51" i="7" l="1"/>
  <c r="WQ52" i="7"/>
  <c r="WU51" i="7" l="1"/>
  <c r="WS52" i="7"/>
  <c r="WW51" i="7" l="1"/>
  <c r="WU52" i="7"/>
  <c r="WY51" i="7" l="1"/>
  <c r="WW52" i="7"/>
  <c r="XA51" i="7" l="1"/>
  <c r="WY52" i="7"/>
  <c r="XC51" i="7" l="1"/>
  <c r="XA52" i="7"/>
  <c r="XE51" i="7" l="1"/>
  <c r="XC52" i="7"/>
  <c r="XG51" i="7" l="1"/>
  <c r="XE52" i="7"/>
  <c r="XI51" i="7" l="1"/>
  <c r="XG52" i="7"/>
  <c r="XK51" i="7" l="1"/>
  <c r="XI52" i="7"/>
  <c r="XM51" i="7" l="1"/>
  <c r="XK52" i="7"/>
  <c r="XO51" i="7" l="1"/>
  <c r="XM52" i="7"/>
  <c r="XQ51" i="7" l="1"/>
  <c r="XO52" i="7"/>
  <c r="XS51" i="7" l="1"/>
  <c r="XQ52" i="7"/>
  <c r="XU51" i="7" l="1"/>
  <c r="XS52" i="7"/>
  <c r="XW51" i="7" l="1"/>
  <c r="XU52" i="7"/>
  <c r="XY51" i="7" l="1"/>
  <c r="XW52" i="7"/>
  <c r="YA51" i="7" l="1"/>
  <c r="XY52" i="7"/>
  <c r="YC51" i="7" l="1"/>
  <c r="YA52" i="7"/>
  <c r="YE51" i="7" l="1"/>
  <c r="YC52" i="7"/>
  <c r="YG51" i="7" l="1"/>
  <c r="YE52" i="7"/>
  <c r="YI51" i="7" l="1"/>
  <c r="YG52" i="7"/>
  <c r="YK51" i="7" l="1"/>
  <c r="YI52" i="7"/>
  <c r="YM51" i="7" l="1"/>
  <c r="YK52" i="7"/>
  <c r="YO51" i="7" l="1"/>
  <c r="YM52" i="7"/>
  <c r="YQ51" i="7" l="1"/>
  <c r="YO52" i="7"/>
  <c r="YS51" i="7" l="1"/>
  <c r="YQ52" i="7"/>
  <c r="YU51" i="7" l="1"/>
  <c r="YS52" i="7"/>
  <c r="YW51" i="7" l="1"/>
  <c r="YU52" i="7"/>
  <c r="YY51" i="7" l="1"/>
  <c r="YW52" i="7"/>
  <c r="ZA51" i="7" l="1"/>
  <c r="YY52" i="7"/>
  <c r="ZC51" i="7" l="1"/>
  <c r="ZA52" i="7"/>
  <c r="ZE51" i="7" l="1"/>
  <c r="ZC52" i="7"/>
  <c r="ZG51" i="7" l="1"/>
  <c r="ZE52" i="7"/>
  <c r="ZI51" i="7" l="1"/>
  <c r="ZG52" i="7"/>
  <c r="ZK51" i="7" l="1"/>
  <c r="ZI52" i="7"/>
  <c r="ZM51" i="7" l="1"/>
  <c r="ZK52" i="7"/>
  <c r="ZO51" i="7" l="1"/>
  <c r="ZM52" i="7"/>
  <c r="ZQ51" i="7" l="1"/>
  <c r="ZO52" i="7"/>
  <c r="ZS51" i="7" l="1"/>
  <c r="ZQ52" i="7"/>
  <c r="ZU51" i="7" l="1"/>
  <c r="ZS52" i="7"/>
  <c r="ZW51" i="7" l="1"/>
  <c r="ZU52" i="7"/>
  <c r="ZY51" i="7" l="1"/>
  <c r="ZW52" i="7"/>
  <c r="AAA51" i="7" l="1"/>
  <c r="ZY52" i="7"/>
  <c r="AAC51" i="7" l="1"/>
  <c r="AAA52" i="7"/>
  <c r="AAE51" i="7" l="1"/>
  <c r="AAC52" i="7"/>
  <c r="AAG51" i="7" l="1"/>
  <c r="AAE52" i="7"/>
  <c r="AAI51" i="7" l="1"/>
  <c r="AAG52" i="7"/>
  <c r="AAK51" i="7" l="1"/>
  <c r="AAI52" i="7"/>
  <c r="AAM51" i="7" l="1"/>
  <c r="AAK52" i="7"/>
  <c r="AAO51" i="7" l="1"/>
  <c r="AAM52" i="7"/>
  <c r="AAQ51" i="7" l="1"/>
  <c r="AAO52" i="7"/>
  <c r="AAS51" i="7" l="1"/>
  <c r="AAQ52" i="7"/>
  <c r="AAU51" i="7" l="1"/>
  <c r="AAS52" i="7"/>
  <c r="AAW51" i="7" l="1"/>
  <c r="AAU52" i="7"/>
  <c r="AAY51" i="7" l="1"/>
  <c r="AAW52" i="7"/>
  <c r="ABA51" i="7" l="1"/>
  <c r="AAY52" i="7"/>
  <c r="ABC51" i="7" l="1"/>
  <c r="ABA52" i="7"/>
  <c r="ABE51" i="7" l="1"/>
  <c r="ABC52" i="7"/>
  <c r="ABG51" i="7" l="1"/>
  <c r="ABE52" i="7"/>
  <c r="ABI51" i="7" l="1"/>
  <c r="ABG52" i="7"/>
  <c r="ABK51" i="7" l="1"/>
  <c r="ABI52" i="7"/>
  <c r="ABM51" i="7" l="1"/>
  <c r="ABK52" i="7"/>
  <c r="ABO51" i="7" l="1"/>
  <c r="ABM52" i="7"/>
  <c r="ABQ51" i="7" l="1"/>
  <c r="ABO52" i="7"/>
  <c r="ABS51" i="7" l="1"/>
  <c r="ABQ52" i="7"/>
  <c r="ABU51" i="7" l="1"/>
  <c r="ABS52" i="7"/>
  <c r="ABW51" i="7" l="1"/>
  <c r="ABU52" i="7"/>
  <c r="ABY51" i="7" l="1"/>
  <c r="ABW52" i="7"/>
  <c r="ACA51" i="7" l="1"/>
  <c r="ABY52" i="7"/>
  <c r="ACC51" i="7" l="1"/>
  <c r="ACA52" i="7"/>
  <c r="ACE51" i="7" l="1"/>
  <c r="ACC52" i="7"/>
  <c r="ACG51" i="7" l="1"/>
  <c r="ACE52" i="7"/>
  <c r="ACI51" i="7" l="1"/>
  <c r="ACG52" i="7"/>
  <c r="ACK51" i="7" l="1"/>
  <c r="ACI52" i="7"/>
  <c r="ACM51" i="7" l="1"/>
  <c r="ACK52" i="7"/>
  <c r="ACO51" i="7" l="1"/>
  <c r="ACM52" i="7"/>
  <c r="ACQ51" i="7" l="1"/>
  <c r="ACO52" i="7"/>
  <c r="ACS51" i="7" l="1"/>
  <c r="ACQ52" i="7"/>
  <c r="ACU51" i="7" l="1"/>
  <c r="ACS52" i="7"/>
  <c r="ACW51" i="7" l="1"/>
  <c r="ACU52" i="7"/>
  <c r="ACY51" i="7" l="1"/>
  <c r="ACW52" i="7"/>
  <c r="ADA51" i="7" l="1"/>
  <c r="ACY52" i="7"/>
  <c r="ADC51" i="7" l="1"/>
  <c r="ADA52" i="7"/>
  <c r="ADE51" i="7" l="1"/>
  <c r="ADC52" i="7"/>
  <c r="ADG51" i="7" l="1"/>
  <c r="ADE52" i="7"/>
  <c r="ADI51" i="7" l="1"/>
  <c r="ADG52" i="7"/>
  <c r="ADK51" i="7" l="1"/>
  <c r="ADI52" i="7"/>
  <c r="ADM51" i="7" l="1"/>
  <c r="ADK52" i="7"/>
  <c r="ADO51" i="7" l="1"/>
  <c r="ADM52" i="7"/>
  <c r="ADQ51" i="7" l="1"/>
  <c r="ADO52" i="7"/>
  <c r="ADS51" i="7" l="1"/>
  <c r="ADQ52" i="7"/>
  <c r="ADU51" i="7" l="1"/>
  <c r="ADS52" i="7"/>
  <c r="ADW51" i="7" l="1"/>
  <c r="ADU52" i="7"/>
  <c r="ADY51" i="7" l="1"/>
  <c r="ADW52" i="7"/>
  <c r="AEA51" i="7" l="1"/>
  <c r="ADY52" i="7"/>
  <c r="AEC51" i="7" l="1"/>
  <c r="AEA52" i="7"/>
  <c r="AEE51" i="7" l="1"/>
  <c r="AEC52" i="7"/>
  <c r="AEG51" i="7" l="1"/>
  <c r="AEE52" i="7"/>
  <c r="AEI51" i="7" l="1"/>
  <c r="AEG52" i="7"/>
  <c r="AEK51" i="7" l="1"/>
  <c r="AEI52" i="7"/>
  <c r="AEM51" i="7" l="1"/>
  <c r="AEK52" i="7"/>
  <c r="AEO51" i="7" l="1"/>
  <c r="AEM52" i="7"/>
  <c r="AEQ51" i="7" l="1"/>
  <c r="AEO52" i="7"/>
  <c r="AES51" i="7" l="1"/>
  <c r="AEQ52" i="7"/>
  <c r="AEU51" i="7" l="1"/>
  <c r="AES52" i="7"/>
  <c r="AEW51" i="7" l="1"/>
  <c r="AEU52" i="7"/>
  <c r="AEY51" i="7" l="1"/>
  <c r="AEW52" i="7"/>
  <c r="AFA51" i="7" l="1"/>
  <c r="AEY52" i="7"/>
  <c r="AFC51" i="7" l="1"/>
  <c r="AFA52" i="7"/>
  <c r="AFE51" i="7" l="1"/>
  <c r="AFC52" i="7"/>
  <c r="AFG51" i="7" l="1"/>
  <c r="AFE52" i="7"/>
  <c r="AFI51" i="7" l="1"/>
  <c r="AFG52" i="7"/>
  <c r="AFK51" i="7" l="1"/>
  <c r="AFI52" i="7"/>
  <c r="AFM51" i="7" l="1"/>
  <c r="AFK52" i="7"/>
  <c r="AFO51" i="7" l="1"/>
  <c r="AFM52" i="7"/>
  <c r="AFQ51" i="7" l="1"/>
  <c r="AFO52" i="7"/>
  <c r="AFS51" i="7" l="1"/>
  <c r="AFQ52" i="7"/>
  <c r="AFU51" i="7" l="1"/>
  <c r="AFS52" i="7"/>
  <c r="AFW51" i="7" l="1"/>
  <c r="AFU52" i="7"/>
  <c r="AFY51" i="7" l="1"/>
  <c r="AFW52" i="7"/>
  <c r="AGA51" i="7" l="1"/>
  <c r="AFY52" i="7"/>
  <c r="AGC51" i="7" l="1"/>
  <c r="AGA52" i="7"/>
  <c r="AGE51" i="7" l="1"/>
  <c r="AGC52" i="7"/>
  <c r="AGG51" i="7" l="1"/>
  <c r="AGE52" i="7"/>
  <c r="AGI51" i="7" l="1"/>
  <c r="AGG52" i="7"/>
  <c r="AGK51" i="7" l="1"/>
  <c r="AGI52" i="7"/>
  <c r="AGM51" i="7" l="1"/>
  <c r="AGK52" i="7"/>
  <c r="AGO51" i="7" l="1"/>
  <c r="AGM52" i="7"/>
  <c r="AGQ51" i="7" l="1"/>
  <c r="AGO52" i="7"/>
  <c r="AGS51" i="7" l="1"/>
  <c r="AGQ52" i="7"/>
  <c r="AGU51" i="7" l="1"/>
  <c r="AGS52" i="7"/>
  <c r="AGW51" i="7" l="1"/>
  <c r="AGU52" i="7"/>
  <c r="AGY51" i="7" l="1"/>
  <c r="AGW52" i="7"/>
  <c r="AHA51" i="7" l="1"/>
  <c r="AGY52" i="7"/>
  <c r="AHC51" i="7" l="1"/>
  <c r="AHA52" i="7"/>
  <c r="AHE51" i="7" l="1"/>
  <c r="AHC52" i="7"/>
  <c r="AHG51" i="7" l="1"/>
  <c r="AHE52" i="7"/>
  <c r="AHI51" i="7" l="1"/>
  <c r="AHG52" i="7"/>
  <c r="AHK51" i="7" l="1"/>
  <c r="AHI52" i="7"/>
  <c r="AHM51" i="7" l="1"/>
  <c r="AHK52" i="7"/>
  <c r="AHO51" i="7" l="1"/>
  <c r="AHM52" i="7"/>
  <c r="AHQ51" i="7" l="1"/>
  <c r="AHO52" i="7"/>
  <c r="AHS51" i="7" l="1"/>
  <c r="AHQ52" i="7"/>
  <c r="AHU51" i="7" l="1"/>
  <c r="AHS52" i="7"/>
  <c r="AHW51" i="7" l="1"/>
  <c r="AHU52" i="7"/>
  <c r="AHY51" i="7" l="1"/>
  <c r="AHW52" i="7"/>
  <c r="AIA51" i="7" l="1"/>
  <c r="AHY52" i="7"/>
  <c r="AIC51" i="7" l="1"/>
  <c r="AIA52" i="7"/>
  <c r="AIE51" i="7" l="1"/>
  <c r="AIC52" i="7"/>
  <c r="AIG51" i="7" l="1"/>
  <c r="AIE52" i="7"/>
  <c r="AII51" i="7" l="1"/>
  <c r="AIG52" i="7"/>
  <c r="AIK51" i="7" l="1"/>
  <c r="AII52" i="7"/>
  <c r="AIM51" i="7" l="1"/>
  <c r="AIK52" i="7"/>
  <c r="AIO51" i="7" l="1"/>
  <c r="AIM52" i="7"/>
  <c r="AIQ51" i="7" l="1"/>
  <c r="AIO52" i="7"/>
  <c r="AIS51" i="7" l="1"/>
  <c r="AIQ52" i="7"/>
  <c r="AIU51" i="7" l="1"/>
  <c r="AIS52" i="7"/>
  <c r="AIW51" i="7" l="1"/>
  <c r="AIU52" i="7"/>
  <c r="AIY51" i="7" l="1"/>
  <c r="AIW52" i="7"/>
  <c r="AJA51" i="7" l="1"/>
  <c r="AIY52" i="7"/>
  <c r="AJC51" i="7" l="1"/>
  <c r="AJA52" i="7"/>
  <c r="AJE51" i="7" l="1"/>
  <c r="AJC52" i="7"/>
  <c r="AJG51" i="7" l="1"/>
  <c r="AJE52" i="7"/>
  <c r="AJI51" i="7" l="1"/>
  <c r="AJG52" i="7"/>
  <c r="AJK51" i="7" l="1"/>
  <c r="AJI52" i="7"/>
  <c r="AJM51" i="7" l="1"/>
  <c r="AJK52" i="7"/>
  <c r="AJO51" i="7" l="1"/>
  <c r="AJM52" i="7"/>
  <c r="AJQ51" i="7" l="1"/>
  <c r="AJO52" i="7"/>
  <c r="AJS51" i="7" l="1"/>
  <c r="AJQ52" i="7"/>
  <c r="AJU51" i="7" l="1"/>
  <c r="AJS52" i="7"/>
  <c r="AJW51" i="7" l="1"/>
  <c r="AJU52" i="7"/>
  <c r="AJY51" i="7" l="1"/>
  <c r="AJW52" i="7"/>
  <c r="AKA51" i="7" l="1"/>
  <c r="AJY52" i="7"/>
  <c r="AKC51" i="7" l="1"/>
  <c r="AKA52" i="7"/>
  <c r="AKE51" i="7" l="1"/>
  <c r="AKC52" i="7"/>
  <c r="AKG51" i="7" l="1"/>
  <c r="AKE52" i="7"/>
  <c r="AKI51" i="7" l="1"/>
  <c r="AKG52" i="7"/>
  <c r="AKK51" i="7" l="1"/>
  <c r="AKI52" i="7"/>
  <c r="AKM51" i="7" l="1"/>
  <c r="AKK52" i="7"/>
  <c r="AKO51" i="7" l="1"/>
  <c r="AKM52" i="7"/>
  <c r="AKQ51" i="7" l="1"/>
  <c r="AKO52" i="7"/>
  <c r="AKS51" i="7" l="1"/>
  <c r="AKQ52" i="7"/>
  <c r="AKU51" i="7" l="1"/>
  <c r="AKS52" i="7"/>
  <c r="AKW51" i="7" l="1"/>
  <c r="AKU52" i="7"/>
  <c r="AKY51" i="7" l="1"/>
  <c r="AKW52" i="7"/>
  <c r="ALA51" i="7" l="1"/>
  <c r="AKY52" i="7"/>
  <c r="ALC51" i="7" l="1"/>
  <c r="ALA52" i="7"/>
  <c r="ALE51" i="7" l="1"/>
  <c r="ALC52" i="7"/>
  <c r="ALG51" i="7" l="1"/>
  <c r="ALE52" i="7"/>
  <c r="ALI51" i="7" l="1"/>
  <c r="ALG52" i="7"/>
  <c r="ALK51" i="7" l="1"/>
  <c r="ALI52" i="7"/>
  <c r="ALM51" i="7" l="1"/>
  <c r="ALK52" i="7"/>
  <c r="ALO51" i="7" l="1"/>
  <c r="ALM52" i="7"/>
  <c r="ALQ51" i="7" l="1"/>
  <c r="ALO52" i="7"/>
  <c r="ALS51" i="7" l="1"/>
  <c r="ALQ52" i="7"/>
  <c r="ALU51" i="7" l="1"/>
  <c r="ALS52" i="7"/>
  <c r="ALW51" i="7" l="1"/>
  <c r="ALU52" i="7"/>
  <c r="ALY51" i="7" l="1"/>
  <c r="ALW52" i="7"/>
  <c r="AMA51" i="7" l="1"/>
  <c r="ALY52" i="7"/>
  <c r="AMC51" i="7" l="1"/>
  <c r="AMA52" i="7"/>
  <c r="AME51" i="7" l="1"/>
  <c r="AMC52" i="7"/>
  <c r="AMG51" i="7" l="1"/>
  <c r="AME52" i="7"/>
  <c r="AMI51" i="7" l="1"/>
  <c r="AMG52" i="7"/>
  <c r="AMK51" i="7" l="1"/>
  <c r="AMI52" i="7"/>
  <c r="AMM51" i="7" l="1"/>
  <c r="AMK52" i="7"/>
  <c r="AMO51" i="7" l="1"/>
  <c r="AMM52" i="7"/>
  <c r="AMQ51" i="7" l="1"/>
  <c r="AMO52" i="7"/>
  <c r="AMS51" i="7" l="1"/>
  <c r="AMQ52" i="7"/>
  <c r="AMU51" i="7" l="1"/>
  <c r="AMS52" i="7"/>
  <c r="AMW51" i="7" l="1"/>
  <c r="AMU52" i="7"/>
  <c r="AMY51" i="7" l="1"/>
  <c r="AMW52" i="7"/>
  <c r="ANA51" i="7" l="1"/>
  <c r="AMY52" i="7"/>
  <c r="ANC51" i="7" l="1"/>
  <c r="ANA52" i="7"/>
  <c r="ANE51" i="7" l="1"/>
  <c r="ANC52" i="7"/>
  <c r="ANG51" i="7" l="1"/>
  <c r="ANE52" i="7"/>
  <c r="ANI51" i="7" l="1"/>
  <c r="ANG52" i="7"/>
  <c r="ANK51" i="7" l="1"/>
  <c r="ANI52" i="7"/>
  <c r="ANM51" i="7" l="1"/>
  <c r="ANK52" i="7"/>
  <c r="ANO51" i="7" l="1"/>
  <c r="ANM52" i="7"/>
  <c r="ANQ51" i="7" l="1"/>
  <c r="ANO52" i="7"/>
  <c r="ANS51" i="7" l="1"/>
  <c r="ANQ52" i="7"/>
  <c r="ANU51" i="7" l="1"/>
  <c r="ANS52" i="7"/>
  <c r="ANW51" i="7" l="1"/>
  <c r="ANU52" i="7"/>
  <c r="ANY51" i="7" l="1"/>
  <c r="ANW52" i="7"/>
  <c r="AOA51" i="7" l="1"/>
  <c r="ANY52" i="7"/>
  <c r="AOC51" i="7" l="1"/>
  <c r="AOA52" i="7"/>
  <c r="AOE51" i="7" l="1"/>
  <c r="AOC52" i="7"/>
  <c r="AOG51" i="7" l="1"/>
  <c r="AOE52" i="7"/>
  <c r="AOI51" i="7" l="1"/>
  <c r="AOG52" i="7"/>
  <c r="AOK51" i="7" l="1"/>
  <c r="AOI52" i="7"/>
  <c r="AOM51" i="7" l="1"/>
  <c r="AOK52" i="7"/>
  <c r="AOO51" i="7" l="1"/>
  <c r="AOM52" i="7"/>
  <c r="AOQ51" i="7" l="1"/>
  <c r="AOO52" i="7"/>
  <c r="AOS51" i="7" l="1"/>
  <c r="AOQ52" i="7"/>
  <c r="AOU51" i="7" l="1"/>
  <c r="AOS52" i="7"/>
  <c r="AOW51" i="7" l="1"/>
  <c r="AOU52" i="7"/>
  <c r="AOY51" i="7" l="1"/>
  <c r="AOW52" i="7"/>
  <c r="APA51" i="7" l="1"/>
  <c r="AOY52" i="7"/>
  <c r="APC51" i="7" l="1"/>
  <c r="APA52" i="7"/>
  <c r="APE51" i="7" l="1"/>
  <c r="APC52" i="7"/>
  <c r="APG51" i="7" l="1"/>
  <c r="APE52" i="7"/>
  <c r="API51" i="7" l="1"/>
  <c r="APG52" i="7"/>
  <c r="APK51" i="7" l="1"/>
  <c r="API52" i="7"/>
  <c r="APM51" i="7" l="1"/>
  <c r="APK52" i="7"/>
  <c r="APO51" i="7" l="1"/>
  <c r="APM52" i="7"/>
  <c r="APQ51" i="7" l="1"/>
  <c r="APO52" i="7"/>
  <c r="APS51" i="7" l="1"/>
  <c r="APQ52" i="7"/>
  <c r="APU51" i="7" l="1"/>
  <c r="APS52" i="7"/>
  <c r="APW51" i="7" l="1"/>
  <c r="APU52" i="7"/>
  <c r="APY51" i="7" l="1"/>
  <c r="APW52" i="7"/>
  <c r="AQA51" i="7" l="1"/>
  <c r="APY52" i="7"/>
  <c r="AQC51" i="7" l="1"/>
  <c r="AQA52" i="7"/>
  <c r="AQE51" i="7" l="1"/>
  <c r="AQC52" i="7"/>
  <c r="AQG51" i="7" l="1"/>
  <c r="AQE52" i="7"/>
  <c r="AQI51" i="7" l="1"/>
  <c r="AQG52" i="7"/>
  <c r="AQK51" i="7" l="1"/>
  <c r="AQI52" i="7"/>
  <c r="AQM51" i="7" l="1"/>
  <c r="AQK52" i="7"/>
  <c r="AQO51" i="7" l="1"/>
  <c r="AQM52" i="7"/>
  <c r="AQQ51" i="7" l="1"/>
  <c r="AQO52" i="7"/>
  <c r="AQS51" i="7" l="1"/>
  <c r="AQQ52" i="7"/>
  <c r="AQU51" i="7" l="1"/>
  <c r="AQS52" i="7"/>
  <c r="AQW51" i="7" l="1"/>
  <c r="AQU52" i="7"/>
  <c r="AQY51" i="7" l="1"/>
  <c r="AQW52" i="7"/>
  <c r="ARA51" i="7" l="1"/>
  <c r="AQY52" i="7"/>
  <c r="ARC51" i="7" l="1"/>
  <c r="ARA52" i="7"/>
  <c r="ARE51" i="7" l="1"/>
  <c r="ARC52" i="7"/>
  <c r="ARG51" i="7" l="1"/>
  <c r="ARE52" i="7"/>
  <c r="ARI51" i="7" l="1"/>
  <c r="ARG52" i="7"/>
  <c r="ARK51" i="7" l="1"/>
  <c r="ARI52" i="7"/>
  <c r="ARM51" i="7" l="1"/>
  <c r="ARK52" i="7"/>
  <c r="ARO51" i="7" l="1"/>
  <c r="ARM52" i="7"/>
  <c r="ARQ51" i="7" l="1"/>
  <c r="ARO52" i="7"/>
  <c r="ARS51" i="7" l="1"/>
  <c r="ARQ52" i="7"/>
  <c r="ARU51" i="7" l="1"/>
  <c r="ARS52" i="7"/>
  <c r="ARW51" i="7" l="1"/>
  <c r="ARU52" i="7"/>
  <c r="ARY51" i="7" l="1"/>
  <c r="ARW52" i="7"/>
  <c r="ASA51" i="7" l="1"/>
  <c r="ARY52" i="7"/>
  <c r="ASC51" i="7" l="1"/>
  <c r="ASA52" i="7"/>
  <c r="ASE51" i="7" l="1"/>
  <c r="ASC52" i="7"/>
  <c r="ASG51" i="7" l="1"/>
  <c r="ASE52" i="7"/>
  <c r="ASI51" i="7" l="1"/>
  <c r="ASG52" i="7"/>
  <c r="ASK51" i="7" l="1"/>
  <c r="ASI52" i="7"/>
  <c r="ASM51" i="7" l="1"/>
  <c r="ASK52" i="7"/>
  <c r="ASO51" i="7" l="1"/>
  <c r="ASM52" i="7"/>
  <c r="ASQ51" i="7" l="1"/>
  <c r="ASO52" i="7"/>
  <c r="ASS51" i="7" l="1"/>
  <c r="ASQ52" i="7"/>
  <c r="ASU51" i="7" l="1"/>
  <c r="ASS52" i="7"/>
  <c r="ASW51" i="7" l="1"/>
  <c r="ASU52" i="7"/>
  <c r="ASY51" i="7" l="1"/>
  <c r="ASW52" i="7"/>
  <c r="ATA51" i="7" l="1"/>
  <c r="ASY52" i="7"/>
  <c r="ATC51" i="7" l="1"/>
  <c r="ATA52" i="7"/>
  <c r="ATE51" i="7" l="1"/>
  <c r="ATC52" i="7"/>
  <c r="ATG51" i="7" l="1"/>
  <c r="ATE52" i="7"/>
  <c r="ATI51" i="7" l="1"/>
  <c r="ATG52" i="7"/>
  <c r="ATK51" i="7" l="1"/>
  <c r="ATI52" i="7"/>
  <c r="ATM51" i="7" l="1"/>
  <c r="ATK52" i="7"/>
  <c r="ATO51" i="7" l="1"/>
  <c r="ATM52" i="7"/>
  <c r="ATQ51" i="7" l="1"/>
  <c r="ATO52" i="7"/>
  <c r="ATS51" i="7" l="1"/>
  <c r="ATQ52" i="7"/>
  <c r="ATU51" i="7" l="1"/>
  <c r="ATS52" i="7"/>
  <c r="ATW51" i="7" l="1"/>
  <c r="ATU52" i="7"/>
  <c r="ATY51" i="7" l="1"/>
  <c r="ATW52" i="7"/>
  <c r="AUA51" i="7" l="1"/>
  <c r="ATY52" i="7"/>
  <c r="AUC51" i="7" l="1"/>
  <c r="AUA52" i="7"/>
  <c r="AUE51" i="7" l="1"/>
  <c r="AUC52" i="7"/>
  <c r="AUG51" i="7" l="1"/>
  <c r="AUE52" i="7"/>
  <c r="AUI51" i="7" l="1"/>
  <c r="AUG52" i="7"/>
  <c r="AUK51" i="7" l="1"/>
  <c r="AUI52" i="7"/>
  <c r="AUM51" i="7" l="1"/>
  <c r="AUK52" i="7"/>
  <c r="AUO51" i="7" l="1"/>
  <c r="AUM52" i="7"/>
  <c r="AUQ51" i="7" l="1"/>
  <c r="AUO52" i="7"/>
  <c r="AUS51" i="7" l="1"/>
  <c r="AUQ52" i="7"/>
  <c r="AUU51" i="7" l="1"/>
  <c r="AUS52" i="7"/>
  <c r="AUW51" i="7" l="1"/>
  <c r="AUU52" i="7"/>
  <c r="AUY51" i="7" l="1"/>
  <c r="AUW52" i="7"/>
  <c r="AVA51" i="7" l="1"/>
  <c r="AUY52" i="7"/>
  <c r="AVC51" i="7" l="1"/>
  <c r="AVA52" i="7"/>
  <c r="AVE51" i="7" l="1"/>
  <c r="AVC52" i="7"/>
  <c r="AVG51" i="7" l="1"/>
  <c r="AVE52" i="7"/>
  <c r="AVI51" i="7" l="1"/>
  <c r="AVG52" i="7"/>
  <c r="AVK51" i="7" l="1"/>
  <c r="AVI52" i="7"/>
  <c r="AVM51" i="7" l="1"/>
  <c r="AVK52" i="7"/>
  <c r="AVO51" i="7" l="1"/>
  <c r="AVM52" i="7"/>
  <c r="AVQ51" i="7" l="1"/>
  <c r="AVO52" i="7"/>
  <c r="AVS51" i="7" l="1"/>
  <c r="AVQ52" i="7"/>
  <c r="AVU51" i="7" l="1"/>
  <c r="AVS52" i="7"/>
  <c r="AVW51" i="7" l="1"/>
  <c r="AVU52" i="7"/>
  <c r="AVY51" i="7" l="1"/>
  <c r="AVW52" i="7"/>
  <c r="AWA51" i="7" l="1"/>
  <c r="AVY52" i="7"/>
  <c r="AWC51" i="7" l="1"/>
  <c r="AWA52" i="7"/>
  <c r="AWE51" i="7" l="1"/>
  <c r="AWC52" i="7"/>
  <c r="AWG51" i="7" l="1"/>
  <c r="AWE52" i="7"/>
  <c r="AWI51" i="7" l="1"/>
  <c r="AWG52" i="7"/>
  <c r="AWK51" i="7" l="1"/>
  <c r="AWI52" i="7"/>
  <c r="AWM51" i="7" l="1"/>
  <c r="AWK52" i="7"/>
  <c r="AWO51" i="7" l="1"/>
  <c r="AWM52" i="7"/>
  <c r="AWQ51" i="7" l="1"/>
  <c r="AWO52" i="7"/>
  <c r="AWS51" i="7" l="1"/>
  <c r="AWQ52" i="7"/>
  <c r="AWU51" i="7" l="1"/>
  <c r="AWS52" i="7"/>
  <c r="AWW51" i="7" l="1"/>
  <c r="AWU52" i="7"/>
  <c r="AWY51" i="7" l="1"/>
  <c r="AWW52" i="7"/>
  <c r="AXA51" i="7" l="1"/>
  <c r="AWY52" i="7"/>
  <c r="AXC51" i="7" l="1"/>
  <c r="AXA52" i="7"/>
  <c r="AXE51" i="7" l="1"/>
  <c r="AXC52" i="7"/>
  <c r="AXG51" i="7" l="1"/>
  <c r="AXE52" i="7"/>
  <c r="AXI51" i="7" l="1"/>
  <c r="AXG52" i="7"/>
  <c r="AXK51" i="7" l="1"/>
  <c r="AXI52" i="7"/>
  <c r="AXM51" i="7" l="1"/>
  <c r="AXK52" i="7"/>
  <c r="AXO51" i="7" l="1"/>
  <c r="AXM52" i="7"/>
  <c r="AXQ51" i="7" l="1"/>
  <c r="AXO52" i="7"/>
  <c r="AXS51" i="7" l="1"/>
  <c r="AXQ52" i="7"/>
  <c r="AXU51" i="7" l="1"/>
  <c r="AXS52" i="7"/>
  <c r="AXW51" i="7" l="1"/>
  <c r="AXU52" i="7"/>
  <c r="AXY51" i="7" l="1"/>
  <c r="AXW52" i="7"/>
  <c r="AYA51" i="7" l="1"/>
  <c r="AXY52" i="7"/>
  <c r="AYC51" i="7" l="1"/>
  <c r="AYA52" i="7"/>
  <c r="AYE51" i="7" l="1"/>
  <c r="AYC52" i="7"/>
  <c r="AYG51" i="7" l="1"/>
  <c r="AYE52" i="7"/>
  <c r="AYI51" i="7" l="1"/>
  <c r="AYG52" i="7"/>
  <c r="AYK51" i="7" l="1"/>
  <c r="AYI52" i="7"/>
  <c r="AYM51" i="7" l="1"/>
  <c r="AYK52" i="7"/>
  <c r="AYO51" i="7" l="1"/>
  <c r="AYM52" i="7"/>
  <c r="AYQ51" i="7" l="1"/>
  <c r="AYO52" i="7"/>
  <c r="AYS51" i="7" l="1"/>
  <c r="AYQ52" i="7"/>
  <c r="AYU51" i="7" l="1"/>
  <c r="AYS52" i="7"/>
  <c r="AYW51" i="7" l="1"/>
  <c r="AYU52" i="7"/>
  <c r="AYY51" i="7" l="1"/>
  <c r="AYW52" i="7"/>
  <c r="AZA51" i="7" l="1"/>
  <c r="AYY52" i="7"/>
  <c r="AZC51" i="7" l="1"/>
  <c r="AZA52" i="7"/>
  <c r="AZE51" i="7" l="1"/>
  <c r="AZC52" i="7"/>
  <c r="AZG51" i="7" l="1"/>
  <c r="AZE52" i="7"/>
  <c r="AZI51" i="7" l="1"/>
  <c r="AZG52" i="7"/>
  <c r="AZK51" i="7" l="1"/>
  <c r="AZI52" i="7"/>
  <c r="AZM51" i="7" l="1"/>
  <c r="AZK52" i="7"/>
  <c r="AZO51" i="7" l="1"/>
  <c r="AZM52" i="7"/>
  <c r="AZQ51" i="7" l="1"/>
  <c r="AZO52" i="7"/>
  <c r="AZS51" i="7" l="1"/>
  <c r="AZQ52" i="7"/>
  <c r="AZU51" i="7" l="1"/>
  <c r="AZS52" i="7"/>
  <c r="AZW51" i="7" l="1"/>
  <c r="AZU52" i="7"/>
  <c r="AZY51" i="7" l="1"/>
  <c r="AZW52" i="7"/>
  <c r="BAA51" i="7" l="1"/>
  <c r="AZY52" i="7"/>
  <c r="BAC51" i="7" l="1"/>
  <c r="BAA52" i="7"/>
  <c r="BAE51" i="7" l="1"/>
  <c r="BAC52" i="7"/>
  <c r="BAG51" i="7" l="1"/>
  <c r="BAE52" i="7"/>
  <c r="BAI51" i="7" l="1"/>
  <c r="BAG52" i="7"/>
  <c r="BAK51" i="7" l="1"/>
  <c r="BAI52" i="7"/>
  <c r="BAM51" i="7" l="1"/>
  <c r="BAK52" i="7"/>
  <c r="BAO51" i="7" l="1"/>
  <c r="BAM52" i="7"/>
  <c r="BAQ51" i="7" l="1"/>
  <c r="BAO52" i="7"/>
  <c r="BAS51" i="7" l="1"/>
  <c r="BAQ52" i="7"/>
  <c r="BAU51" i="7" l="1"/>
  <c r="BAS52" i="7"/>
  <c r="BAW51" i="7" l="1"/>
  <c r="BAU52" i="7"/>
  <c r="BAY51" i="7" l="1"/>
  <c r="BAW52" i="7"/>
  <c r="BBA51" i="7" l="1"/>
  <c r="BAY52" i="7"/>
  <c r="BBC51" i="7" l="1"/>
  <c r="BBA52" i="7"/>
  <c r="BBE51" i="7" l="1"/>
  <c r="BBC52" i="7"/>
  <c r="BBG51" i="7" l="1"/>
  <c r="BBE52" i="7"/>
  <c r="BBI51" i="7" l="1"/>
  <c r="BBG52" i="7"/>
  <c r="BBK51" i="7" l="1"/>
  <c r="BBI52" i="7"/>
  <c r="BBM51" i="7" l="1"/>
  <c r="BBK52" i="7"/>
  <c r="BBO51" i="7" l="1"/>
  <c r="BBM52" i="7"/>
  <c r="BBQ51" i="7" l="1"/>
  <c r="BBO52" i="7"/>
  <c r="BBS51" i="7" l="1"/>
  <c r="BBQ52" i="7"/>
  <c r="BBU51" i="7" l="1"/>
  <c r="BBS52" i="7"/>
  <c r="BBW51" i="7" l="1"/>
  <c r="BBU52" i="7"/>
  <c r="BBY51" i="7" l="1"/>
  <c r="BBW52" i="7"/>
  <c r="BCA51" i="7" l="1"/>
  <c r="BBY52" i="7"/>
  <c r="BCC51" i="7" l="1"/>
  <c r="BCA52" i="7"/>
  <c r="BCE51" i="7" l="1"/>
  <c r="BCC52" i="7"/>
  <c r="BCG51" i="7" l="1"/>
  <c r="BCE52" i="7"/>
  <c r="BCI51" i="7" l="1"/>
  <c r="BCG52" i="7"/>
  <c r="BCK51" i="7" l="1"/>
  <c r="BCI52" i="7"/>
  <c r="BCM51" i="7" l="1"/>
  <c r="BCK52" i="7"/>
  <c r="BCO51" i="7" l="1"/>
  <c r="BCM52" i="7"/>
  <c r="BCQ51" i="7" l="1"/>
  <c r="BCO52" i="7"/>
  <c r="BCS51" i="7" l="1"/>
  <c r="BCQ52" i="7"/>
  <c r="BCU51" i="7" l="1"/>
  <c r="BCS52" i="7"/>
  <c r="BCW51" i="7" l="1"/>
  <c r="BCU52" i="7"/>
  <c r="BCY51" i="7" l="1"/>
  <c r="BCW52" i="7"/>
  <c r="BDA51" i="7" l="1"/>
  <c r="BCY52" i="7"/>
  <c r="BDC51" i="7" l="1"/>
  <c r="BDA52" i="7"/>
  <c r="BDE51" i="7" l="1"/>
  <c r="BDC52" i="7"/>
  <c r="BDG51" i="7" l="1"/>
  <c r="BDE52" i="7"/>
  <c r="BDI51" i="7" l="1"/>
  <c r="BDG52" i="7"/>
  <c r="BDK51" i="7" l="1"/>
  <c r="BDI52" i="7"/>
  <c r="BDM51" i="7" l="1"/>
  <c r="BDK52" i="7"/>
  <c r="BDO51" i="7" l="1"/>
  <c r="BDM52" i="7"/>
  <c r="BDQ51" i="7" l="1"/>
  <c r="BDO52" i="7"/>
  <c r="BDS51" i="7" l="1"/>
  <c r="BDQ52" i="7"/>
  <c r="BDU51" i="7" l="1"/>
  <c r="BDS52" i="7"/>
  <c r="BDW51" i="7" l="1"/>
  <c r="BDU52" i="7"/>
  <c r="BDY51" i="7" l="1"/>
  <c r="BDW52" i="7"/>
  <c r="BEA51" i="7" l="1"/>
  <c r="BDY52" i="7"/>
  <c r="BEC51" i="7" l="1"/>
  <c r="BEA52" i="7"/>
  <c r="BEE51" i="7" l="1"/>
  <c r="BEC52" i="7"/>
  <c r="BEG51" i="7" l="1"/>
  <c r="BEE52" i="7"/>
  <c r="BEI51" i="7" l="1"/>
  <c r="BEG52" i="7"/>
  <c r="BEK51" i="7" l="1"/>
  <c r="BEI52" i="7"/>
  <c r="BEM51" i="7" l="1"/>
  <c r="BEK52" i="7"/>
  <c r="BEO51" i="7" l="1"/>
  <c r="BEM52" i="7"/>
  <c r="BEQ51" i="7" l="1"/>
  <c r="BEO52" i="7"/>
  <c r="BES51" i="7" l="1"/>
  <c r="BEQ52" i="7"/>
  <c r="BEU51" i="7" l="1"/>
  <c r="BES52" i="7"/>
  <c r="BEW51" i="7" l="1"/>
  <c r="BEU52" i="7"/>
  <c r="BEY51" i="7" l="1"/>
  <c r="BEW52" i="7"/>
  <c r="BFA51" i="7" l="1"/>
  <c r="BEY52" i="7"/>
  <c r="BFC51" i="7" l="1"/>
  <c r="BFA52" i="7"/>
  <c r="BFE51" i="7" l="1"/>
  <c r="BFC52" i="7"/>
  <c r="BFG51" i="7" l="1"/>
  <c r="BFE52" i="7"/>
  <c r="BFI51" i="7" l="1"/>
  <c r="BFG52" i="7"/>
  <c r="BFK51" i="7" l="1"/>
  <c r="BFI52" i="7"/>
  <c r="BFM51" i="7" l="1"/>
  <c r="BFK52" i="7"/>
  <c r="BFO51" i="7" l="1"/>
  <c r="BFM52" i="7"/>
  <c r="BFQ51" i="7" l="1"/>
  <c r="BFO52" i="7"/>
  <c r="BFS51" i="7" l="1"/>
  <c r="BFQ52" i="7"/>
  <c r="BFU51" i="7" l="1"/>
  <c r="BFS52" i="7"/>
  <c r="BFW51" i="7" l="1"/>
  <c r="BFU52" i="7"/>
  <c r="BFY51" i="7" l="1"/>
  <c r="BFW52" i="7"/>
  <c r="BGA51" i="7" l="1"/>
  <c r="BFY52" i="7"/>
  <c r="BGC51" i="7" l="1"/>
  <c r="BGA52" i="7"/>
  <c r="BGE51" i="7" l="1"/>
  <c r="BGC52" i="7"/>
  <c r="BGG51" i="7" l="1"/>
  <c r="BGE52" i="7"/>
  <c r="BGI51" i="7" l="1"/>
  <c r="BGG52" i="7"/>
  <c r="BGK51" i="7" l="1"/>
  <c r="BGI52" i="7"/>
  <c r="BGM51" i="7" l="1"/>
  <c r="BGK52" i="7"/>
  <c r="BGO51" i="7" l="1"/>
  <c r="BGM52" i="7"/>
  <c r="BGQ51" i="7" l="1"/>
  <c r="BGO52" i="7"/>
  <c r="BGS51" i="7" l="1"/>
  <c r="BGQ52" i="7"/>
  <c r="BGU51" i="7" l="1"/>
  <c r="BGS52" i="7"/>
  <c r="BGW51" i="7" l="1"/>
  <c r="BGU52" i="7"/>
  <c r="BGY51" i="7" l="1"/>
  <c r="BGW52" i="7"/>
  <c r="BHA51" i="7" l="1"/>
  <c r="BGY52" i="7"/>
  <c r="BHC51" i="7" l="1"/>
  <c r="BHA52" i="7"/>
  <c r="BHE51" i="7" l="1"/>
  <c r="BHC52" i="7"/>
  <c r="BHG51" i="7" l="1"/>
  <c r="BHE52" i="7"/>
  <c r="BHI51" i="7" l="1"/>
  <c r="BHG52" i="7"/>
  <c r="BHK51" i="7" l="1"/>
  <c r="BHI52" i="7"/>
  <c r="BHM51" i="7" l="1"/>
  <c r="BHK52" i="7"/>
  <c r="BHO51" i="7" l="1"/>
  <c r="BHM52" i="7"/>
  <c r="BHQ51" i="7" l="1"/>
  <c r="BHO52" i="7"/>
  <c r="BHS51" i="7" l="1"/>
  <c r="BHQ52" i="7"/>
  <c r="BHU51" i="7" l="1"/>
  <c r="BHS52" i="7"/>
  <c r="BHW51" i="7" l="1"/>
  <c r="BHU52" i="7"/>
  <c r="BHY51" i="7" l="1"/>
  <c r="BHW52" i="7"/>
  <c r="BIA51" i="7" l="1"/>
  <c r="BHY52" i="7"/>
  <c r="BIC51" i="7" l="1"/>
  <c r="BIA52" i="7"/>
  <c r="BIE51" i="7" l="1"/>
  <c r="BIC52" i="7"/>
  <c r="BIG51" i="7" l="1"/>
  <c r="BIE52" i="7"/>
  <c r="BII51" i="7" l="1"/>
  <c r="BIG52" i="7"/>
  <c r="BIK51" i="7" l="1"/>
  <c r="BII52" i="7"/>
  <c r="BIM51" i="7" l="1"/>
  <c r="BIK52" i="7"/>
  <c r="BIO51" i="7" l="1"/>
  <c r="BIM52" i="7"/>
  <c r="BIQ51" i="7" l="1"/>
  <c r="BIO52" i="7"/>
  <c r="BIS51" i="7" l="1"/>
  <c r="BIQ52" i="7"/>
  <c r="BIU51" i="7" l="1"/>
  <c r="BIS52" i="7"/>
  <c r="BIW51" i="7" l="1"/>
  <c r="BIU52" i="7"/>
  <c r="BIY51" i="7" l="1"/>
  <c r="BIW52" i="7"/>
  <c r="BJA51" i="7" l="1"/>
  <c r="BIY52" i="7"/>
  <c r="BJC51" i="7" l="1"/>
  <c r="BJA52" i="7"/>
  <c r="BJE51" i="7" l="1"/>
  <c r="BJC52" i="7"/>
  <c r="BJG51" i="7" l="1"/>
  <c r="BJE52" i="7"/>
  <c r="BJI51" i="7" l="1"/>
  <c r="BJG52" i="7"/>
  <c r="BJK51" i="7" l="1"/>
  <c r="BJI52" i="7"/>
  <c r="BJM51" i="7" l="1"/>
  <c r="BJK52" i="7"/>
  <c r="BJO51" i="7" l="1"/>
  <c r="BJM52" i="7"/>
  <c r="BJQ51" i="7" l="1"/>
  <c r="BJO52" i="7"/>
  <c r="BJS51" i="7" l="1"/>
  <c r="BJQ52" i="7"/>
  <c r="BJU51" i="7" l="1"/>
  <c r="BJS52" i="7"/>
  <c r="BJW51" i="7" l="1"/>
  <c r="BJU52" i="7"/>
  <c r="BJY51" i="7" l="1"/>
  <c r="BJW52" i="7"/>
  <c r="BKA51" i="7" l="1"/>
  <c r="BJY52" i="7"/>
  <c r="BKC51" i="7" l="1"/>
  <c r="BKA52" i="7"/>
  <c r="BKE51" i="7" l="1"/>
  <c r="BKC52" i="7"/>
  <c r="BKG51" i="7" l="1"/>
  <c r="BKE52" i="7"/>
  <c r="BKI51" i="7" l="1"/>
  <c r="BKG52" i="7"/>
  <c r="BKK51" i="7" l="1"/>
  <c r="BKI52" i="7"/>
  <c r="BKM51" i="7" l="1"/>
  <c r="BKK52" i="7"/>
  <c r="BKO51" i="7" l="1"/>
  <c r="BKM52" i="7"/>
  <c r="BKQ51" i="7" l="1"/>
  <c r="BKO52" i="7"/>
  <c r="BKS51" i="7" l="1"/>
  <c r="BKQ52" i="7"/>
  <c r="BKU51" i="7" l="1"/>
  <c r="BKS52" i="7"/>
  <c r="BKW51" i="7" l="1"/>
  <c r="BKU52" i="7"/>
  <c r="BKY51" i="7" l="1"/>
  <c r="BKW52" i="7"/>
  <c r="BLA51" i="7" l="1"/>
  <c r="BKY52" i="7"/>
  <c r="BLC51" i="7" l="1"/>
  <c r="BLA52" i="7"/>
  <c r="BLE51" i="7" l="1"/>
  <c r="BLC52" i="7"/>
  <c r="BLG51" i="7" l="1"/>
  <c r="BLE52" i="7"/>
  <c r="BLI51" i="7" l="1"/>
  <c r="BLG52" i="7"/>
  <c r="BLK51" i="7" l="1"/>
  <c r="BLI52" i="7"/>
  <c r="BLM51" i="7" l="1"/>
  <c r="BLK52" i="7"/>
  <c r="BLO51" i="7" l="1"/>
  <c r="BLM52" i="7"/>
  <c r="BLQ51" i="7" l="1"/>
  <c r="BLO52" i="7"/>
  <c r="BLS51" i="7" l="1"/>
  <c r="BLQ52" i="7"/>
  <c r="BLU51" i="7" l="1"/>
  <c r="BLS52" i="7"/>
  <c r="BLW51" i="7" l="1"/>
  <c r="BLU52" i="7"/>
  <c r="BLY51" i="7" l="1"/>
  <c r="BLW52" i="7"/>
  <c r="BMA51" i="7" l="1"/>
  <c r="BLY52" i="7"/>
  <c r="BMC51" i="7" l="1"/>
  <c r="BMA52" i="7"/>
  <c r="BME51" i="7" l="1"/>
  <c r="BMC52" i="7"/>
  <c r="BMG51" i="7" l="1"/>
  <c r="BME52" i="7"/>
  <c r="BMI51" i="7" l="1"/>
  <c r="BMG52" i="7"/>
  <c r="BMK51" i="7" l="1"/>
  <c r="BMI52" i="7"/>
  <c r="BMM51" i="7" l="1"/>
  <c r="BMK52" i="7"/>
  <c r="BMO51" i="7" l="1"/>
  <c r="BMM52" i="7"/>
  <c r="BMQ51" i="7" l="1"/>
  <c r="BMO52" i="7"/>
  <c r="BMS51" i="7" l="1"/>
  <c r="BMQ52" i="7"/>
  <c r="BMU51" i="7" l="1"/>
  <c r="BMS52" i="7"/>
  <c r="BMW51" i="7" l="1"/>
  <c r="BMU52" i="7"/>
  <c r="BMY51" i="7" l="1"/>
  <c r="BMW52" i="7"/>
  <c r="BNA51" i="7" l="1"/>
  <c r="BMY52" i="7"/>
  <c r="BNC51" i="7" l="1"/>
  <c r="BNA52" i="7"/>
  <c r="BNE51" i="7" l="1"/>
  <c r="BNC52" i="7"/>
  <c r="BNG51" i="7" l="1"/>
  <c r="BNE52" i="7"/>
  <c r="BNI51" i="7" l="1"/>
  <c r="BNG52" i="7"/>
  <c r="BNK51" i="7" l="1"/>
  <c r="BNI52" i="7"/>
  <c r="BNM51" i="7" l="1"/>
  <c r="BNK52" i="7"/>
  <c r="BNO51" i="7" l="1"/>
  <c r="BNM52" i="7"/>
  <c r="BNQ51" i="7" l="1"/>
  <c r="BNO52" i="7"/>
  <c r="BNS51" i="7" l="1"/>
  <c r="BNQ52" i="7"/>
  <c r="BNU51" i="7" l="1"/>
  <c r="BNS52" i="7"/>
  <c r="BNW51" i="7" l="1"/>
  <c r="BNU52" i="7"/>
  <c r="BNY51" i="7" l="1"/>
  <c r="BNW52" i="7"/>
  <c r="BOA51" i="7" l="1"/>
  <c r="BNY52" i="7"/>
  <c r="BOC51" i="7" l="1"/>
  <c r="BOA52" i="7"/>
  <c r="BOE51" i="7" l="1"/>
  <c r="BOC52" i="7"/>
  <c r="BOG51" i="7" l="1"/>
  <c r="BOE52" i="7"/>
  <c r="BOI51" i="7" l="1"/>
  <c r="BOG52" i="7"/>
  <c r="BOK51" i="7" l="1"/>
  <c r="BOI52" i="7"/>
  <c r="BOM51" i="7" l="1"/>
  <c r="BOK52" i="7"/>
  <c r="BOO51" i="7" l="1"/>
  <c r="BOM52" i="7"/>
  <c r="BOQ51" i="7" l="1"/>
  <c r="BOO52" i="7"/>
  <c r="BOS51" i="7" l="1"/>
  <c r="BOQ52" i="7"/>
  <c r="BOU51" i="7" l="1"/>
  <c r="BOS52" i="7"/>
  <c r="BOW51" i="7" l="1"/>
  <c r="BOU52" i="7"/>
  <c r="BOY51" i="7" l="1"/>
  <c r="BOW52" i="7"/>
  <c r="BPA51" i="7" l="1"/>
  <c r="BOY52" i="7"/>
  <c r="BPC51" i="7" l="1"/>
  <c r="BPA52" i="7"/>
  <c r="BPE51" i="7" l="1"/>
  <c r="BPC52" i="7"/>
  <c r="BPG51" i="7" l="1"/>
  <c r="BPE52" i="7"/>
  <c r="BPI51" i="7" l="1"/>
  <c r="BPG52" i="7"/>
  <c r="BPK51" i="7" l="1"/>
  <c r="BPI52" i="7"/>
  <c r="BPM51" i="7" l="1"/>
  <c r="BPK52" i="7"/>
  <c r="BPO51" i="7" l="1"/>
  <c r="BPM52" i="7"/>
  <c r="BPQ51" i="7" l="1"/>
  <c r="BPO52" i="7"/>
  <c r="BPS51" i="7" l="1"/>
  <c r="BPQ52" i="7"/>
  <c r="BPU51" i="7" l="1"/>
  <c r="BPS52" i="7"/>
  <c r="BPW51" i="7" l="1"/>
  <c r="BPU52" i="7"/>
  <c r="BPY51" i="7" l="1"/>
  <c r="BPW52" i="7"/>
  <c r="BQA51" i="7" l="1"/>
  <c r="BPY52" i="7"/>
  <c r="BQC51" i="7" l="1"/>
  <c r="BQA52" i="7"/>
  <c r="BQE51" i="7" l="1"/>
  <c r="BQC52" i="7"/>
  <c r="BQG51" i="7" l="1"/>
  <c r="BQE52" i="7"/>
  <c r="BQI51" i="7" l="1"/>
  <c r="BQG52" i="7"/>
  <c r="BQK51" i="7" l="1"/>
  <c r="BQI52" i="7"/>
  <c r="BQM51" i="7" l="1"/>
  <c r="BQK52" i="7"/>
  <c r="BQO51" i="7" l="1"/>
  <c r="BQM52" i="7"/>
  <c r="BQQ51" i="7" l="1"/>
  <c r="BQO52" i="7"/>
  <c r="BQS51" i="7" l="1"/>
  <c r="BQQ52" i="7"/>
  <c r="BQU51" i="7" l="1"/>
  <c r="BQS52" i="7"/>
  <c r="BQW51" i="7" l="1"/>
  <c r="BQU52" i="7"/>
  <c r="BQY51" i="7" l="1"/>
  <c r="BQW52" i="7"/>
  <c r="BRA51" i="7" l="1"/>
  <c r="BQY52" i="7"/>
  <c r="BRC51" i="7" l="1"/>
  <c r="BRA52" i="7"/>
  <c r="BRE51" i="7" l="1"/>
  <c r="BRC52" i="7"/>
  <c r="BRG51" i="7" l="1"/>
  <c r="BRE52" i="7"/>
  <c r="BRI51" i="7" l="1"/>
  <c r="BRG52" i="7"/>
  <c r="BRK51" i="7" l="1"/>
  <c r="BRI52" i="7"/>
  <c r="BRM51" i="7" l="1"/>
  <c r="BRK52" i="7"/>
  <c r="BRO51" i="7" l="1"/>
  <c r="BRM52" i="7"/>
  <c r="BRQ51" i="7" l="1"/>
  <c r="BRO52" i="7"/>
  <c r="BRS51" i="7" l="1"/>
  <c r="BRQ52" i="7"/>
  <c r="BRU51" i="7" l="1"/>
  <c r="BRS52" i="7"/>
  <c r="BRW51" i="7" l="1"/>
  <c r="BRU52" i="7"/>
  <c r="BRY51" i="7" l="1"/>
  <c r="BRW52" i="7"/>
  <c r="BSA51" i="7" l="1"/>
  <c r="BRY52" i="7"/>
  <c r="BSC51" i="7" l="1"/>
  <c r="BSA52" i="7"/>
  <c r="BSE51" i="7" l="1"/>
  <c r="BSC52" i="7"/>
  <c r="BSG51" i="7" l="1"/>
  <c r="BSE52" i="7"/>
  <c r="BSI51" i="7" l="1"/>
  <c r="BSG52" i="7"/>
  <c r="BSK51" i="7" l="1"/>
  <c r="BSI52" i="7"/>
  <c r="BSM51" i="7" l="1"/>
  <c r="BSK52" i="7"/>
  <c r="BSO51" i="7" l="1"/>
  <c r="BSM52" i="7"/>
  <c r="BSQ51" i="7" l="1"/>
  <c r="BSO52" i="7"/>
  <c r="BSS51" i="7" l="1"/>
  <c r="BSQ52" i="7"/>
  <c r="BSU51" i="7" l="1"/>
  <c r="BSS52" i="7"/>
  <c r="BSW51" i="7" l="1"/>
  <c r="BSU52" i="7"/>
  <c r="BSY51" i="7" l="1"/>
  <c r="BSW52" i="7"/>
  <c r="BTA51" i="7" l="1"/>
  <c r="BSY52" i="7"/>
  <c r="BTC51" i="7" l="1"/>
  <c r="BTA52" i="7"/>
  <c r="BTE51" i="7" l="1"/>
  <c r="BTC52" i="7"/>
  <c r="BTG51" i="7" l="1"/>
  <c r="BTE52" i="7"/>
  <c r="BTI51" i="7" l="1"/>
  <c r="BTG52" i="7"/>
  <c r="BTK51" i="7" l="1"/>
  <c r="BTI52" i="7"/>
  <c r="BTM51" i="7" l="1"/>
  <c r="BTK52" i="7"/>
  <c r="BTO51" i="7" l="1"/>
  <c r="BTM52" i="7"/>
  <c r="BTQ51" i="7" l="1"/>
  <c r="BTO52" i="7"/>
  <c r="BTS51" i="7" l="1"/>
  <c r="BTQ52" i="7"/>
  <c r="BTU51" i="7" l="1"/>
  <c r="BTS52" i="7"/>
  <c r="BTW51" i="7" l="1"/>
  <c r="BTU52" i="7"/>
  <c r="BTY51" i="7" l="1"/>
  <c r="BTW52" i="7"/>
  <c r="BUA51" i="7" l="1"/>
  <c r="BTY52" i="7"/>
  <c r="BUC51" i="7" l="1"/>
  <c r="BUA52" i="7"/>
  <c r="BUE51" i="7" l="1"/>
  <c r="BUC52" i="7"/>
  <c r="BUG51" i="7" l="1"/>
  <c r="BUE52" i="7"/>
  <c r="BUI51" i="7" l="1"/>
  <c r="BUG52" i="7"/>
  <c r="BUK51" i="7" l="1"/>
  <c r="BUI52" i="7"/>
  <c r="BUM51" i="7" l="1"/>
  <c r="BUK52" i="7"/>
  <c r="BUO51" i="7" l="1"/>
  <c r="BUM52" i="7"/>
  <c r="BUQ51" i="7" l="1"/>
  <c r="BUO52" i="7"/>
  <c r="BUS51" i="7" l="1"/>
  <c r="BUQ52" i="7"/>
  <c r="BUU51" i="7" l="1"/>
  <c r="BUS52" i="7"/>
  <c r="BUW51" i="7" l="1"/>
  <c r="BUU52" i="7"/>
  <c r="BUY51" i="7" l="1"/>
  <c r="BUW52" i="7"/>
  <c r="BVA51" i="7" l="1"/>
  <c r="BUY52" i="7"/>
  <c r="BVC51" i="7" l="1"/>
  <c r="BVA52" i="7"/>
  <c r="BVE51" i="7" l="1"/>
  <c r="BVC52" i="7"/>
  <c r="BVG51" i="7" l="1"/>
  <c r="BVE52" i="7"/>
  <c r="BVI51" i="7" l="1"/>
  <c r="BVG52" i="7"/>
  <c r="BVK51" i="7" l="1"/>
  <c r="BVI52" i="7"/>
  <c r="BVM51" i="7" l="1"/>
  <c r="BVK52" i="7"/>
  <c r="BVO51" i="7" l="1"/>
  <c r="BVM52" i="7"/>
  <c r="BVQ51" i="7" l="1"/>
  <c r="BVO52" i="7"/>
  <c r="BVS51" i="7" l="1"/>
  <c r="BVQ52" i="7"/>
  <c r="BVU51" i="7" l="1"/>
  <c r="BVS52" i="7"/>
  <c r="BVW51" i="7" l="1"/>
  <c r="BVU52" i="7"/>
  <c r="BVY51" i="7" l="1"/>
  <c r="BVW52" i="7"/>
  <c r="BWA51" i="7" l="1"/>
  <c r="BVY52" i="7"/>
  <c r="BWC51" i="7" l="1"/>
  <c r="BWA52" i="7"/>
  <c r="BWE51" i="7" l="1"/>
  <c r="BWC52" i="7"/>
  <c r="BWG51" i="7" l="1"/>
  <c r="BWE52" i="7"/>
  <c r="BWI51" i="7" l="1"/>
  <c r="BWG52" i="7"/>
  <c r="BWK51" i="7" l="1"/>
  <c r="BWI52" i="7"/>
  <c r="BWM51" i="7" l="1"/>
  <c r="BWK52" i="7"/>
  <c r="BWO51" i="7" l="1"/>
  <c r="BWM52" i="7"/>
  <c r="BWQ51" i="7" l="1"/>
  <c r="BWO52" i="7"/>
  <c r="BWS51" i="7" l="1"/>
  <c r="BWQ52" i="7"/>
  <c r="BWU51" i="7" l="1"/>
  <c r="BWS52" i="7"/>
  <c r="BWW51" i="7" l="1"/>
  <c r="BWU52" i="7"/>
  <c r="BWY51" i="7" l="1"/>
  <c r="BWW52" i="7"/>
  <c r="BXA51" i="7" l="1"/>
  <c r="BWY52" i="7"/>
  <c r="BXC51" i="7" l="1"/>
  <c r="BXA52" i="7"/>
  <c r="BXE51" i="7" l="1"/>
  <c r="BXC52" i="7"/>
  <c r="BXG51" i="7" l="1"/>
  <c r="BXE52" i="7"/>
  <c r="BXI51" i="7" l="1"/>
  <c r="BXG52" i="7"/>
  <c r="BXK51" i="7" l="1"/>
  <c r="BXI52" i="7"/>
  <c r="BXM51" i="7" l="1"/>
  <c r="BXK52" i="7"/>
  <c r="BXO51" i="7" l="1"/>
  <c r="BXM52" i="7"/>
  <c r="BXQ51" i="7" l="1"/>
  <c r="BXO52" i="7"/>
  <c r="BXS51" i="7" l="1"/>
  <c r="BXQ52" i="7"/>
  <c r="BXU51" i="7" l="1"/>
  <c r="BXS52" i="7"/>
  <c r="BXW51" i="7" l="1"/>
  <c r="BXU52" i="7"/>
  <c r="BXY51" i="7" l="1"/>
  <c r="BXW52" i="7"/>
  <c r="BYA51" i="7" l="1"/>
  <c r="BXY52" i="7"/>
  <c r="BYC51" i="7" l="1"/>
  <c r="BYA52" i="7"/>
  <c r="BYE51" i="7" l="1"/>
  <c r="BYC52" i="7"/>
  <c r="BYG51" i="7" l="1"/>
  <c r="BYE52" i="7"/>
  <c r="BYI51" i="7" l="1"/>
  <c r="BYG52" i="7"/>
  <c r="BYK51" i="7" l="1"/>
  <c r="BYI52" i="7"/>
  <c r="BYM51" i="7" l="1"/>
  <c r="BYK52" i="7"/>
  <c r="BYO51" i="7" l="1"/>
  <c r="BYM52" i="7"/>
  <c r="BYQ51" i="7" l="1"/>
  <c r="BYO52" i="7"/>
  <c r="BYS51" i="7" l="1"/>
  <c r="BYQ52" i="7"/>
  <c r="BYU51" i="7" l="1"/>
  <c r="BYS52" i="7"/>
  <c r="BYW51" i="7" l="1"/>
  <c r="BYU52" i="7"/>
  <c r="BYY51" i="7" l="1"/>
  <c r="BYW52" i="7"/>
  <c r="BZA51" i="7" l="1"/>
  <c r="BYY52" i="7"/>
  <c r="BZC51" i="7" l="1"/>
  <c r="BZA52" i="7"/>
  <c r="BZE51" i="7" l="1"/>
  <c r="BZC52" i="7"/>
  <c r="BZG51" i="7" l="1"/>
  <c r="BZE52" i="7"/>
  <c r="BZI51" i="7" l="1"/>
  <c r="BZG52" i="7"/>
  <c r="BZK51" i="7" l="1"/>
  <c r="BZI52" i="7"/>
  <c r="BZM51" i="7" l="1"/>
  <c r="BZK52" i="7"/>
  <c r="BZO51" i="7" l="1"/>
  <c r="BZM52" i="7"/>
  <c r="BZQ51" i="7" l="1"/>
  <c r="BZO52" i="7"/>
  <c r="BZS51" i="7" l="1"/>
  <c r="BZQ52" i="7"/>
  <c r="BZU51" i="7" l="1"/>
  <c r="BZS52" i="7"/>
  <c r="BZW51" i="7" l="1"/>
  <c r="BZU52" i="7"/>
  <c r="BZY51" i="7" l="1"/>
  <c r="BZW52" i="7"/>
  <c r="CAA51" i="7" l="1"/>
  <c r="BZY52" i="7"/>
  <c r="CAC51" i="7" l="1"/>
  <c r="CAA52" i="7"/>
  <c r="CAE51" i="7" l="1"/>
  <c r="CAC52" i="7"/>
  <c r="CAG51" i="7" l="1"/>
  <c r="CAE52" i="7"/>
  <c r="CAI51" i="7" l="1"/>
  <c r="CAG52" i="7"/>
  <c r="CAK51" i="7" l="1"/>
  <c r="CAI52" i="7"/>
  <c r="CAM51" i="7" l="1"/>
  <c r="CAK52" i="7"/>
  <c r="CAO51" i="7" l="1"/>
  <c r="CAM52" i="7"/>
  <c r="CAQ51" i="7" l="1"/>
  <c r="CAO52" i="7"/>
  <c r="CAS51" i="7" l="1"/>
  <c r="CAQ52" i="7"/>
  <c r="CAU51" i="7" l="1"/>
  <c r="CAS52" i="7"/>
  <c r="CAW51" i="7" l="1"/>
  <c r="CAU52" i="7"/>
  <c r="CAY51" i="7" l="1"/>
  <c r="CAW52" i="7"/>
  <c r="CBA51" i="7" l="1"/>
  <c r="CAY52" i="7"/>
  <c r="CBC51" i="7" l="1"/>
  <c r="CBA52" i="7"/>
  <c r="CBE51" i="7" l="1"/>
  <c r="CBC52" i="7"/>
  <c r="CBG51" i="7" l="1"/>
  <c r="CBE52" i="7"/>
  <c r="CBI51" i="7" l="1"/>
  <c r="CBG52" i="7"/>
  <c r="CBK51" i="7" l="1"/>
  <c r="CBI52" i="7"/>
  <c r="CBM51" i="7" l="1"/>
  <c r="CBK52" i="7"/>
  <c r="CBO51" i="7" l="1"/>
  <c r="CBM52" i="7"/>
  <c r="CBQ51" i="7" l="1"/>
  <c r="CBO52" i="7"/>
  <c r="CBS51" i="7" l="1"/>
  <c r="CBQ52" i="7"/>
  <c r="CBU51" i="7" l="1"/>
  <c r="CBS52" i="7"/>
  <c r="CBW51" i="7" l="1"/>
  <c r="CBU52" i="7"/>
  <c r="CBY51" i="7" l="1"/>
  <c r="CBW52" i="7"/>
  <c r="CCA51" i="7" l="1"/>
  <c r="CBY52" i="7"/>
  <c r="CCC51" i="7" l="1"/>
  <c r="CCA52" i="7"/>
  <c r="CCE51" i="7" l="1"/>
  <c r="CCC52" i="7"/>
  <c r="CCG51" i="7" l="1"/>
  <c r="CCE52" i="7"/>
  <c r="CCI51" i="7" l="1"/>
  <c r="CCG52" i="7"/>
  <c r="CCK51" i="7" l="1"/>
  <c r="CCI52" i="7"/>
  <c r="CCM51" i="7" l="1"/>
  <c r="CCK52" i="7"/>
  <c r="CCO51" i="7" l="1"/>
  <c r="CCM52" i="7"/>
  <c r="CCQ51" i="7" l="1"/>
  <c r="CCO52" i="7"/>
  <c r="CCS51" i="7" l="1"/>
  <c r="CCQ52" i="7"/>
  <c r="CCU51" i="7" l="1"/>
  <c r="CCS52" i="7"/>
  <c r="CCW51" i="7" l="1"/>
  <c r="CCU52" i="7"/>
  <c r="CCY51" i="7" l="1"/>
  <c r="CCW52" i="7"/>
  <c r="CDA51" i="7" l="1"/>
  <c r="CCY52" i="7"/>
  <c r="CDC51" i="7" l="1"/>
  <c r="CDA52" i="7"/>
  <c r="CDE51" i="7" l="1"/>
  <c r="CDC52" i="7"/>
  <c r="CDG51" i="7" l="1"/>
  <c r="CDE52" i="7"/>
  <c r="CDI51" i="7" l="1"/>
  <c r="CDG52" i="7"/>
  <c r="CDK51" i="7" l="1"/>
  <c r="CDI52" i="7"/>
  <c r="CDM51" i="7" l="1"/>
  <c r="CDK52" i="7"/>
  <c r="CDO51" i="7" l="1"/>
  <c r="CDM52" i="7"/>
  <c r="CDQ51" i="7" l="1"/>
  <c r="CDO52" i="7"/>
  <c r="CDS51" i="7" l="1"/>
  <c r="CDQ52" i="7"/>
  <c r="CDU51" i="7" l="1"/>
  <c r="CDS52" i="7"/>
  <c r="CDW51" i="7" l="1"/>
  <c r="CDU52" i="7"/>
  <c r="CDY51" i="7" l="1"/>
  <c r="CDW52" i="7"/>
  <c r="CEA51" i="7" l="1"/>
  <c r="CDY52" i="7"/>
  <c r="CEC51" i="7" l="1"/>
  <c r="CEA52" i="7"/>
  <c r="CEE51" i="7" l="1"/>
  <c r="CEC52" i="7"/>
  <c r="CEG51" i="7" l="1"/>
  <c r="CEE52" i="7"/>
  <c r="CEI51" i="7" l="1"/>
  <c r="CEG52" i="7"/>
  <c r="CEK51" i="7" l="1"/>
  <c r="CEI52" i="7"/>
  <c r="CEM51" i="7" l="1"/>
  <c r="CEK52" i="7"/>
  <c r="CEO51" i="7" l="1"/>
  <c r="CEM52" i="7"/>
  <c r="CEQ51" i="7" l="1"/>
  <c r="CEO52" i="7"/>
  <c r="CES51" i="7" l="1"/>
  <c r="CEQ52" i="7"/>
  <c r="CEU51" i="7" l="1"/>
  <c r="CES52" i="7"/>
  <c r="CEW51" i="7" l="1"/>
  <c r="CEU52" i="7"/>
  <c r="CEY51" i="7" l="1"/>
  <c r="CEW52" i="7"/>
  <c r="CFA51" i="7" l="1"/>
  <c r="CEY52" i="7"/>
  <c r="CFC51" i="7" l="1"/>
  <c r="CFA52" i="7"/>
  <c r="CFE51" i="7" l="1"/>
  <c r="CFC52" i="7"/>
  <c r="CFG51" i="7" l="1"/>
  <c r="CFE52" i="7"/>
  <c r="CFI51" i="7" l="1"/>
  <c r="CFG52" i="7"/>
  <c r="CFK51" i="7" l="1"/>
  <c r="CFI52" i="7"/>
  <c r="CFM51" i="7" l="1"/>
  <c r="CFK52" i="7"/>
  <c r="CFO51" i="7" l="1"/>
  <c r="CFM52" i="7"/>
  <c r="CFQ51" i="7" l="1"/>
  <c r="CFO52" i="7"/>
  <c r="CFS51" i="7" l="1"/>
  <c r="CFQ52" i="7"/>
  <c r="CFU51" i="7" l="1"/>
  <c r="CFS52" i="7"/>
  <c r="CFW51" i="7" l="1"/>
  <c r="CFU52" i="7"/>
  <c r="CFY51" i="7" l="1"/>
  <c r="CFW52" i="7"/>
  <c r="CGA51" i="7" l="1"/>
  <c r="CFY52" i="7"/>
  <c r="CGC51" i="7" l="1"/>
  <c r="CGA52" i="7"/>
  <c r="CGE51" i="7" l="1"/>
  <c r="CGC52" i="7"/>
  <c r="CGG51" i="7" l="1"/>
  <c r="CGE52" i="7"/>
  <c r="CGI51" i="7" l="1"/>
  <c r="CGG52" i="7"/>
  <c r="CGK51" i="7" l="1"/>
  <c r="CGI52" i="7"/>
  <c r="CGM51" i="7" l="1"/>
  <c r="CGK52" i="7"/>
  <c r="CGO51" i="7" l="1"/>
  <c r="CGM52" i="7"/>
  <c r="CGQ51" i="7" l="1"/>
  <c r="CGO52" i="7"/>
  <c r="CGS51" i="7" l="1"/>
  <c r="CGQ52" i="7"/>
  <c r="CGU51" i="7" l="1"/>
  <c r="CGS52" i="7"/>
  <c r="CGW51" i="7" l="1"/>
  <c r="CGU52" i="7"/>
  <c r="CGY51" i="7" l="1"/>
  <c r="CGW52" i="7"/>
  <c r="CHA51" i="7" l="1"/>
  <c r="CGY52" i="7"/>
  <c r="CHC51" i="7" l="1"/>
  <c r="CHA52" i="7"/>
  <c r="CHE51" i="7" l="1"/>
  <c r="CHC52" i="7"/>
  <c r="CHG51" i="7" l="1"/>
  <c r="CHE52" i="7"/>
  <c r="CHI51" i="7" l="1"/>
  <c r="CHG52" i="7"/>
  <c r="CHK51" i="7" l="1"/>
  <c r="CHI52" i="7"/>
  <c r="CHM51" i="7" l="1"/>
  <c r="CHK52" i="7"/>
  <c r="CHO51" i="7" l="1"/>
  <c r="CHM52" i="7"/>
  <c r="CHQ51" i="7" l="1"/>
  <c r="CHO52" i="7"/>
  <c r="CHS51" i="7" l="1"/>
  <c r="CHQ52" i="7"/>
  <c r="CHU51" i="7" l="1"/>
  <c r="CHS52" i="7"/>
  <c r="CHW51" i="7" l="1"/>
  <c r="CHU52" i="7"/>
  <c r="CHY51" i="7" l="1"/>
  <c r="CHW52" i="7"/>
  <c r="CIA51" i="7" l="1"/>
  <c r="CHY52" i="7"/>
  <c r="CIC51" i="7" l="1"/>
  <c r="CIA52" i="7"/>
  <c r="CIE51" i="7" l="1"/>
  <c r="CIC52" i="7"/>
  <c r="CIG51" i="7" l="1"/>
  <c r="CIE52" i="7"/>
  <c r="CII51" i="7" l="1"/>
  <c r="CIG52" i="7"/>
  <c r="CIK51" i="7" l="1"/>
  <c r="CII52" i="7"/>
  <c r="CIM51" i="7" l="1"/>
  <c r="CIK52" i="7"/>
  <c r="CIO51" i="7" l="1"/>
  <c r="CIM52" i="7"/>
  <c r="CIQ51" i="7" l="1"/>
  <c r="CIO52" i="7"/>
  <c r="CIS51" i="7" l="1"/>
  <c r="CIQ52" i="7"/>
  <c r="CIU51" i="7" l="1"/>
  <c r="CIS52" i="7"/>
  <c r="CIW51" i="7" l="1"/>
  <c r="CIU52" i="7"/>
  <c r="CIY51" i="7" l="1"/>
  <c r="CIW52" i="7"/>
  <c r="CJA51" i="7" l="1"/>
  <c r="CIY52" i="7"/>
  <c r="CJC51" i="7" l="1"/>
  <c r="CJA52" i="7"/>
  <c r="CJE51" i="7" l="1"/>
  <c r="CJC52" i="7"/>
  <c r="CJG51" i="7" l="1"/>
  <c r="CJE52" i="7"/>
  <c r="CJI51" i="7" l="1"/>
  <c r="CJG52" i="7"/>
  <c r="CJK51" i="7" l="1"/>
  <c r="CJI52" i="7"/>
  <c r="CJM51" i="7" l="1"/>
  <c r="CJK52" i="7"/>
  <c r="CJO51" i="7" l="1"/>
  <c r="CJM52" i="7"/>
  <c r="CJQ51" i="7" l="1"/>
  <c r="CJO52" i="7"/>
  <c r="CJS51" i="7" l="1"/>
  <c r="CJQ52" i="7"/>
  <c r="CJU51" i="7" l="1"/>
  <c r="CJS52" i="7"/>
  <c r="CJW51" i="7" l="1"/>
  <c r="CJU52" i="7"/>
  <c r="CJY51" i="7" l="1"/>
  <c r="CJW52" i="7"/>
  <c r="CKA51" i="7" l="1"/>
  <c r="CJY52" i="7"/>
  <c r="CKC51" i="7" l="1"/>
  <c r="CKA52" i="7"/>
  <c r="CKE51" i="7" l="1"/>
  <c r="CKC52" i="7"/>
  <c r="CKG51" i="7" l="1"/>
  <c r="CKE52" i="7"/>
  <c r="CKI51" i="7" l="1"/>
  <c r="CKG52" i="7"/>
  <c r="CKK51" i="7" l="1"/>
  <c r="CKI52" i="7"/>
  <c r="CKM51" i="7" l="1"/>
  <c r="CKK52" i="7"/>
  <c r="CKO51" i="7" l="1"/>
  <c r="CKM52" i="7"/>
  <c r="CKQ51" i="7" l="1"/>
  <c r="CKO52" i="7"/>
  <c r="CKS51" i="7" l="1"/>
  <c r="CKQ52" i="7"/>
  <c r="CKU51" i="7" l="1"/>
  <c r="CKS52" i="7"/>
  <c r="CKW51" i="7" l="1"/>
  <c r="CKU52" i="7"/>
  <c r="CKY51" i="7" l="1"/>
  <c r="CKW52" i="7"/>
  <c r="CLA51" i="7" l="1"/>
  <c r="CKY52" i="7"/>
  <c r="CLC51" i="7" l="1"/>
  <c r="CLA52" i="7"/>
  <c r="CLE51" i="7" l="1"/>
  <c r="CLC52" i="7"/>
  <c r="CLG51" i="7" l="1"/>
  <c r="CLE52" i="7"/>
  <c r="CLI51" i="7" l="1"/>
  <c r="CLG52" i="7"/>
  <c r="CLK51" i="7" l="1"/>
  <c r="CLI52" i="7"/>
  <c r="CLM51" i="7" l="1"/>
  <c r="CLK52" i="7"/>
  <c r="CLO51" i="7" l="1"/>
  <c r="CLM52" i="7"/>
  <c r="CLQ51" i="7" l="1"/>
  <c r="CLO52" i="7"/>
  <c r="CLS51" i="7" l="1"/>
  <c r="CLQ52" i="7"/>
  <c r="CLU51" i="7" l="1"/>
  <c r="CLS52" i="7"/>
  <c r="CLW51" i="7" l="1"/>
  <c r="CLU52" i="7"/>
  <c r="CLY51" i="7" l="1"/>
  <c r="CLW52" i="7"/>
  <c r="CMA51" i="7" l="1"/>
  <c r="CLY52" i="7"/>
  <c r="CMC51" i="7" l="1"/>
  <c r="CMA52" i="7"/>
  <c r="CME51" i="7" l="1"/>
  <c r="CMC52" i="7"/>
  <c r="CMG51" i="7" l="1"/>
  <c r="CME52" i="7"/>
  <c r="CMI51" i="7" l="1"/>
  <c r="CMG52" i="7"/>
  <c r="CMK51" i="7" l="1"/>
  <c r="CMI52" i="7"/>
  <c r="CMM51" i="7" l="1"/>
  <c r="CMK52" i="7"/>
  <c r="CMO51" i="7" l="1"/>
  <c r="CMM52" i="7"/>
  <c r="CMQ51" i="7" l="1"/>
  <c r="CMO52" i="7"/>
  <c r="CMS51" i="7" l="1"/>
  <c r="CMQ52" i="7"/>
  <c r="CMU51" i="7" l="1"/>
  <c r="CMS52" i="7"/>
  <c r="CMW51" i="7" l="1"/>
  <c r="CMU52" i="7"/>
  <c r="CMY51" i="7" l="1"/>
  <c r="CMW52" i="7"/>
  <c r="CNA51" i="7" l="1"/>
  <c r="CMY52" i="7"/>
  <c r="CNC51" i="7" l="1"/>
  <c r="CNA52" i="7"/>
  <c r="CNE51" i="7" l="1"/>
  <c r="CNC52" i="7"/>
  <c r="CNG51" i="7" l="1"/>
  <c r="CNE52" i="7"/>
  <c r="CNI51" i="7" l="1"/>
  <c r="CNG52" i="7"/>
  <c r="CNK51" i="7" l="1"/>
  <c r="CNI52" i="7"/>
  <c r="CNM51" i="7" l="1"/>
  <c r="CNK52" i="7"/>
  <c r="CNO51" i="7" l="1"/>
  <c r="CNM52" i="7"/>
  <c r="CNQ51" i="7" l="1"/>
  <c r="CNO52" i="7"/>
  <c r="CNS51" i="7" l="1"/>
  <c r="CNQ52" i="7"/>
  <c r="CNU51" i="7" l="1"/>
  <c r="CNS52" i="7"/>
  <c r="CNW51" i="7" l="1"/>
  <c r="CNU52" i="7"/>
  <c r="CNY51" i="7" l="1"/>
  <c r="CNW52" i="7"/>
  <c r="COA51" i="7" l="1"/>
  <c r="CNY52" i="7"/>
  <c r="COC51" i="7" l="1"/>
  <c r="COA52" i="7"/>
  <c r="COE51" i="7" l="1"/>
  <c r="COC52" i="7"/>
  <c r="COG51" i="7" l="1"/>
  <c r="COE52" i="7"/>
  <c r="COI51" i="7" l="1"/>
  <c r="COG52" i="7"/>
  <c r="COK51" i="7" l="1"/>
  <c r="COI52" i="7"/>
  <c r="COM51" i="7" l="1"/>
  <c r="COK52" i="7"/>
  <c r="COO51" i="7" l="1"/>
  <c r="COM52" i="7"/>
  <c r="COQ51" i="7" l="1"/>
  <c r="COO52" i="7"/>
  <c r="COS51" i="7" l="1"/>
  <c r="COQ52" i="7"/>
  <c r="COU51" i="7" l="1"/>
  <c r="COS52" i="7"/>
  <c r="COW51" i="7" l="1"/>
  <c r="COU52" i="7"/>
  <c r="COY51" i="7" l="1"/>
  <c r="COW52" i="7"/>
  <c r="CPA51" i="7" l="1"/>
  <c r="COY52" i="7"/>
  <c r="CPC51" i="7" l="1"/>
  <c r="CPA52" i="7"/>
  <c r="CPE51" i="7" l="1"/>
  <c r="CPC52" i="7"/>
  <c r="CPG51" i="7" l="1"/>
  <c r="CPE52" i="7"/>
  <c r="CPI51" i="7" l="1"/>
  <c r="CPG52" i="7"/>
  <c r="CPK51" i="7" l="1"/>
  <c r="CPI52" i="7"/>
  <c r="CPM51" i="7" l="1"/>
  <c r="CPK52" i="7"/>
  <c r="CPO51" i="7" l="1"/>
  <c r="CPM52" i="7"/>
  <c r="CPQ51" i="7" l="1"/>
  <c r="CPO52" i="7"/>
  <c r="CPS51" i="7" l="1"/>
  <c r="CPQ52" i="7"/>
  <c r="CPU51" i="7" l="1"/>
  <c r="CPS52" i="7"/>
  <c r="CPW51" i="7" l="1"/>
  <c r="CPU52" i="7"/>
  <c r="CPY51" i="7" l="1"/>
  <c r="CPW52" i="7"/>
  <c r="CQA51" i="7" l="1"/>
  <c r="CPY52" i="7"/>
  <c r="CQC51" i="7" l="1"/>
  <c r="CQA52" i="7"/>
  <c r="CQE51" i="7" l="1"/>
  <c r="CQC52" i="7"/>
  <c r="CQG51" i="7" l="1"/>
  <c r="CQE52" i="7"/>
  <c r="CQI51" i="7" l="1"/>
  <c r="CQG52" i="7"/>
  <c r="CQK51" i="7" l="1"/>
  <c r="CQI52" i="7"/>
  <c r="CQM51" i="7" l="1"/>
  <c r="CQK52" i="7"/>
  <c r="CQO51" i="7" l="1"/>
  <c r="CQM52" i="7"/>
  <c r="CQQ51" i="7" l="1"/>
  <c r="CQO52" i="7"/>
  <c r="CQS51" i="7" l="1"/>
  <c r="CQQ52" i="7"/>
  <c r="CQU51" i="7" l="1"/>
  <c r="CQS52" i="7"/>
  <c r="CQW51" i="7" l="1"/>
  <c r="CQU52" i="7"/>
  <c r="CQY51" i="7" l="1"/>
  <c r="CQW52" i="7"/>
  <c r="CRA51" i="7" l="1"/>
  <c r="CQY52" i="7"/>
  <c r="CRC51" i="7" l="1"/>
  <c r="CRA52" i="7"/>
  <c r="CRE51" i="7" l="1"/>
  <c r="CRC52" i="7"/>
  <c r="CRG51" i="7" l="1"/>
  <c r="CRE52" i="7"/>
  <c r="CRI51" i="7" l="1"/>
  <c r="CRG52" i="7"/>
  <c r="CRK51" i="7" l="1"/>
  <c r="CRI52" i="7"/>
  <c r="CRM51" i="7" l="1"/>
  <c r="CRK52" i="7"/>
  <c r="CRO51" i="7" l="1"/>
  <c r="CRM52" i="7"/>
  <c r="CRQ51" i="7" l="1"/>
  <c r="CRO52" i="7"/>
  <c r="CRS51" i="7" l="1"/>
  <c r="CRQ52" i="7"/>
  <c r="CRU51" i="7" l="1"/>
  <c r="CRS52" i="7"/>
  <c r="CRW51" i="7" l="1"/>
  <c r="CRU52" i="7"/>
  <c r="CRY51" i="7" l="1"/>
  <c r="CRW52" i="7"/>
  <c r="CSA51" i="7" l="1"/>
  <c r="CRY52" i="7"/>
  <c r="CSC51" i="7" l="1"/>
  <c r="CSA52" i="7"/>
  <c r="CSE51" i="7" l="1"/>
  <c r="CSC52" i="7"/>
  <c r="CSG51" i="7" l="1"/>
  <c r="CSE52" i="7"/>
  <c r="CSI51" i="7" l="1"/>
  <c r="CSG52" i="7"/>
  <c r="CSK51" i="7" l="1"/>
  <c r="CSI52" i="7"/>
  <c r="CSM51" i="7" l="1"/>
  <c r="CSK52" i="7"/>
  <c r="CSO51" i="7" l="1"/>
  <c r="CSM52" i="7"/>
  <c r="CSQ51" i="7" l="1"/>
  <c r="CSO52" i="7"/>
  <c r="CSS51" i="7" l="1"/>
  <c r="CSQ52" i="7"/>
  <c r="CSU51" i="7" l="1"/>
  <c r="CSS52" i="7"/>
  <c r="CSW51" i="7" l="1"/>
  <c r="CSU52" i="7"/>
  <c r="CSY51" i="7" l="1"/>
  <c r="CSW52" i="7"/>
  <c r="CTA51" i="7" l="1"/>
  <c r="CSY52" i="7"/>
  <c r="CTC51" i="7" l="1"/>
  <c r="CTA52" i="7"/>
  <c r="CTE51" i="7" l="1"/>
  <c r="CTC52" i="7"/>
  <c r="CTG51" i="7" l="1"/>
  <c r="CTE52" i="7"/>
  <c r="CTI51" i="7" l="1"/>
  <c r="CTG52" i="7"/>
  <c r="CTK51" i="7" l="1"/>
  <c r="CTI52" i="7"/>
  <c r="CTM51" i="7" l="1"/>
  <c r="CTK52" i="7"/>
  <c r="CTO51" i="7" l="1"/>
  <c r="CTM52" i="7"/>
  <c r="CTQ51" i="7" l="1"/>
  <c r="CTO52" i="7"/>
  <c r="CTS51" i="7" l="1"/>
  <c r="CTQ52" i="7"/>
  <c r="CTU51" i="7" l="1"/>
  <c r="CTS52" i="7"/>
  <c r="CTW51" i="7" l="1"/>
  <c r="CTU52" i="7"/>
  <c r="CTY51" i="7" l="1"/>
  <c r="CTW52" i="7"/>
  <c r="CUA51" i="7" l="1"/>
  <c r="CTY52" i="7"/>
  <c r="CUC51" i="7" l="1"/>
  <c r="CUA52" i="7"/>
  <c r="CUE51" i="7" l="1"/>
  <c r="CUC52" i="7"/>
  <c r="CUG51" i="7" l="1"/>
  <c r="CUE52" i="7"/>
  <c r="CUI51" i="7" l="1"/>
  <c r="CUG52" i="7"/>
  <c r="CUK51" i="7" l="1"/>
  <c r="CUI52" i="7"/>
  <c r="CUM51" i="7" l="1"/>
  <c r="CUK52" i="7"/>
  <c r="CUO51" i="7" l="1"/>
  <c r="CUM52" i="7"/>
  <c r="CUQ51" i="7" l="1"/>
  <c r="CUO52" i="7"/>
  <c r="CUS51" i="7" l="1"/>
  <c r="CUQ52" i="7"/>
  <c r="CUU51" i="7" l="1"/>
  <c r="CUS52" i="7"/>
  <c r="CUW51" i="7" l="1"/>
  <c r="CUU52" i="7"/>
  <c r="CUY51" i="7" l="1"/>
  <c r="CUW52" i="7"/>
  <c r="CVA51" i="7" l="1"/>
  <c r="CUY52" i="7"/>
  <c r="CVC51" i="7" l="1"/>
  <c r="CVA52" i="7"/>
  <c r="CVE51" i="7" l="1"/>
  <c r="CVC52" i="7"/>
  <c r="CVG51" i="7" l="1"/>
  <c r="CVE52" i="7"/>
  <c r="CVI51" i="7" l="1"/>
  <c r="CVG52" i="7"/>
  <c r="CVK51" i="7" l="1"/>
  <c r="CVI52" i="7"/>
  <c r="CVM51" i="7" l="1"/>
  <c r="CVK52" i="7"/>
  <c r="CVO51" i="7" l="1"/>
  <c r="CVM52" i="7"/>
  <c r="CVQ51" i="7" l="1"/>
  <c r="CVO52" i="7"/>
  <c r="CVS51" i="7" l="1"/>
  <c r="CVQ52" i="7"/>
  <c r="CVU51" i="7" l="1"/>
  <c r="CVS52" i="7"/>
  <c r="CVW51" i="7" l="1"/>
  <c r="CVU52" i="7"/>
  <c r="CVY51" i="7" l="1"/>
  <c r="CVW52" i="7"/>
  <c r="CWA51" i="7" l="1"/>
  <c r="CVY52" i="7"/>
  <c r="CWC51" i="7" l="1"/>
  <c r="CWA52" i="7"/>
  <c r="CWE51" i="7" l="1"/>
  <c r="CWC52" i="7"/>
  <c r="CWG51" i="7" l="1"/>
  <c r="CWE52" i="7"/>
  <c r="CWI51" i="7" l="1"/>
  <c r="CWG52" i="7"/>
  <c r="CWK51" i="7" l="1"/>
  <c r="CWI52" i="7"/>
  <c r="CWM51" i="7" l="1"/>
  <c r="CWK52" i="7"/>
  <c r="CWO51" i="7" l="1"/>
  <c r="CWM52" i="7"/>
  <c r="CWQ51" i="7" l="1"/>
  <c r="CWO52" i="7"/>
  <c r="CWS51" i="7" l="1"/>
  <c r="CWQ52" i="7"/>
  <c r="CWU51" i="7" l="1"/>
  <c r="CWS52" i="7"/>
  <c r="CWW51" i="7" l="1"/>
  <c r="CWU52" i="7"/>
  <c r="CWY51" i="7" l="1"/>
  <c r="CWW52" i="7"/>
  <c r="CXA51" i="7" l="1"/>
  <c r="CWY52" i="7"/>
  <c r="CXC51" i="7" l="1"/>
  <c r="CXA52" i="7"/>
  <c r="CXE51" i="7" l="1"/>
  <c r="CXC52" i="7"/>
  <c r="CXG51" i="7" l="1"/>
  <c r="CXE52" i="7"/>
  <c r="CXI51" i="7" l="1"/>
  <c r="CXG52" i="7"/>
  <c r="CXK51" i="7" l="1"/>
  <c r="CXI52" i="7"/>
  <c r="CXM51" i="7" l="1"/>
  <c r="CXK52" i="7"/>
  <c r="CXO51" i="7" l="1"/>
  <c r="CXM52" i="7"/>
  <c r="CXQ51" i="7" l="1"/>
  <c r="CXO52" i="7"/>
  <c r="CXS51" i="7" l="1"/>
  <c r="CXQ52" i="7"/>
  <c r="CXU51" i="7" l="1"/>
  <c r="CXS52" i="7"/>
  <c r="CXW51" i="7" l="1"/>
  <c r="CXU52" i="7"/>
  <c r="CXY51" i="7" l="1"/>
  <c r="CXW52" i="7"/>
  <c r="CYA51" i="7" l="1"/>
  <c r="CXY52" i="7"/>
  <c r="CYC51" i="7" l="1"/>
  <c r="CYA52" i="7"/>
  <c r="CYE51" i="7" l="1"/>
  <c r="CYC52" i="7"/>
  <c r="CYG51" i="7" l="1"/>
  <c r="CYE52" i="7"/>
  <c r="CYI51" i="7" l="1"/>
  <c r="CYG52" i="7"/>
  <c r="CYK51" i="7" l="1"/>
  <c r="CYI52" i="7"/>
  <c r="CYM51" i="7" l="1"/>
  <c r="CYK52" i="7"/>
  <c r="CYO51" i="7" l="1"/>
  <c r="CYM52" i="7"/>
  <c r="CYQ51" i="7" l="1"/>
  <c r="CYO52" i="7"/>
  <c r="CYS51" i="7" l="1"/>
  <c r="CYQ52" i="7"/>
  <c r="CYU51" i="7" l="1"/>
  <c r="CYS52" i="7"/>
  <c r="CYW51" i="7" l="1"/>
  <c r="CYU52" i="7"/>
  <c r="CYY51" i="7" l="1"/>
  <c r="CYW52" i="7"/>
  <c r="CZA51" i="7" l="1"/>
  <c r="CYY52" i="7"/>
  <c r="CZC51" i="7" l="1"/>
  <c r="CZA52" i="7"/>
  <c r="CZE51" i="7" l="1"/>
  <c r="CZC52" i="7"/>
  <c r="CZG51" i="7" l="1"/>
  <c r="CZE52" i="7"/>
  <c r="CZI51" i="7" l="1"/>
  <c r="CZG52" i="7"/>
  <c r="CZK51" i="7" l="1"/>
  <c r="CZI52" i="7"/>
  <c r="CZM51" i="7" l="1"/>
  <c r="CZK52" i="7"/>
  <c r="CZO51" i="7" l="1"/>
  <c r="CZM52" i="7"/>
  <c r="CZQ51" i="7" l="1"/>
  <c r="CZO52" i="7"/>
  <c r="CZS51" i="7" l="1"/>
  <c r="CZQ52" i="7"/>
  <c r="CZU51" i="7" l="1"/>
  <c r="CZS52" i="7"/>
  <c r="CZW51" i="7" l="1"/>
  <c r="CZU52" i="7"/>
  <c r="CZY51" i="7" l="1"/>
  <c r="CZW52" i="7"/>
  <c r="DAA51" i="7" l="1"/>
  <c r="CZY52" i="7"/>
  <c r="DAC51" i="7" l="1"/>
  <c r="DAA52" i="7"/>
  <c r="DAE51" i="7" l="1"/>
  <c r="DAC52" i="7"/>
  <c r="DAG51" i="7" l="1"/>
  <c r="DAE52" i="7"/>
  <c r="DAI51" i="7" l="1"/>
  <c r="DAG52" i="7"/>
  <c r="DAK51" i="7" l="1"/>
  <c r="DAI52" i="7"/>
  <c r="DAM51" i="7" l="1"/>
  <c r="DAK52" i="7"/>
  <c r="DAO51" i="7" l="1"/>
  <c r="DAM52" i="7"/>
  <c r="DAQ51" i="7" l="1"/>
  <c r="DAO52" i="7"/>
  <c r="DAS51" i="7" l="1"/>
  <c r="DAQ52" i="7"/>
  <c r="DAU51" i="7" l="1"/>
  <c r="DAS52" i="7"/>
  <c r="DAW51" i="7" l="1"/>
  <c r="DAU52" i="7"/>
  <c r="DAY51" i="7" l="1"/>
  <c r="DAW52" i="7"/>
  <c r="DBA51" i="7" l="1"/>
  <c r="DAY52" i="7"/>
  <c r="DBC51" i="7" l="1"/>
  <c r="DBA52" i="7"/>
  <c r="DBE51" i="7" l="1"/>
  <c r="DBC52" i="7"/>
  <c r="DBG51" i="7" l="1"/>
  <c r="DBE52" i="7"/>
  <c r="DBI51" i="7" l="1"/>
  <c r="DBG52" i="7"/>
  <c r="DBK51" i="7" l="1"/>
  <c r="DBI52" i="7"/>
  <c r="DBM51" i="7" l="1"/>
  <c r="DBK52" i="7"/>
  <c r="DBO51" i="7" l="1"/>
  <c r="DBM52" i="7"/>
  <c r="DBQ51" i="7" l="1"/>
  <c r="DBO52" i="7"/>
  <c r="DBS51" i="7" l="1"/>
  <c r="DBQ52" i="7"/>
  <c r="DBU51" i="7" l="1"/>
  <c r="DBS52" i="7"/>
  <c r="DBW51" i="7" l="1"/>
  <c r="DBU52" i="7"/>
  <c r="DBY51" i="7" l="1"/>
  <c r="DBW52" i="7"/>
  <c r="DCA51" i="7" l="1"/>
  <c r="DBY52" i="7"/>
  <c r="DCC51" i="7" l="1"/>
  <c r="DCA52" i="7"/>
  <c r="DCE51" i="7" l="1"/>
  <c r="DCC52" i="7"/>
  <c r="DCG51" i="7" l="1"/>
  <c r="DCE52" i="7"/>
  <c r="DCI51" i="7" l="1"/>
  <c r="DCG52" i="7"/>
  <c r="DCK51" i="7" l="1"/>
  <c r="DCI52" i="7"/>
  <c r="DCM51" i="7" l="1"/>
  <c r="DCK52" i="7"/>
  <c r="DCO51" i="7" l="1"/>
  <c r="DCM52" i="7"/>
  <c r="DCQ51" i="7" l="1"/>
  <c r="DCO52" i="7"/>
  <c r="DCS51" i="7" l="1"/>
  <c r="DCQ52" i="7"/>
  <c r="DCU51" i="7" l="1"/>
  <c r="DCS52" i="7"/>
  <c r="DCW51" i="7" l="1"/>
  <c r="DCU52" i="7"/>
  <c r="DCY51" i="7" l="1"/>
  <c r="DCW52" i="7"/>
  <c r="DDA51" i="7" l="1"/>
  <c r="DCY52" i="7"/>
  <c r="DDC51" i="7" l="1"/>
  <c r="DDA52" i="7"/>
  <c r="DDE51" i="7" l="1"/>
  <c r="DDC52" i="7"/>
  <c r="DDG51" i="7" l="1"/>
  <c r="DDE52" i="7"/>
  <c r="DDI51" i="7" l="1"/>
  <c r="DDG52" i="7"/>
  <c r="DDK51" i="7" l="1"/>
  <c r="DDI52" i="7"/>
  <c r="DDM51" i="7" l="1"/>
  <c r="DDK52" i="7"/>
  <c r="DDO51" i="7" l="1"/>
  <c r="DDM52" i="7"/>
  <c r="DDQ51" i="7" l="1"/>
  <c r="DDO52" i="7"/>
  <c r="DDS51" i="7" l="1"/>
  <c r="DDQ52" i="7"/>
  <c r="DDU51" i="7" l="1"/>
  <c r="DDS52" i="7"/>
  <c r="DDW51" i="7" l="1"/>
  <c r="DDU52" i="7"/>
  <c r="DDY51" i="7" l="1"/>
  <c r="DDW52" i="7"/>
  <c r="DEA51" i="7" l="1"/>
  <c r="DDY52" i="7"/>
  <c r="DEC51" i="7" l="1"/>
  <c r="DEA52" i="7"/>
  <c r="DEE51" i="7" l="1"/>
  <c r="DEC52" i="7"/>
  <c r="DEG51" i="7" l="1"/>
  <c r="DEE52" i="7"/>
  <c r="DEI51" i="7" l="1"/>
  <c r="DEG52" i="7"/>
  <c r="DEK51" i="7" l="1"/>
  <c r="DEI52" i="7"/>
  <c r="DEM51" i="7" l="1"/>
  <c r="DEK52" i="7"/>
  <c r="DEO51" i="7" l="1"/>
  <c r="DEM52" i="7"/>
  <c r="DEQ51" i="7" l="1"/>
  <c r="DEO52" i="7"/>
  <c r="DES51" i="7" l="1"/>
  <c r="DEQ52" i="7"/>
  <c r="DEU51" i="7" l="1"/>
  <c r="DES52" i="7"/>
  <c r="DEW51" i="7" l="1"/>
  <c r="DEU52" i="7"/>
  <c r="DEY51" i="7" l="1"/>
  <c r="DEW52" i="7"/>
  <c r="DFA51" i="7" l="1"/>
  <c r="DEY52" i="7"/>
  <c r="DFC51" i="7" l="1"/>
  <c r="DFA52" i="7"/>
  <c r="DFE51" i="7" l="1"/>
  <c r="DFC52" i="7"/>
  <c r="DFG51" i="7" l="1"/>
  <c r="DFE52" i="7"/>
  <c r="DFI51" i="7" l="1"/>
  <c r="DFG52" i="7"/>
  <c r="DFK51" i="7" l="1"/>
  <c r="DFI52" i="7"/>
  <c r="DFM51" i="7" l="1"/>
  <c r="DFK52" i="7"/>
  <c r="DFO51" i="7" l="1"/>
  <c r="DFM52" i="7"/>
  <c r="DFQ51" i="7" l="1"/>
  <c r="DFO52" i="7"/>
  <c r="DFS51" i="7" l="1"/>
  <c r="DFQ52" i="7"/>
  <c r="DFU51" i="7" l="1"/>
  <c r="DFS52" i="7"/>
  <c r="DFW51" i="7" l="1"/>
  <c r="DFU52" i="7"/>
  <c r="DFY51" i="7" l="1"/>
  <c r="DFW52" i="7"/>
  <c r="DGA51" i="7" l="1"/>
  <c r="DFY52" i="7"/>
  <c r="DGC51" i="7" l="1"/>
  <c r="DGA52" i="7"/>
  <c r="DGE51" i="7" l="1"/>
  <c r="DGC52" i="7"/>
  <c r="DGG51" i="7" l="1"/>
  <c r="DGE52" i="7"/>
  <c r="DGI51" i="7" l="1"/>
  <c r="DGG52" i="7"/>
  <c r="DGK51" i="7" l="1"/>
  <c r="DGI52" i="7"/>
  <c r="DGM51" i="7" l="1"/>
  <c r="DGK52" i="7"/>
  <c r="DGO51" i="7" l="1"/>
  <c r="DGM52" i="7"/>
  <c r="DGQ51" i="7" l="1"/>
  <c r="DGO52" i="7"/>
  <c r="DGS51" i="7" l="1"/>
  <c r="DGQ52" i="7"/>
  <c r="DGU51" i="7" l="1"/>
  <c r="DGS52" i="7"/>
  <c r="DGW51" i="7" l="1"/>
  <c r="DGU52" i="7"/>
  <c r="DGY51" i="7" l="1"/>
  <c r="DGW52" i="7"/>
  <c r="DHA51" i="7" l="1"/>
  <c r="DGY52" i="7"/>
  <c r="DHC51" i="7" l="1"/>
  <c r="DHA52" i="7"/>
  <c r="DHE51" i="7" l="1"/>
  <c r="DHC52" i="7"/>
  <c r="DHG51" i="7" l="1"/>
  <c r="DHE52" i="7"/>
  <c r="DHI51" i="7" l="1"/>
  <c r="DHG52" i="7"/>
  <c r="DHK51" i="7" l="1"/>
  <c r="DHI52" i="7"/>
  <c r="DHM51" i="7" l="1"/>
  <c r="DHK52" i="7"/>
  <c r="DHO51" i="7" l="1"/>
  <c r="DHM52" i="7"/>
  <c r="DHQ51" i="7" l="1"/>
  <c r="DHO52" i="7"/>
  <c r="DHS51" i="7" l="1"/>
  <c r="DHQ52" i="7"/>
  <c r="DHU51" i="7" l="1"/>
  <c r="DHS52" i="7"/>
  <c r="DHW51" i="7" l="1"/>
  <c r="DHU52" i="7"/>
  <c r="DHY51" i="7" l="1"/>
  <c r="DHW52" i="7"/>
  <c r="DIA51" i="7" l="1"/>
  <c r="DHY52" i="7"/>
  <c r="DIC51" i="7" l="1"/>
  <c r="DIA52" i="7"/>
  <c r="DIE51" i="7" l="1"/>
  <c r="DIC52" i="7"/>
  <c r="DIG51" i="7" l="1"/>
  <c r="DIE52" i="7"/>
  <c r="DII51" i="7" l="1"/>
  <c r="DIG52" i="7"/>
  <c r="DIK51" i="7" l="1"/>
  <c r="DII52" i="7"/>
  <c r="DIM51" i="7" l="1"/>
  <c r="DIK52" i="7"/>
  <c r="DIO51" i="7" l="1"/>
  <c r="DIM52" i="7"/>
  <c r="DIQ51" i="7" l="1"/>
  <c r="DIO52" i="7"/>
  <c r="DIS51" i="7" l="1"/>
  <c r="DIQ52" i="7"/>
  <c r="DIU51" i="7" l="1"/>
  <c r="DIS52" i="7"/>
  <c r="DIW51" i="7" l="1"/>
  <c r="DIU52" i="7"/>
  <c r="DIY51" i="7" l="1"/>
  <c r="DIW52" i="7"/>
  <c r="DJA51" i="7" l="1"/>
  <c r="DIY52" i="7"/>
  <c r="DJC51" i="7" l="1"/>
  <c r="DJA52" i="7"/>
  <c r="DJE51" i="7" l="1"/>
  <c r="DJC52" i="7"/>
  <c r="DJG51" i="7" l="1"/>
  <c r="DJE52" i="7"/>
  <c r="DJI51" i="7" l="1"/>
  <c r="DJG52" i="7"/>
  <c r="DJK51" i="7" l="1"/>
  <c r="DJI52" i="7"/>
  <c r="DJM51" i="7" l="1"/>
  <c r="DJK52" i="7"/>
  <c r="DJO51" i="7" l="1"/>
  <c r="DJM52" i="7"/>
  <c r="DJQ51" i="7" l="1"/>
  <c r="DJO52" i="7"/>
  <c r="DJS51" i="7" l="1"/>
  <c r="DJQ52" i="7"/>
  <c r="DJU51" i="7" l="1"/>
  <c r="DJS52" i="7"/>
  <c r="DJW51" i="7" l="1"/>
  <c r="DJU52" i="7"/>
  <c r="DJY51" i="7" l="1"/>
  <c r="DJW52" i="7"/>
  <c r="DKA51" i="7" l="1"/>
  <c r="DJY52" i="7"/>
  <c r="DKC51" i="7" l="1"/>
  <c r="DKA52" i="7"/>
  <c r="DKE51" i="7" l="1"/>
  <c r="DKC52" i="7"/>
  <c r="DKG51" i="7" l="1"/>
  <c r="DKE52" i="7"/>
  <c r="DKI51" i="7" l="1"/>
  <c r="DKG52" i="7"/>
  <c r="DKK51" i="7" l="1"/>
  <c r="DKI52" i="7"/>
  <c r="DKM51" i="7" l="1"/>
  <c r="DKK52" i="7"/>
  <c r="DKO51" i="7" l="1"/>
  <c r="DKM52" i="7"/>
  <c r="DKQ51" i="7" l="1"/>
  <c r="DKO52" i="7"/>
  <c r="DKS51" i="7" l="1"/>
  <c r="DKQ52" i="7"/>
  <c r="DKU51" i="7" l="1"/>
  <c r="DKS52" i="7"/>
  <c r="DKW51" i="7" l="1"/>
  <c r="DKU52" i="7"/>
  <c r="DKY51" i="7" l="1"/>
  <c r="DKW52" i="7"/>
  <c r="DLA51" i="7" l="1"/>
  <c r="DKY52" i="7"/>
  <c r="DLC51" i="7" l="1"/>
  <c r="DLA52" i="7"/>
  <c r="DLE51" i="7" l="1"/>
  <c r="DLC52" i="7"/>
  <c r="DLG51" i="7" l="1"/>
  <c r="DLE52" i="7"/>
  <c r="DLI51" i="7" l="1"/>
  <c r="DLG52" i="7"/>
  <c r="DLK51" i="7" l="1"/>
  <c r="DLI52" i="7"/>
  <c r="DLM51" i="7" l="1"/>
  <c r="DLK52" i="7"/>
  <c r="DLO51" i="7" l="1"/>
  <c r="DLM52" i="7"/>
  <c r="DLQ51" i="7" l="1"/>
  <c r="DLO52" i="7"/>
  <c r="DLS51" i="7" l="1"/>
  <c r="DLQ52" i="7"/>
  <c r="DLU51" i="7" l="1"/>
  <c r="DLS52" i="7"/>
  <c r="DLW51" i="7" l="1"/>
  <c r="DLU52" i="7"/>
  <c r="DLY51" i="7" l="1"/>
  <c r="DLW52" i="7"/>
  <c r="DMA51" i="7" l="1"/>
  <c r="DLY52" i="7"/>
  <c r="DMC51" i="7" l="1"/>
  <c r="DMA52" i="7"/>
  <c r="DME51" i="7" l="1"/>
  <c r="DMC52" i="7"/>
  <c r="DMG51" i="7" l="1"/>
  <c r="DME52" i="7"/>
  <c r="DMI51" i="7" l="1"/>
  <c r="DMG52" i="7"/>
  <c r="DMK51" i="7" l="1"/>
  <c r="DMI52" i="7"/>
  <c r="DMM51" i="7" l="1"/>
  <c r="DMK52" i="7"/>
  <c r="DMO51" i="7" l="1"/>
  <c r="DMM52" i="7"/>
  <c r="DMQ51" i="7" l="1"/>
  <c r="DMO52" i="7"/>
  <c r="DMS51" i="7" l="1"/>
  <c r="DMQ52" i="7"/>
  <c r="DMU51" i="7" l="1"/>
  <c r="DMS52" i="7"/>
  <c r="DMW51" i="7" l="1"/>
  <c r="DMU52" i="7"/>
  <c r="DMY51" i="7" l="1"/>
  <c r="DMW52" i="7"/>
  <c r="DNA51" i="7" l="1"/>
  <c r="DMY52" i="7"/>
  <c r="DNC51" i="7" l="1"/>
  <c r="DNA52" i="7"/>
  <c r="DNE51" i="7" l="1"/>
  <c r="DNC52" i="7"/>
  <c r="DNG51" i="7" l="1"/>
  <c r="DNE52" i="7"/>
  <c r="DNI51" i="7" l="1"/>
  <c r="DNG52" i="7"/>
  <c r="DNK51" i="7" l="1"/>
  <c r="DNI52" i="7"/>
  <c r="DNM51" i="7" l="1"/>
  <c r="DNK52" i="7"/>
  <c r="DNO51" i="7" l="1"/>
  <c r="DNM52" i="7"/>
  <c r="DNQ51" i="7" l="1"/>
  <c r="DNO52" i="7"/>
  <c r="DNS51" i="7" l="1"/>
  <c r="DNQ52" i="7"/>
  <c r="DNU51" i="7" l="1"/>
  <c r="DNS52" i="7"/>
  <c r="DNW51" i="7" l="1"/>
  <c r="DNU52" i="7"/>
  <c r="DNY51" i="7" l="1"/>
  <c r="DNW52" i="7"/>
  <c r="DOA51" i="7" l="1"/>
  <c r="DNY52" i="7"/>
  <c r="DOC51" i="7" l="1"/>
  <c r="DOA52" i="7"/>
  <c r="DOE51" i="7" l="1"/>
  <c r="DOC52" i="7"/>
  <c r="DOG51" i="7" l="1"/>
  <c r="DOE52" i="7"/>
  <c r="DOI51" i="7" l="1"/>
  <c r="DOG52" i="7"/>
  <c r="DOK51" i="7" l="1"/>
  <c r="DOI52" i="7"/>
  <c r="DOM51" i="7" l="1"/>
  <c r="DOK52" i="7"/>
  <c r="DOO51" i="7" l="1"/>
  <c r="DOM52" i="7"/>
  <c r="DOQ51" i="7" l="1"/>
  <c r="DOO52" i="7"/>
  <c r="DOS51" i="7" l="1"/>
  <c r="DOQ52" i="7"/>
  <c r="DOU51" i="7" l="1"/>
  <c r="DOS52" i="7"/>
  <c r="DOW51" i="7" l="1"/>
  <c r="DOU52" i="7"/>
  <c r="DOY51" i="7" l="1"/>
  <c r="DOW52" i="7"/>
  <c r="DPA51" i="7" l="1"/>
  <c r="DOY52" i="7"/>
  <c r="DPC51" i="7" l="1"/>
  <c r="DPA52" i="7"/>
  <c r="DPE51" i="7" l="1"/>
  <c r="DPC52" i="7"/>
  <c r="DPG51" i="7" l="1"/>
  <c r="DPE52" i="7"/>
  <c r="DPI51" i="7" l="1"/>
  <c r="DPG52" i="7"/>
  <c r="DPK51" i="7" l="1"/>
  <c r="DPI52" i="7"/>
  <c r="DPM51" i="7" l="1"/>
  <c r="DPK52" i="7"/>
  <c r="DPO51" i="7" l="1"/>
  <c r="DPM52" i="7"/>
  <c r="DPQ51" i="7" l="1"/>
  <c r="DPO52" i="7"/>
  <c r="DPS51" i="7" l="1"/>
  <c r="DPQ52" i="7"/>
  <c r="DPU51" i="7" l="1"/>
  <c r="DPS52" i="7"/>
  <c r="DPW51" i="7" l="1"/>
  <c r="DPU52" i="7"/>
  <c r="DPY51" i="7" l="1"/>
  <c r="DPW52" i="7"/>
  <c r="DQA51" i="7" l="1"/>
  <c r="DPY52" i="7"/>
  <c r="DQC51" i="7" l="1"/>
  <c r="DQA52" i="7"/>
  <c r="DQE51" i="7" l="1"/>
  <c r="DQC52" i="7"/>
  <c r="DQG51" i="7" l="1"/>
  <c r="DQE52" i="7"/>
  <c r="DQI51" i="7" l="1"/>
  <c r="DQG52" i="7"/>
  <c r="DQK51" i="7" l="1"/>
  <c r="DQI52" i="7"/>
  <c r="DQM51" i="7" l="1"/>
  <c r="DQK52" i="7"/>
  <c r="DQO51" i="7" l="1"/>
  <c r="DQM52" i="7"/>
  <c r="DQQ51" i="7" l="1"/>
  <c r="DQO52" i="7"/>
  <c r="DQS51" i="7" l="1"/>
  <c r="DQQ52" i="7"/>
  <c r="DQU51" i="7" l="1"/>
  <c r="DQS52" i="7"/>
  <c r="DQW51" i="7" l="1"/>
  <c r="DQU52" i="7"/>
  <c r="DQY51" i="7" l="1"/>
  <c r="DQW52" i="7"/>
  <c r="DRA51" i="7" l="1"/>
  <c r="DQY52" i="7"/>
  <c r="DRC51" i="7" l="1"/>
  <c r="DRA52" i="7"/>
  <c r="DRE51" i="7" l="1"/>
  <c r="DRC52" i="7"/>
  <c r="DRG51" i="7" l="1"/>
  <c r="DRE52" i="7"/>
  <c r="DRI51" i="7" l="1"/>
  <c r="DRG52" i="7"/>
  <c r="DRK51" i="7" l="1"/>
  <c r="DRI52" i="7"/>
  <c r="DRM51" i="7" l="1"/>
  <c r="DRK52" i="7"/>
  <c r="DRO51" i="7" l="1"/>
  <c r="DRM52" i="7"/>
  <c r="DRQ51" i="7" l="1"/>
  <c r="DRO52" i="7"/>
  <c r="DRS51" i="7" l="1"/>
  <c r="DRQ52" i="7"/>
  <c r="DRU51" i="7" l="1"/>
  <c r="DRS52" i="7"/>
  <c r="DRW51" i="7" l="1"/>
  <c r="DRU52" i="7"/>
  <c r="DRY51" i="7" l="1"/>
  <c r="DRW52" i="7"/>
  <c r="DSA51" i="7" l="1"/>
  <c r="DRY52" i="7"/>
  <c r="DSC51" i="7" l="1"/>
  <c r="DSA52" i="7"/>
  <c r="DSE51" i="7" l="1"/>
  <c r="DSC52" i="7"/>
  <c r="DSG51" i="7" l="1"/>
  <c r="DSE52" i="7"/>
  <c r="DSI51" i="7" l="1"/>
  <c r="DSG52" i="7"/>
  <c r="DSK51" i="7" l="1"/>
  <c r="DSI52" i="7"/>
  <c r="DSM51" i="7" l="1"/>
  <c r="DSK52" i="7"/>
  <c r="DSO51" i="7" l="1"/>
  <c r="DSM52" i="7"/>
  <c r="DSQ51" i="7" l="1"/>
  <c r="DSO52" i="7"/>
  <c r="DSS51" i="7" l="1"/>
  <c r="DSQ52" i="7"/>
  <c r="DSU51" i="7" l="1"/>
  <c r="DSS52" i="7"/>
  <c r="DSW51" i="7" l="1"/>
  <c r="DSU52" i="7"/>
  <c r="DSY51" i="7" l="1"/>
  <c r="DSW52" i="7"/>
  <c r="DTA51" i="7" l="1"/>
  <c r="DSY52" i="7"/>
  <c r="DTC51" i="7" l="1"/>
  <c r="DTA52" i="7"/>
  <c r="DTE51" i="7" l="1"/>
  <c r="DTC52" i="7"/>
  <c r="DTG51" i="7" l="1"/>
  <c r="DTE52" i="7"/>
  <c r="DTI51" i="7" l="1"/>
  <c r="DTG52" i="7"/>
  <c r="DTK51" i="7" l="1"/>
  <c r="DTI52" i="7"/>
  <c r="DTM51" i="7" l="1"/>
  <c r="DTK52" i="7"/>
  <c r="DTO51" i="7" l="1"/>
  <c r="DTM52" i="7"/>
  <c r="DTQ51" i="7" l="1"/>
  <c r="DTO52" i="7"/>
  <c r="DTS51" i="7" l="1"/>
  <c r="DTQ52" i="7"/>
  <c r="DTU51" i="7" l="1"/>
  <c r="DTS52" i="7"/>
  <c r="DTW51" i="7" l="1"/>
  <c r="DTU52" i="7"/>
  <c r="DTY51" i="7" l="1"/>
  <c r="DTW52" i="7"/>
  <c r="DUA51" i="7" l="1"/>
  <c r="DTY52" i="7"/>
  <c r="DUC51" i="7" l="1"/>
  <c r="DUA52" i="7"/>
  <c r="DUE51" i="7" l="1"/>
  <c r="DUC52" i="7"/>
  <c r="DUG51" i="7" l="1"/>
  <c r="DUE52" i="7"/>
  <c r="DUI51" i="7" l="1"/>
  <c r="DUG52" i="7"/>
  <c r="DUK51" i="7" l="1"/>
  <c r="DUI52" i="7"/>
  <c r="DUM51" i="7" l="1"/>
  <c r="DUK52" i="7"/>
  <c r="DUO51" i="7" l="1"/>
  <c r="DUM52" i="7"/>
  <c r="DUQ51" i="7" l="1"/>
  <c r="DUO52" i="7"/>
  <c r="DUS51" i="7" l="1"/>
  <c r="DUQ52" i="7"/>
  <c r="DUU51" i="7" l="1"/>
  <c r="DUS52" i="7"/>
  <c r="DUW51" i="7" l="1"/>
  <c r="DUU52" i="7"/>
  <c r="DUY51" i="7" l="1"/>
  <c r="DUW52" i="7"/>
  <c r="DVA51" i="7" l="1"/>
  <c r="DUY52" i="7"/>
  <c r="DVC51" i="7" l="1"/>
  <c r="DVA52" i="7"/>
  <c r="DVE51" i="7" l="1"/>
  <c r="DVC52" i="7"/>
  <c r="DVG51" i="7" l="1"/>
  <c r="DVE52" i="7"/>
  <c r="DVI51" i="7" l="1"/>
  <c r="DVG52" i="7"/>
  <c r="DVK51" i="7" l="1"/>
  <c r="DVI52" i="7"/>
  <c r="DVM51" i="7" l="1"/>
  <c r="DVK52" i="7"/>
  <c r="DVO51" i="7" l="1"/>
  <c r="DVM52" i="7"/>
  <c r="DVQ51" i="7" l="1"/>
  <c r="DVO52" i="7"/>
  <c r="DVS51" i="7" l="1"/>
  <c r="DVQ52" i="7"/>
  <c r="DVU51" i="7" l="1"/>
  <c r="DVS52" i="7"/>
  <c r="DVW51" i="7" l="1"/>
  <c r="DVU52" i="7"/>
  <c r="DVY51" i="7" l="1"/>
  <c r="DVW52" i="7"/>
  <c r="DWA51" i="7" l="1"/>
  <c r="DVY52" i="7"/>
  <c r="DWC51" i="7" l="1"/>
  <c r="DWA52" i="7"/>
  <c r="DWE51" i="7" l="1"/>
  <c r="DWC52" i="7"/>
  <c r="DWG51" i="7" l="1"/>
  <c r="DWE52" i="7"/>
  <c r="DWI51" i="7" l="1"/>
  <c r="DWG52" i="7"/>
  <c r="DWK51" i="7" l="1"/>
  <c r="DWI52" i="7"/>
  <c r="DWM51" i="7" l="1"/>
  <c r="DWK52" i="7"/>
  <c r="DWO51" i="7" l="1"/>
  <c r="DWM52" i="7"/>
  <c r="DWQ51" i="7" l="1"/>
  <c r="DWO52" i="7"/>
  <c r="DWS51" i="7" l="1"/>
  <c r="DWQ52" i="7"/>
  <c r="DWU51" i="7" l="1"/>
  <c r="DWS52" i="7"/>
  <c r="DWW51" i="7" l="1"/>
  <c r="DWU52" i="7"/>
  <c r="DWY51" i="7" l="1"/>
  <c r="DWW52" i="7"/>
  <c r="DXA51" i="7" l="1"/>
  <c r="DWY52" i="7"/>
  <c r="DXC51" i="7" l="1"/>
  <c r="DXA52" i="7"/>
  <c r="DXE51" i="7" l="1"/>
  <c r="DXC52" i="7"/>
  <c r="DXG51" i="7" l="1"/>
  <c r="DXE52" i="7"/>
  <c r="DXI51" i="7" l="1"/>
  <c r="DXG52" i="7"/>
  <c r="DXK51" i="7" l="1"/>
  <c r="DXI52" i="7"/>
  <c r="DXM51" i="7" l="1"/>
  <c r="DXK52" i="7"/>
  <c r="DXO51" i="7" l="1"/>
  <c r="DXM52" i="7"/>
  <c r="DXQ51" i="7" l="1"/>
  <c r="DXO52" i="7"/>
  <c r="DXS51" i="7" l="1"/>
  <c r="DXQ52" i="7"/>
  <c r="DXU51" i="7" l="1"/>
  <c r="DXS52" i="7"/>
  <c r="DXW51" i="7" l="1"/>
  <c r="DXU52" i="7"/>
  <c r="DXY51" i="7" l="1"/>
  <c r="DXW52" i="7"/>
  <c r="DYA51" i="7" l="1"/>
  <c r="DXY52" i="7"/>
  <c r="DYC51" i="7" l="1"/>
  <c r="DYA52" i="7"/>
  <c r="DYE51" i="7" l="1"/>
  <c r="DYC52" i="7"/>
  <c r="DYG51" i="7" l="1"/>
  <c r="DYE52" i="7"/>
  <c r="DYI51" i="7" l="1"/>
  <c r="DYG52" i="7"/>
  <c r="DYK51" i="7" l="1"/>
  <c r="DYI52" i="7"/>
  <c r="DYM51" i="7" l="1"/>
  <c r="DYK52" i="7"/>
  <c r="DYO51" i="7" l="1"/>
  <c r="DYM52" i="7"/>
  <c r="DYQ51" i="7" l="1"/>
  <c r="DYO52" i="7"/>
  <c r="DYS51" i="7" l="1"/>
  <c r="DYQ52" i="7"/>
  <c r="DYU51" i="7" l="1"/>
  <c r="DYS52" i="7"/>
  <c r="DYW51" i="7" l="1"/>
  <c r="DYU52" i="7"/>
  <c r="DYY51" i="7" l="1"/>
  <c r="DYW52" i="7"/>
  <c r="DZA51" i="7" l="1"/>
  <c r="DYY52" i="7"/>
  <c r="DZC51" i="7" l="1"/>
  <c r="DZA52" i="7"/>
  <c r="DZE51" i="7" l="1"/>
  <c r="DZC52" i="7"/>
  <c r="DZG51" i="7" l="1"/>
  <c r="DZE52" i="7"/>
  <c r="DZI51" i="7" l="1"/>
  <c r="DZG52" i="7"/>
  <c r="DZK51" i="7" l="1"/>
  <c r="DZI52" i="7"/>
  <c r="DZM51" i="7" l="1"/>
  <c r="DZK52" i="7"/>
  <c r="DZO51" i="7" l="1"/>
  <c r="DZM52" i="7"/>
  <c r="DZQ51" i="7" l="1"/>
  <c r="DZO52" i="7"/>
  <c r="DZS51" i="7" l="1"/>
  <c r="DZQ52" i="7"/>
  <c r="DZU51" i="7" l="1"/>
  <c r="DZS52" i="7"/>
  <c r="DZW51" i="7" l="1"/>
  <c r="DZU52" i="7"/>
  <c r="DZY51" i="7" l="1"/>
  <c r="DZW52" i="7"/>
  <c r="EAA51" i="7" l="1"/>
  <c r="DZY52" i="7"/>
  <c r="EAC51" i="7" l="1"/>
  <c r="EAA52" i="7"/>
  <c r="EAE51" i="7" l="1"/>
  <c r="EAC52" i="7"/>
  <c r="EAG51" i="7" l="1"/>
  <c r="EAE52" i="7"/>
  <c r="EAI51" i="7" l="1"/>
  <c r="EAG52" i="7"/>
  <c r="EAK51" i="7" l="1"/>
  <c r="EAI52" i="7"/>
  <c r="EAM51" i="7" l="1"/>
  <c r="EAK52" i="7"/>
  <c r="EAO51" i="7" l="1"/>
  <c r="EAM52" i="7"/>
  <c r="EAQ51" i="7" l="1"/>
  <c r="EAO52" i="7"/>
  <c r="EAS51" i="7" l="1"/>
  <c r="EAQ52" i="7"/>
  <c r="EAU51" i="7" l="1"/>
  <c r="EAS52" i="7"/>
  <c r="EAW51" i="7" l="1"/>
  <c r="EAU52" i="7"/>
  <c r="EAY51" i="7" l="1"/>
  <c r="EAW52" i="7"/>
  <c r="EBA51" i="7" l="1"/>
  <c r="EAY52" i="7"/>
  <c r="EBC51" i="7" l="1"/>
  <c r="EBA52" i="7"/>
  <c r="EBE51" i="7" l="1"/>
  <c r="EBC52" i="7"/>
  <c r="EBG51" i="7" l="1"/>
  <c r="EBE52" i="7"/>
  <c r="EBI51" i="7" l="1"/>
  <c r="EBG52" i="7"/>
  <c r="EBK51" i="7" l="1"/>
  <c r="EBI52" i="7"/>
  <c r="EBM51" i="7" l="1"/>
  <c r="EBK52" i="7"/>
  <c r="EBO51" i="7" l="1"/>
  <c r="EBM52" i="7"/>
  <c r="EBQ51" i="7" l="1"/>
  <c r="EBO52" i="7"/>
  <c r="EBS51" i="7" l="1"/>
  <c r="EBQ52" i="7"/>
  <c r="EBU51" i="7" l="1"/>
  <c r="EBS52" i="7"/>
  <c r="EBW51" i="7" l="1"/>
  <c r="EBU52" i="7"/>
  <c r="EBY51" i="7" l="1"/>
  <c r="EBW52" i="7"/>
  <c r="ECA51" i="7" l="1"/>
  <c r="EBY52" i="7"/>
  <c r="ECC51" i="7" l="1"/>
  <c r="ECA52" i="7"/>
  <c r="ECE51" i="7" l="1"/>
  <c r="ECC52" i="7"/>
  <c r="ECG51" i="7" l="1"/>
  <c r="ECE52" i="7"/>
  <c r="ECI51" i="7" l="1"/>
  <c r="ECG52" i="7"/>
  <c r="ECK51" i="7" l="1"/>
  <c r="ECI52" i="7"/>
  <c r="ECM51" i="7" l="1"/>
  <c r="ECK52" i="7"/>
  <c r="ECO51" i="7" l="1"/>
  <c r="ECM52" i="7"/>
  <c r="ECQ51" i="7" l="1"/>
  <c r="ECO52" i="7"/>
  <c r="ECS51" i="7" l="1"/>
  <c r="ECQ52" i="7"/>
  <c r="ECU51" i="7" l="1"/>
  <c r="ECS52" i="7"/>
  <c r="ECW51" i="7" l="1"/>
  <c r="ECU52" i="7"/>
  <c r="ECY51" i="7" l="1"/>
  <c r="ECW52" i="7"/>
  <c r="EDA51" i="7" l="1"/>
  <c r="ECY52" i="7"/>
  <c r="EDC51" i="7" l="1"/>
  <c r="EDA52" i="7"/>
  <c r="EDE51" i="7" l="1"/>
  <c r="EDC52" i="7"/>
  <c r="EDG51" i="7" l="1"/>
  <c r="EDE52" i="7"/>
  <c r="EDI51" i="7" l="1"/>
  <c r="EDG52" i="7"/>
  <c r="EDK51" i="7" l="1"/>
  <c r="EDI52" i="7"/>
  <c r="EDM51" i="7" l="1"/>
  <c r="EDK52" i="7"/>
  <c r="EDO51" i="7" l="1"/>
  <c r="EDM52" i="7"/>
  <c r="EDQ51" i="7" l="1"/>
  <c r="EDO52" i="7"/>
  <c r="EDS51" i="7" l="1"/>
  <c r="EDQ52" i="7"/>
  <c r="EDU51" i="7" l="1"/>
  <c r="EDS52" i="7"/>
  <c r="EDW51" i="7" l="1"/>
  <c r="EDU52" i="7"/>
  <c r="EDY51" i="7" l="1"/>
  <c r="EDW52" i="7"/>
  <c r="EEA51" i="7" l="1"/>
  <c r="EDY52" i="7"/>
  <c r="EEC51" i="7" l="1"/>
  <c r="EEA52" i="7"/>
  <c r="EEE51" i="7" l="1"/>
  <c r="EEC52" i="7"/>
  <c r="EEG51" i="7" l="1"/>
  <c r="EEE52" i="7"/>
  <c r="EEI51" i="7" l="1"/>
  <c r="EEG52" i="7"/>
  <c r="EEK51" i="7" l="1"/>
  <c r="EEI52" i="7"/>
  <c r="EEM51" i="7" l="1"/>
  <c r="EEK52" i="7"/>
  <c r="EEO51" i="7" l="1"/>
  <c r="EEM52" i="7"/>
  <c r="EEQ51" i="7" l="1"/>
  <c r="EEO52" i="7"/>
  <c r="EES51" i="7" l="1"/>
  <c r="EEQ52" i="7"/>
  <c r="EEU51" i="7" l="1"/>
  <c r="EES52" i="7"/>
  <c r="EEW51" i="7" l="1"/>
  <c r="EEU52" i="7"/>
  <c r="EEY51" i="7" l="1"/>
  <c r="EEW52" i="7"/>
  <c r="EFA51" i="7" l="1"/>
  <c r="EEY52" i="7"/>
  <c r="EFC51" i="7" l="1"/>
  <c r="EFA52" i="7"/>
  <c r="EFE51" i="7" l="1"/>
  <c r="EFC52" i="7"/>
  <c r="EFG51" i="7" l="1"/>
  <c r="EFE52" i="7"/>
  <c r="EFI51" i="7" l="1"/>
  <c r="EFG52" i="7"/>
  <c r="EFK51" i="7" l="1"/>
  <c r="EFI52" i="7"/>
  <c r="EFM51" i="7" l="1"/>
  <c r="EFK52" i="7"/>
  <c r="EFO51" i="7" l="1"/>
  <c r="EFM52" i="7"/>
  <c r="EFQ51" i="7" l="1"/>
  <c r="EFO52" i="7"/>
  <c r="EFS51" i="7" l="1"/>
  <c r="EFQ52" i="7"/>
  <c r="EFU51" i="7" l="1"/>
  <c r="EFS52" i="7"/>
  <c r="EFW51" i="7" l="1"/>
  <c r="EFU52" i="7"/>
  <c r="EFY51" i="7" l="1"/>
  <c r="EFW52" i="7"/>
  <c r="EGA51" i="7" l="1"/>
  <c r="EFY52" i="7"/>
  <c r="EGC51" i="7" l="1"/>
  <c r="EGA52" i="7"/>
  <c r="EGE51" i="7" l="1"/>
  <c r="EGC52" i="7"/>
  <c r="EGG51" i="7" l="1"/>
  <c r="EGE52" i="7"/>
  <c r="EGI51" i="7" l="1"/>
  <c r="EGG52" i="7"/>
  <c r="EGK51" i="7" l="1"/>
  <c r="EGI52" i="7"/>
  <c r="EGM51" i="7" l="1"/>
  <c r="EGK52" i="7"/>
  <c r="EGO51" i="7" l="1"/>
  <c r="EGM52" i="7"/>
  <c r="EGQ51" i="7" l="1"/>
  <c r="EGO52" i="7"/>
  <c r="EGS51" i="7" l="1"/>
  <c r="EGQ52" i="7"/>
  <c r="EGU51" i="7" l="1"/>
  <c r="EGS52" i="7"/>
  <c r="EGW51" i="7" l="1"/>
  <c r="EGU52" i="7"/>
  <c r="EGY51" i="7" l="1"/>
  <c r="EGW52" i="7"/>
  <c r="EHA51" i="7" l="1"/>
  <c r="EGY52" i="7"/>
  <c r="EHC51" i="7" l="1"/>
  <c r="EHA52" i="7"/>
  <c r="EHE51" i="7" l="1"/>
  <c r="EHC52" i="7"/>
  <c r="EHG51" i="7" l="1"/>
  <c r="EHE52" i="7"/>
  <c r="EHI51" i="7" l="1"/>
  <c r="EHG52" i="7"/>
  <c r="EHK51" i="7" l="1"/>
  <c r="EHI52" i="7"/>
  <c r="EHM51" i="7" l="1"/>
  <c r="EHK52" i="7"/>
  <c r="EHO51" i="7" l="1"/>
  <c r="EHM52" i="7"/>
  <c r="EHQ51" i="7" l="1"/>
  <c r="EHO52" i="7"/>
  <c r="EHS51" i="7" l="1"/>
  <c r="EHQ52" i="7"/>
  <c r="EHU51" i="7" l="1"/>
  <c r="EHS52" i="7"/>
  <c r="EHW51" i="7" l="1"/>
  <c r="EHU52" i="7"/>
  <c r="EHY51" i="7" l="1"/>
  <c r="EHW52" i="7"/>
  <c r="EIA51" i="7" l="1"/>
  <c r="EHY52" i="7"/>
  <c r="EIC51" i="7" l="1"/>
  <c r="EIA52" i="7"/>
  <c r="EIE51" i="7" l="1"/>
  <c r="EIC52" i="7"/>
  <c r="EIG51" i="7" l="1"/>
  <c r="EIE52" i="7"/>
  <c r="EII51" i="7" l="1"/>
  <c r="EIG52" i="7"/>
  <c r="EIK51" i="7" l="1"/>
  <c r="EII52" i="7"/>
  <c r="EIM51" i="7" l="1"/>
  <c r="EIK52" i="7"/>
  <c r="EIO51" i="7" l="1"/>
  <c r="EIM52" i="7"/>
  <c r="EIQ51" i="7" l="1"/>
  <c r="EIO52" i="7"/>
  <c r="EIS51" i="7" l="1"/>
  <c r="EIQ52" i="7"/>
  <c r="EIU51" i="7" l="1"/>
  <c r="EIS52" i="7"/>
  <c r="EIW51" i="7" l="1"/>
  <c r="EIU52" i="7"/>
  <c r="EIY51" i="7" l="1"/>
  <c r="EIW52" i="7"/>
  <c r="EJA51" i="7" l="1"/>
  <c r="EIY52" i="7"/>
  <c r="EJC51" i="7" l="1"/>
  <c r="EJA52" i="7"/>
  <c r="EJE51" i="7" l="1"/>
  <c r="EJC52" i="7"/>
  <c r="EJG51" i="7" l="1"/>
  <c r="EJE52" i="7"/>
  <c r="EJI51" i="7" l="1"/>
  <c r="EJG52" i="7"/>
  <c r="EJK51" i="7" l="1"/>
  <c r="EJI52" i="7"/>
  <c r="EJM51" i="7" l="1"/>
  <c r="EJK52" i="7"/>
  <c r="EJO51" i="7" l="1"/>
  <c r="EJM52" i="7"/>
  <c r="EJQ51" i="7" l="1"/>
  <c r="EJO52" i="7"/>
  <c r="EJS51" i="7" l="1"/>
  <c r="EJQ52" i="7"/>
  <c r="EJU51" i="7" l="1"/>
  <c r="EJS52" i="7"/>
  <c r="EJW51" i="7" l="1"/>
  <c r="EJU52" i="7"/>
  <c r="EJY51" i="7" l="1"/>
  <c r="EJW52" i="7"/>
  <c r="EKA51" i="7" l="1"/>
  <c r="EJY52" i="7"/>
  <c r="EKC51" i="7" l="1"/>
  <c r="EKA52" i="7"/>
  <c r="EKE51" i="7" l="1"/>
  <c r="EKC52" i="7"/>
  <c r="EKG51" i="7" l="1"/>
  <c r="EKE52" i="7"/>
  <c r="EKI51" i="7" l="1"/>
  <c r="EKG52" i="7"/>
  <c r="EKK51" i="7" l="1"/>
  <c r="EKI52" i="7"/>
  <c r="EKM51" i="7" l="1"/>
  <c r="EKK52" i="7"/>
  <c r="EKO51" i="7" l="1"/>
  <c r="EKM52" i="7"/>
  <c r="EKQ51" i="7" l="1"/>
  <c r="EKO52" i="7"/>
  <c r="EKS51" i="7" l="1"/>
  <c r="EKQ52" i="7"/>
  <c r="EKU51" i="7" l="1"/>
  <c r="EKS52" i="7"/>
  <c r="EKW51" i="7" l="1"/>
  <c r="EKU52" i="7"/>
  <c r="EKY51" i="7" l="1"/>
  <c r="EKW52" i="7"/>
  <c r="ELA51" i="7" l="1"/>
  <c r="EKY52" i="7"/>
  <c r="ELC51" i="7" l="1"/>
  <c r="ELA52" i="7"/>
  <c r="ELE51" i="7" l="1"/>
  <c r="ELC52" i="7"/>
  <c r="ELG51" i="7" l="1"/>
  <c r="ELE52" i="7"/>
  <c r="ELI51" i="7" l="1"/>
  <c r="ELG52" i="7"/>
  <c r="ELK51" i="7" l="1"/>
  <c r="ELI52" i="7"/>
  <c r="ELM51" i="7" l="1"/>
  <c r="ELK52" i="7"/>
  <c r="ELO51" i="7" l="1"/>
  <c r="ELM52" i="7"/>
  <c r="ELQ51" i="7" l="1"/>
  <c r="ELO52" i="7"/>
  <c r="ELS51" i="7" l="1"/>
  <c r="ELQ52" i="7"/>
  <c r="ELU51" i="7" l="1"/>
  <c r="ELS52" i="7"/>
  <c r="ELW51" i="7" l="1"/>
  <c r="ELU52" i="7"/>
  <c r="ELY51" i="7" l="1"/>
  <c r="ELW52" i="7"/>
  <c r="EMA51" i="7" l="1"/>
  <c r="ELY52" i="7"/>
  <c r="EMC51" i="7" l="1"/>
  <c r="EMA52" i="7"/>
  <c r="EME51" i="7" l="1"/>
  <c r="EMC52" i="7"/>
  <c r="EMG51" i="7" l="1"/>
  <c r="EME52" i="7"/>
  <c r="EMI51" i="7" l="1"/>
  <c r="EMG52" i="7"/>
  <c r="EMK51" i="7" l="1"/>
  <c r="EMI52" i="7"/>
  <c r="EMM51" i="7" l="1"/>
  <c r="EMK52" i="7"/>
  <c r="EMO51" i="7" l="1"/>
  <c r="EMM52" i="7"/>
  <c r="EMQ51" i="7" l="1"/>
  <c r="EMO52" i="7"/>
  <c r="EMS51" i="7" l="1"/>
  <c r="EMQ52" i="7"/>
  <c r="EMU51" i="7" l="1"/>
  <c r="EMS52" i="7"/>
  <c r="EMW51" i="7" l="1"/>
  <c r="EMU52" i="7"/>
  <c r="EMY51" i="7" l="1"/>
  <c r="EMW52" i="7"/>
  <c r="ENA51" i="7" l="1"/>
  <c r="EMY52" i="7"/>
  <c r="ENC51" i="7" l="1"/>
  <c r="ENA52" i="7"/>
  <c r="ENE51" i="7" l="1"/>
  <c r="ENC52" i="7"/>
  <c r="ENG51" i="7" l="1"/>
  <c r="ENE52" i="7"/>
  <c r="ENI51" i="7" l="1"/>
  <c r="ENG52" i="7"/>
  <c r="ENK51" i="7" l="1"/>
  <c r="ENI52" i="7"/>
  <c r="ENM51" i="7" l="1"/>
  <c r="ENK52" i="7"/>
  <c r="ENO51" i="7" l="1"/>
  <c r="ENM52" i="7"/>
  <c r="ENQ51" i="7" l="1"/>
  <c r="ENO52" i="7"/>
  <c r="ENS51" i="7" l="1"/>
  <c r="ENQ52" i="7"/>
  <c r="ENU51" i="7" l="1"/>
  <c r="ENS52" i="7"/>
  <c r="ENW51" i="7" l="1"/>
  <c r="ENU52" i="7"/>
  <c r="ENY51" i="7" l="1"/>
  <c r="ENW52" i="7"/>
  <c r="EOA51" i="7" l="1"/>
  <c r="ENY52" i="7"/>
  <c r="EOC51" i="7" l="1"/>
  <c r="EOA52" i="7"/>
  <c r="EOE51" i="7" l="1"/>
  <c r="EOC52" i="7"/>
  <c r="EOG51" i="7" l="1"/>
  <c r="EOE52" i="7"/>
  <c r="EOI51" i="7" l="1"/>
  <c r="EOG52" i="7"/>
  <c r="EOK51" i="7" l="1"/>
  <c r="EOI52" i="7"/>
  <c r="EOM51" i="7" l="1"/>
  <c r="EOK52" i="7"/>
  <c r="EOO51" i="7" l="1"/>
  <c r="EOM52" i="7"/>
  <c r="EOQ51" i="7" l="1"/>
  <c r="EOO52" i="7"/>
  <c r="EOS51" i="7" l="1"/>
  <c r="EOQ52" i="7"/>
  <c r="EOU51" i="7" l="1"/>
  <c r="EOS52" i="7"/>
  <c r="EOW51" i="7" l="1"/>
  <c r="EOU52" i="7"/>
  <c r="EOY51" i="7" l="1"/>
  <c r="EOW52" i="7"/>
  <c r="EPA51" i="7" l="1"/>
  <c r="EOY52" i="7"/>
  <c r="EPC51" i="7" l="1"/>
  <c r="EPA52" i="7"/>
  <c r="EPE51" i="7" l="1"/>
  <c r="EPC52" i="7"/>
  <c r="EPG51" i="7" l="1"/>
  <c r="EPE52" i="7"/>
  <c r="EPI51" i="7" l="1"/>
  <c r="EPG52" i="7"/>
  <c r="EPK51" i="7" l="1"/>
  <c r="EPI52" i="7"/>
  <c r="EPM51" i="7" l="1"/>
  <c r="EPK52" i="7"/>
  <c r="EPO51" i="7" l="1"/>
  <c r="EPM52" i="7"/>
  <c r="EPQ51" i="7" l="1"/>
  <c r="EPO52" i="7"/>
  <c r="EPS51" i="7" l="1"/>
  <c r="EPQ52" i="7"/>
  <c r="EPU51" i="7" l="1"/>
  <c r="EPS52" i="7"/>
  <c r="EPW51" i="7" l="1"/>
  <c r="EPU52" i="7"/>
  <c r="EPY51" i="7" l="1"/>
  <c r="EPW52" i="7"/>
  <c r="EQA51" i="7" l="1"/>
  <c r="EPY52" i="7"/>
  <c r="EQC51" i="7" l="1"/>
  <c r="EQA52" i="7"/>
  <c r="EQE51" i="7" l="1"/>
  <c r="EQC52" i="7"/>
  <c r="EQG51" i="7" l="1"/>
  <c r="EQE52" i="7"/>
  <c r="EQI51" i="7" l="1"/>
  <c r="EQG52" i="7"/>
  <c r="EQK51" i="7" l="1"/>
  <c r="EQI52" i="7"/>
  <c r="EQM51" i="7" l="1"/>
  <c r="EQK52" i="7"/>
  <c r="EQO51" i="7" l="1"/>
  <c r="EQM52" i="7"/>
  <c r="EQQ51" i="7" l="1"/>
  <c r="EQO52" i="7"/>
  <c r="EQS51" i="7" l="1"/>
  <c r="EQQ52" i="7"/>
  <c r="EQU51" i="7" l="1"/>
  <c r="EQS52" i="7"/>
  <c r="EQW51" i="7" l="1"/>
  <c r="EQU52" i="7"/>
  <c r="EQY51" i="7" l="1"/>
  <c r="EQW52" i="7"/>
  <c r="ERA51" i="7" l="1"/>
  <c r="EQY52" i="7"/>
  <c r="ERC51" i="7" l="1"/>
  <c r="ERA52" i="7"/>
  <c r="ERE51" i="7" l="1"/>
  <c r="ERC52" i="7"/>
  <c r="ERG51" i="7" l="1"/>
  <c r="ERE52" i="7"/>
  <c r="ERI51" i="7" l="1"/>
  <c r="ERG52" i="7"/>
  <c r="ERK51" i="7" l="1"/>
  <c r="ERI52" i="7"/>
  <c r="ERM51" i="7" l="1"/>
  <c r="ERK52" i="7"/>
  <c r="ERO51" i="7" l="1"/>
  <c r="ERM52" i="7"/>
  <c r="ERQ51" i="7" l="1"/>
  <c r="ERO52" i="7"/>
  <c r="ERS51" i="7" l="1"/>
  <c r="ERQ52" i="7"/>
  <c r="ERU51" i="7" l="1"/>
  <c r="ERS52" i="7"/>
  <c r="ERW51" i="7" l="1"/>
  <c r="ERU52" i="7"/>
  <c r="ERY51" i="7" l="1"/>
  <c r="ERW52" i="7"/>
  <c r="ESA51" i="7" l="1"/>
  <c r="ERY52" i="7"/>
  <c r="ESC51" i="7" l="1"/>
  <c r="ESA52" i="7"/>
  <c r="ESE51" i="7" l="1"/>
  <c r="ESC52" i="7"/>
  <c r="ESG51" i="7" l="1"/>
  <c r="ESE52" i="7"/>
  <c r="ESI51" i="7" l="1"/>
  <c r="ESG52" i="7"/>
  <c r="ESK51" i="7" l="1"/>
  <c r="ESI52" i="7"/>
  <c r="ESM51" i="7" l="1"/>
  <c r="ESK52" i="7"/>
  <c r="ESO51" i="7" l="1"/>
  <c r="ESM52" i="7"/>
  <c r="ESQ51" i="7" l="1"/>
  <c r="ESO52" i="7"/>
  <c r="ESS51" i="7" l="1"/>
  <c r="ESQ52" i="7"/>
  <c r="ESU51" i="7" l="1"/>
  <c r="ESS52" i="7"/>
  <c r="ESW51" i="7" l="1"/>
  <c r="ESU52" i="7"/>
  <c r="ESY51" i="7" l="1"/>
  <c r="ESW52" i="7"/>
  <c r="ETA51" i="7" l="1"/>
  <c r="ESY52" i="7"/>
  <c r="ETC51" i="7" l="1"/>
  <c r="ETA52" i="7"/>
  <c r="ETE51" i="7" l="1"/>
  <c r="ETC52" i="7"/>
  <c r="ETG51" i="7" l="1"/>
  <c r="ETE52" i="7"/>
  <c r="ETI51" i="7" l="1"/>
  <c r="ETG52" i="7"/>
  <c r="ETK51" i="7" l="1"/>
  <c r="ETI52" i="7"/>
  <c r="ETM51" i="7" l="1"/>
  <c r="ETK52" i="7"/>
  <c r="ETO51" i="7" l="1"/>
  <c r="ETM52" i="7"/>
  <c r="ETQ51" i="7" l="1"/>
  <c r="ETO52" i="7"/>
  <c r="ETS51" i="7" l="1"/>
  <c r="ETQ52" i="7"/>
  <c r="ETU51" i="7" l="1"/>
  <c r="ETS52" i="7"/>
  <c r="ETW51" i="7" l="1"/>
  <c r="ETU52" i="7"/>
  <c r="ETY51" i="7" l="1"/>
  <c r="ETW52" i="7"/>
  <c r="EUA51" i="7" l="1"/>
  <c r="ETY52" i="7"/>
  <c r="EUC51" i="7" l="1"/>
  <c r="EUA52" i="7"/>
  <c r="EUE51" i="7" l="1"/>
  <c r="EUC52" i="7"/>
  <c r="EUG51" i="7" l="1"/>
  <c r="EUE52" i="7"/>
  <c r="EUI51" i="7" l="1"/>
  <c r="EUG52" i="7"/>
  <c r="EUK51" i="7" l="1"/>
  <c r="EUI52" i="7"/>
  <c r="EUM51" i="7" l="1"/>
  <c r="EUK52" i="7"/>
  <c r="EUO51" i="7" l="1"/>
  <c r="EUM52" i="7"/>
  <c r="EUQ51" i="7" l="1"/>
  <c r="EUO52" i="7"/>
  <c r="EUS51" i="7" l="1"/>
  <c r="EUQ52" i="7"/>
  <c r="EUU51" i="7" l="1"/>
  <c r="EUS52" i="7"/>
  <c r="EUW51" i="7" l="1"/>
  <c r="EUU52" i="7"/>
  <c r="EUY51" i="7" l="1"/>
  <c r="EUW52" i="7"/>
  <c r="EVA51" i="7" l="1"/>
  <c r="EUY52" i="7"/>
  <c r="EVC51" i="7" l="1"/>
  <c r="EVA52" i="7"/>
  <c r="EVE51" i="7" l="1"/>
  <c r="EVC52" i="7"/>
  <c r="EVG51" i="7" l="1"/>
  <c r="EVE52" i="7"/>
  <c r="EVI51" i="7" l="1"/>
  <c r="EVG52" i="7"/>
  <c r="EVK51" i="7" l="1"/>
  <c r="EVI52" i="7"/>
  <c r="EVM51" i="7" l="1"/>
  <c r="EVK52" i="7"/>
  <c r="EVO51" i="7" l="1"/>
  <c r="EVM52" i="7"/>
  <c r="EVQ51" i="7" l="1"/>
  <c r="EVO52" i="7"/>
  <c r="EVS51" i="7" l="1"/>
  <c r="EVQ52" i="7"/>
  <c r="EVU51" i="7" l="1"/>
  <c r="EVS52" i="7"/>
  <c r="EVW51" i="7" l="1"/>
  <c r="EVU52" i="7"/>
  <c r="EVY51" i="7" l="1"/>
  <c r="EVW52" i="7"/>
  <c r="EWA51" i="7" l="1"/>
  <c r="EVY52" i="7"/>
  <c r="EWC51" i="7" l="1"/>
  <c r="EWA52" i="7"/>
  <c r="EWE51" i="7" l="1"/>
  <c r="EWC52" i="7"/>
  <c r="EWG51" i="7" l="1"/>
  <c r="EWE52" i="7"/>
  <c r="EWI51" i="7" l="1"/>
  <c r="EWG52" i="7"/>
  <c r="EWK51" i="7" l="1"/>
  <c r="EWI52" i="7"/>
  <c r="EWM51" i="7" l="1"/>
  <c r="EWK52" i="7"/>
  <c r="EWO51" i="7" l="1"/>
  <c r="EWM52" i="7"/>
  <c r="EWQ51" i="7" l="1"/>
  <c r="EWO52" i="7"/>
  <c r="EWS51" i="7" l="1"/>
  <c r="EWQ52" i="7"/>
  <c r="EWU51" i="7" l="1"/>
  <c r="EWS52" i="7"/>
  <c r="EWW51" i="7" l="1"/>
  <c r="EWU52" i="7"/>
  <c r="EWY51" i="7" l="1"/>
  <c r="EWW52" i="7"/>
  <c r="EXA51" i="7" l="1"/>
  <c r="EWY52" i="7"/>
  <c r="EXC51" i="7" l="1"/>
  <c r="EXA52" i="7"/>
  <c r="EXE51" i="7" l="1"/>
  <c r="EXC52" i="7"/>
  <c r="EXG51" i="7" l="1"/>
  <c r="EXE52" i="7"/>
  <c r="EXI51" i="7" l="1"/>
  <c r="EXG52" i="7"/>
  <c r="EXK51" i="7" l="1"/>
  <c r="EXI52" i="7"/>
  <c r="EXM51" i="7" l="1"/>
  <c r="EXK52" i="7"/>
  <c r="EXO51" i="7" l="1"/>
  <c r="EXM52" i="7"/>
  <c r="EXQ51" i="7" l="1"/>
  <c r="EXO52" i="7"/>
  <c r="EXS51" i="7" l="1"/>
  <c r="EXQ52" i="7"/>
  <c r="EXU51" i="7" l="1"/>
  <c r="EXS52" i="7"/>
  <c r="EXW51" i="7" l="1"/>
  <c r="EXU52" i="7"/>
  <c r="EXY51" i="7" l="1"/>
  <c r="EXW52" i="7"/>
  <c r="EYA51" i="7" l="1"/>
  <c r="EXY52" i="7"/>
  <c r="EYC51" i="7" l="1"/>
  <c r="EYA52" i="7"/>
  <c r="EYE51" i="7" l="1"/>
  <c r="EYC52" i="7"/>
  <c r="EYG51" i="7" l="1"/>
  <c r="EYE52" i="7"/>
  <c r="EYI51" i="7" l="1"/>
  <c r="EYG52" i="7"/>
  <c r="EYK51" i="7" l="1"/>
  <c r="EYI52" i="7"/>
  <c r="EYM51" i="7" l="1"/>
  <c r="EYK52" i="7"/>
  <c r="EYO51" i="7" l="1"/>
  <c r="EYM52" i="7"/>
  <c r="EYQ51" i="7" l="1"/>
  <c r="EYO52" i="7"/>
  <c r="EYS51" i="7" l="1"/>
  <c r="EYQ52" i="7"/>
  <c r="EYU51" i="7" l="1"/>
  <c r="EYS52" i="7"/>
  <c r="EYW51" i="7" l="1"/>
  <c r="EYU52" i="7"/>
  <c r="EYY51" i="7" l="1"/>
  <c r="EYW52" i="7"/>
  <c r="EZA51" i="7" l="1"/>
  <c r="EYY52" i="7"/>
  <c r="EZC51" i="7" l="1"/>
  <c r="EZA52" i="7"/>
  <c r="EZE51" i="7" l="1"/>
  <c r="EZC52" i="7"/>
  <c r="EZG51" i="7" l="1"/>
  <c r="EZE52" i="7"/>
  <c r="EZI51" i="7" l="1"/>
  <c r="EZG52" i="7"/>
  <c r="EZK51" i="7" l="1"/>
  <c r="EZI52" i="7"/>
  <c r="EZM51" i="7" l="1"/>
  <c r="EZK52" i="7"/>
  <c r="EZO51" i="7" l="1"/>
  <c r="EZM52" i="7"/>
  <c r="EZQ51" i="7" l="1"/>
  <c r="EZO52" i="7"/>
  <c r="EZS51" i="7" l="1"/>
  <c r="EZQ52" i="7"/>
  <c r="EZU51" i="7" l="1"/>
  <c r="EZS52" i="7"/>
  <c r="EZW51" i="7" l="1"/>
  <c r="EZU52" i="7"/>
  <c r="EZY51" i="7" l="1"/>
  <c r="EZW52" i="7"/>
  <c r="FAA51" i="7" l="1"/>
  <c r="EZY52" i="7"/>
  <c r="FAC51" i="7" l="1"/>
  <c r="FAA52" i="7"/>
  <c r="FAE51" i="7" l="1"/>
  <c r="FAC52" i="7"/>
  <c r="FAG51" i="7" l="1"/>
  <c r="FAE52" i="7"/>
  <c r="FAI51" i="7" l="1"/>
  <c r="FAG52" i="7"/>
  <c r="FAK51" i="7" l="1"/>
  <c r="FAI52" i="7"/>
  <c r="FAM51" i="7" l="1"/>
  <c r="FAK52" i="7"/>
  <c r="FAO51" i="7" l="1"/>
  <c r="FAM52" i="7"/>
  <c r="FAQ51" i="7" l="1"/>
  <c r="FAO52" i="7"/>
  <c r="FAS51" i="7" l="1"/>
  <c r="FAQ52" i="7"/>
  <c r="FAU51" i="7" l="1"/>
  <c r="FAS52" i="7"/>
  <c r="FAW51" i="7" l="1"/>
  <c r="FAU52" i="7"/>
  <c r="FAY51" i="7" l="1"/>
  <c r="FAW52" i="7"/>
  <c r="FBA51" i="7" l="1"/>
  <c r="FAY52" i="7"/>
  <c r="FBC51" i="7" l="1"/>
  <c r="FBA52" i="7"/>
  <c r="FBE51" i="7" l="1"/>
  <c r="FBC52" i="7"/>
  <c r="FBG51" i="7" l="1"/>
  <c r="FBE52" i="7"/>
  <c r="FBI51" i="7" l="1"/>
  <c r="FBG52" i="7"/>
  <c r="FBK51" i="7" l="1"/>
  <c r="FBI52" i="7"/>
  <c r="FBM51" i="7" l="1"/>
  <c r="FBK52" i="7"/>
  <c r="FBO51" i="7" l="1"/>
  <c r="FBM52" i="7"/>
  <c r="FBQ51" i="7" l="1"/>
  <c r="FBO52" i="7"/>
  <c r="FBS51" i="7" l="1"/>
  <c r="FBQ52" i="7"/>
  <c r="FBU51" i="7" l="1"/>
  <c r="FBS52" i="7"/>
  <c r="FBW51" i="7" l="1"/>
  <c r="FBU52" i="7"/>
  <c r="FBY51" i="7" l="1"/>
  <c r="FBW52" i="7"/>
  <c r="FCA51" i="7" l="1"/>
  <c r="FBY52" i="7"/>
  <c r="FCC51" i="7" l="1"/>
  <c r="FCA52" i="7"/>
  <c r="FCE51" i="7" l="1"/>
  <c r="FCC52" i="7"/>
  <c r="FCG51" i="7" l="1"/>
  <c r="FCE52" i="7"/>
  <c r="FCI51" i="7" l="1"/>
  <c r="FCG52" i="7"/>
  <c r="FCK51" i="7" l="1"/>
  <c r="FCI52" i="7"/>
  <c r="FCM51" i="7" l="1"/>
  <c r="FCK52" i="7"/>
  <c r="FCO51" i="7" l="1"/>
  <c r="FCM52" i="7"/>
  <c r="FCQ51" i="7" l="1"/>
  <c r="FCO52" i="7"/>
  <c r="FCS51" i="7" l="1"/>
  <c r="FCQ52" i="7"/>
  <c r="FCU51" i="7" l="1"/>
  <c r="FCS52" i="7"/>
  <c r="FCW51" i="7" l="1"/>
  <c r="FCU52" i="7"/>
  <c r="FCY51" i="7" l="1"/>
  <c r="FCW52" i="7"/>
  <c r="FDA51" i="7" l="1"/>
  <c r="FCY52" i="7"/>
  <c r="FDC51" i="7" l="1"/>
  <c r="FDA52" i="7"/>
  <c r="FDE51" i="7" l="1"/>
  <c r="FDC52" i="7"/>
  <c r="FDG51" i="7" l="1"/>
  <c r="FDE52" i="7"/>
  <c r="FDI51" i="7" l="1"/>
  <c r="FDG52" i="7"/>
  <c r="FDK51" i="7" l="1"/>
  <c r="FDI52" i="7"/>
  <c r="FDM51" i="7" l="1"/>
  <c r="FDK52" i="7"/>
  <c r="FDO51" i="7" l="1"/>
  <c r="FDM52" i="7"/>
  <c r="FDQ51" i="7" l="1"/>
  <c r="FDO52" i="7"/>
  <c r="FDS51" i="7" l="1"/>
  <c r="FDQ52" i="7"/>
  <c r="FDU51" i="7" l="1"/>
  <c r="FDS52" i="7"/>
  <c r="FDW51" i="7" l="1"/>
  <c r="FDU52" i="7"/>
  <c r="FDY51" i="7" l="1"/>
  <c r="FDW52" i="7"/>
  <c r="FEA51" i="7" l="1"/>
  <c r="FDY52" i="7"/>
  <c r="FEC51" i="7" l="1"/>
  <c r="FEA52" i="7"/>
  <c r="FEE51" i="7" l="1"/>
  <c r="FEC52" i="7"/>
  <c r="FEG51" i="7" l="1"/>
  <c r="FEE52" i="7"/>
  <c r="FEI51" i="7" l="1"/>
  <c r="FEG52" i="7"/>
  <c r="FEK51" i="7" l="1"/>
  <c r="FEI52" i="7"/>
  <c r="FEM51" i="7" l="1"/>
  <c r="FEK52" i="7"/>
  <c r="FEO51" i="7" l="1"/>
  <c r="FEM52" i="7"/>
  <c r="FEQ51" i="7" l="1"/>
  <c r="FEO52" i="7"/>
  <c r="FES51" i="7" l="1"/>
  <c r="FEQ52" i="7"/>
  <c r="FEU51" i="7" l="1"/>
  <c r="FES52" i="7"/>
  <c r="FEW51" i="7" l="1"/>
  <c r="FEU52" i="7"/>
  <c r="FEY51" i="7" l="1"/>
  <c r="FEW52" i="7"/>
  <c r="FFA51" i="7" l="1"/>
  <c r="FEY52" i="7"/>
  <c r="FFC51" i="7" l="1"/>
  <c r="FFA52" i="7"/>
  <c r="FFE51" i="7" l="1"/>
  <c r="FFC52" i="7"/>
  <c r="FFG51" i="7" l="1"/>
  <c r="FFE52" i="7"/>
  <c r="FFI51" i="7" l="1"/>
  <c r="FFG52" i="7"/>
  <c r="FFK51" i="7" l="1"/>
  <c r="FFI52" i="7"/>
  <c r="FFM51" i="7" l="1"/>
  <c r="FFK52" i="7"/>
  <c r="FFO51" i="7" l="1"/>
  <c r="FFM52" i="7"/>
  <c r="FFQ51" i="7" l="1"/>
  <c r="FFO52" i="7"/>
  <c r="FFS51" i="7" l="1"/>
  <c r="FFQ52" i="7"/>
  <c r="FFU51" i="7" l="1"/>
  <c r="FFS52" i="7"/>
  <c r="FFW51" i="7" l="1"/>
  <c r="FFU52" i="7"/>
  <c r="FFY51" i="7" l="1"/>
  <c r="FFW52" i="7"/>
  <c r="FGA51" i="7" l="1"/>
  <c r="FFY52" i="7"/>
  <c r="FGC51" i="7" l="1"/>
  <c r="FGA52" i="7"/>
  <c r="FGE51" i="7" l="1"/>
  <c r="FGC52" i="7"/>
  <c r="FGG51" i="7" l="1"/>
  <c r="FGE52" i="7"/>
  <c r="FGI51" i="7" l="1"/>
  <c r="FGG52" i="7"/>
  <c r="FGK51" i="7" l="1"/>
  <c r="FGI52" i="7"/>
  <c r="FGM51" i="7" l="1"/>
  <c r="FGK52" i="7"/>
  <c r="FGO51" i="7" l="1"/>
  <c r="FGM52" i="7"/>
  <c r="FGQ51" i="7" l="1"/>
  <c r="FGO52" i="7"/>
  <c r="FGS51" i="7" l="1"/>
  <c r="FGQ52" i="7"/>
  <c r="FGU51" i="7" l="1"/>
  <c r="FGS52" i="7"/>
  <c r="FGW51" i="7" l="1"/>
  <c r="FGU52" i="7"/>
  <c r="FGY51" i="7" l="1"/>
  <c r="FGW52" i="7"/>
  <c r="FHA51" i="7" l="1"/>
  <c r="FGY52" i="7"/>
  <c r="FHC51" i="7" l="1"/>
  <c r="FHA52" i="7"/>
  <c r="FHE51" i="7" l="1"/>
  <c r="FHC52" i="7"/>
  <c r="FHG51" i="7" l="1"/>
  <c r="FHE52" i="7"/>
  <c r="FHI51" i="7" l="1"/>
  <c r="FHG52" i="7"/>
  <c r="FHK51" i="7" l="1"/>
  <c r="FHI52" i="7"/>
  <c r="FHM51" i="7" l="1"/>
  <c r="FHK52" i="7"/>
  <c r="FHO51" i="7" l="1"/>
  <c r="FHM52" i="7"/>
  <c r="FHQ51" i="7" l="1"/>
  <c r="FHO52" i="7"/>
  <c r="FHS51" i="7" l="1"/>
  <c r="FHQ52" i="7"/>
  <c r="FHU51" i="7" l="1"/>
  <c r="FHS52" i="7"/>
  <c r="FHW51" i="7" l="1"/>
  <c r="FHU52" i="7"/>
  <c r="FHY51" i="7" l="1"/>
  <c r="FHW52" i="7"/>
  <c r="FIA51" i="7" l="1"/>
  <c r="FHY52" i="7"/>
  <c r="FIC51" i="7" l="1"/>
  <c r="FIA52" i="7"/>
  <c r="FIE51" i="7" l="1"/>
  <c r="FIC52" i="7"/>
  <c r="FIG51" i="7" l="1"/>
  <c r="FIE52" i="7"/>
  <c r="FII51" i="7" l="1"/>
  <c r="FIG52" i="7"/>
  <c r="FIK51" i="7" l="1"/>
  <c r="FII52" i="7"/>
  <c r="FIM51" i="7" l="1"/>
  <c r="FIK52" i="7"/>
  <c r="FIO51" i="7" l="1"/>
  <c r="FIM52" i="7"/>
  <c r="FIQ51" i="7" l="1"/>
  <c r="FIO52" i="7"/>
  <c r="FIS51" i="7" l="1"/>
  <c r="FIQ52" i="7"/>
  <c r="FIU51" i="7" l="1"/>
  <c r="FIS52" i="7"/>
  <c r="FIW51" i="7" l="1"/>
  <c r="FIU52" i="7"/>
  <c r="FIY51" i="7" l="1"/>
  <c r="FIW52" i="7"/>
  <c r="FJA51" i="7" l="1"/>
  <c r="FIY52" i="7"/>
  <c r="FJC51" i="7" l="1"/>
  <c r="FJA52" i="7"/>
  <c r="FJE51" i="7" l="1"/>
  <c r="FJC52" i="7"/>
  <c r="FJG51" i="7" l="1"/>
  <c r="FJE52" i="7"/>
  <c r="FJI51" i="7" l="1"/>
  <c r="FJG52" i="7"/>
  <c r="FJK51" i="7" l="1"/>
  <c r="FJI52" i="7"/>
  <c r="FJM51" i="7" l="1"/>
  <c r="FJK52" i="7"/>
  <c r="FJO51" i="7" l="1"/>
  <c r="FJM52" i="7"/>
  <c r="FJQ51" i="7" l="1"/>
  <c r="FJO52" i="7"/>
  <c r="FJS51" i="7" l="1"/>
  <c r="FJQ52" i="7"/>
  <c r="FJU51" i="7" l="1"/>
  <c r="FJS52" i="7"/>
  <c r="FJW51" i="7" l="1"/>
  <c r="FJU52" i="7"/>
  <c r="FJY51" i="7" l="1"/>
  <c r="FJW52" i="7"/>
  <c r="FKA51" i="7" l="1"/>
  <c r="FJY52" i="7"/>
  <c r="FKC51" i="7" l="1"/>
  <c r="FKA52" i="7"/>
  <c r="FKE51" i="7" l="1"/>
  <c r="FKC52" i="7"/>
  <c r="FKG51" i="7" l="1"/>
  <c r="FKE52" i="7"/>
  <c r="FKI51" i="7" l="1"/>
  <c r="FKG52" i="7"/>
  <c r="FKK51" i="7" l="1"/>
  <c r="FKI52" i="7"/>
  <c r="FKM51" i="7" l="1"/>
  <c r="FKK52" i="7"/>
  <c r="FKO51" i="7" l="1"/>
  <c r="FKM52" i="7"/>
  <c r="FKQ51" i="7" l="1"/>
  <c r="FKO52" i="7"/>
  <c r="FKS51" i="7" l="1"/>
  <c r="FKQ52" i="7"/>
  <c r="FKU51" i="7" l="1"/>
  <c r="FKS52" i="7"/>
  <c r="FKW51" i="7" l="1"/>
  <c r="FKU52" i="7"/>
  <c r="FKY51" i="7" l="1"/>
  <c r="FKW52" i="7"/>
  <c r="FLA51" i="7" l="1"/>
  <c r="FKY52" i="7"/>
  <c r="FLC51" i="7" l="1"/>
  <c r="FLA52" i="7"/>
  <c r="FLE51" i="7" l="1"/>
  <c r="FLC52" i="7"/>
  <c r="FLG51" i="7" l="1"/>
  <c r="FLE52" i="7"/>
  <c r="FLI51" i="7" l="1"/>
  <c r="FLG52" i="7"/>
  <c r="FLK51" i="7" l="1"/>
  <c r="FLI52" i="7"/>
  <c r="FLM51" i="7" l="1"/>
  <c r="FLK52" i="7"/>
  <c r="FLO51" i="7" l="1"/>
  <c r="FLM52" i="7"/>
  <c r="FLQ51" i="7" l="1"/>
  <c r="FLO52" i="7"/>
  <c r="FLS51" i="7" l="1"/>
  <c r="FLQ52" i="7"/>
  <c r="FLU51" i="7" l="1"/>
  <c r="FLS52" i="7"/>
  <c r="FLW51" i="7" l="1"/>
  <c r="FLU52" i="7"/>
  <c r="FLY51" i="7" l="1"/>
  <c r="FLW52" i="7"/>
  <c r="FMA51" i="7" l="1"/>
  <c r="FLY52" i="7"/>
  <c r="FMC51" i="7" l="1"/>
  <c r="FMA52" i="7"/>
  <c r="FME51" i="7" l="1"/>
  <c r="FMC52" i="7"/>
  <c r="FMG51" i="7" l="1"/>
  <c r="FME52" i="7"/>
  <c r="FMI51" i="7" l="1"/>
  <c r="FMG52" i="7"/>
  <c r="FMK51" i="7" l="1"/>
  <c r="FMI52" i="7"/>
  <c r="FMM51" i="7" l="1"/>
  <c r="FMK52" i="7"/>
  <c r="FMO51" i="7" l="1"/>
  <c r="FMM52" i="7"/>
  <c r="FMQ51" i="7" l="1"/>
  <c r="FMO52" i="7"/>
  <c r="FMS51" i="7" l="1"/>
  <c r="FMQ52" i="7"/>
  <c r="FMU51" i="7" l="1"/>
  <c r="FMS52" i="7"/>
  <c r="FMW51" i="7" l="1"/>
  <c r="FMU52" i="7"/>
  <c r="FMY51" i="7" l="1"/>
  <c r="FMW52" i="7"/>
  <c r="FNA51" i="7" l="1"/>
  <c r="FMY52" i="7"/>
  <c r="FNC51" i="7" l="1"/>
  <c r="FNA52" i="7"/>
  <c r="FNE51" i="7" l="1"/>
  <c r="FNC52" i="7"/>
  <c r="FNG51" i="7" l="1"/>
  <c r="FNE52" i="7"/>
  <c r="FNI51" i="7" l="1"/>
  <c r="FNG52" i="7"/>
  <c r="FNK51" i="7" l="1"/>
  <c r="FNI52" i="7"/>
  <c r="FNM51" i="7" l="1"/>
  <c r="FNK52" i="7"/>
  <c r="FNO51" i="7" l="1"/>
  <c r="FNM52" i="7"/>
  <c r="FNQ51" i="7" l="1"/>
  <c r="FNO52" i="7"/>
  <c r="FNS51" i="7" l="1"/>
  <c r="FNQ52" i="7"/>
  <c r="FNU51" i="7" l="1"/>
  <c r="FNS52" i="7"/>
  <c r="FNW51" i="7" l="1"/>
  <c r="FNU52" i="7"/>
  <c r="FNY51" i="7" l="1"/>
  <c r="FNW52" i="7"/>
  <c r="FOA51" i="7" l="1"/>
  <c r="FNY52" i="7"/>
  <c r="FOC51" i="7" l="1"/>
  <c r="FOA52" i="7"/>
  <c r="FOE51" i="7" l="1"/>
  <c r="FOC52" i="7"/>
  <c r="FOG51" i="7" l="1"/>
  <c r="FOE52" i="7"/>
  <c r="FOI51" i="7" l="1"/>
  <c r="FOG52" i="7"/>
  <c r="FOK51" i="7" l="1"/>
  <c r="FOI52" i="7"/>
  <c r="FOM51" i="7" l="1"/>
  <c r="FOK52" i="7"/>
  <c r="FOO51" i="7" l="1"/>
  <c r="FOM52" i="7"/>
  <c r="FOQ51" i="7" l="1"/>
  <c r="FOO52" i="7"/>
  <c r="FOS51" i="7" l="1"/>
  <c r="FOQ52" i="7"/>
  <c r="FOU51" i="7" l="1"/>
  <c r="FOS52" i="7"/>
  <c r="FOW51" i="7" l="1"/>
  <c r="FOU52" i="7"/>
  <c r="FOY51" i="7" l="1"/>
  <c r="FOW52" i="7"/>
  <c r="FPA51" i="7" l="1"/>
  <c r="FOY52" i="7"/>
  <c r="FPC51" i="7" l="1"/>
  <c r="FPA52" i="7"/>
  <c r="FPE51" i="7" l="1"/>
  <c r="FPC52" i="7"/>
  <c r="FPG51" i="7" l="1"/>
  <c r="FPE52" i="7"/>
  <c r="FPI51" i="7" l="1"/>
  <c r="FPG52" i="7"/>
  <c r="FPK51" i="7" l="1"/>
  <c r="FPI52" i="7"/>
  <c r="FPM51" i="7" l="1"/>
  <c r="FPK52" i="7"/>
  <c r="FPO51" i="7" l="1"/>
  <c r="FPM52" i="7"/>
  <c r="FPQ51" i="7" l="1"/>
  <c r="FPO52" i="7"/>
  <c r="FPS51" i="7" l="1"/>
  <c r="FPQ52" i="7"/>
  <c r="FPU51" i="7" l="1"/>
  <c r="FPS52" i="7"/>
  <c r="FPW51" i="7" l="1"/>
  <c r="FPU52" i="7"/>
  <c r="FPY51" i="7" l="1"/>
  <c r="FPW52" i="7"/>
  <c r="FQA51" i="7" l="1"/>
  <c r="FPY52" i="7"/>
  <c r="FQC51" i="7" l="1"/>
  <c r="FQA52" i="7"/>
  <c r="FQE51" i="7" l="1"/>
  <c r="FQC52" i="7"/>
  <c r="FQG51" i="7" l="1"/>
  <c r="FQE52" i="7"/>
  <c r="FQI51" i="7" l="1"/>
  <c r="FQG52" i="7"/>
  <c r="FQK51" i="7" l="1"/>
  <c r="FQI52" i="7"/>
  <c r="FQM51" i="7" l="1"/>
  <c r="FQK52" i="7"/>
  <c r="FQO51" i="7" l="1"/>
  <c r="FQM52" i="7"/>
  <c r="FQQ51" i="7" l="1"/>
  <c r="FQO52" i="7"/>
  <c r="FQS51" i="7" l="1"/>
  <c r="FQQ52" i="7"/>
  <c r="FQU51" i="7" l="1"/>
  <c r="FQS52" i="7"/>
  <c r="FQW51" i="7" l="1"/>
  <c r="FQU52" i="7"/>
  <c r="FQY51" i="7" l="1"/>
  <c r="FQW52" i="7"/>
  <c r="FRA51" i="7" l="1"/>
  <c r="FQY52" i="7"/>
  <c r="FRC51" i="7" l="1"/>
  <c r="FRA52" i="7"/>
  <c r="FRE51" i="7" l="1"/>
  <c r="FRC52" i="7"/>
  <c r="FRG51" i="7" l="1"/>
  <c r="FRE52" i="7"/>
  <c r="FRI51" i="7" l="1"/>
  <c r="FRG52" i="7"/>
  <c r="FRK51" i="7" l="1"/>
  <c r="FRI52" i="7"/>
  <c r="FRM51" i="7" l="1"/>
  <c r="FRK52" i="7"/>
  <c r="FRO51" i="7" l="1"/>
  <c r="FRM52" i="7"/>
  <c r="FRQ51" i="7" l="1"/>
  <c r="FRO52" i="7"/>
  <c r="FRS51" i="7" l="1"/>
  <c r="FRQ52" i="7"/>
  <c r="FRU51" i="7" l="1"/>
  <c r="FRS52" i="7"/>
  <c r="FRW51" i="7" l="1"/>
  <c r="FRU52" i="7"/>
  <c r="FRY51" i="7" l="1"/>
  <c r="FRW52" i="7"/>
  <c r="FSA51" i="7" l="1"/>
  <c r="FRY52" i="7"/>
  <c r="FSC51" i="7" l="1"/>
  <c r="FSA52" i="7"/>
  <c r="FSE51" i="7" l="1"/>
  <c r="FSC52" i="7"/>
  <c r="FSG51" i="7" l="1"/>
  <c r="FSE52" i="7"/>
  <c r="FSI51" i="7" l="1"/>
  <c r="FSG52" i="7"/>
  <c r="FSK51" i="7" l="1"/>
  <c r="FSI52" i="7"/>
  <c r="FSM51" i="7" l="1"/>
  <c r="FSK52" i="7"/>
  <c r="FSO51" i="7" l="1"/>
  <c r="FSM52" i="7"/>
  <c r="FSQ51" i="7" l="1"/>
  <c r="FSO52" i="7"/>
  <c r="FSS51" i="7" l="1"/>
  <c r="FSQ52" i="7"/>
  <c r="FSU51" i="7" l="1"/>
  <c r="FSS52" i="7"/>
  <c r="FSW51" i="7" l="1"/>
  <c r="FSU52" i="7"/>
  <c r="FSY51" i="7" l="1"/>
  <c r="FSW52" i="7"/>
  <c r="FTA51" i="7" l="1"/>
  <c r="FSY52" i="7"/>
  <c r="FTC51" i="7" l="1"/>
  <c r="FTA52" i="7"/>
  <c r="FTE51" i="7" l="1"/>
  <c r="FTC52" i="7"/>
  <c r="FTG51" i="7" l="1"/>
  <c r="FTE52" i="7"/>
  <c r="FTI51" i="7" l="1"/>
  <c r="FTG52" i="7"/>
  <c r="FTK51" i="7" l="1"/>
  <c r="FTI52" i="7"/>
  <c r="FTM51" i="7" l="1"/>
  <c r="FTK52" i="7"/>
  <c r="FTO51" i="7" l="1"/>
  <c r="FTM52" i="7"/>
  <c r="FTQ51" i="7" l="1"/>
  <c r="FTO52" i="7"/>
  <c r="FTS51" i="7" l="1"/>
  <c r="FTQ52" i="7"/>
  <c r="FTU51" i="7" l="1"/>
  <c r="FTS52" i="7"/>
  <c r="FTW51" i="7" l="1"/>
  <c r="FTU52" i="7"/>
  <c r="FTY51" i="7" l="1"/>
  <c r="FTW52" i="7"/>
  <c r="FUA51" i="7" l="1"/>
  <c r="FTY52" i="7"/>
  <c r="FUC51" i="7" l="1"/>
  <c r="FUA52" i="7"/>
  <c r="FUE51" i="7" l="1"/>
  <c r="FUC52" i="7"/>
  <c r="FUG51" i="7" l="1"/>
  <c r="FUE52" i="7"/>
  <c r="FUI51" i="7" l="1"/>
  <c r="FUG52" i="7"/>
  <c r="FUK51" i="7" l="1"/>
  <c r="FUI52" i="7"/>
  <c r="FUM51" i="7" l="1"/>
  <c r="FUK52" i="7"/>
  <c r="FUO51" i="7" l="1"/>
  <c r="FUM52" i="7"/>
  <c r="FUQ51" i="7" l="1"/>
  <c r="FUO52" i="7"/>
  <c r="FUS51" i="7" l="1"/>
  <c r="FUQ52" i="7"/>
  <c r="FUU51" i="7" l="1"/>
  <c r="FUS52" i="7"/>
  <c r="FUW51" i="7" l="1"/>
  <c r="FUU52" i="7"/>
  <c r="FUY51" i="7" l="1"/>
  <c r="FUW52" i="7"/>
  <c r="FVA51" i="7" l="1"/>
  <c r="FUY52" i="7"/>
  <c r="FVC51" i="7" l="1"/>
  <c r="FVA52" i="7"/>
  <c r="FVE51" i="7" l="1"/>
  <c r="FVC52" i="7"/>
  <c r="FVG51" i="7" l="1"/>
  <c r="FVE52" i="7"/>
  <c r="FVI51" i="7" l="1"/>
  <c r="FVG52" i="7"/>
  <c r="FVK51" i="7" l="1"/>
  <c r="FVI52" i="7"/>
  <c r="FVM51" i="7" l="1"/>
  <c r="FVK52" i="7"/>
  <c r="FVO51" i="7" l="1"/>
  <c r="FVM52" i="7"/>
  <c r="FVQ51" i="7" l="1"/>
  <c r="FVO52" i="7"/>
  <c r="FVS51" i="7" l="1"/>
  <c r="FVQ52" i="7"/>
  <c r="FVU51" i="7" l="1"/>
  <c r="FVS52" i="7"/>
  <c r="FVW51" i="7" l="1"/>
  <c r="FVU52" i="7"/>
  <c r="FVY51" i="7" l="1"/>
  <c r="FVW52" i="7"/>
  <c r="FWA51" i="7" l="1"/>
  <c r="FVY52" i="7"/>
  <c r="FWC51" i="7" l="1"/>
  <c r="FWA52" i="7"/>
  <c r="FWE51" i="7" l="1"/>
  <c r="FWC52" i="7"/>
  <c r="FWG51" i="7" l="1"/>
  <c r="FWE52" i="7"/>
  <c r="FWI51" i="7" l="1"/>
  <c r="FWG52" i="7"/>
  <c r="FWK51" i="7" l="1"/>
  <c r="FWI52" i="7"/>
  <c r="FWM51" i="7" l="1"/>
  <c r="FWK52" i="7"/>
  <c r="FWO51" i="7" l="1"/>
  <c r="FWM52" i="7"/>
  <c r="FWQ51" i="7" l="1"/>
  <c r="FWO52" i="7"/>
  <c r="FWS51" i="7" l="1"/>
  <c r="FWQ52" i="7"/>
  <c r="FWU51" i="7" l="1"/>
  <c r="FWS52" i="7"/>
  <c r="FWW51" i="7" l="1"/>
  <c r="FWU52" i="7"/>
  <c r="FWY51" i="7" l="1"/>
  <c r="FWW52" i="7"/>
  <c r="FXA51" i="7" l="1"/>
  <c r="FWY52" i="7"/>
  <c r="FXC51" i="7" l="1"/>
  <c r="FXA52" i="7"/>
  <c r="FXE51" i="7" l="1"/>
  <c r="FXC52" i="7"/>
  <c r="FXG51" i="7" l="1"/>
  <c r="FXE52" i="7"/>
  <c r="FXI51" i="7" l="1"/>
  <c r="FXG52" i="7"/>
  <c r="FXK51" i="7" l="1"/>
  <c r="FXI52" i="7"/>
  <c r="FXM51" i="7" l="1"/>
  <c r="FXK52" i="7"/>
  <c r="FXO51" i="7" l="1"/>
  <c r="FXM52" i="7"/>
  <c r="FXQ51" i="7" l="1"/>
  <c r="FXO52" i="7"/>
  <c r="FXS51" i="7" l="1"/>
  <c r="FXQ52" i="7"/>
  <c r="FXU51" i="7" l="1"/>
  <c r="FXS52" i="7"/>
  <c r="FXW51" i="7" l="1"/>
  <c r="FXU52" i="7"/>
  <c r="FXY51" i="7" l="1"/>
  <c r="FXW52" i="7"/>
  <c r="FYA51" i="7" l="1"/>
  <c r="FXY52" i="7"/>
  <c r="FYC51" i="7" l="1"/>
  <c r="FYA52" i="7"/>
  <c r="FYE51" i="7" l="1"/>
  <c r="FYC52" i="7"/>
  <c r="FYG51" i="7" l="1"/>
  <c r="FYE52" i="7"/>
  <c r="FYI51" i="7" l="1"/>
  <c r="FYG52" i="7"/>
  <c r="FYK51" i="7" l="1"/>
  <c r="FYI52" i="7"/>
  <c r="FYM51" i="7" l="1"/>
  <c r="FYK52" i="7"/>
  <c r="FYO51" i="7" l="1"/>
  <c r="FYM52" i="7"/>
  <c r="FYQ51" i="7" l="1"/>
  <c r="FYO52" i="7"/>
  <c r="FYS51" i="7" l="1"/>
  <c r="FYQ52" i="7"/>
  <c r="FYU51" i="7" l="1"/>
  <c r="FYS52" i="7"/>
  <c r="FYW51" i="7" l="1"/>
  <c r="FYU52" i="7"/>
  <c r="FYY51" i="7" l="1"/>
  <c r="FYW52" i="7"/>
  <c r="FZA51" i="7" l="1"/>
  <c r="FYY52" i="7"/>
  <c r="FZC51" i="7" l="1"/>
  <c r="FZA52" i="7"/>
  <c r="FZE51" i="7" l="1"/>
  <c r="FZC52" i="7"/>
  <c r="FZG51" i="7" l="1"/>
  <c r="FZE52" i="7"/>
  <c r="FZI51" i="7" l="1"/>
  <c r="FZG52" i="7"/>
  <c r="FZK51" i="7" l="1"/>
  <c r="FZI52" i="7"/>
  <c r="FZM51" i="7" l="1"/>
  <c r="FZK52" i="7"/>
  <c r="FZO51" i="7" l="1"/>
  <c r="FZM52" i="7"/>
  <c r="FZQ51" i="7" l="1"/>
  <c r="FZO52" i="7"/>
  <c r="FZS51" i="7" l="1"/>
  <c r="FZQ52" i="7"/>
  <c r="FZU51" i="7" l="1"/>
  <c r="FZS52" i="7"/>
  <c r="FZW51" i="7" l="1"/>
  <c r="FZU52" i="7"/>
  <c r="FZY51" i="7" l="1"/>
  <c r="FZW52" i="7"/>
  <c r="GAA51" i="7" l="1"/>
  <c r="FZY52" i="7"/>
  <c r="GAC51" i="7" l="1"/>
  <c r="GAA52" i="7"/>
  <c r="GAE51" i="7" l="1"/>
  <c r="GAC52" i="7"/>
  <c r="GAG51" i="7" l="1"/>
  <c r="GAE52" i="7"/>
  <c r="GAI51" i="7" l="1"/>
  <c r="GAG52" i="7"/>
  <c r="GAK51" i="7" l="1"/>
  <c r="GAI52" i="7"/>
  <c r="GAM51" i="7" l="1"/>
  <c r="GAK52" i="7"/>
  <c r="GAO51" i="7" l="1"/>
  <c r="GAM52" i="7"/>
  <c r="GAQ51" i="7" l="1"/>
  <c r="GAO52" i="7"/>
  <c r="GAS51" i="7" l="1"/>
  <c r="GAQ52" i="7"/>
  <c r="GAU51" i="7" l="1"/>
  <c r="GAS52" i="7"/>
  <c r="GAW51" i="7" l="1"/>
  <c r="GAU52" i="7"/>
  <c r="GAY51" i="7" l="1"/>
  <c r="GAW52" i="7"/>
  <c r="GBA51" i="7" l="1"/>
  <c r="GAY52" i="7"/>
  <c r="GBC51" i="7" l="1"/>
  <c r="GBA52" i="7"/>
  <c r="GBE51" i="7" l="1"/>
  <c r="GBC52" i="7"/>
  <c r="GBG51" i="7" l="1"/>
  <c r="GBE52" i="7"/>
  <c r="GBI51" i="7" l="1"/>
  <c r="GBG52" i="7"/>
  <c r="GBK51" i="7" l="1"/>
  <c r="GBI52" i="7"/>
  <c r="GBM51" i="7" l="1"/>
  <c r="GBK52" i="7"/>
  <c r="GBO51" i="7" l="1"/>
  <c r="GBM52" i="7"/>
  <c r="GBQ51" i="7" l="1"/>
  <c r="GBO52" i="7"/>
  <c r="GBS51" i="7" l="1"/>
  <c r="GBQ52" i="7"/>
  <c r="GBU51" i="7" l="1"/>
  <c r="GBS52" i="7"/>
  <c r="GBW51" i="7" l="1"/>
  <c r="GBU52" i="7"/>
  <c r="GBY51" i="7" l="1"/>
  <c r="GBW52" i="7"/>
  <c r="GCA51" i="7" l="1"/>
  <c r="GBY52" i="7"/>
  <c r="GCC51" i="7" l="1"/>
  <c r="GCA52" i="7"/>
  <c r="GCE51" i="7" l="1"/>
  <c r="GCC52" i="7"/>
  <c r="GCG51" i="7" l="1"/>
  <c r="GCE52" i="7"/>
  <c r="GCI51" i="7" l="1"/>
  <c r="GCG52" i="7"/>
  <c r="GCK51" i="7" l="1"/>
  <c r="GCI52" i="7"/>
  <c r="GCM51" i="7" l="1"/>
  <c r="GCK52" i="7"/>
  <c r="GCO51" i="7" l="1"/>
  <c r="GCM52" i="7"/>
  <c r="GCQ51" i="7" l="1"/>
  <c r="GCO52" i="7"/>
  <c r="GCS51" i="7" l="1"/>
  <c r="GCQ52" i="7"/>
  <c r="GCU51" i="7" l="1"/>
  <c r="GCS52" i="7"/>
  <c r="GCW51" i="7" l="1"/>
  <c r="GCU52" i="7"/>
  <c r="GCY51" i="7" l="1"/>
  <c r="GCW52" i="7"/>
  <c r="GDA51" i="7" l="1"/>
  <c r="GCY52" i="7"/>
  <c r="GDC51" i="7" l="1"/>
  <c r="GDA52" i="7"/>
  <c r="GDE51" i="7" l="1"/>
  <c r="GDC52" i="7"/>
  <c r="GDG51" i="7" l="1"/>
  <c r="GDE52" i="7"/>
  <c r="GDI51" i="7" l="1"/>
  <c r="GDG52" i="7"/>
  <c r="GDK51" i="7" l="1"/>
  <c r="GDI52" i="7"/>
  <c r="GDM51" i="7" l="1"/>
  <c r="GDK52" i="7"/>
  <c r="GDO51" i="7" l="1"/>
  <c r="GDM52" i="7"/>
  <c r="GDQ51" i="7" l="1"/>
  <c r="GDO52" i="7"/>
  <c r="GDS51" i="7" l="1"/>
  <c r="GDQ52" i="7"/>
  <c r="GDU51" i="7" l="1"/>
  <c r="GDS52" i="7"/>
  <c r="GDW51" i="7" l="1"/>
  <c r="GDU52" i="7"/>
  <c r="GDY51" i="7" l="1"/>
  <c r="GDW52" i="7"/>
  <c r="GEA51" i="7" l="1"/>
  <c r="GDY52" i="7"/>
  <c r="GEC51" i="7" l="1"/>
  <c r="GEA52" i="7"/>
  <c r="GEE51" i="7" l="1"/>
  <c r="GEC52" i="7"/>
  <c r="GEG51" i="7" l="1"/>
  <c r="GEE52" i="7"/>
  <c r="GEI51" i="7" l="1"/>
  <c r="GEG52" i="7"/>
  <c r="GEK51" i="7" l="1"/>
  <c r="GEI52" i="7"/>
  <c r="GEM51" i="7" l="1"/>
  <c r="GEK52" i="7"/>
  <c r="GEO51" i="7" l="1"/>
  <c r="GEM52" i="7"/>
  <c r="GEQ51" i="7" l="1"/>
  <c r="GEO52" i="7"/>
  <c r="GES51" i="7" l="1"/>
  <c r="GEQ52" i="7"/>
  <c r="GEU51" i="7" l="1"/>
  <c r="GES52" i="7"/>
  <c r="GEW51" i="7" l="1"/>
  <c r="GEU52" i="7"/>
  <c r="GEY51" i="7" l="1"/>
  <c r="GEW52" i="7"/>
  <c r="GFA51" i="7" l="1"/>
  <c r="GEY52" i="7"/>
  <c r="GFC51" i="7" l="1"/>
  <c r="GFA52" i="7"/>
  <c r="GFE51" i="7" l="1"/>
  <c r="GFC52" i="7"/>
  <c r="GFG51" i="7" l="1"/>
  <c r="GFE52" i="7"/>
  <c r="GFI51" i="7" l="1"/>
  <c r="GFG52" i="7"/>
  <c r="GFK51" i="7" l="1"/>
  <c r="GFI52" i="7"/>
  <c r="GFM51" i="7" l="1"/>
  <c r="GFK52" i="7"/>
  <c r="GFO51" i="7" l="1"/>
  <c r="GFM52" i="7"/>
  <c r="GFQ51" i="7" l="1"/>
  <c r="GFO52" i="7"/>
  <c r="GFS51" i="7" l="1"/>
  <c r="GFQ52" i="7"/>
  <c r="GFU51" i="7" l="1"/>
  <c r="GFS52" i="7"/>
  <c r="GFW51" i="7" l="1"/>
  <c r="GFU52" i="7"/>
  <c r="GFY51" i="7" l="1"/>
  <c r="GFW52" i="7"/>
  <c r="GGA51" i="7" l="1"/>
  <c r="GFY52" i="7"/>
  <c r="GGC51" i="7" l="1"/>
  <c r="GGA52" i="7"/>
  <c r="GGE51" i="7" l="1"/>
  <c r="GGC52" i="7"/>
  <c r="GGG51" i="7" l="1"/>
  <c r="GGE52" i="7"/>
  <c r="GGI51" i="7" l="1"/>
  <c r="GGG52" i="7"/>
  <c r="GGK51" i="7" l="1"/>
  <c r="GGI52" i="7"/>
  <c r="GGM51" i="7" l="1"/>
  <c r="GGK52" i="7"/>
  <c r="GGO51" i="7" l="1"/>
  <c r="GGM52" i="7"/>
  <c r="GGQ51" i="7" l="1"/>
  <c r="GGO52" i="7"/>
  <c r="GGS51" i="7" l="1"/>
  <c r="GGQ52" i="7"/>
  <c r="GGU51" i="7" l="1"/>
  <c r="GGS52" i="7"/>
  <c r="GGW51" i="7" l="1"/>
  <c r="GGU52" i="7"/>
  <c r="GGY51" i="7" l="1"/>
  <c r="GGW52" i="7"/>
  <c r="GHA51" i="7" l="1"/>
  <c r="GGY52" i="7"/>
  <c r="GHC51" i="7" l="1"/>
  <c r="GHA52" i="7"/>
  <c r="GHE51" i="7" l="1"/>
  <c r="GHC52" i="7"/>
  <c r="GHG51" i="7" l="1"/>
  <c r="GHE52" i="7"/>
  <c r="GHI51" i="7" l="1"/>
  <c r="GHG52" i="7"/>
  <c r="GHK51" i="7" l="1"/>
  <c r="GHI52" i="7"/>
  <c r="GHM51" i="7" l="1"/>
  <c r="GHK52" i="7"/>
  <c r="GHO51" i="7" l="1"/>
  <c r="GHM52" i="7"/>
  <c r="GHQ51" i="7" l="1"/>
  <c r="GHO52" i="7"/>
  <c r="GHS51" i="7" l="1"/>
  <c r="GHQ52" i="7"/>
  <c r="GHU51" i="7" l="1"/>
  <c r="GHS52" i="7"/>
  <c r="GHW51" i="7" l="1"/>
  <c r="GHU52" i="7"/>
  <c r="GHY51" i="7" l="1"/>
  <c r="GHW52" i="7"/>
  <c r="GIA51" i="7" l="1"/>
  <c r="GHY52" i="7"/>
  <c r="GIC51" i="7" l="1"/>
  <c r="GIA52" i="7"/>
  <c r="GIE51" i="7" l="1"/>
  <c r="GIC52" i="7"/>
  <c r="GIG51" i="7" l="1"/>
  <c r="GIE52" i="7"/>
  <c r="GII51" i="7" l="1"/>
  <c r="GIG52" i="7"/>
  <c r="GIK51" i="7" l="1"/>
  <c r="GII52" i="7"/>
  <c r="GIM51" i="7" l="1"/>
  <c r="GIK52" i="7"/>
  <c r="GIO51" i="7" l="1"/>
  <c r="GIM52" i="7"/>
  <c r="GIQ51" i="7" l="1"/>
  <c r="GIO52" i="7"/>
  <c r="GIS51" i="7" l="1"/>
  <c r="GIQ52" i="7"/>
  <c r="GIU51" i="7" l="1"/>
  <c r="GIS52" i="7"/>
  <c r="GIW51" i="7" l="1"/>
  <c r="GIU52" i="7"/>
  <c r="GIY51" i="7" l="1"/>
  <c r="GIW52" i="7"/>
  <c r="GJA51" i="7" l="1"/>
  <c r="GIY52" i="7"/>
  <c r="GJC51" i="7" l="1"/>
  <c r="GJA52" i="7"/>
  <c r="GJE51" i="7" l="1"/>
  <c r="GJC52" i="7"/>
  <c r="GJG51" i="7" l="1"/>
  <c r="GJE52" i="7"/>
  <c r="GJI51" i="7" l="1"/>
  <c r="GJG52" i="7"/>
  <c r="GJK51" i="7" l="1"/>
  <c r="GJI52" i="7"/>
  <c r="GJM51" i="7" l="1"/>
  <c r="GJK52" i="7"/>
  <c r="GJO51" i="7" l="1"/>
  <c r="GJM52" i="7"/>
  <c r="GJQ51" i="7" l="1"/>
  <c r="GJO52" i="7"/>
  <c r="GJS51" i="7" l="1"/>
  <c r="GJQ52" i="7"/>
  <c r="GJU51" i="7" l="1"/>
  <c r="GJS52" i="7"/>
  <c r="GJW51" i="7" l="1"/>
  <c r="GJU52" i="7"/>
  <c r="GJY51" i="7" l="1"/>
  <c r="GJW52" i="7"/>
  <c r="GKA51" i="7" l="1"/>
  <c r="GJY52" i="7"/>
  <c r="GKC51" i="7" l="1"/>
  <c r="GKA52" i="7"/>
  <c r="GKE51" i="7" l="1"/>
  <c r="GKC52" i="7"/>
  <c r="GKG51" i="7" l="1"/>
  <c r="GKE52" i="7"/>
  <c r="GKI51" i="7" l="1"/>
  <c r="GKG52" i="7"/>
  <c r="GKK51" i="7" l="1"/>
  <c r="GKI52" i="7"/>
  <c r="GKM51" i="7" l="1"/>
  <c r="GKK52" i="7"/>
  <c r="GKO51" i="7" l="1"/>
  <c r="GKM52" i="7"/>
  <c r="GKQ51" i="7" l="1"/>
  <c r="GKO52" i="7"/>
  <c r="GKS51" i="7" l="1"/>
  <c r="GKQ52" i="7"/>
  <c r="GKU51" i="7" l="1"/>
  <c r="GKS52" i="7"/>
  <c r="GKW51" i="7" l="1"/>
  <c r="GKU52" i="7"/>
  <c r="GKY51" i="7" l="1"/>
  <c r="GKW52" i="7"/>
  <c r="GLA51" i="7" l="1"/>
  <c r="GKY52" i="7"/>
  <c r="GLC51" i="7" l="1"/>
  <c r="GLA52" i="7"/>
  <c r="GLE51" i="7" l="1"/>
  <c r="GLC52" i="7"/>
  <c r="GLG51" i="7" l="1"/>
  <c r="GLE52" i="7"/>
  <c r="GLI51" i="7" l="1"/>
  <c r="GLG52" i="7"/>
  <c r="GLK51" i="7" l="1"/>
  <c r="GLI52" i="7"/>
  <c r="GLM51" i="7" l="1"/>
  <c r="GLK52" i="7"/>
  <c r="GLO51" i="7" l="1"/>
  <c r="GLM52" i="7"/>
  <c r="GLQ51" i="7" l="1"/>
  <c r="GLO52" i="7"/>
  <c r="GLS51" i="7" l="1"/>
  <c r="GLQ52" i="7"/>
  <c r="GLU51" i="7" l="1"/>
  <c r="GLS52" i="7"/>
  <c r="GLW51" i="7" l="1"/>
  <c r="GLU52" i="7"/>
  <c r="GLY51" i="7" l="1"/>
  <c r="GLW52" i="7"/>
  <c r="GMA51" i="7" l="1"/>
  <c r="GLY52" i="7"/>
  <c r="GMC51" i="7" l="1"/>
  <c r="GMA52" i="7"/>
  <c r="GME51" i="7" l="1"/>
  <c r="GMC52" i="7"/>
  <c r="GMG51" i="7" l="1"/>
  <c r="GME52" i="7"/>
  <c r="GMI51" i="7" l="1"/>
  <c r="GMG52" i="7"/>
  <c r="GMK51" i="7" l="1"/>
  <c r="GMI52" i="7"/>
  <c r="GMM51" i="7" l="1"/>
  <c r="GMK52" i="7"/>
  <c r="GMO51" i="7" l="1"/>
  <c r="GMM52" i="7"/>
  <c r="GMQ51" i="7" l="1"/>
  <c r="GMO52" i="7"/>
  <c r="GMS51" i="7" l="1"/>
  <c r="GMQ52" i="7"/>
  <c r="GMU51" i="7" l="1"/>
  <c r="GMS52" i="7"/>
  <c r="GMW51" i="7" l="1"/>
  <c r="GMU52" i="7"/>
  <c r="GMY51" i="7" l="1"/>
  <c r="GMW52" i="7"/>
  <c r="GNA51" i="7" l="1"/>
  <c r="GMY52" i="7"/>
  <c r="GNC51" i="7" l="1"/>
  <c r="GNA52" i="7"/>
  <c r="GNE51" i="7" l="1"/>
  <c r="GNC52" i="7"/>
  <c r="GNG51" i="7" l="1"/>
  <c r="GNE52" i="7"/>
  <c r="GNI51" i="7" l="1"/>
  <c r="GNG52" i="7"/>
  <c r="GNK51" i="7" l="1"/>
  <c r="GNI52" i="7"/>
  <c r="GNM51" i="7" l="1"/>
  <c r="GNK52" i="7"/>
  <c r="GNO51" i="7" l="1"/>
  <c r="GNM52" i="7"/>
  <c r="GNQ51" i="7" l="1"/>
  <c r="GNO52" i="7"/>
  <c r="GNS51" i="7" l="1"/>
  <c r="GNQ52" i="7"/>
  <c r="GNU51" i="7" l="1"/>
  <c r="GNS52" i="7"/>
  <c r="GNW51" i="7" l="1"/>
  <c r="GNU52" i="7"/>
  <c r="GNY51" i="7" l="1"/>
  <c r="GNW52" i="7"/>
  <c r="GOA51" i="7" l="1"/>
  <c r="GNY52" i="7"/>
  <c r="GOC51" i="7" l="1"/>
  <c r="GOA52" i="7"/>
  <c r="GOE51" i="7" l="1"/>
  <c r="GOC52" i="7"/>
  <c r="GOG51" i="7" l="1"/>
  <c r="GOE52" i="7"/>
  <c r="GOI51" i="7" l="1"/>
  <c r="GOG52" i="7"/>
  <c r="GOK51" i="7" l="1"/>
  <c r="GOI52" i="7"/>
  <c r="GOM51" i="7" l="1"/>
  <c r="GOK52" i="7"/>
  <c r="GOO51" i="7" l="1"/>
  <c r="GOM52" i="7"/>
  <c r="GOQ51" i="7" l="1"/>
  <c r="GOO52" i="7"/>
  <c r="GOS51" i="7" l="1"/>
  <c r="GOQ52" i="7"/>
  <c r="GOU51" i="7" l="1"/>
  <c r="GOS52" i="7"/>
  <c r="GOW51" i="7" l="1"/>
  <c r="GOU52" i="7"/>
  <c r="GOY51" i="7" l="1"/>
  <c r="GOW52" i="7"/>
  <c r="GPA51" i="7" l="1"/>
  <c r="GOY52" i="7"/>
  <c r="GPC51" i="7" l="1"/>
  <c r="GPA52" i="7"/>
  <c r="GPE51" i="7" l="1"/>
  <c r="GPC52" i="7"/>
  <c r="GPG51" i="7" l="1"/>
  <c r="GPE52" i="7"/>
  <c r="GPI51" i="7" l="1"/>
  <c r="GPG52" i="7"/>
  <c r="GPK51" i="7" l="1"/>
  <c r="GPI52" i="7"/>
  <c r="GPM51" i="7" l="1"/>
  <c r="GPK52" i="7"/>
  <c r="GPO51" i="7" l="1"/>
  <c r="GPM52" i="7"/>
  <c r="GPQ51" i="7" l="1"/>
  <c r="GPO52" i="7"/>
  <c r="GPS51" i="7" l="1"/>
  <c r="GPQ52" i="7"/>
  <c r="GPU51" i="7" l="1"/>
  <c r="GPS52" i="7"/>
  <c r="GPW51" i="7" l="1"/>
  <c r="GPU52" i="7"/>
  <c r="GPY51" i="7" l="1"/>
  <c r="GPW52" i="7"/>
  <c r="GQA51" i="7" l="1"/>
  <c r="GPY52" i="7"/>
  <c r="GQC51" i="7" l="1"/>
  <c r="GQA52" i="7"/>
  <c r="GQE51" i="7" l="1"/>
  <c r="GQC52" i="7"/>
  <c r="GQG51" i="7" l="1"/>
  <c r="GQE52" i="7"/>
  <c r="GQI51" i="7" l="1"/>
  <c r="GQG52" i="7"/>
  <c r="GQK51" i="7" l="1"/>
  <c r="GQI52" i="7"/>
  <c r="GQM51" i="7" l="1"/>
  <c r="GQK52" i="7"/>
  <c r="GQO51" i="7" l="1"/>
  <c r="GQM52" i="7"/>
  <c r="GQQ51" i="7" l="1"/>
  <c r="GQO52" i="7"/>
  <c r="GQS51" i="7" l="1"/>
  <c r="GQQ52" i="7"/>
  <c r="GQU51" i="7" l="1"/>
  <c r="GQS52" i="7"/>
  <c r="GQW51" i="7" l="1"/>
  <c r="GQU52" i="7"/>
  <c r="GQY51" i="7" l="1"/>
  <c r="GQW52" i="7"/>
  <c r="GRA51" i="7" l="1"/>
  <c r="GQY52" i="7"/>
  <c r="GRC51" i="7" l="1"/>
  <c r="GRA52" i="7"/>
  <c r="GRE51" i="7" l="1"/>
  <c r="GRC52" i="7"/>
  <c r="GRG51" i="7" l="1"/>
  <c r="GRE52" i="7"/>
  <c r="GRI51" i="7" l="1"/>
  <c r="GRG52" i="7"/>
  <c r="GRK51" i="7" l="1"/>
  <c r="GRI52" i="7"/>
  <c r="GRM51" i="7" l="1"/>
  <c r="GRK52" i="7"/>
  <c r="GRO51" i="7" l="1"/>
  <c r="GRM52" i="7"/>
  <c r="GRQ51" i="7" l="1"/>
  <c r="GRO52" i="7"/>
  <c r="GRS51" i="7" l="1"/>
  <c r="GRQ52" i="7"/>
  <c r="GRU51" i="7" l="1"/>
  <c r="GRS52" i="7"/>
  <c r="GRW51" i="7" l="1"/>
  <c r="GRU52" i="7"/>
  <c r="GRY51" i="7" l="1"/>
  <c r="GRW52" i="7"/>
  <c r="GSA51" i="7" l="1"/>
  <c r="GRY52" i="7"/>
  <c r="GSC51" i="7" l="1"/>
  <c r="GSA52" i="7"/>
  <c r="GSE51" i="7" l="1"/>
  <c r="GSC52" i="7"/>
  <c r="GSG51" i="7" l="1"/>
  <c r="GSE52" i="7"/>
  <c r="GSI51" i="7" l="1"/>
  <c r="GSG52" i="7"/>
  <c r="GSK51" i="7" l="1"/>
  <c r="GSI52" i="7"/>
  <c r="GSM51" i="7" l="1"/>
  <c r="GSK52" i="7"/>
  <c r="GSO51" i="7" l="1"/>
  <c r="GSM52" i="7"/>
  <c r="GSQ51" i="7" l="1"/>
  <c r="GSO52" i="7"/>
  <c r="GSS51" i="7" l="1"/>
  <c r="GSQ52" i="7"/>
  <c r="GSU51" i="7" l="1"/>
  <c r="GSS52" i="7"/>
  <c r="GSW51" i="7" l="1"/>
  <c r="GSU52" i="7"/>
  <c r="GSY51" i="7" l="1"/>
  <c r="GSW52" i="7"/>
  <c r="GTA51" i="7" l="1"/>
  <c r="GSY52" i="7"/>
  <c r="GTC51" i="7" l="1"/>
  <c r="GTA52" i="7"/>
  <c r="GTE51" i="7" l="1"/>
  <c r="GTC52" i="7"/>
  <c r="GTG51" i="7" l="1"/>
  <c r="GTE52" i="7"/>
  <c r="GTI51" i="7" l="1"/>
  <c r="GTG52" i="7"/>
  <c r="GTK51" i="7" l="1"/>
  <c r="GTI52" i="7"/>
  <c r="GTM51" i="7" l="1"/>
  <c r="GTK52" i="7"/>
  <c r="GTO51" i="7" l="1"/>
  <c r="GTM52" i="7"/>
  <c r="GTQ51" i="7" l="1"/>
  <c r="GTO52" i="7"/>
  <c r="GTS51" i="7" l="1"/>
  <c r="GTQ52" i="7"/>
  <c r="GTU51" i="7" l="1"/>
  <c r="GTS52" i="7"/>
  <c r="GTW51" i="7" l="1"/>
  <c r="GTU52" i="7"/>
  <c r="GTY51" i="7" l="1"/>
  <c r="GTW52" i="7"/>
  <c r="GUA51" i="7" l="1"/>
  <c r="GTY52" i="7"/>
  <c r="GUC51" i="7" l="1"/>
  <c r="GUA52" i="7"/>
  <c r="GUE51" i="7" l="1"/>
  <c r="GUC52" i="7"/>
  <c r="GUG51" i="7" l="1"/>
  <c r="GUE52" i="7"/>
  <c r="GUI51" i="7" l="1"/>
  <c r="GUG52" i="7"/>
  <c r="GUK51" i="7" l="1"/>
  <c r="GUI52" i="7"/>
  <c r="GUM51" i="7" l="1"/>
  <c r="GUK52" i="7"/>
  <c r="GUO51" i="7" l="1"/>
  <c r="GUM52" i="7"/>
  <c r="GUQ51" i="7" l="1"/>
  <c r="GUO52" i="7"/>
  <c r="GUS51" i="7" l="1"/>
  <c r="GUQ52" i="7"/>
  <c r="GUU51" i="7" l="1"/>
  <c r="GUS52" i="7"/>
  <c r="GUW51" i="7" l="1"/>
  <c r="GUU52" i="7"/>
  <c r="GUY51" i="7" l="1"/>
  <c r="GUW52" i="7"/>
  <c r="GVA51" i="7" l="1"/>
  <c r="GUY52" i="7"/>
  <c r="GVC51" i="7" l="1"/>
  <c r="GVA52" i="7"/>
  <c r="GVE51" i="7" l="1"/>
  <c r="GVC52" i="7"/>
  <c r="GVG51" i="7" l="1"/>
  <c r="GVE52" i="7"/>
  <c r="GVI51" i="7" l="1"/>
  <c r="GVG52" i="7"/>
  <c r="GVK51" i="7" l="1"/>
  <c r="GVI52" i="7"/>
  <c r="GVM51" i="7" l="1"/>
  <c r="GVK52" i="7"/>
  <c r="GVO51" i="7" l="1"/>
  <c r="GVM52" i="7"/>
  <c r="GVQ51" i="7" l="1"/>
  <c r="GVO52" i="7"/>
  <c r="GVS51" i="7" l="1"/>
  <c r="GVQ52" i="7"/>
  <c r="GVU51" i="7" l="1"/>
  <c r="GVS52" i="7"/>
  <c r="GVW51" i="7" l="1"/>
  <c r="GVU52" i="7"/>
  <c r="GVY51" i="7" l="1"/>
  <c r="GVW52" i="7"/>
  <c r="GWA51" i="7" l="1"/>
  <c r="GVY52" i="7"/>
  <c r="GWC51" i="7" l="1"/>
  <c r="GWA52" i="7"/>
  <c r="GWE51" i="7" l="1"/>
  <c r="GWC52" i="7"/>
  <c r="GWG51" i="7" l="1"/>
  <c r="GWE52" i="7"/>
  <c r="GWI51" i="7" l="1"/>
  <c r="GWG52" i="7"/>
  <c r="GWK51" i="7" l="1"/>
  <c r="GWI52" i="7"/>
  <c r="GWM51" i="7" l="1"/>
  <c r="GWK52" i="7"/>
  <c r="GWO51" i="7" l="1"/>
  <c r="GWM52" i="7"/>
  <c r="GWQ51" i="7" l="1"/>
  <c r="GWO52" i="7"/>
  <c r="GWS51" i="7" l="1"/>
  <c r="GWQ52" i="7"/>
  <c r="GWU51" i="7" l="1"/>
  <c r="GWS52" i="7"/>
  <c r="GWW51" i="7" l="1"/>
  <c r="GWU52" i="7"/>
  <c r="GWY51" i="7" l="1"/>
  <c r="GWW52" i="7"/>
  <c r="GXA51" i="7" l="1"/>
  <c r="GWY52" i="7"/>
  <c r="GXC51" i="7" l="1"/>
  <c r="GXA52" i="7"/>
  <c r="GXE51" i="7" l="1"/>
  <c r="GXC52" i="7"/>
  <c r="GXG51" i="7" l="1"/>
  <c r="GXE52" i="7"/>
  <c r="GXI51" i="7" l="1"/>
  <c r="GXG52" i="7"/>
  <c r="GXK51" i="7" l="1"/>
  <c r="GXI52" i="7"/>
  <c r="GXM51" i="7" l="1"/>
  <c r="GXK52" i="7"/>
  <c r="GXO51" i="7" l="1"/>
  <c r="GXM52" i="7"/>
  <c r="GXQ51" i="7" l="1"/>
  <c r="GXO52" i="7"/>
  <c r="GXS51" i="7" l="1"/>
  <c r="GXQ52" i="7"/>
  <c r="GXU51" i="7" l="1"/>
  <c r="GXS52" i="7"/>
  <c r="GXW51" i="7" l="1"/>
  <c r="GXU52" i="7"/>
  <c r="GXY51" i="7" l="1"/>
  <c r="GXW52" i="7"/>
  <c r="GYA51" i="7" l="1"/>
  <c r="GXY52" i="7"/>
  <c r="GYC51" i="7" l="1"/>
  <c r="GYA52" i="7"/>
  <c r="GYE51" i="7" l="1"/>
  <c r="GYC52" i="7"/>
  <c r="GYG51" i="7" l="1"/>
  <c r="GYE52" i="7"/>
  <c r="GYI51" i="7" l="1"/>
  <c r="GYG52" i="7"/>
  <c r="GYK51" i="7" l="1"/>
  <c r="GYI52" i="7"/>
  <c r="GYM51" i="7" l="1"/>
  <c r="GYK52" i="7"/>
  <c r="GYO51" i="7" l="1"/>
  <c r="GYM52" i="7"/>
  <c r="GYQ51" i="7" l="1"/>
  <c r="GYO52" i="7"/>
  <c r="GYS51" i="7" l="1"/>
  <c r="GYQ52" i="7"/>
  <c r="GYU51" i="7" l="1"/>
  <c r="GYS52" i="7"/>
  <c r="GYW51" i="7" l="1"/>
  <c r="GYU52" i="7"/>
  <c r="GYY51" i="7" l="1"/>
  <c r="GYW52" i="7"/>
  <c r="GZA51" i="7" l="1"/>
  <c r="GYY52" i="7"/>
  <c r="GZC51" i="7" l="1"/>
  <c r="GZA52" i="7"/>
  <c r="GZE51" i="7" l="1"/>
  <c r="GZC52" i="7"/>
  <c r="GZG51" i="7" l="1"/>
  <c r="GZE52" i="7"/>
  <c r="GZI51" i="7" l="1"/>
  <c r="GZG52" i="7"/>
  <c r="GZK51" i="7" l="1"/>
  <c r="GZI52" i="7"/>
  <c r="GZM51" i="7" l="1"/>
  <c r="GZK52" i="7"/>
  <c r="GZO51" i="7" l="1"/>
  <c r="GZM52" i="7"/>
  <c r="GZQ51" i="7" l="1"/>
  <c r="GZO52" i="7"/>
  <c r="GZS51" i="7" l="1"/>
  <c r="GZQ52" i="7"/>
  <c r="GZU51" i="7" l="1"/>
  <c r="GZS52" i="7"/>
  <c r="GZW51" i="7" l="1"/>
  <c r="GZU52" i="7"/>
  <c r="GZY51" i="7" l="1"/>
  <c r="GZW52" i="7"/>
  <c r="HAA51" i="7" l="1"/>
  <c r="GZY52" i="7"/>
  <c r="HAC51" i="7" l="1"/>
  <c r="HAA52" i="7"/>
  <c r="HAE51" i="7" l="1"/>
  <c r="HAC52" i="7"/>
  <c r="HAG51" i="7" l="1"/>
  <c r="HAE52" i="7"/>
  <c r="HAI51" i="7" l="1"/>
  <c r="HAG52" i="7"/>
  <c r="HAK51" i="7" l="1"/>
  <c r="HAI52" i="7"/>
  <c r="HAM51" i="7" l="1"/>
  <c r="HAK52" i="7"/>
  <c r="HAO51" i="7" l="1"/>
  <c r="HAM52" i="7"/>
  <c r="HAQ51" i="7" l="1"/>
  <c r="HAO52" i="7"/>
  <c r="HAS51" i="7" l="1"/>
  <c r="HAQ52" i="7"/>
  <c r="HAU51" i="7" l="1"/>
  <c r="HAS52" i="7"/>
  <c r="HAW51" i="7" l="1"/>
  <c r="HAU52" i="7"/>
  <c r="HAY51" i="7" l="1"/>
  <c r="HAW52" i="7"/>
  <c r="HBA51" i="7" l="1"/>
  <c r="HAY52" i="7"/>
  <c r="HBC51" i="7" l="1"/>
  <c r="HBA52" i="7"/>
  <c r="HBE51" i="7" l="1"/>
  <c r="HBC52" i="7"/>
  <c r="HBG51" i="7" l="1"/>
  <c r="HBE52" i="7"/>
  <c r="HBI51" i="7" l="1"/>
  <c r="HBG52" i="7"/>
  <c r="HBK51" i="7" l="1"/>
  <c r="HBI52" i="7"/>
  <c r="HBM51" i="7" l="1"/>
  <c r="HBK52" i="7"/>
  <c r="HBO51" i="7" l="1"/>
  <c r="HBM52" i="7"/>
  <c r="HBQ51" i="7" l="1"/>
  <c r="HBO52" i="7"/>
  <c r="HBS51" i="7" l="1"/>
  <c r="HBQ52" i="7"/>
  <c r="HBU51" i="7" l="1"/>
  <c r="HBS52" i="7"/>
  <c r="HBW51" i="7" l="1"/>
  <c r="HBU52" i="7"/>
  <c r="HBY51" i="7" l="1"/>
  <c r="HBW52" i="7"/>
  <c r="HCA51" i="7" l="1"/>
  <c r="HBY52" i="7"/>
  <c r="HCC51" i="7" l="1"/>
  <c r="HCA52" i="7"/>
  <c r="HCE51" i="7" l="1"/>
  <c r="HCC52" i="7"/>
  <c r="HCG51" i="7" l="1"/>
  <c r="HCE52" i="7"/>
  <c r="HCI51" i="7" l="1"/>
  <c r="HCG52" i="7"/>
  <c r="HCK51" i="7" l="1"/>
  <c r="HCI52" i="7"/>
  <c r="HCM51" i="7" l="1"/>
  <c r="HCK52" i="7"/>
  <c r="HCO51" i="7" l="1"/>
  <c r="HCM52" i="7"/>
  <c r="HCQ51" i="7" l="1"/>
  <c r="HCO52" i="7"/>
  <c r="HCS51" i="7" l="1"/>
  <c r="HCQ52" i="7"/>
  <c r="HCU51" i="7" l="1"/>
  <c r="HCS52" i="7"/>
  <c r="HCW51" i="7" l="1"/>
  <c r="HCU52" i="7"/>
  <c r="HCY51" i="7" l="1"/>
  <c r="HCW52" i="7"/>
  <c r="HDA51" i="7" l="1"/>
  <c r="HCY52" i="7"/>
  <c r="HDC51" i="7" l="1"/>
  <c r="HDA52" i="7"/>
  <c r="HDE51" i="7" l="1"/>
  <c r="HDC52" i="7"/>
  <c r="HDG51" i="7" l="1"/>
  <c r="HDE52" i="7"/>
  <c r="HDI51" i="7" l="1"/>
  <c r="HDG52" i="7"/>
  <c r="HDK51" i="7" l="1"/>
  <c r="HDI52" i="7"/>
  <c r="HDM51" i="7" l="1"/>
  <c r="HDK52" i="7"/>
  <c r="HDO51" i="7" l="1"/>
  <c r="HDM52" i="7"/>
  <c r="HDQ51" i="7" l="1"/>
  <c r="HDO52" i="7"/>
  <c r="HDS51" i="7" l="1"/>
  <c r="HDQ52" i="7"/>
  <c r="HDU51" i="7" l="1"/>
  <c r="HDS52" i="7"/>
  <c r="HDW51" i="7" l="1"/>
  <c r="HDU52" i="7"/>
  <c r="HDY51" i="7" l="1"/>
  <c r="HDW52" i="7"/>
  <c r="HEA51" i="7" l="1"/>
  <c r="HDY52" i="7"/>
  <c r="HEC51" i="7" l="1"/>
  <c r="HEA52" i="7"/>
  <c r="HEE51" i="7" l="1"/>
  <c r="HEC52" i="7"/>
  <c r="HEG51" i="7" l="1"/>
  <c r="HEE52" i="7"/>
  <c r="HEI51" i="7" l="1"/>
  <c r="HEG52" i="7"/>
  <c r="HEK51" i="7" l="1"/>
  <c r="HEI52" i="7"/>
  <c r="HEM51" i="7" l="1"/>
  <c r="HEK52" i="7"/>
  <c r="HEO51" i="7" l="1"/>
  <c r="HEM52" i="7"/>
  <c r="HEQ51" i="7" l="1"/>
  <c r="HEO52" i="7"/>
  <c r="HES51" i="7" l="1"/>
  <c r="HEQ52" i="7"/>
  <c r="HEU51" i="7" l="1"/>
  <c r="HES52" i="7"/>
  <c r="HEW51" i="7" l="1"/>
  <c r="HEU52" i="7"/>
  <c r="HEY51" i="7" l="1"/>
  <c r="HEW52" i="7"/>
  <c r="HFA51" i="7" l="1"/>
  <c r="HEY52" i="7"/>
  <c r="HFC51" i="7" l="1"/>
  <c r="HFA52" i="7"/>
  <c r="HFE51" i="7" l="1"/>
  <c r="HFC52" i="7"/>
  <c r="HFG51" i="7" l="1"/>
  <c r="HFE52" i="7"/>
  <c r="HFI51" i="7" l="1"/>
  <c r="HFG52" i="7"/>
  <c r="HFK51" i="7" l="1"/>
  <c r="HFI52" i="7"/>
  <c r="HFM51" i="7" l="1"/>
  <c r="HFK52" i="7"/>
  <c r="HFO51" i="7" l="1"/>
  <c r="HFM52" i="7"/>
  <c r="HFQ51" i="7" l="1"/>
  <c r="HFO52" i="7"/>
  <c r="HFS51" i="7" l="1"/>
  <c r="HFQ52" i="7"/>
  <c r="HFU51" i="7" l="1"/>
  <c r="HFS52" i="7"/>
  <c r="HFW51" i="7" l="1"/>
  <c r="HFU52" i="7"/>
  <c r="HFY51" i="7" l="1"/>
  <c r="HFW52" i="7"/>
  <c r="HGA51" i="7" l="1"/>
  <c r="HFY52" i="7"/>
  <c r="HGC51" i="7" l="1"/>
  <c r="HGA52" i="7"/>
  <c r="HGE51" i="7" l="1"/>
  <c r="HGC52" i="7"/>
  <c r="HGG51" i="7" l="1"/>
  <c r="HGE52" i="7"/>
  <c r="HGI51" i="7" l="1"/>
  <c r="HGG52" i="7"/>
  <c r="HGK51" i="7" l="1"/>
  <c r="HGI52" i="7"/>
  <c r="HGM51" i="7" l="1"/>
  <c r="HGK52" i="7"/>
  <c r="HGO51" i="7" l="1"/>
  <c r="HGM52" i="7"/>
  <c r="HGQ51" i="7" l="1"/>
  <c r="HGO52" i="7"/>
  <c r="HGS51" i="7" l="1"/>
  <c r="HGQ52" i="7"/>
  <c r="HGU51" i="7" l="1"/>
  <c r="HGS52" i="7"/>
  <c r="HGW51" i="7" l="1"/>
  <c r="HGU52" i="7"/>
  <c r="HGY51" i="7" l="1"/>
  <c r="HGW52" i="7"/>
  <c r="HHA51" i="7" l="1"/>
  <c r="HGY52" i="7"/>
  <c r="HHC51" i="7" l="1"/>
  <c r="HHA52" i="7"/>
  <c r="HHE51" i="7" l="1"/>
  <c r="HHC52" i="7"/>
  <c r="HHG51" i="7" l="1"/>
  <c r="HHE52" i="7"/>
  <c r="HHI51" i="7" l="1"/>
  <c r="HHG52" i="7"/>
  <c r="HHK51" i="7" l="1"/>
  <c r="HHI52" i="7"/>
  <c r="HHM51" i="7" l="1"/>
  <c r="HHK52" i="7"/>
  <c r="HHO51" i="7" l="1"/>
  <c r="HHM52" i="7"/>
  <c r="HHQ51" i="7" l="1"/>
  <c r="HHO52" i="7"/>
  <c r="HHS51" i="7" l="1"/>
  <c r="HHQ52" i="7"/>
  <c r="HHU51" i="7" l="1"/>
  <c r="HHS52" i="7"/>
  <c r="HHW51" i="7" l="1"/>
  <c r="HHU52" i="7"/>
  <c r="HHY51" i="7" l="1"/>
  <c r="HHW52" i="7"/>
  <c r="HIA51" i="7" l="1"/>
  <c r="HHY52" i="7"/>
  <c r="HIC51" i="7" l="1"/>
  <c r="HIA52" i="7"/>
  <c r="HIE51" i="7" l="1"/>
  <c r="HIC52" i="7"/>
  <c r="HIG51" i="7" l="1"/>
  <c r="HIE52" i="7"/>
  <c r="HII51" i="7" l="1"/>
  <c r="HIG52" i="7"/>
  <c r="HIK51" i="7" l="1"/>
  <c r="HII52" i="7"/>
  <c r="HIM51" i="7" l="1"/>
  <c r="HIK52" i="7"/>
  <c r="HIO51" i="7" l="1"/>
  <c r="HIM52" i="7"/>
  <c r="HIQ51" i="7" l="1"/>
  <c r="HIO52" i="7"/>
  <c r="HIS51" i="7" l="1"/>
  <c r="HIQ52" i="7"/>
  <c r="HIU51" i="7" l="1"/>
  <c r="HIS52" i="7"/>
  <c r="HIW51" i="7" l="1"/>
  <c r="HIU52" i="7"/>
  <c r="HIY51" i="7" l="1"/>
  <c r="HIW52" i="7"/>
  <c r="HJA51" i="7" l="1"/>
  <c r="HIY52" i="7"/>
  <c r="HJC51" i="7" l="1"/>
  <c r="HJA52" i="7"/>
  <c r="HJE51" i="7" l="1"/>
  <c r="HJC52" i="7"/>
  <c r="HJG51" i="7" l="1"/>
  <c r="HJE52" i="7"/>
  <c r="HJI51" i="7" l="1"/>
  <c r="HJG52" i="7"/>
  <c r="HJK51" i="7" l="1"/>
  <c r="HJI52" i="7"/>
  <c r="HJM51" i="7" l="1"/>
  <c r="HJK52" i="7"/>
  <c r="HJO51" i="7" l="1"/>
  <c r="HJM52" i="7"/>
  <c r="HJQ51" i="7" l="1"/>
  <c r="HJO52" i="7"/>
  <c r="HJS51" i="7" l="1"/>
  <c r="HJQ52" i="7"/>
  <c r="HJU51" i="7" l="1"/>
  <c r="HJS52" i="7"/>
  <c r="HJW51" i="7" l="1"/>
  <c r="HJU52" i="7"/>
  <c r="HJY51" i="7" l="1"/>
  <c r="HJW52" i="7"/>
  <c r="HKA51" i="7" l="1"/>
  <c r="HJY52" i="7"/>
  <c r="HKC51" i="7" l="1"/>
  <c r="HKA52" i="7"/>
  <c r="HKE51" i="7" l="1"/>
  <c r="HKC52" i="7"/>
  <c r="HKG51" i="7" l="1"/>
  <c r="HKE52" i="7"/>
  <c r="HKI51" i="7" l="1"/>
  <c r="HKG52" i="7"/>
  <c r="HKK51" i="7" l="1"/>
  <c r="HKI52" i="7"/>
  <c r="HKM51" i="7" l="1"/>
  <c r="HKK52" i="7"/>
  <c r="HKO51" i="7" l="1"/>
  <c r="HKM52" i="7"/>
  <c r="HKQ51" i="7" l="1"/>
  <c r="HKO52" i="7"/>
  <c r="HKS51" i="7" l="1"/>
  <c r="HKQ52" i="7"/>
  <c r="HKU51" i="7" l="1"/>
  <c r="HKS52" i="7"/>
  <c r="HKW51" i="7" l="1"/>
  <c r="HKU52" i="7"/>
  <c r="HKY51" i="7" l="1"/>
  <c r="HKW52" i="7"/>
  <c r="HLA51" i="7" l="1"/>
  <c r="HKY52" i="7"/>
  <c r="HLC51" i="7" l="1"/>
  <c r="HLA52" i="7"/>
  <c r="HLE51" i="7" l="1"/>
  <c r="HLC52" i="7"/>
  <c r="HLG51" i="7" l="1"/>
  <c r="HLE52" i="7"/>
  <c r="HLI51" i="7" l="1"/>
  <c r="HLG52" i="7"/>
  <c r="HLK51" i="7" l="1"/>
  <c r="HLI52" i="7"/>
  <c r="HLM51" i="7" l="1"/>
  <c r="HLK52" i="7"/>
  <c r="HLO51" i="7" l="1"/>
  <c r="HLM52" i="7"/>
  <c r="HLQ51" i="7" l="1"/>
  <c r="HLO52" i="7"/>
  <c r="HLS51" i="7" l="1"/>
  <c r="HLQ52" i="7"/>
  <c r="HLU51" i="7" l="1"/>
  <c r="HLS52" i="7"/>
  <c r="HLW51" i="7" l="1"/>
  <c r="HLU52" i="7"/>
  <c r="HLY51" i="7" l="1"/>
  <c r="HLW52" i="7"/>
  <c r="HMA51" i="7" l="1"/>
  <c r="HLY52" i="7"/>
  <c r="HMC51" i="7" l="1"/>
  <c r="HMA52" i="7"/>
  <c r="HME51" i="7" l="1"/>
  <c r="HMC52" i="7"/>
  <c r="HMG51" i="7" l="1"/>
  <c r="HME52" i="7"/>
  <c r="HMI51" i="7" l="1"/>
  <c r="HMG52" i="7"/>
  <c r="HMK51" i="7" l="1"/>
  <c r="HMI52" i="7"/>
  <c r="HMM51" i="7" l="1"/>
  <c r="HMK52" i="7"/>
  <c r="HMO51" i="7" l="1"/>
  <c r="HMM52" i="7"/>
  <c r="HMQ51" i="7" l="1"/>
  <c r="HMO52" i="7"/>
  <c r="HMS51" i="7" l="1"/>
  <c r="HMQ52" i="7"/>
  <c r="HMU51" i="7" l="1"/>
  <c r="HMS52" i="7"/>
  <c r="HMW51" i="7" l="1"/>
  <c r="HMU52" i="7"/>
  <c r="HMY51" i="7" l="1"/>
  <c r="HMW52" i="7"/>
  <c r="HNA51" i="7" l="1"/>
  <c r="HMY52" i="7"/>
  <c r="HNC51" i="7" l="1"/>
  <c r="HNA52" i="7"/>
  <c r="HNE51" i="7" l="1"/>
  <c r="HNC52" i="7"/>
  <c r="HNG51" i="7" l="1"/>
  <c r="HNE52" i="7"/>
  <c r="HNI51" i="7" l="1"/>
  <c r="HNG52" i="7"/>
  <c r="HNK51" i="7" l="1"/>
  <c r="HNI52" i="7"/>
  <c r="HNM51" i="7" l="1"/>
  <c r="HNK52" i="7"/>
  <c r="HNO51" i="7" l="1"/>
  <c r="HNM52" i="7"/>
  <c r="HNQ51" i="7" l="1"/>
  <c r="HNO52" i="7"/>
  <c r="HNS51" i="7" l="1"/>
  <c r="HNQ52" i="7"/>
  <c r="HNU51" i="7" l="1"/>
  <c r="HNS52" i="7"/>
  <c r="HNW51" i="7" l="1"/>
  <c r="HNU52" i="7"/>
  <c r="HNY51" i="7" l="1"/>
  <c r="HNW52" i="7"/>
  <c r="HOA51" i="7" l="1"/>
  <c r="HNY52" i="7"/>
  <c r="HOC51" i="7" l="1"/>
  <c r="HOA52" i="7"/>
  <c r="HOE51" i="7" l="1"/>
  <c r="HOC52" i="7"/>
  <c r="HOG51" i="7" l="1"/>
  <c r="HOE52" i="7"/>
  <c r="HOI51" i="7" l="1"/>
  <c r="HOG52" i="7"/>
  <c r="HOK51" i="7" l="1"/>
  <c r="HOI52" i="7"/>
  <c r="HOM51" i="7" l="1"/>
  <c r="HOK52" i="7"/>
  <c r="HOO51" i="7" l="1"/>
  <c r="HOM52" i="7"/>
  <c r="HOQ51" i="7" l="1"/>
  <c r="HOO52" i="7"/>
  <c r="HOS51" i="7" l="1"/>
  <c r="HOQ52" i="7"/>
  <c r="HOU51" i="7" l="1"/>
  <c r="HOS52" i="7"/>
  <c r="HOW51" i="7" l="1"/>
  <c r="HOU52" i="7"/>
  <c r="HOY51" i="7" l="1"/>
  <c r="HOW52" i="7"/>
  <c r="HPA51" i="7" l="1"/>
  <c r="HOY52" i="7"/>
  <c r="HPC51" i="7" l="1"/>
  <c r="HPA52" i="7"/>
  <c r="HPE51" i="7" l="1"/>
  <c r="HPC52" i="7"/>
  <c r="HPG51" i="7" l="1"/>
  <c r="HPE52" i="7"/>
  <c r="HPI51" i="7" l="1"/>
  <c r="HPG52" i="7"/>
  <c r="HPK51" i="7" l="1"/>
  <c r="HPI52" i="7"/>
  <c r="HPM51" i="7" l="1"/>
  <c r="HPK52" i="7"/>
  <c r="HPO51" i="7" l="1"/>
  <c r="HPM52" i="7"/>
  <c r="HPQ51" i="7" l="1"/>
  <c r="HPO52" i="7"/>
  <c r="HPS51" i="7" l="1"/>
  <c r="HPQ52" i="7"/>
  <c r="HPU51" i="7" l="1"/>
  <c r="HPS52" i="7"/>
  <c r="HPW51" i="7" l="1"/>
  <c r="HPU52" i="7"/>
  <c r="HPY51" i="7" l="1"/>
  <c r="HPW52" i="7"/>
  <c r="HQA51" i="7" l="1"/>
  <c r="HPY52" i="7"/>
  <c r="HQC51" i="7" l="1"/>
  <c r="HQA52" i="7"/>
  <c r="HQE51" i="7" l="1"/>
  <c r="HQC52" i="7"/>
  <c r="HQG51" i="7" l="1"/>
  <c r="HQE52" i="7"/>
  <c r="HQI51" i="7" l="1"/>
  <c r="HQG52" i="7"/>
  <c r="HQK51" i="7" l="1"/>
  <c r="HQI52" i="7"/>
  <c r="HQM51" i="7" l="1"/>
  <c r="HQK52" i="7"/>
  <c r="HQO51" i="7" l="1"/>
  <c r="HQM52" i="7"/>
  <c r="HQQ51" i="7" l="1"/>
  <c r="HQO52" i="7"/>
  <c r="HQS51" i="7" l="1"/>
  <c r="HQQ52" i="7"/>
  <c r="HQU51" i="7" l="1"/>
  <c r="HQS52" i="7"/>
  <c r="HQW51" i="7" l="1"/>
  <c r="HQU52" i="7"/>
  <c r="HQY51" i="7" l="1"/>
  <c r="HQW52" i="7"/>
  <c r="HRA51" i="7" l="1"/>
  <c r="HQY52" i="7"/>
  <c r="HRC51" i="7" l="1"/>
  <c r="HRA52" i="7"/>
  <c r="HRE51" i="7" l="1"/>
  <c r="HRC52" i="7"/>
  <c r="HRG51" i="7" l="1"/>
  <c r="HRE52" i="7"/>
  <c r="HRI51" i="7" l="1"/>
  <c r="HRG52" i="7"/>
  <c r="HRK51" i="7" l="1"/>
  <c r="HRI52" i="7"/>
  <c r="HRM51" i="7" l="1"/>
  <c r="HRK52" i="7"/>
  <c r="HRO51" i="7" l="1"/>
  <c r="HRM52" i="7"/>
  <c r="HRQ51" i="7" l="1"/>
  <c r="HRO52" i="7"/>
  <c r="HRS51" i="7" l="1"/>
  <c r="HRQ52" i="7"/>
  <c r="HRU51" i="7" l="1"/>
  <c r="HRS52" i="7"/>
  <c r="HRW51" i="7" l="1"/>
  <c r="HRU52" i="7"/>
  <c r="HRY51" i="7" l="1"/>
  <c r="HRW52" i="7"/>
  <c r="HSA51" i="7" l="1"/>
  <c r="HRY52" i="7"/>
  <c r="HSC51" i="7" l="1"/>
  <c r="HSA52" i="7"/>
  <c r="HSE51" i="7" l="1"/>
  <c r="HSC52" i="7"/>
  <c r="HSG51" i="7" l="1"/>
  <c r="HSE52" i="7"/>
  <c r="HSI51" i="7" l="1"/>
  <c r="HSG52" i="7"/>
  <c r="HSK51" i="7" l="1"/>
  <c r="HSI52" i="7"/>
  <c r="HSM51" i="7" l="1"/>
  <c r="HSK52" i="7"/>
  <c r="HSO51" i="7" l="1"/>
  <c r="HSM52" i="7"/>
  <c r="HSQ51" i="7" l="1"/>
  <c r="HSO52" i="7"/>
  <c r="HSS51" i="7" l="1"/>
  <c r="HSQ52" i="7"/>
  <c r="HSU51" i="7" l="1"/>
  <c r="HSS52" i="7"/>
  <c r="HSW51" i="7" l="1"/>
  <c r="HSU52" i="7"/>
  <c r="HSY51" i="7" l="1"/>
  <c r="HSW52" i="7"/>
  <c r="HTA51" i="7" l="1"/>
  <c r="HSY52" i="7"/>
  <c r="HTC51" i="7" l="1"/>
  <c r="HTA52" i="7"/>
  <c r="HTE51" i="7" l="1"/>
  <c r="HTC52" i="7"/>
  <c r="HTG51" i="7" l="1"/>
  <c r="HTE52" i="7"/>
  <c r="HTI51" i="7" l="1"/>
  <c r="HTG52" i="7"/>
  <c r="HTK51" i="7" l="1"/>
  <c r="HTI52" i="7"/>
  <c r="HTM51" i="7" l="1"/>
  <c r="HTK52" i="7"/>
  <c r="HTO51" i="7" l="1"/>
  <c r="HTM52" i="7"/>
  <c r="HTQ51" i="7" l="1"/>
  <c r="HTO52" i="7"/>
  <c r="HTS51" i="7" l="1"/>
  <c r="HTQ52" i="7"/>
  <c r="HTU51" i="7" l="1"/>
  <c r="HTS52" i="7"/>
  <c r="HTW51" i="7" l="1"/>
  <c r="HTU52" i="7"/>
  <c r="HTY51" i="7" l="1"/>
  <c r="HTW52" i="7"/>
  <c r="HUA51" i="7" l="1"/>
  <c r="HTY52" i="7"/>
  <c r="HUC51" i="7" l="1"/>
  <c r="HUA52" i="7"/>
  <c r="HUE51" i="7" l="1"/>
  <c r="HUC52" i="7"/>
  <c r="HUG51" i="7" l="1"/>
  <c r="HUE52" i="7"/>
  <c r="HUI51" i="7" l="1"/>
  <c r="HUG52" i="7"/>
  <c r="HUK51" i="7" l="1"/>
  <c r="HUI52" i="7"/>
  <c r="HUM51" i="7" l="1"/>
  <c r="HUK52" i="7"/>
  <c r="HUO51" i="7" l="1"/>
  <c r="HUM52" i="7"/>
  <c r="HUQ51" i="7" l="1"/>
  <c r="HUO52" i="7"/>
  <c r="HUS51" i="7" l="1"/>
  <c r="HUQ52" i="7"/>
  <c r="HUU51" i="7" l="1"/>
  <c r="HUS52" i="7"/>
  <c r="HUW51" i="7" l="1"/>
  <c r="HUU52" i="7"/>
  <c r="HUY51" i="7" l="1"/>
  <c r="HUW52" i="7"/>
  <c r="HVA51" i="7" l="1"/>
  <c r="HUY52" i="7"/>
  <c r="HVC51" i="7" l="1"/>
  <c r="HVA52" i="7"/>
  <c r="HVE51" i="7" l="1"/>
  <c r="HVC52" i="7"/>
  <c r="HVG51" i="7" l="1"/>
  <c r="HVE52" i="7"/>
  <c r="HVI51" i="7" l="1"/>
  <c r="HVG52" i="7"/>
  <c r="HVK51" i="7" l="1"/>
  <c r="HVI52" i="7"/>
  <c r="HVM51" i="7" l="1"/>
  <c r="HVK52" i="7"/>
  <c r="HVO51" i="7" l="1"/>
  <c r="HVM52" i="7"/>
  <c r="HVQ51" i="7" l="1"/>
  <c r="HVO52" i="7"/>
  <c r="HVS51" i="7" l="1"/>
  <c r="HVQ52" i="7"/>
  <c r="HVU51" i="7" l="1"/>
  <c r="HVS52" i="7"/>
  <c r="HVW51" i="7" l="1"/>
  <c r="HVU52" i="7"/>
  <c r="HVY51" i="7" l="1"/>
  <c r="HVW52" i="7"/>
  <c r="HWA51" i="7" l="1"/>
  <c r="HVY52" i="7"/>
  <c r="HWC51" i="7" l="1"/>
  <c r="HWA52" i="7"/>
  <c r="HWE51" i="7" l="1"/>
  <c r="HWC52" i="7"/>
  <c r="HWG51" i="7" l="1"/>
  <c r="HWE52" i="7"/>
  <c r="HWI51" i="7" l="1"/>
  <c r="HWG52" i="7"/>
  <c r="HWK51" i="7" l="1"/>
  <c r="HWI52" i="7"/>
  <c r="HWM51" i="7" l="1"/>
  <c r="HWK52" i="7"/>
  <c r="HWO51" i="7" l="1"/>
  <c r="HWM52" i="7"/>
  <c r="HWQ51" i="7" l="1"/>
  <c r="HWO52" i="7"/>
  <c r="HWS51" i="7" l="1"/>
  <c r="HWQ52" i="7"/>
  <c r="HWU51" i="7" l="1"/>
  <c r="HWS52" i="7"/>
  <c r="HWW51" i="7" l="1"/>
  <c r="HWU52" i="7"/>
  <c r="HWY51" i="7" l="1"/>
  <c r="HWW52" i="7"/>
  <c r="HXA51" i="7" l="1"/>
  <c r="HWY52" i="7"/>
  <c r="HXC51" i="7" l="1"/>
  <c r="HXA52" i="7"/>
  <c r="HXE51" i="7" l="1"/>
  <c r="HXC52" i="7"/>
  <c r="HXG51" i="7" l="1"/>
  <c r="HXE52" i="7"/>
  <c r="HXI51" i="7" l="1"/>
  <c r="HXG52" i="7"/>
  <c r="HXK51" i="7" l="1"/>
  <c r="HXI52" i="7"/>
  <c r="HXM51" i="7" l="1"/>
  <c r="HXK52" i="7"/>
  <c r="HXO51" i="7" l="1"/>
  <c r="HXM52" i="7"/>
  <c r="HXQ51" i="7" l="1"/>
  <c r="HXO52" i="7"/>
  <c r="HXS51" i="7" l="1"/>
  <c r="HXQ52" i="7"/>
  <c r="HXU51" i="7" l="1"/>
  <c r="HXS52" i="7"/>
  <c r="HXW51" i="7" l="1"/>
  <c r="HXU52" i="7"/>
  <c r="HXY51" i="7" l="1"/>
  <c r="HXW52" i="7"/>
  <c r="HYA51" i="7" l="1"/>
  <c r="HXY52" i="7"/>
  <c r="HYC51" i="7" l="1"/>
  <c r="HYA52" i="7"/>
  <c r="HYE51" i="7" l="1"/>
  <c r="HYC52" i="7"/>
  <c r="HYG51" i="7" l="1"/>
  <c r="HYE52" i="7"/>
  <c r="HYI51" i="7" l="1"/>
  <c r="HYG52" i="7"/>
  <c r="HYK51" i="7" l="1"/>
  <c r="HYI52" i="7"/>
  <c r="HYM51" i="7" l="1"/>
  <c r="HYK52" i="7"/>
  <c r="HYO51" i="7" l="1"/>
  <c r="HYM52" i="7"/>
  <c r="HYQ51" i="7" l="1"/>
  <c r="HYO52" i="7"/>
  <c r="HYS51" i="7" l="1"/>
  <c r="HYQ52" i="7"/>
  <c r="HYU51" i="7" l="1"/>
  <c r="HYS52" i="7"/>
  <c r="HYW51" i="7" l="1"/>
  <c r="HYU52" i="7"/>
  <c r="HYY51" i="7" l="1"/>
  <c r="HYW52" i="7"/>
  <c r="HZA51" i="7" l="1"/>
  <c r="HYY52" i="7"/>
  <c r="HZC51" i="7" l="1"/>
  <c r="HZA52" i="7"/>
  <c r="HZE51" i="7" l="1"/>
  <c r="HZC52" i="7"/>
  <c r="HZG51" i="7" l="1"/>
  <c r="HZE52" i="7"/>
  <c r="HZI51" i="7" l="1"/>
  <c r="HZG52" i="7"/>
  <c r="HZK51" i="7" l="1"/>
  <c r="HZI52" i="7"/>
  <c r="HZM51" i="7" l="1"/>
  <c r="HZK52" i="7"/>
  <c r="HZO51" i="7" l="1"/>
  <c r="HZM52" i="7"/>
  <c r="HZQ51" i="7" l="1"/>
  <c r="HZO52" i="7"/>
  <c r="HZS51" i="7" l="1"/>
  <c r="HZQ52" i="7"/>
  <c r="HZU51" i="7" l="1"/>
  <c r="HZS52" i="7"/>
  <c r="HZW51" i="7" l="1"/>
  <c r="HZU52" i="7"/>
  <c r="HZY51" i="7" l="1"/>
  <c r="HZW52" i="7"/>
  <c r="IAA51" i="7" l="1"/>
  <c r="HZY52" i="7"/>
  <c r="IAC51" i="7" l="1"/>
  <c r="IAA52" i="7"/>
  <c r="IAE51" i="7" l="1"/>
  <c r="IAC52" i="7"/>
  <c r="IAG51" i="7" l="1"/>
  <c r="IAE52" i="7"/>
  <c r="IAI51" i="7" l="1"/>
  <c r="IAG52" i="7"/>
  <c r="IAK51" i="7" l="1"/>
  <c r="IAI52" i="7"/>
  <c r="IAM51" i="7" l="1"/>
  <c r="IAK52" i="7"/>
  <c r="IAO51" i="7" l="1"/>
  <c r="IAM52" i="7"/>
  <c r="IAQ51" i="7" l="1"/>
  <c r="IAO52" i="7"/>
  <c r="IAS51" i="7" l="1"/>
  <c r="IAQ52" i="7"/>
  <c r="IAU51" i="7" l="1"/>
  <c r="IAS52" i="7"/>
  <c r="IAW51" i="7" l="1"/>
  <c r="IAU52" i="7"/>
  <c r="IAY51" i="7" l="1"/>
  <c r="IAW52" i="7"/>
  <c r="IBA51" i="7" l="1"/>
  <c r="IAY52" i="7"/>
  <c r="IBC51" i="7" l="1"/>
  <c r="IBA52" i="7"/>
  <c r="IBE51" i="7" l="1"/>
  <c r="IBC52" i="7"/>
  <c r="IBG51" i="7" l="1"/>
  <c r="IBE52" i="7"/>
  <c r="IBI51" i="7" l="1"/>
  <c r="IBG52" i="7"/>
  <c r="IBK51" i="7" l="1"/>
  <c r="IBI52" i="7"/>
  <c r="IBM51" i="7" l="1"/>
  <c r="IBK52" i="7"/>
  <c r="IBO51" i="7" l="1"/>
  <c r="IBM52" i="7"/>
  <c r="IBQ51" i="7" l="1"/>
  <c r="IBO52" i="7"/>
  <c r="IBS51" i="7" l="1"/>
  <c r="IBQ52" i="7"/>
  <c r="IBU51" i="7" l="1"/>
  <c r="IBS52" i="7"/>
  <c r="IBW51" i="7" l="1"/>
  <c r="IBU52" i="7"/>
  <c r="IBY51" i="7" l="1"/>
  <c r="IBW52" i="7"/>
  <c r="ICA51" i="7" l="1"/>
  <c r="IBY52" i="7"/>
  <c r="ICC51" i="7" l="1"/>
  <c r="ICA52" i="7"/>
  <c r="ICE51" i="7" l="1"/>
  <c r="ICC52" i="7"/>
  <c r="ICG51" i="7" l="1"/>
  <c r="ICE52" i="7"/>
  <c r="ICI51" i="7" l="1"/>
  <c r="ICG52" i="7"/>
  <c r="ICK51" i="7" l="1"/>
  <c r="ICI52" i="7"/>
  <c r="ICM51" i="7" l="1"/>
  <c r="ICK52" i="7"/>
  <c r="ICO51" i="7" l="1"/>
  <c r="ICM52" i="7"/>
  <c r="ICQ51" i="7" l="1"/>
  <c r="ICO52" i="7"/>
  <c r="ICS51" i="7" l="1"/>
  <c r="ICQ52" i="7"/>
  <c r="ICU51" i="7" l="1"/>
  <c r="ICS52" i="7"/>
  <c r="ICW51" i="7" l="1"/>
  <c r="ICU52" i="7"/>
  <c r="ICY51" i="7" l="1"/>
  <c r="ICW52" i="7"/>
  <c r="IDA51" i="7" l="1"/>
  <c r="ICY52" i="7"/>
  <c r="IDC51" i="7" l="1"/>
  <c r="IDA52" i="7"/>
  <c r="IDE51" i="7" l="1"/>
  <c r="IDC52" i="7"/>
  <c r="IDG51" i="7" l="1"/>
  <c r="IDE52" i="7"/>
  <c r="IDI51" i="7" l="1"/>
  <c r="IDG52" i="7"/>
  <c r="IDK51" i="7" l="1"/>
  <c r="IDI52" i="7"/>
  <c r="IDM51" i="7" l="1"/>
  <c r="IDK52" i="7"/>
  <c r="IDO51" i="7" l="1"/>
  <c r="IDM52" i="7"/>
  <c r="IDQ51" i="7" l="1"/>
  <c r="IDO52" i="7"/>
  <c r="IDS51" i="7" l="1"/>
  <c r="IDQ52" i="7"/>
  <c r="IDU51" i="7" l="1"/>
  <c r="IDS52" i="7"/>
  <c r="IDW51" i="7" l="1"/>
  <c r="IDU52" i="7"/>
  <c r="IDY51" i="7" l="1"/>
  <c r="IDW52" i="7"/>
  <c r="IEA51" i="7" l="1"/>
  <c r="IDY52" i="7"/>
  <c r="IEC51" i="7" l="1"/>
  <c r="IEA52" i="7"/>
  <c r="IEE51" i="7" l="1"/>
  <c r="IEC52" i="7"/>
  <c r="IEG51" i="7" l="1"/>
  <c r="IEE52" i="7"/>
  <c r="IEI51" i="7" l="1"/>
  <c r="IEG52" i="7"/>
  <c r="IEK51" i="7" l="1"/>
  <c r="IEI52" i="7"/>
  <c r="IEM51" i="7" l="1"/>
  <c r="IEK52" i="7"/>
  <c r="IEO51" i="7" l="1"/>
  <c r="IEM52" i="7"/>
  <c r="IEQ51" i="7" l="1"/>
  <c r="IEO52" i="7"/>
  <c r="IES51" i="7" l="1"/>
  <c r="IEQ52" i="7"/>
  <c r="IEU51" i="7" l="1"/>
  <c r="IES52" i="7"/>
  <c r="IEW51" i="7" l="1"/>
  <c r="IEU52" i="7"/>
  <c r="IEY51" i="7" l="1"/>
  <c r="IEW52" i="7"/>
  <c r="IFA51" i="7" l="1"/>
  <c r="IEY52" i="7"/>
  <c r="IFC51" i="7" l="1"/>
  <c r="IFA52" i="7"/>
  <c r="IFE51" i="7" l="1"/>
  <c r="IFC52" i="7"/>
  <c r="IFG51" i="7" l="1"/>
  <c r="IFE52" i="7"/>
  <c r="IFI51" i="7" l="1"/>
  <c r="IFG52" i="7"/>
  <c r="IFK51" i="7" l="1"/>
  <c r="IFI52" i="7"/>
  <c r="IFM51" i="7" l="1"/>
  <c r="IFK52" i="7"/>
  <c r="IFO51" i="7" l="1"/>
  <c r="IFM52" i="7"/>
  <c r="IFQ51" i="7" l="1"/>
  <c r="IFO52" i="7"/>
  <c r="IFS51" i="7" l="1"/>
  <c r="IFQ52" i="7"/>
  <c r="IFU51" i="7" l="1"/>
  <c r="IFS52" i="7"/>
  <c r="IFW51" i="7" l="1"/>
  <c r="IFU52" i="7"/>
  <c r="IFY51" i="7" l="1"/>
  <c r="IFW52" i="7"/>
  <c r="IGA51" i="7" l="1"/>
  <c r="IFY52" i="7"/>
  <c r="IGC51" i="7" l="1"/>
  <c r="IGA52" i="7"/>
  <c r="IGE51" i="7" l="1"/>
  <c r="IGC52" i="7"/>
  <c r="IGG51" i="7" l="1"/>
  <c r="IGE52" i="7"/>
  <c r="IGI51" i="7" l="1"/>
  <c r="IGG52" i="7"/>
  <c r="IGK51" i="7" l="1"/>
  <c r="IGI52" i="7"/>
  <c r="IGM51" i="7" l="1"/>
  <c r="IGK52" i="7"/>
  <c r="IGO51" i="7" l="1"/>
  <c r="IGM52" i="7"/>
  <c r="IGQ51" i="7" l="1"/>
  <c r="IGO52" i="7"/>
  <c r="IGS51" i="7" l="1"/>
  <c r="IGQ52" i="7"/>
  <c r="IGU51" i="7" l="1"/>
  <c r="IGS52" i="7"/>
  <c r="IGW51" i="7" l="1"/>
  <c r="IGU52" i="7"/>
  <c r="IGY51" i="7" l="1"/>
  <c r="IGW52" i="7"/>
  <c r="IHA51" i="7" l="1"/>
  <c r="IGY52" i="7"/>
  <c r="IHC51" i="7" l="1"/>
  <c r="IHA52" i="7"/>
  <c r="IHE51" i="7" l="1"/>
  <c r="IHC52" i="7"/>
  <c r="IHG51" i="7" l="1"/>
  <c r="IHE52" i="7"/>
  <c r="IHI51" i="7" l="1"/>
  <c r="IHG52" i="7"/>
  <c r="IHK51" i="7" l="1"/>
  <c r="IHI52" i="7"/>
  <c r="IHM51" i="7" l="1"/>
  <c r="IHK52" i="7"/>
  <c r="IHO51" i="7" l="1"/>
  <c r="IHM52" i="7"/>
  <c r="IHQ51" i="7" l="1"/>
  <c r="IHO52" i="7"/>
  <c r="IHS51" i="7" l="1"/>
  <c r="IHQ52" i="7"/>
  <c r="IHU51" i="7" l="1"/>
  <c r="IHS52" i="7"/>
  <c r="IHW51" i="7" l="1"/>
  <c r="IHU52" i="7"/>
  <c r="IHY51" i="7" l="1"/>
  <c r="IHW52" i="7"/>
  <c r="IIA51" i="7" l="1"/>
  <c r="IHY52" i="7"/>
  <c r="IIC51" i="7" l="1"/>
  <c r="IIA52" i="7"/>
  <c r="IIE51" i="7" l="1"/>
  <c r="IIC52" i="7"/>
  <c r="IIG51" i="7" l="1"/>
  <c r="IIE52" i="7"/>
  <c r="III51" i="7" l="1"/>
  <c r="IIG52" i="7"/>
  <c r="IIK51" i="7" l="1"/>
  <c r="III52" i="7"/>
  <c r="IIM51" i="7" l="1"/>
  <c r="IIK52" i="7"/>
  <c r="IIO51" i="7" l="1"/>
  <c r="IIM52" i="7"/>
  <c r="IIQ51" i="7" l="1"/>
  <c r="IIO52" i="7"/>
  <c r="IIS51" i="7" l="1"/>
  <c r="IIQ52" i="7"/>
  <c r="IIU51" i="7" l="1"/>
  <c r="IIS52" i="7"/>
  <c r="IIW51" i="7" l="1"/>
  <c r="IIU52" i="7"/>
  <c r="IIY51" i="7" l="1"/>
  <c r="IIW52" i="7"/>
  <c r="IJA51" i="7" l="1"/>
  <c r="IIY52" i="7"/>
  <c r="IJC51" i="7" l="1"/>
  <c r="IJA52" i="7"/>
  <c r="IJE51" i="7" l="1"/>
  <c r="IJC52" i="7"/>
  <c r="IJG51" i="7" l="1"/>
  <c r="IJE52" i="7"/>
  <c r="IJI51" i="7" l="1"/>
  <c r="IJG52" i="7"/>
  <c r="IJK51" i="7" l="1"/>
  <c r="IJI52" i="7"/>
  <c r="IJM51" i="7" l="1"/>
  <c r="IJK52" i="7"/>
  <c r="IJO51" i="7" l="1"/>
  <c r="IJM52" i="7"/>
  <c r="IJQ51" i="7" l="1"/>
  <c r="IJO52" i="7"/>
  <c r="IJS51" i="7" l="1"/>
  <c r="IJQ52" i="7"/>
  <c r="IJU51" i="7" l="1"/>
  <c r="IJS52" i="7"/>
  <c r="IJW51" i="7" l="1"/>
  <c r="IJU52" i="7"/>
  <c r="IJY51" i="7" l="1"/>
  <c r="IJW52" i="7"/>
  <c r="IKA51" i="7" l="1"/>
  <c r="IJY52" i="7"/>
  <c r="IKC51" i="7" l="1"/>
  <c r="IKA52" i="7"/>
  <c r="IKE51" i="7" l="1"/>
  <c r="IKC52" i="7"/>
  <c r="IKG51" i="7" l="1"/>
  <c r="IKE52" i="7"/>
  <c r="IKI51" i="7" l="1"/>
  <c r="IKG52" i="7"/>
  <c r="IKK51" i="7" l="1"/>
  <c r="IKI52" i="7"/>
  <c r="IKM51" i="7" l="1"/>
  <c r="IKK52" i="7"/>
  <c r="IKO51" i="7" l="1"/>
  <c r="IKM52" i="7"/>
  <c r="IKQ51" i="7" l="1"/>
  <c r="IKO52" i="7"/>
  <c r="IKS51" i="7" l="1"/>
  <c r="IKQ52" i="7"/>
  <c r="IKU51" i="7" l="1"/>
  <c r="IKS52" i="7"/>
  <c r="IKW51" i="7" l="1"/>
  <c r="IKU52" i="7"/>
  <c r="IKY51" i="7" l="1"/>
  <c r="IKW52" i="7"/>
  <c r="ILA51" i="7" l="1"/>
  <c r="IKY52" i="7"/>
  <c r="ILC51" i="7" l="1"/>
  <c r="ILA52" i="7"/>
  <c r="ILE51" i="7" l="1"/>
  <c r="ILC52" i="7"/>
  <c r="ILG51" i="7" l="1"/>
  <c r="ILE52" i="7"/>
  <c r="ILI51" i="7" l="1"/>
  <c r="ILG52" i="7"/>
  <c r="ILK51" i="7" l="1"/>
  <c r="ILI52" i="7"/>
  <c r="ILM51" i="7" l="1"/>
  <c r="ILK52" i="7"/>
  <c r="ILO51" i="7" l="1"/>
  <c r="ILM52" i="7"/>
  <c r="ILQ51" i="7" l="1"/>
  <c r="ILO52" i="7"/>
  <c r="ILS51" i="7" l="1"/>
  <c r="ILQ52" i="7"/>
  <c r="ILU51" i="7" l="1"/>
  <c r="ILS52" i="7"/>
  <c r="ILW51" i="7" l="1"/>
  <c r="ILU52" i="7"/>
  <c r="ILY51" i="7" l="1"/>
  <c r="ILW52" i="7"/>
  <c r="IMA51" i="7" l="1"/>
  <c r="ILY52" i="7"/>
  <c r="IMC51" i="7" l="1"/>
  <c r="IMA52" i="7"/>
  <c r="IME51" i="7" l="1"/>
  <c r="IMC52" i="7"/>
  <c r="IMG51" i="7" l="1"/>
  <c r="IME52" i="7"/>
  <c r="IMI51" i="7" l="1"/>
  <c r="IMG52" i="7"/>
  <c r="IMK51" i="7" l="1"/>
  <c r="IMI52" i="7"/>
  <c r="IMM51" i="7" l="1"/>
  <c r="IMK52" i="7"/>
  <c r="IMO51" i="7" l="1"/>
  <c r="IMM52" i="7"/>
  <c r="IMQ51" i="7" l="1"/>
  <c r="IMO52" i="7"/>
  <c r="IMS51" i="7" l="1"/>
  <c r="IMQ52" i="7"/>
  <c r="IMU51" i="7" l="1"/>
  <c r="IMS52" i="7"/>
  <c r="IMW51" i="7" l="1"/>
  <c r="IMU52" i="7"/>
  <c r="IMY51" i="7" l="1"/>
  <c r="IMW52" i="7"/>
  <c r="INA51" i="7" l="1"/>
  <c r="IMY52" i="7"/>
  <c r="INC51" i="7" l="1"/>
  <c r="INA52" i="7"/>
  <c r="INE51" i="7" l="1"/>
  <c r="INC52" i="7"/>
  <c r="ING51" i="7" l="1"/>
  <c r="INE52" i="7"/>
  <c r="INI51" i="7" l="1"/>
  <c r="ING52" i="7"/>
  <c r="INK51" i="7" l="1"/>
  <c r="INI52" i="7"/>
  <c r="INM51" i="7" l="1"/>
  <c r="INK52" i="7"/>
  <c r="INO51" i="7" l="1"/>
  <c r="INM52" i="7"/>
  <c r="INQ51" i="7" l="1"/>
  <c r="INO52" i="7"/>
  <c r="INS51" i="7" l="1"/>
  <c r="INQ52" i="7"/>
  <c r="INU51" i="7" l="1"/>
  <c r="INS52" i="7"/>
  <c r="INW51" i="7" l="1"/>
  <c r="INU52" i="7"/>
  <c r="INY51" i="7" l="1"/>
  <c r="INW52" i="7"/>
  <c r="IOA51" i="7" l="1"/>
  <c r="INY52" i="7"/>
  <c r="IOC51" i="7" l="1"/>
  <c r="IOA52" i="7"/>
  <c r="IOE51" i="7" l="1"/>
  <c r="IOC52" i="7"/>
  <c r="IOG51" i="7" l="1"/>
  <c r="IOE52" i="7"/>
  <c r="IOI51" i="7" l="1"/>
  <c r="IOG52" i="7"/>
  <c r="IOK51" i="7" l="1"/>
  <c r="IOI52" i="7"/>
  <c r="IOM51" i="7" l="1"/>
  <c r="IOK52" i="7"/>
  <c r="IOO51" i="7" l="1"/>
  <c r="IOM52" i="7"/>
  <c r="IOQ51" i="7" l="1"/>
  <c r="IOO52" i="7"/>
  <c r="IOS51" i="7" l="1"/>
  <c r="IOQ52" i="7"/>
  <c r="IOU51" i="7" l="1"/>
  <c r="IOS52" i="7"/>
  <c r="IOW51" i="7" l="1"/>
  <c r="IOU52" i="7"/>
  <c r="IOY51" i="7" l="1"/>
  <c r="IOW52" i="7"/>
  <c r="IPA51" i="7" l="1"/>
  <c r="IOY52" i="7"/>
  <c r="IPC51" i="7" l="1"/>
  <c r="IPA52" i="7"/>
  <c r="IPE51" i="7" l="1"/>
  <c r="IPC52" i="7"/>
  <c r="IPG51" i="7" l="1"/>
  <c r="IPE52" i="7"/>
  <c r="IPI51" i="7" l="1"/>
  <c r="IPG52" i="7"/>
  <c r="IPK51" i="7" l="1"/>
  <c r="IPI52" i="7"/>
  <c r="IPM51" i="7" l="1"/>
  <c r="IPK52" i="7"/>
  <c r="IPO51" i="7" l="1"/>
  <c r="IPM52" i="7"/>
  <c r="IPQ51" i="7" l="1"/>
  <c r="IPO52" i="7"/>
  <c r="IPS51" i="7" l="1"/>
  <c r="IPQ52" i="7"/>
  <c r="IPU51" i="7" l="1"/>
  <c r="IPS52" i="7"/>
  <c r="IPW51" i="7" l="1"/>
  <c r="IPU52" i="7"/>
  <c r="IPY51" i="7" l="1"/>
  <c r="IPW52" i="7"/>
  <c r="IQA51" i="7" l="1"/>
  <c r="IPY52" i="7"/>
  <c r="IQC51" i="7" l="1"/>
  <c r="IQA52" i="7"/>
  <c r="IQE51" i="7" l="1"/>
  <c r="IQC52" i="7"/>
  <c r="IQG51" i="7" l="1"/>
  <c r="IQE52" i="7"/>
  <c r="IQI51" i="7" l="1"/>
  <c r="IQG52" i="7"/>
  <c r="IQK51" i="7" l="1"/>
  <c r="IQI52" i="7"/>
  <c r="IQM51" i="7" l="1"/>
  <c r="IQK52" i="7"/>
  <c r="IQO51" i="7" l="1"/>
  <c r="IQM52" i="7"/>
  <c r="IQQ51" i="7" l="1"/>
  <c r="IQO52" i="7"/>
  <c r="IQS51" i="7" l="1"/>
  <c r="IQQ52" i="7"/>
  <c r="IQU51" i="7" l="1"/>
  <c r="IQS52" i="7"/>
  <c r="IQW51" i="7" l="1"/>
  <c r="IQU52" i="7"/>
  <c r="IQY51" i="7" l="1"/>
  <c r="IQW52" i="7"/>
  <c r="IRA51" i="7" l="1"/>
  <c r="IQY52" i="7"/>
  <c r="IRC51" i="7" l="1"/>
  <c r="IRA52" i="7"/>
  <c r="IRE51" i="7" l="1"/>
  <c r="IRC52" i="7"/>
  <c r="IRG51" i="7" l="1"/>
  <c r="IRE52" i="7"/>
  <c r="IRI51" i="7" l="1"/>
  <c r="IRG52" i="7"/>
  <c r="IRK51" i="7" l="1"/>
  <c r="IRI52" i="7"/>
  <c r="IRM51" i="7" l="1"/>
  <c r="IRK52" i="7"/>
  <c r="IRO51" i="7" l="1"/>
  <c r="IRM52" i="7"/>
  <c r="IRQ51" i="7" l="1"/>
  <c r="IRO52" i="7"/>
  <c r="IRS51" i="7" l="1"/>
  <c r="IRQ52" i="7"/>
  <c r="IRU51" i="7" l="1"/>
  <c r="IRS52" i="7"/>
  <c r="IRW51" i="7" l="1"/>
  <c r="IRU52" i="7"/>
  <c r="IRY51" i="7" l="1"/>
  <c r="IRW52" i="7"/>
  <c r="ISA51" i="7" l="1"/>
  <c r="IRY52" i="7"/>
  <c r="ISC51" i="7" l="1"/>
  <c r="ISA52" i="7"/>
  <c r="ISE51" i="7" l="1"/>
  <c r="ISC52" i="7"/>
  <c r="ISG51" i="7" l="1"/>
  <c r="ISE52" i="7"/>
  <c r="ISI51" i="7" l="1"/>
  <c r="ISG52" i="7"/>
  <c r="ISK51" i="7" l="1"/>
  <c r="ISI52" i="7"/>
  <c r="ISM51" i="7" l="1"/>
  <c r="ISK52" i="7"/>
  <c r="ISO51" i="7" l="1"/>
  <c r="ISM52" i="7"/>
  <c r="ISQ51" i="7" l="1"/>
  <c r="ISO52" i="7"/>
  <c r="ISS51" i="7" l="1"/>
  <c r="ISQ52" i="7"/>
  <c r="ISU51" i="7" l="1"/>
  <c r="ISS52" i="7"/>
  <c r="ISW51" i="7" l="1"/>
  <c r="ISU52" i="7"/>
  <c r="ISY51" i="7" l="1"/>
  <c r="ISW52" i="7"/>
  <c r="ITA51" i="7" l="1"/>
  <c r="ISY52" i="7"/>
  <c r="ITC51" i="7" l="1"/>
  <c r="ITA52" i="7"/>
  <c r="ITE51" i="7" l="1"/>
  <c r="ITC52" i="7"/>
  <c r="ITG51" i="7" l="1"/>
  <c r="ITE52" i="7"/>
  <c r="ITI51" i="7" l="1"/>
  <c r="ITG52" i="7"/>
  <c r="ITK51" i="7" l="1"/>
  <c r="ITI52" i="7"/>
  <c r="ITM51" i="7" l="1"/>
  <c r="ITK52" i="7"/>
  <c r="ITO51" i="7" l="1"/>
  <c r="ITM52" i="7"/>
  <c r="ITQ51" i="7" l="1"/>
  <c r="ITO52" i="7"/>
  <c r="ITS51" i="7" l="1"/>
  <c r="ITQ52" i="7"/>
  <c r="ITU51" i="7" l="1"/>
  <c r="ITS52" i="7"/>
  <c r="ITW51" i="7" l="1"/>
  <c r="ITU52" i="7"/>
  <c r="ITY51" i="7" l="1"/>
  <c r="ITW52" i="7"/>
  <c r="IUA51" i="7" l="1"/>
  <c r="ITY52" i="7"/>
  <c r="IUC51" i="7" l="1"/>
  <c r="IUA52" i="7"/>
  <c r="IUE51" i="7" l="1"/>
  <c r="IUC52" i="7"/>
  <c r="IUG51" i="7" l="1"/>
  <c r="IUE52" i="7"/>
  <c r="IUI51" i="7" l="1"/>
  <c r="IUG52" i="7"/>
  <c r="IUK51" i="7" l="1"/>
  <c r="IUI52" i="7"/>
  <c r="IUM51" i="7" l="1"/>
  <c r="IUK52" i="7"/>
  <c r="IUO51" i="7" l="1"/>
  <c r="IUM52" i="7"/>
  <c r="IUQ51" i="7" l="1"/>
  <c r="IUO52" i="7"/>
  <c r="IUS51" i="7" l="1"/>
  <c r="IUQ52" i="7"/>
  <c r="IUU51" i="7" l="1"/>
  <c r="IUS52" i="7"/>
  <c r="IUW51" i="7" l="1"/>
  <c r="IUU52" i="7"/>
  <c r="IUY51" i="7" l="1"/>
  <c r="IUW52" i="7"/>
  <c r="IVA51" i="7" l="1"/>
  <c r="IUY52" i="7"/>
  <c r="IVC51" i="7" l="1"/>
  <c r="IVA52" i="7"/>
  <c r="IVE51" i="7" l="1"/>
  <c r="IVC52" i="7"/>
  <c r="IVG51" i="7" l="1"/>
  <c r="IVE52" i="7"/>
  <c r="IVI51" i="7" l="1"/>
  <c r="IVG52" i="7"/>
  <c r="IVK51" i="7" l="1"/>
  <c r="IVI52" i="7"/>
  <c r="IVM51" i="7" l="1"/>
  <c r="IVK52" i="7"/>
  <c r="IVO51" i="7" l="1"/>
  <c r="IVM52" i="7"/>
  <c r="IVQ51" i="7" l="1"/>
  <c r="IVO52" i="7"/>
  <c r="IVS51" i="7" l="1"/>
  <c r="IVQ52" i="7"/>
  <c r="IVU51" i="7" l="1"/>
  <c r="IVS52" i="7"/>
  <c r="IVW51" i="7" l="1"/>
  <c r="IVU52" i="7"/>
  <c r="IVY51" i="7" l="1"/>
  <c r="IVW52" i="7"/>
  <c r="IWA51" i="7" l="1"/>
  <c r="IVY52" i="7"/>
  <c r="IWC51" i="7" l="1"/>
  <c r="IWA52" i="7"/>
  <c r="IWE51" i="7" l="1"/>
  <c r="IWC52" i="7"/>
  <c r="IWG51" i="7" l="1"/>
  <c r="IWE52" i="7"/>
  <c r="IWI51" i="7" l="1"/>
  <c r="IWG52" i="7"/>
  <c r="IWK51" i="7" l="1"/>
  <c r="IWI52" i="7"/>
  <c r="IWM51" i="7" l="1"/>
  <c r="IWK52" i="7"/>
  <c r="IWO51" i="7" l="1"/>
  <c r="IWM52" i="7"/>
  <c r="IWQ51" i="7" l="1"/>
  <c r="IWO52" i="7"/>
  <c r="IWS51" i="7" l="1"/>
  <c r="IWQ52" i="7"/>
  <c r="IWU51" i="7" l="1"/>
  <c r="IWS52" i="7"/>
  <c r="IWW51" i="7" l="1"/>
  <c r="IWU52" i="7"/>
  <c r="IWY51" i="7" l="1"/>
  <c r="IWW52" i="7"/>
  <c r="IXA51" i="7" l="1"/>
  <c r="IWY52" i="7"/>
  <c r="IXC51" i="7" l="1"/>
  <c r="IXA52" i="7"/>
  <c r="IXE51" i="7" l="1"/>
  <c r="IXC52" i="7"/>
  <c r="IXG51" i="7" l="1"/>
  <c r="IXE52" i="7"/>
  <c r="IXI51" i="7" l="1"/>
  <c r="IXG52" i="7"/>
  <c r="IXK51" i="7" l="1"/>
  <c r="IXI52" i="7"/>
  <c r="IXM51" i="7" l="1"/>
  <c r="IXK52" i="7"/>
  <c r="IXO51" i="7" l="1"/>
  <c r="IXM52" i="7"/>
  <c r="IXQ51" i="7" l="1"/>
  <c r="IXO52" i="7"/>
  <c r="IXS51" i="7" l="1"/>
  <c r="IXQ52" i="7"/>
  <c r="IXU51" i="7" l="1"/>
  <c r="IXS52" i="7"/>
  <c r="IXW51" i="7" l="1"/>
  <c r="IXU52" i="7"/>
  <c r="IXY51" i="7" l="1"/>
  <c r="IXW52" i="7"/>
  <c r="IYA51" i="7" l="1"/>
  <c r="IXY52" i="7"/>
  <c r="IYC51" i="7" l="1"/>
  <c r="IYA52" i="7"/>
  <c r="IYE51" i="7" l="1"/>
  <c r="IYC52" i="7"/>
  <c r="IYG51" i="7" l="1"/>
  <c r="IYE52" i="7"/>
  <c r="IYI51" i="7" l="1"/>
  <c r="IYG52" i="7"/>
  <c r="IYK51" i="7" l="1"/>
  <c r="IYI52" i="7"/>
  <c r="IYM51" i="7" l="1"/>
  <c r="IYK52" i="7"/>
  <c r="IYO51" i="7" l="1"/>
  <c r="IYM52" i="7"/>
  <c r="IYQ51" i="7" l="1"/>
  <c r="IYO52" i="7"/>
  <c r="IYS51" i="7" l="1"/>
  <c r="IYQ52" i="7"/>
  <c r="IYU51" i="7" l="1"/>
  <c r="IYS52" i="7"/>
  <c r="IYW51" i="7" l="1"/>
  <c r="IYU52" i="7"/>
  <c r="IYY51" i="7" l="1"/>
  <c r="IYW52" i="7"/>
  <c r="IZA51" i="7" l="1"/>
  <c r="IYY52" i="7"/>
  <c r="IZC51" i="7" l="1"/>
  <c r="IZA52" i="7"/>
  <c r="IZE51" i="7" l="1"/>
  <c r="IZC52" i="7"/>
  <c r="IZG51" i="7" l="1"/>
  <c r="IZE52" i="7"/>
  <c r="IZI51" i="7" l="1"/>
  <c r="IZG52" i="7"/>
  <c r="IZK51" i="7" l="1"/>
  <c r="IZI52" i="7"/>
  <c r="IZM51" i="7" l="1"/>
  <c r="IZK52" i="7"/>
  <c r="IZO51" i="7" l="1"/>
  <c r="IZM52" i="7"/>
  <c r="IZQ51" i="7" l="1"/>
  <c r="IZO52" i="7"/>
  <c r="IZS51" i="7" l="1"/>
  <c r="IZQ52" i="7"/>
  <c r="IZU51" i="7" l="1"/>
  <c r="IZS52" i="7"/>
  <c r="IZW51" i="7" l="1"/>
  <c r="IZU52" i="7"/>
  <c r="IZY51" i="7" l="1"/>
  <c r="IZW52" i="7"/>
  <c r="JAA51" i="7" l="1"/>
  <c r="IZY52" i="7"/>
  <c r="JAC51" i="7" l="1"/>
  <c r="JAA52" i="7"/>
  <c r="JAE51" i="7" l="1"/>
  <c r="JAC52" i="7"/>
  <c r="JAG51" i="7" l="1"/>
  <c r="JAE52" i="7"/>
  <c r="JAI51" i="7" l="1"/>
  <c r="JAG52" i="7"/>
  <c r="JAK51" i="7" l="1"/>
  <c r="JAI52" i="7"/>
  <c r="JAM51" i="7" l="1"/>
  <c r="JAK52" i="7"/>
  <c r="JAO51" i="7" l="1"/>
  <c r="JAM52" i="7"/>
  <c r="JAQ51" i="7" l="1"/>
  <c r="JAO52" i="7"/>
  <c r="JAS51" i="7" l="1"/>
  <c r="JAQ52" i="7"/>
  <c r="JAU51" i="7" l="1"/>
  <c r="JAS52" i="7"/>
  <c r="JAW51" i="7" l="1"/>
  <c r="JAU52" i="7"/>
  <c r="JAY51" i="7" l="1"/>
  <c r="JAW52" i="7"/>
  <c r="JBA51" i="7" l="1"/>
  <c r="JAY52" i="7"/>
  <c r="JBC51" i="7" l="1"/>
  <c r="JBA52" i="7"/>
  <c r="JBE51" i="7" l="1"/>
  <c r="JBC52" i="7"/>
  <c r="JBG51" i="7" l="1"/>
  <c r="JBE52" i="7"/>
  <c r="JBI51" i="7" l="1"/>
  <c r="JBG52" i="7"/>
  <c r="JBK51" i="7" l="1"/>
  <c r="JBI52" i="7"/>
  <c r="JBM51" i="7" l="1"/>
  <c r="JBK52" i="7"/>
  <c r="JBO51" i="7" l="1"/>
  <c r="JBM52" i="7"/>
  <c r="JBQ51" i="7" l="1"/>
  <c r="JBO52" i="7"/>
  <c r="JBS51" i="7" l="1"/>
  <c r="JBQ52" i="7"/>
  <c r="JBU51" i="7" l="1"/>
  <c r="JBS52" i="7"/>
  <c r="JBW51" i="7" l="1"/>
  <c r="JBU52" i="7"/>
  <c r="JBY51" i="7" l="1"/>
  <c r="JBW52" i="7"/>
  <c r="JCA51" i="7" l="1"/>
  <c r="JBY52" i="7"/>
  <c r="JCC51" i="7" l="1"/>
  <c r="JCA52" i="7"/>
  <c r="JCE51" i="7" l="1"/>
  <c r="JCC52" i="7"/>
  <c r="JCG51" i="7" l="1"/>
  <c r="JCE52" i="7"/>
  <c r="JCI51" i="7" l="1"/>
  <c r="JCG52" i="7"/>
  <c r="JCK51" i="7" l="1"/>
  <c r="JCI52" i="7"/>
  <c r="JCM51" i="7" l="1"/>
  <c r="JCK52" i="7"/>
  <c r="JCO51" i="7" l="1"/>
  <c r="JCM52" i="7"/>
  <c r="JCQ51" i="7" l="1"/>
  <c r="JCO52" i="7"/>
  <c r="JCS51" i="7" l="1"/>
  <c r="JCQ52" i="7"/>
  <c r="JCU51" i="7" l="1"/>
  <c r="JCS52" i="7"/>
  <c r="JCW51" i="7" l="1"/>
  <c r="JCU52" i="7"/>
  <c r="JCY51" i="7" l="1"/>
  <c r="JCW52" i="7"/>
  <c r="JDA51" i="7" l="1"/>
  <c r="JCY52" i="7"/>
  <c r="JDC51" i="7" l="1"/>
  <c r="JDA52" i="7"/>
  <c r="JDE51" i="7" l="1"/>
  <c r="JDC52" i="7"/>
  <c r="JDG51" i="7" l="1"/>
  <c r="JDE52" i="7"/>
  <c r="JDI51" i="7" l="1"/>
  <c r="JDG52" i="7"/>
  <c r="JDK51" i="7" l="1"/>
  <c r="JDI52" i="7"/>
  <c r="JDM51" i="7" l="1"/>
  <c r="JDK52" i="7"/>
  <c r="JDO51" i="7" l="1"/>
  <c r="JDM52" i="7"/>
  <c r="JDQ51" i="7" l="1"/>
  <c r="JDO52" i="7"/>
  <c r="JDS51" i="7" l="1"/>
  <c r="JDQ52" i="7"/>
  <c r="JDU51" i="7" l="1"/>
  <c r="JDS52" i="7"/>
  <c r="JDW51" i="7" l="1"/>
  <c r="JDU52" i="7"/>
  <c r="JDY51" i="7" l="1"/>
  <c r="JDW52" i="7"/>
  <c r="JEA51" i="7" l="1"/>
  <c r="JDY52" i="7"/>
  <c r="JEC51" i="7" l="1"/>
  <c r="JEA52" i="7"/>
  <c r="JEE51" i="7" l="1"/>
  <c r="JEC52" i="7"/>
  <c r="JEG51" i="7" l="1"/>
  <c r="JEE52" i="7"/>
  <c r="JEI51" i="7" l="1"/>
  <c r="JEG52" i="7"/>
  <c r="JEK51" i="7" l="1"/>
  <c r="JEI52" i="7"/>
  <c r="JEM51" i="7" l="1"/>
  <c r="JEK52" i="7"/>
  <c r="JEO51" i="7" l="1"/>
  <c r="JEM52" i="7"/>
  <c r="JEQ51" i="7" l="1"/>
  <c r="JEO52" i="7"/>
  <c r="JES51" i="7" l="1"/>
  <c r="JEQ52" i="7"/>
  <c r="JEU51" i="7" l="1"/>
  <c r="JES52" i="7"/>
  <c r="JEW51" i="7" l="1"/>
  <c r="JEU52" i="7"/>
  <c r="JEY51" i="7" l="1"/>
  <c r="JEW52" i="7"/>
  <c r="JFA51" i="7" l="1"/>
  <c r="JEY52" i="7"/>
  <c r="JFC51" i="7" l="1"/>
  <c r="JFA52" i="7"/>
  <c r="JFE51" i="7" l="1"/>
  <c r="JFC52" i="7"/>
  <c r="JFG51" i="7" l="1"/>
  <c r="JFE52" i="7"/>
  <c r="JFI51" i="7" l="1"/>
  <c r="JFG52" i="7"/>
  <c r="JFK51" i="7" l="1"/>
  <c r="JFI52" i="7"/>
  <c r="JFM51" i="7" l="1"/>
  <c r="JFK52" i="7"/>
  <c r="JFO51" i="7" l="1"/>
  <c r="JFM52" i="7"/>
  <c r="JFQ51" i="7" l="1"/>
  <c r="JFO52" i="7"/>
  <c r="JFS51" i="7" l="1"/>
  <c r="JFQ52" i="7"/>
  <c r="JFU51" i="7" l="1"/>
  <c r="JFS52" i="7"/>
  <c r="JFW51" i="7" l="1"/>
  <c r="JFU52" i="7"/>
  <c r="JFY51" i="7" l="1"/>
  <c r="JFW52" i="7"/>
  <c r="JGA51" i="7" l="1"/>
  <c r="JFY52" i="7"/>
  <c r="JGC51" i="7" l="1"/>
  <c r="JGA52" i="7"/>
  <c r="JGE51" i="7" l="1"/>
  <c r="JGC52" i="7"/>
  <c r="JGG51" i="7" l="1"/>
  <c r="JGE52" i="7"/>
  <c r="JGI51" i="7" l="1"/>
  <c r="JGG52" i="7"/>
  <c r="JGK51" i="7" l="1"/>
  <c r="JGI52" i="7"/>
  <c r="JGM51" i="7" l="1"/>
  <c r="JGK52" i="7"/>
  <c r="JGO51" i="7" l="1"/>
  <c r="JGM52" i="7"/>
  <c r="JGQ51" i="7" l="1"/>
  <c r="JGO52" i="7"/>
  <c r="JGS51" i="7" l="1"/>
  <c r="JGQ52" i="7"/>
  <c r="JGU51" i="7" l="1"/>
  <c r="JGS52" i="7"/>
  <c r="JGW51" i="7" l="1"/>
  <c r="JGU52" i="7"/>
  <c r="JGY51" i="7" l="1"/>
  <c r="JGW52" i="7"/>
  <c r="JHA51" i="7" l="1"/>
  <c r="JGY52" i="7"/>
  <c r="JHC51" i="7" l="1"/>
  <c r="JHA52" i="7"/>
  <c r="JHE51" i="7" l="1"/>
  <c r="JHC52" i="7"/>
  <c r="JHG51" i="7" l="1"/>
  <c r="JHE52" i="7"/>
  <c r="JHI51" i="7" l="1"/>
  <c r="JHG52" i="7"/>
  <c r="JHK51" i="7" l="1"/>
  <c r="JHI52" i="7"/>
  <c r="JHM51" i="7" l="1"/>
  <c r="JHK52" i="7"/>
  <c r="JHO51" i="7" l="1"/>
  <c r="JHM52" i="7"/>
  <c r="JHQ51" i="7" l="1"/>
  <c r="JHO52" i="7"/>
  <c r="JHS51" i="7" l="1"/>
  <c r="JHQ52" i="7"/>
  <c r="JHU51" i="7" l="1"/>
  <c r="JHS52" i="7"/>
  <c r="JHW51" i="7" l="1"/>
  <c r="JHU52" i="7"/>
  <c r="JHY51" i="7" l="1"/>
  <c r="JHW52" i="7"/>
  <c r="JIA51" i="7" l="1"/>
  <c r="JHY52" i="7"/>
  <c r="JIC51" i="7" l="1"/>
  <c r="JIA52" i="7"/>
  <c r="JIE51" i="7" l="1"/>
  <c r="JIC52" i="7"/>
  <c r="JIG51" i="7" l="1"/>
  <c r="JIE52" i="7"/>
  <c r="JII51" i="7" l="1"/>
  <c r="JIG52" i="7"/>
  <c r="JIK51" i="7" l="1"/>
  <c r="JII52" i="7"/>
  <c r="JIM51" i="7" l="1"/>
  <c r="JIK52" i="7"/>
  <c r="JIO51" i="7" l="1"/>
  <c r="JIM52" i="7"/>
  <c r="JIQ51" i="7" l="1"/>
  <c r="JIO52" i="7"/>
  <c r="JIS51" i="7" l="1"/>
  <c r="JIQ52" i="7"/>
  <c r="JIU51" i="7" l="1"/>
  <c r="JIS52" i="7"/>
  <c r="JIW51" i="7" l="1"/>
  <c r="JIU52" i="7"/>
  <c r="JIY51" i="7" l="1"/>
  <c r="JIW52" i="7"/>
  <c r="JJA51" i="7" l="1"/>
  <c r="JIY52" i="7"/>
  <c r="JJC51" i="7" l="1"/>
  <c r="JJA52" i="7"/>
  <c r="JJE51" i="7" l="1"/>
  <c r="JJC52" i="7"/>
  <c r="JJG51" i="7" l="1"/>
  <c r="JJE52" i="7"/>
  <c r="JJI51" i="7" l="1"/>
  <c r="JJG52" i="7"/>
  <c r="JJK51" i="7" l="1"/>
  <c r="JJI52" i="7"/>
  <c r="JJM51" i="7" l="1"/>
  <c r="JJK52" i="7"/>
  <c r="JJO51" i="7" l="1"/>
  <c r="JJM52" i="7"/>
  <c r="JJQ51" i="7" l="1"/>
  <c r="JJO52" i="7"/>
  <c r="JJS51" i="7" l="1"/>
  <c r="JJQ52" i="7"/>
  <c r="JJU51" i="7" l="1"/>
  <c r="JJS52" i="7"/>
  <c r="JJW51" i="7" l="1"/>
  <c r="JJU52" i="7"/>
  <c r="JJY51" i="7" l="1"/>
  <c r="JJW52" i="7"/>
  <c r="JKA51" i="7" l="1"/>
  <c r="JJY52" i="7"/>
  <c r="JKC51" i="7" l="1"/>
  <c r="JKA52" i="7"/>
  <c r="JKE51" i="7" l="1"/>
  <c r="JKC52" i="7"/>
  <c r="JKG51" i="7" l="1"/>
  <c r="JKE52" i="7"/>
  <c r="JKI51" i="7" l="1"/>
  <c r="JKG52" i="7"/>
  <c r="JKK51" i="7" l="1"/>
  <c r="JKI52" i="7"/>
  <c r="JKM51" i="7" l="1"/>
  <c r="JKK52" i="7"/>
  <c r="JKO51" i="7" l="1"/>
  <c r="JKM52" i="7"/>
  <c r="JKQ51" i="7" l="1"/>
  <c r="JKO52" i="7"/>
  <c r="JKS51" i="7" l="1"/>
  <c r="JKQ52" i="7"/>
  <c r="JKU51" i="7" l="1"/>
  <c r="JKS52" i="7"/>
  <c r="JKW51" i="7" l="1"/>
  <c r="JKU52" i="7"/>
  <c r="JKY51" i="7" l="1"/>
  <c r="JKW52" i="7"/>
  <c r="JLA51" i="7" l="1"/>
  <c r="JKY52" i="7"/>
  <c r="JLC51" i="7" l="1"/>
  <c r="JLA52" i="7"/>
  <c r="JLE51" i="7" l="1"/>
  <c r="JLC52" i="7"/>
  <c r="JLG51" i="7" l="1"/>
  <c r="JLE52" i="7"/>
  <c r="JLI51" i="7" l="1"/>
  <c r="JLG52" i="7"/>
  <c r="JLK51" i="7" l="1"/>
  <c r="JLI52" i="7"/>
  <c r="JLM51" i="7" l="1"/>
  <c r="JLK52" i="7"/>
  <c r="JLO51" i="7" l="1"/>
  <c r="JLM52" i="7"/>
  <c r="JLQ51" i="7" l="1"/>
  <c r="JLO52" i="7"/>
  <c r="JLS51" i="7" l="1"/>
  <c r="JLQ52" i="7"/>
  <c r="JLU51" i="7" l="1"/>
  <c r="JLS52" i="7"/>
  <c r="JLW51" i="7" l="1"/>
  <c r="JLU52" i="7"/>
  <c r="JLY51" i="7" l="1"/>
  <c r="JLW52" i="7"/>
  <c r="JMA51" i="7" l="1"/>
  <c r="JLY52" i="7"/>
  <c r="JMC51" i="7" l="1"/>
  <c r="JMA52" i="7"/>
  <c r="JME51" i="7" l="1"/>
  <c r="JMC52" i="7"/>
  <c r="JMG51" i="7" l="1"/>
  <c r="JME52" i="7"/>
  <c r="JMI51" i="7" l="1"/>
  <c r="JMG52" i="7"/>
  <c r="JMK51" i="7" l="1"/>
  <c r="JMI52" i="7"/>
  <c r="JMM51" i="7" l="1"/>
  <c r="JMK52" i="7"/>
  <c r="JMO51" i="7" l="1"/>
  <c r="JMM52" i="7"/>
  <c r="JMQ51" i="7" l="1"/>
  <c r="JMO52" i="7"/>
  <c r="JMS51" i="7" l="1"/>
  <c r="JMQ52" i="7"/>
  <c r="JMU51" i="7" l="1"/>
  <c r="JMS52" i="7"/>
  <c r="JMW51" i="7" l="1"/>
  <c r="JMU52" i="7"/>
  <c r="JMY51" i="7" l="1"/>
  <c r="JMW52" i="7"/>
  <c r="JNA51" i="7" l="1"/>
  <c r="JMY52" i="7"/>
  <c r="JNC51" i="7" l="1"/>
  <c r="JNA52" i="7"/>
  <c r="JNE51" i="7" l="1"/>
  <c r="JNC52" i="7"/>
  <c r="JNG51" i="7" l="1"/>
  <c r="JNE52" i="7"/>
  <c r="JNI51" i="7" l="1"/>
  <c r="JNG52" i="7"/>
  <c r="JNK51" i="7" l="1"/>
  <c r="JNI52" i="7"/>
  <c r="JNM51" i="7" l="1"/>
  <c r="JNK52" i="7"/>
  <c r="JNO51" i="7" l="1"/>
  <c r="JNM52" i="7"/>
  <c r="JNQ51" i="7" l="1"/>
  <c r="JNO52" i="7"/>
  <c r="JNS51" i="7" l="1"/>
  <c r="JNQ52" i="7"/>
  <c r="JNU51" i="7" l="1"/>
  <c r="JNS52" i="7"/>
  <c r="JNW51" i="7" l="1"/>
  <c r="JNU52" i="7"/>
  <c r="JNY51" i="7" l="1"/>
  <c r="JNW52" i="7"/>
  <c r="JOA51" i="7" l="1"/>
  <c r="JNY52" i="7"/>
  <c r="JOC51" i="7" l="1"/>
  <c r="JOA52" i="7"/>
  <c r="JOE51" i="7" l="1"/>
  <c r="JOC52" i="7"/>
  <c r="JOG51" i="7" l="1"/>
  <c r="JOE52" i="7"/>
  <c r="JOI51" i="7" l="1"/>
  <c r="JOG52" i="7"/>
  <c r="JOK51" i="7" l="1"/>
  <c r="JOI52" i="7"/>
  <c r="JOM51" i="7" l="1"/>
  <c r="JOK52" i="7"/>
  <c r="JOO51" i="7" l="1"/>
  <c r="JOM52" i="7"/>
  <c r="JOQ51" i="7" l="1"/>
  <c r="JOO52" i="7"/>
  <c r="JOS51" i="7" l="1"/>
  <c r="JOQ52" i="7"/>
  <c r="JOU51" i="7" l="1"/>
  <c r="JOS52" i="7"/>
  <c r="JOW51" i="7" l="1"/>
  <c r="JOU52" i="7"/>
  <c r="JOY51" i="7" l="1"/>
  <c r="JOW52" i="7"/>
  <c r="JPA51" i="7" l="1"/>
  <c r="JOY52" i="7"/>
  <c r="JPC51" i="7" l="1"/>
  <c r="JPA52" i="7"/>
  <c r="JPE51" i="7" l="1"/>
  <c r="JPC52" i="7"/>
  <c r="JPG51" i="7" l="1"/>
  <c r="JPE52" i="7"/>
  <c r="JPI51" i="7" l="1"/>
  <c r="JPG52" i="7"/>
  <c r="JPK51" i="7" l="1"/>
  <c r="JPI52" i="7"/>
  <c r="JPM51" i="7" l="1"/>
  <c r="JPK52" i="7"/>
  <c r="JPO51" i="7" l="1"/>
  <c r="JPM52" i="7"/>
  <c r="JPQ51" i="7" l="1"/>
  <c r="JPO52" i="7"/>
  <c r="JPS51" i="7" l="1"/>
  <c r="JPQ52" i="7"/>
  <c r="JPU51" i="7" l="1"/>
  <c r="JPS52" i="7"/>
  <c r="JPW51" i="7" l="1"/>
  <c r="JPU52" i="7"/>
  <c r="JPY51" i="7" l="1"/>
  <c r="JPW52" i="7"/>
  <c r="JQA51" i="7" l="1"/>
  <c r="JPY52" i="7"/>
  <c r="JQC51" i="7" l="1"/>
  <c r="JQA52" i="7"/>
  <c r="JQE51" i="7" l="1"/>
  <c r="JQC52" i="7"/>
  <c r="JQG51" i="7" l="1"/>
  <c r="JQE52" i="7"/>
  <c r="JQI51" i="7" l="1"/>
  <c r="JQG52" i="7"/>
  <c r="JQK51" i="7" l="1"/>
  <c r="JQI52" i="7"/>
  <c r="JQM51" i="7" l="1"/>
  <c r="JQK52" i="7"/>
  <c r="JQO51" i="7" l="1"/>
  <c r="JQM52" i="7"/>
  <c r="JQQ51" i="7" l="1"/>
  <c r="JQO52" i="7"/>
  <c r="JQS51" i="7" l="1"/>
  <c r="JQQ52" i="7"/>
  <c r="JQU51" i="7" l="1"/>
  <c r="JQS52" i="7"/>
  <c r="JQW51" i="7" l="1"/>
  <c r="JQU52" i="7"/>
  <c r="JQY51" i="7" l="1"/>
  <c r="JQW52" i="7"/>
  <c r="JRA51" i="7" l="1"/>
  <c r="JQY52" i="7"/>
  <c r="JRC51" i="7" l="1"/>
  <c r="JRA52" i="7"/>
  <c r="JRE51" i="7" l="1"/>
  <c r="JRC52" i="7"/>
  <c r="JRG51" i="7" l="1"/>
  <c r="JRE52" i="7"/>
  <c r="JRI51" i="7" l="1"/>
  <c r="JRG52" i="7"/>
  <c r="JRK51" i="7" l="1"/>
  <c r="JRI52" i="7"/>
  <c r="JRM51" i="7" l="1"/>
  <c r="JRK52" i="7"/>
  <c r="JRO51" i="7" l="1"/>
  <c r="JRM52" i="7"/>
  <c r="JRQ51" i="7" l="1"/>
  <c r="JRO52" i="7"/>
  <c r="JRS51" i="7" l="1"/>
  <c r="JRQ52" i="7"/>
  <c r="JRU51" i="7" l="1"/>
  <c r="JRS52" i="7"/>
  <c r="JRW51" i="7" l="1"/>
  <c r="JRU52" i="7"/>
  <c r="JRY51" i="7" l="1"/>
  <c r="JRW52" i="7"/>
  <c r="JSA51" i="7" l="1"/>
  <c r="JRY52" i="7"/>
  <c r="JSC51" i="7" l="1"/>
  <c r="JSA52" i="7"/>
  <c r="JSE51" i="7" l="1"/>
  <c r="JSC52" i="7"/>
  <c r="JSG51" i="7" l="1"/>
  <c r="JSE52" i="7"/>
  <c r="JSI51" i="7" l="1"/>
  <c r="JSG52" i="7"/>
  <c r="JSK51" i="7" l="1"/>
  <c r="JSI52" i="7"/>
  <c r="JSM51" i="7" l="1"/>
  <c r="JSK52" i="7"/>
  <c r="JSO51" i="7" l="1"/>
  <c r="JSM52" i="7"/>
  <c r="JSQ51" i="7" l="1"/>
  <c r="JSO52" i="7"/>
  <c r="JSS51" i="7" l="1"/>
  <c r="JSQ52" i="7"/>
  <c r="JSU51" i="7" l="1"/>
  <c r="JSS52" i="7"/>
  <c r="JSW51" i="7" l="1"/>
  <c r="JSU52" i="7"/>
  <c r="JSY51" i="7" l="1"/>
  <c r="JSW52" i="7"/>
  <c r="JTA51" i="7" l="1"/>
  <c r="JSY52" i="7"/>
  <c r="JTC51" i="7" l="1"/>
  <c r="JTA52" i="7"/>
  <c r="JTE51" i="7" l="1"/>
  <c r="JTC52" i="7"/>
  <c r="JTG51" i="7" l="1"/>
  <c r="JTE52" i="7"/>
  <c r="JTI51" i="7" l="1"/>
  <c r="JTG52" i="7"/>
  <c r="JTK51" i="7" l="1"/>
  <c r="JTI52" i="7"/>
  <c r="JTM51" i="7" l="1"/>
  <c r="JTK52" i="7"/>
  <c r="JTO51" i="7" l="1"/>
  <c r="JTM52" i="7"/>
  <c r="JTQ51" i="7" l="1"/>
  <c r="JTO52" i="7"/>
  <c r="JTS51" i="7" l="1"/>
  <c r="JTQ52" i="7"/>
  <c r="JTU51" i="7" l="1"/>
  <c r="JTS52" i="7"/>
  <c r="JTW51" i="7" l="1"/>
  <c r="JTU52" i="7"/>
  <c r="JTY51" i="7" l="1"/>
  <c r="JTW52" i="7"/>
  <c r="JUA51" i="7" l="1"/>
  <c r="JTY52" i="7"/>
  <c r="JUC51" i="7" l="1"/>
  <c r="JUA52" i="7"/>
  <c r="JUE51" i="7" l="1"/>
  <c r="JUC52" i="7"/>
  <c r="JUG51" i="7" l="1"/>
  <c r="JUE52" i="7"/>
  <c r="JUI51" i="7" l="1"/>
  <c r="JUG52" i="7"/>
  <c r="JUK51" i="7" l="1"/>
  <c r="JUI52" i="7"/>
  <c r="JUM51" i="7" l="1"/>
  <c r="JUK52" i="7"/>
  <c r="JUO51" i="7" l="1"/>
  <c r="JUM52" i="7"/>
  <c r="JUQ51" i="7" l="1"/>
  <c r="JUO52" i="7"/>
  <c r="JUS51" i="7" l="1"/>
  <c r="JUQ52" i="7"/>
  <c r="JUU51" i="7" l="1"/>
  <c r="JUS52" i="7"/>
  <c r="JUW51" i="7" l="1"/>
  <c r="JUU52" i="7"/>
  <c r="JUY51" i="7" l="1"/>
  <c r="JUW52" i="7"/>
  <c r="JVA51" i="7" l="1"/>
  <c r="JUY52" i="7"/>
  <c r="JVC51" i="7" l="1"/>
  <c r="JVA52" i="7"/>
  <c r="JVE51" i="7" l="1"/>
  <c r="JVC52" i="7"/>
  <c r="JVG51" i="7" l="1"/>
  <c r="JVE52" i="7"/>
  <c r="JVI51" i="7" l="1"/>
  <c r="JVG52" i="7"/>
  <c r="JVK51" i="7" l="1"/>
  <c r="JVI52" i="7"/>
  <c r="JVM51" i="7" l="1"/>
  <c r="JVK52" i="7"/>
  <c r="JVO51" i="7" l="1"/>
  <c r="JVM52" i="7"/>
  <c r="JVQ51" i="7" l="1"/>
  <c r="JVO52" i="7"/>
  <c r="JVS51" i="7" l="1"/>
  <c r="JVQ52" i="7"/>
  <c r="JVU51" i="7" l="1"/>
  <c r="JVS52" i="7"/>
  <c r="JVW51" i="7" l="1"/>
  <c r="JVU52" i="7"/>
  <c r="JVY51" i="7" l="1"/>
  <c r="JVW52" i="7"/>
  <c r="JWA51" i="7" l="1"/>
  <c r="JVY52" i="7"/>
  <c r="JWC51" i="7" l="1"/>
  <c r="JWA52" i="7"/>
  <c r="JWE51" i="7" l="1"/>
  <c r="JWC52" i="7"/>
  <c r="JWG51" i="7" l="1"/>
  <c r="JWE52" i="7"/>
  <c r="JWI51" i="7" l="1"/>
  <c r="JWG52" i="7"/>
  <c r="JWK51" i="7" l="1"/>
  <c r="JWI52" i="7"/>
  <c r="JWM51" i="7" l="1"/>
  <c r="JWK52" i="7"/>
  <c r="JWO51" i="7" l="1"/>
  <c r="JWM52" i="7"/>
  <c r="JWQ51" i="7" l="1"/>
  <c r="JWO52" i="7"/>
  <c r="JWS51" i="7" l="1"/>
  <c r="JWQ52" i="7"/>
  <c r="JWU51" i="7" l="1"/>
  <c r="JWS52" i="7"/>
  <c r="JWW51" i="7" l="1"/>
  <c r="JWU52" i="7"/>
  <c r="JWY51" i="7" l="1"/>
  <c r="JWW52" i="7"/>
  <c r="JXA51" i="7" l="1"/>
  <c r="JWY52" i="7"/>
  <c r="JXC51" i="7" l="1"/>
  <c r="JXA52" i="7"/>
  <c r="JXE51" i="7" l="1"/>
  <c r="JXC52" i="7"/>
  <c r="JXG51" i="7" l="1"/>
  <c r="JXE52" i="7"/>
  <c r="JXI51" i="7" l="1"/>
  <c r="JXG52" i="7"/>
  <c r="JXK51" i="7" l="1"/>
  <c r="JXI52" i="7"/>
  <c r="JXM51" i="7" l="1"/>
  <c r="JXK52" i="7"/>
  <c r="JXO51" i="7" l="1"/>
  <c r="JXM52" i="7"/>
  <c r="JXQ51" i="7" l="1"/>
  <c r="JXO52" i="7"/>
  <c r="JXS51" i="7" l="1"/>
  <c r="JXQ52" i="7"/>
  <c r="JXU51" i="7" l="1"/>
  <c r="JXS52" i="7"/>
  <c r="JXW51" i="7" l="1"/>
  <c r="JXU52" i="7"/>
  <c r="JXY51" i="7" l="1"/>
  <c r="JXW52" i="7"/>
  <c r="JYA51" i="7" l="1"/>
  <c r="JXY52" i="7"/>
  <c r="JYC51" i="7" l="1"/>
  <c r="JYA52" i="7"/>
  <c r="JYE51" i="7" l="1"/>
  <c r="JYC52" i="7"/>
  <c r="JYG51" i="7" l="1"/>
  <c r="JYE52" i="7"/>
  <c r="JYI51" i="7" l="1"/>
  <c r="JYG52" i="7"/>
  <c r="JYK51" i="7" l="1"/>
  <c r="JYI52" i="7"/>
  <c r="JYM51" i="7" l="1"/>
  <c r="JYK52" i="7"/>
  <c r="JYO51" i="7" l="1"/>
  <c r="JYM52" i="7"/>
  <c r="JYQ51" i="7" l="1"/>
  <c r="JYO52" i="7"/>
  <c r="JYS51" i="7" l="1"/>
  <c r="JYQ52" i="7"/>
  <c r="JYU51" i="7" l="1"/>
  <c r="JYS52" i="7"/>
  <c r="JYW51" i="7" l="1"/>
  <c r="JYU52" i="7"/>
  <c r="JYY51" i="7" l="1"/>
  <c r="JYW52" i="7"/>
  <c r="JZA51" i="7" l="1"/>
  <c r="JYY52" i="7"/>
  <c r="JZC51" i="7" l="1"/>
  <c r="JZA52" i="7"/>
  <c r="JZE51" i="7" l="1"/>
  <c r="JZC52" i="7"/>
  <c r="JZG51" i="7" l="1"/>
  <c r="JZE52" i="7"/>
  <c r="JZI51" i="7" l="1"/>
  <c r="JZG52" i="7"/>
  <c r="JZK51" i="7" l="1"/>
  <c r="JZI52" i="7"/>
  <c r="JZM51" i="7" l="1"/>
  <c r="JZK52" i="7"/>
  <c r="JZO51" i="7" l="1"/>
  <c r="JZM52" i="7"/>
  <c r="JZQ51" i="7" l="1"/>
  <c r="JZO52" i="7"/>
  <c r="JZS51" i="7" l="1"/>
  <c r="JZQ52" i="7"/>
  <c r="JZU51" i="7" l="1"/>
  <c r="JZS52" i="7"/>
  <c r="JZW51" i="7" l="1"/>
  <c r="JZU52" i="7"/>
  <c r="JZY51" i="7" l="1"/>
  <c r="JZW52" i="7"/>
  <c r="KAA51" i="7" l="1"/>
  <c r="JZY52" i="7"/>
  <c r="KAC51" i="7" l="1"/>
  <c r="KAA52" i="7"/>
  <c r="KAE51" i="7" l="1"/>
  <c r="KAC52" i="7"/>
  <c r="KAG51" i="7" l="1"/>
  <c r="KAE52" i="7"/>
  <c r="KAI51" i="7" l="1"/>
  <c r="KAG52" i="7"/>
  <c r="KAK51" i="7" l="1"/>
  <c r="KAI52" i="7"/>
  <c r="KAM51" i="7" l="1"/>
  <c r="KAK52" i="7"/>
  <c r="KAO51" i="7" l="1"/>
  <c r="KAM52" i="7"/>
  <c r="KAQ51" i="7" l="1"/>
  <c r="KAO52" i="7"/>
  <c r="KAS51" i="7" l="1"/>
  <c r="KAQ52" i="7"/>
  <c r="KAU51" i="7" l="1"/>
  <c r="KAS52" i="7"/>
  <c r="KAW51" i="7" l="1"/>
  <c r="KAU52" i="7"/>
  <c r="KAY51" i="7" l="1"/>
  <c r="KAW52" i="7"/>
  <c r="KBA51" i="7" l="1"/>
  <c r="KAY52" i="7"/>
  <c r="KBC51" i="7" l="1"/>
  <c r="KBA52" i="7"/>
  <c r="KBE51" i="7" l="1"/>
  <c r="KBC52" i="7"/>
  <c r="KBG51" i="7" l="1"/>
  <c r="KBE52" i="7"/>
  <c r="KBI51" i="7" l="1"/>
  <c r="KBG52" i="7"/>
  <c r="KBK51" i="7" l="1"/>
  <c r="KBI52" i="7"/>
  <c r="KBM51" i="7" l="1"/>
  <c r="KBK52" i="7"/>
  <c r="KBO51" i="7" l="1"/>
  <c r="KBM52" i="7"/>
  <c r="KBQ51" i="7" l="1"/>
  <c r="KBO52" i="7"/>
  <c r="KBS51" i="7" l="1"/>
  <c r="KBQ52" i="7"/>
  <c r="KBU51" i="7" l="1"/>
  <c r="KBS52" i="7"/>
  <c r="KBW51" i="7" l="1"/>
  <c r="KBU52" i="7"/>
  <c r="KBY51" i="7" l="1"/>
  <c r="KBW52" i="7"/>
  <c r="KCA51" i="7" l="1"/>
  <c r="KBY52" i="7"/>
  <c r="KCC51" i="7" l="1"/>
  <c r="KCA52" i="7"/>
  <c r="KCE51" i="7" l="1"/>
  <c r="KCC52" i="7"/>
  <c r="KCG51" i="7" l="1"/>
  <c r="KCE52" i="7"/>
  <c r="KCI51" i="7" l="1"/>
  <c r="KCG52" i="7"/>
  <c r="KCK51" i="7" l="1"/>
  <c r="KCI52" i="7"/>
  <c r="KCM51" i="7" l="1"/>
  <c r="KCK52" i="7"/>
  <c r="KCO51" i="7" l="1"/>
  <c r="KCM52" i="7"/>
  <c r="KCQ51" i="7" l="1"/>
  <c r="KCO52" i="7"/>
  <c r="KCS51" i="7" l="1"/>
  <c r="KCQ52" i="7"/>
  <c r="KCU51" i="7" l="1"/>
  <c r="KCS52" i="7"/>
  <c r="KCW51" i="7" l="1"/>
  <c r="KCU52" i="7"/>
  <c r="KCY51" i="7" l="1"/>
  <c r="KCW52" i="7"/>
  <c r="KDA51" i="7" l="1"/>
  <c r="KCY52" i="7"/>
  <c r="KDC51" i="7" l="1"/>
  <c r="KDA52" i="7"/>
  <c r="KDE51" i="7" l="1"/>
  <c r="KDC52" i="7"/>
  <c r="KDG51" i="7" l="1"/>
  <c r="KDE52" i="7"/>
  <c r="KDI51" i="7" l="1"/>
  <c r="KDG52" i="7"/>
  <c r="KDK51" i="7" l="1"/>
  <c r="KDI52" i="7"/>
  <c r="KDM51" i="7" l="1"/>
  <c r="KDK52" i="7"/>
  <c r="KDO51" i="7" l="1"/>
  <c r="KDM52" i="7"/>
  <c r="KDQ51" i="7" l="1"/>
  <c r="KDO52" i="7"/>
  <c r="KDS51" i="7" l="1"/>
  <c r="KDQ52" i="7"/>
  <c r="KDU51" i="7" l="1"/>
  <c r="KDS52" i="7"/>
  <c r="KDW51" i="7" l="1"/>
  <c r="KDU52" i="7"/>
  <c r="KDY51" i="7" l="1"/>
  <c r="KDW52" i="7"/>
  <c r="KEA51" i="7" l="1"/>
  <c r="KDY52" i="7"/>
  <c r="KEC51" i="7" l="1"/>
  <c r="KEA52" i="7"/>
  <c r="KEE51" i="7" l="1"/>
  <c r="KEC52" i="7"/>
  <c r="KEG51" i="7" l="1"/>
  <c r="KEE52" i="7"/>
  <c r="KEI51" i="7" l="1"/>
  <c r="KEG52" i="7"/>
  <c r="KEK51" i="7" l="1"/>
  <c r="KEI52" i="7"/>
  <c r="KEM51" i="7" l="1"/>
  <c r="KEK52" i="7"/>
  <c r="KEO51" i="7" l="1"/>
  <c r="KEM52" i="7"/>
  <c r="KEQ51" i="7" l="1"/>
  <c r="KEO52" i="7"/>
  <c r="KES51" i="7" l="1"/>
  <c r="KEQ52" i="7"/>
  <c r="KEU51" i="7" l="1"/>
  <c r="KES52" i="7"/>
  <c r="KEW51" i="7" l="1"/>
  <c r="KEU52" i="7"/>
  <c r="KEY51" i="7" l="1"/>
  <c r="KEW52" i="7"/>
  <c r="KFA51" i="7" l="1"/>
  <c r="KEY52" i="7"/>
  <c r="KFC51" i="7" l="1"/>
  <c r="KFA52" i="7"/>
  <c r="KFE51" i="7" l="1"/>
  <c r="KFC52" i="7"/>
  <c r="KFG51" i="7" l="1"/>
  <c r="KFE52" i="7"/>
  <c r="KFI51" i="7" l="1"/>
  <c r="KFG52" i="7"/>
  <c r="KFK51" i="7" l="1"/>
  <c r="KFI52" i="7"/>
  <c r="KFM51" i="7" l="1"/>
  <c r="KFK52" i="7"/>
  <c r="KFO51" i="7" l="1"/>
  <c r="KFM52" i="7"/>
  <c r="KFQ51" i="7" l="1"/>
  <c r="KFO52" i="7"/>
  <c r="KFS51" i="7" l="1"/>
  <c r="KFQ52" i="7"/>
  <c r="KFU51" i="7" l="1"/>
  <c r="KFS52" i="7"/>
  <c r="KFW51" i="7" l="1"/>
  <c r="KFU52" i="7"/>
  <c r="KFY51" i="7" l="1"/>
  <c r="KFW52" i="7"/>
  <c r="KGA51" i="7" l="1"/>
  <c r="KFY52" i="7"/>
  <c r="KGC51" i="7" l="1"/>
  <c r="KGA52" i="7"/>
  <c r="KGE51" i="7" l="1"/>
  <c r="KGC52" i="7"/>
  <c r="KGG51" i="7" l="1"/>
  <c r="KGE52" i="7"/>
  <c r="KGI51" i="7" l="1"/>
  <c r="KGG52" i="7"/>
  <c r="KGK51" i="7" l="1"/>
  <c r="KGI52" i="7"/>
  <c r="KGM51" i="7" l="1"/>
  <c r="KGK52" i="7"/>
  <c r="KGO51" i="7" l="1"/>
  <c r="KGM52" i="7"/>
  <c r="KGQ51" i="7" l="1"/>
  <c r="KGO52" i="7"/>
  <c r="KGS51" i="7" l="1"/>
  <c r="KGQ52" i="7"/>
  <c r="KGU51" i="7" l="1"/>
  <c r="KGS52" i="7"/>
  <c r="KGW51" i="7" l="1"/>
  <c r="KGU52" i="7"/>
  <c r="KGY51" i="7" l="1"/>
  <c r="KGW52" i="7"/>
  <c r="KHA51" i="7" l="1"/>
  <c r="KGY52" i="7"/>
  <c r="KHC51" i="7" l="1"/>
  <c r="KHA52" i="7"/>
  <c r="KHE51" i="7" l="1"/>
  <c r="KHC52" i="7"/>
  <c r="KHG51" i="7" l="1"/>
  <c r="KHE52" i="7"/>
  <c r="KHI51" i="7" l="1"/>
  <c r="KHG52" i="7"/>
  <c r="KHK51" i="7" l="1"/>
  <c r="KHI52" i="7"/>
  <c r="KHM51" i="7" l="1"/>
  <c r="KHK52" i="7"/>
  <c r="KHO51" i="7" l="1"/>
  <c r="KHM52" i="7"/>
  <c r="KHQ51" i="7" l="1"/>
  <c r="KHO52" i="7"/>
  <c r="KHS51" i="7" l="1"/>
  <c r="KHQ52" i="7"/>
  <c r="KHU51" i="7" l="1"/>
  <c r="KHS52" i="7"/>
  <c r="KHW51" i="7" l="1"/>
  <c r="KHU52" i="7"/>
  <c r="KHY51" i="7" l="1"/>
  <c r="KHW52" i="7"/>
  <c r="KIA51" i="7" l="1"/>
  <c r="KHY52" i="7"/>
  <c r="KIC51" i="7" l="1"/>
  <c r="KIA52" i="7"/>
  <c r="KIE51" i="7" l="1"/>
  <c r="KIC52" i="7"/>
  <c r="KIG51" i="7" l="1"/>
  <c r="KIE52" i="7"/>
  <c r="KII51" i="7" l="1"/>
  <c r="KIG52" i="7"/>
  <c r="KIK51" i="7" l="1"/>
  <c r="KII52" i="7"/>
  <c r="KIM51" i="7" l="1"/>
  <c r="KIK52" i="7"/>
  <c r="KIO51" i="7" l="1"/>
  <c r="KIM52" i="7"/>
  <c r="KIQ51" i="7" l="1"/>
  <c r="KIO52" i="7"/>
  <c r="KIS51" i="7" l="1"/>
  <c r="KIQ52" i="7"/>
  <c r="KIU51" i="7" l="1"/>
  <c r="KIS52" i="7"/>
  <c r="KIW51" i="7" l="1"/>
  <c r="KIU52" i="7"/>
  <c r="KIY51" i="7" l="1"/>
  <c r="KIW52" i="7"/>
  <c r="KJA51" i="7" l="1"/>
  <c r="KIY52" i="7"/>
  <c r="KJC51" i="7" l="1"/>
  <c r="KJA52" i="7"/>
  <c r="KJE51" i="7" l="1"/>
  <c r="KJC52" i="7"/>
  <c r="KJG51" i="7" l="1"/>
  <c r="KJE52" i="7"/>
  <c r="KJI51" i="7" l="1"/>
  <c r="KJG52" i="7"/>
  <c r="KJK51" i="7" l="1"/>
  <c r="KJI52" i="7"/>
  <c r="KJM51" i="7" l="1"/>
  <c r="KJK52" i="7"/>
  <c r="KJO51" i="7" l="1"/>
  <c r="KJM52" i="7"/>
  <c r="KJQ51" i="7" l="1"/>
  <c r="KJO52" i="7"/>
  <c r="KJS51" i="7" l="1"/>
  <c r="KJQ52" i="7"/>
  <c r="KJU51" i="7" l="1"/>
  <c r="KJS52" i="7"/>
  <c r="KJW51" i="7" l="1"/>
  <c r="KJU52" i="7"/>
  <c r="KJY51" i="7" l="1"/>
  <c r="KJW52" i="7"/>
  <c r="KKA51" i="7" l="1"/>
  <c r="KJY52" i="7"/>
  <c r="KKC51" i="7" l="1"/>
  <c r="KKA52" i="7"/>
  <c r="KKE51" i="7" l="1"/>
  <c r="KKC52" i="7"/>
  <c r="KKG51" i="7" l="1"/>
  <c r="KKE52" i="7"/>
  <c r="KKI51" i="7" l="1"/>
  <c r="KKG52" i="7"/>
  <c r="KKK51" i="7" l="1"/>
  <c r="KKI52" i="7"/>
  <c r="KKM51" i="7" l="1"/>
  <c r="KKK52" i="7"/>
  <c r="KKO51" i="7" l="1"/>
  <c r="KKM52" i="7"/>
  <c r="KKQ51" i="7" l="1"/>
  <c r="KKO52" i="7"/>
  <c r="KKS51" i="7" l="1"/>
  <c r="KKQ52" i="7"/>
  <c r="KKU51" i="7" l="1"/>
  <c r="KKS52" i="7"/>
  <c r="KKW51" i="7" l="1"/>
  <c r="KKU52" i="7"/>
  <c r="KKY51" i="7" l="1"/>
  <c r="KKW52" i="7"/>
  <c r="KLA51" i="7" l="1"/>
  <c r="KKY52" i="7"/>
  <c r="KLC51" i="7" l="1"/>
  <c r="KLA52" i="7"/>
  <c r="KLE51" i="7" l="1"/>
  <c r="KLC52" i="7"/>
  <c r="KLG51" i="7" l="1"/>
  <c r="KLE52" i="7"/>
  <c r="KLI51" i="7" l="1"/>
  <c r="KLG52" i="7"/>
  <c r="KLK51" i="7" l="1"/>
  <c r="KLI52" i="7"/>
  <c r="KLM51" i="7" l="1"/>
  <c r="KLK52" i="7"/>
  <c r="KLO51" i="7" l="1"/>
  <c r="KLM52" i="7"/>
  <c r="KLQ51" i="7" l="1"/>
  <c r="KLO52" i="7"/>
  <c r="KLS51" i="7" l="1"/>
  <c r="KLQ52" i="7"/>
  <c r="KLU51" i="7" l="1"/>
  <c r="KLS52" i="7"/>
  <c r="KLW51" i="7" l="1"/>
  <c r="KLU52" i="7"/>
  <c r="KLY51" i="7" l="1"/>
  <c r="KLW52" i="7"/>
  <c r="KMA51" i="7" l="1"/>
  <c r="KLY52" i="7"/>
  <c r="KMC51" i="7" l="1"/>
  <c r="KMA52" i="7"/>
  <c r="KME51" i="7" l="1"/>
  <c r="KMC52" i="7"/>
  <c r="KMG51" i="7" l="1"/>
  <c r="KME52" i="7"/>
  <c r="KMI51" i="7" l="1"/>
  <c r="KMG52" i="7"/>
  <c r="KMK51" i="7" l="1"/>
  <c r="KMI52" i="7"/>
  <c r="KMM51" i="7" l="1"/>
  <c r="KMK52" i="7"/>
  <c r="KMO51" i="7" l="1"/>
  <c r="KMM52" i="7"/>
  <c r="KMQ51" i="7" l="1"/>
  <c r="KMO52" i="7"/>
  <c r="KMS51" i="7" l="1"/>
  <c r="KMQ52" i="7"/>
  <c r="KMU51" i="7" l="1"/>
  <c r="KMS52" i="7"/>
  <c r="KMW51" i="7" l="1"/>
  <c r="KMU52" i="7"/>
  <c r="KMY51" i="7" l="1"/>
  <c r="KMW52" i="7"/>
  <c r="KNA51" i="7" l="1"/>
  <c r="KMY52" i="7"/>
  <c r="KNC51" i="7" l="1"/>
  <c r="KNA52" i="7"/>
  <c r="KNE51" i="7" l="1"/>
  <c r="KNC52" i="7"/>
  <c r="KNG51" i="7" l="1"/>
  <c r="KNE52" i="7"/>
  <c r="KNI51" i="7" l="1"/>
  <c r="KNG52" i="7"/>
  <c r="KNK51" i="7" l="1"/>
  <c r="KNI52" i="7"/>
  <c r="KNM51" i="7" l="1"/>
  <c r="KNK52" i="7"/>
  <c r="KNO51" i="7" l="1"/>
  <c r="KNM52" i="7"/>
  <c r="KNQ51" i="7" l="1"/>
  <c r="KNO52" i="7"/>
  <c r="KNS51" i="7" l="1"/>
  <c r="KNQ52" i="7"/>
  <c r="KNU51" i="7" l="1"/>
  <c r="KNS52" i="7"/>
  <c r="KNW51" i="7" l="1"/>
  <c r="KNU52" i="7"/>
  <c r="KNY51" i="7" l="1"/>
  <c r="KNW52" i="7"/>
  <c r="KOA51" i="7" l="1"/>
  <c r="KNY52" i="7"/>
  <c r="KOC51" i="7" l="1"/>
  <c r="KOA52" i="7"/>
  <c r="KOE51" i="7" l="1"/>
  <c r="KOC52" i="7"/>
  <c r="KOG51" i="7" l="1"/>
  <c r="KOE52" i="7"/>
  <c r="KOI51" i="7" l="1"/>
  <c r="KOG52" i="7"/>
  <c r="KOK51" i="7" l="1"/>
  <c r="KOI52" i="7"/>
  <c r="KOM51" i="7" l="1"/>
  <c r="KOK52" i="7"/>
  <c r="KOO51" i="7" l="1"/>
  <c r="KOM52" i="7"/>
  <c r="KOQ51" i="7" l="1"/>
  <c r="KOO52" i="7"/>
  <c r="KOS51" i="7" l="1"/>
  <c r="KOQ52" i="7"/>
  <c r="KOU51" i="7" l="1"/>
  <c r="KOS52" i="7"/>
  <c r="KOW51" i="7" l="1"/>
  <c r="KOU52" i="7"/>
  <c r="KOY51" i="7" l="1"/>
  <c r="KOW52" i="7"/>
  <c r="KPA51" i="7" l="1"/>
  <c r="KOY52" i="7"/>
  <c r="KPC51" i="7" l="1"/>
  <c r="KPA52" i="7"/>
  <c r="KPE51" i="7" l="1"/>
  <c r="KPC52" i="7"/>
  <c r="KPG51" i="7" l="1"/>
  <c r="KPE52" i="7"/>
  <c r="KPI51" i="7" l="1"/>
  <c r="KPG52" i="7"/>
  <c r="KPK51" i="7" l="1"/>
  <c r="KPI52" i="7"/>
  <c r="KPM51" i="7" l="1"/>
  <c r="KPK52" i="7"/>
  <c r="KPO51" i="7" l="1"/>
  <c r="KPM52" i="7"/>
  <c r="KPQ51" i="7" l="1"/>
  <c r="KPO52" i="7"/>
  <c r="KPS51" i="7" l="1"/>
  <c r="KPQ52" i="7"/>
  <c r="KPU51" i="7" l="1"/>
  <c r="KPS52" i="7"/>
  <c r="KPW51" i="7" l="1"/>
  <c r="KPU52" i="7"/>
  <c r="KPY51" i="7" l="1"/>
  <c r="KPW52" i="7"/>
  <c r="KQA51" i="7" l="1"/>
  <c r="KPY52" i="7"/>
  <c r="KQC51" i="7" l="1"/>
  <c r="KQA52" i="7"/>
  <c r="KQE51" i="7" l="1"/>
  <c r="KQC52" i="7"/>
  <c r="KQG51" i="7" l="1"/>
  <c r="KQE52" i="7"/>
  <c r="KQI51" i="7" l="1"/>
  <c r="KQG52" i="7"/>
  <c r="KQK51" i="7" l="1"/>
  <c r="KQI52" i="7"/>
  <c r="KQM51" i="7" l="1"/>
  <c r="KQK52" i="7"/>
  <c r="KQO51" i="7" l="1"/>
  <c r="KQM52" i="7"/>
  <c r="KQQ51" i="7" l="1"/>
  <c r="KQO52" i="7"/>
  <c r="KQS51" i="7" l="1"/>
  <c r="KQQ52" i="7"/>
  <c r="KQU51" i="7" l="1"/>
  <c r="KQS52" i="7"/>
  <c r="KQW51" i="7" l="1"/>
  <c r="KQU52" i="7"/>
  <c r="KQY51" i="7" l="1"/>
  <c r="KQW52" i="7"/>
  <c r="KRA51" i="7" l="1"/>
  <c r="KQY52" i="7"/>
  <c r="KRC51" i="7" l="1"/>
  <c r="KRA52" i="7"/>
  <c r="KRE51" i="7" l="1"/>
  <c r="KRC52" i="7"/>
  <c r="KRG51" i="7" l="1"/>
  <c r="KRE52" i="7"/>
  <c r="KRI51" i="7" l="1"/>
  <c r="KRG52" i="7"/>
  <c r="KRK51" i="7" l="1"/>
  <c r="KRI52" i="7"/>
  <c r="KRM51" i="7" l="1"/>
  <c r="KRK52" i="7"/>
  <c r="KRO51" i="7" l="1"/>
  <c r="KRM52" i="7"/>
  <c r="KRQ51" i="7" l="1"/>
  <c r="KRO52" i="7"/>
  <c r="KRS51" i="7" l="1"/>
  <c r="KRQ52" i="7"/>
  <c r="KRU51" i="7" l="1"/>
  <c r="KRS52" i="7"/>
  <c r="KRW51" i="7" l="1"/>
  <c r="KRU52" i="7"/>
  <c r="KRY51" i="7" l="1"/>
  <c r="KRW52" i="7"/>
  <c r="KSA51" i="7" l="1"/>
  <c r="KRY52" i="7"/>
  <c r="KSC51" i="7" l="1"/>
  <c r="KSA52" i="7"/>
  <c r="KSE51" i="7" l="1"/>
  <c r="KSC52" i="7"/>
  <c r="KSG51" i="7" l="1"/>
  <c r="KSE52" i="7"/>
  <c r="KSI51" i="7" l="1"/>
  <c r="KSG52" i="7"/>
  <c r="KSK51" i="7" l="1"/>
  <c r="KSI52" i="7"/>
  <c r="KSM51" i="7" l="1"/>
  <c r="KSK52" i="7"/>
  <c r="KSO51" i="7" l="1"/>
  <c r="KSM52" i="7"/>
  <c r="KSQ51" i="7" l="1"/>
  <c r="KSO52" i="7"/>
  <c r="KSS51" i="7" l="1"/>
  <c r="KSQ52" i="7"/>
  <c r="KSU51" i="7" l="1"/>
  <c r="KSS52" i="7"/>
  <c r="KSW51" i="7" l="1"/>
  <c r="KSU52" i="7"/>
  <c r="KSY51" i="7" l="1"/>
  <c r="KSW52" i="7"/>
  <c r="KTA51" i="7" l="1"/>
  <c r="KSY52" i="7"/>
  <c r="KTC51" i="7" l="1"/>
  <c r="KTA52" i="7"/>
  <c r="KTE51" i="7" l="1"/>
  <c r="KTC52" i="7"/>
  <c r="KTG51" i="7" l="1"/>
  <c r="KTE52" i="7"/>
  <c r="KTI51" i="7" l="1"/>
  <c r="KTG52" i="7"/>
  <c r="KTK51" i="7" l="1"/>
  <c r="KTI52" i="7"/>
  <c r="KTM51" i="7" l="1"/>
  <c r="KTK52" i="7"/>
  <c r="KTO51" i="7" l="1"/>
  <c r="KTM52" i="7"/>
  <c r="KTQ51" i="7" l="1"/>
  <c r="KTO52" i="7"/>
  <c r="KTS51" i="7" l="1"/>
  <c r="KTQ52" i="7"/>
  <c r="KTU51" i="7" l="1"/>
  <c r="KTS52" i="7"/>
  <c r="KTW51" i="7" l="1"/>
  <c r="KTU52" i="7"/>
  <c r="KTY51" i="7" l="1"/>
  <c r="KTW52" i="7"/>
  <c r="KUA51" i="7" l="1"/>
  <c r="KTY52" i="7"/>
  <c r="KUC51" i="7" l="1"/>
  <c r="KUA52" i="7"/>
  <c r="KUE51" i="7" l="1"/>
  <c r="KUC52" i="7"/>
  <c r="KUG51" i="7" l="1"/>
  <c r="KUE52" i="7"/>
  <c r="KUI51" i="7" l="1"/>
  <c r="KUG52" i="7"/>
  <c r="KUK51" i="7" l="1"/>
  <c r="KUI52" i="7"/>
  <c r="KUM51" i="7" l="1"/>
  <c r="KUK52" i="7"/>
  <c r="KUO51" i="7" l="1"/>
  <c r="KUM52" i="7"/>
  <c r="KUQ51" i="7" l="1"/>
  <c r="KUO52" i="7"/>
  <c r="KUS51" i="7" l="1"/>
  <c r="KUQ52" i="7"/>
  <c r="KUU51" i="7" l="1"/>
  <c r="KUS52" i="7"/>
  <c r="KUW51" i="7" l="1"/>
  <c r="KUU52" i="7"/>
  <c r="KUY51" i="7" l="1"/>
  <c r="KUW52" i="7"/>
  <c r="KVA51" i="7" l="1"/>
  <c r="KUY52" i="7"/>
  <c r="KVC51" i="7" l="1"/>
  <c r="KVA52" i="7"/>
  <c r="KVE51" i="7" l="1"/>
  <c r="KVC52" i="7"/>
  <c r="KVG51" i="7" l="1"/>
  <c r="KVE52" i="7"/>
  <c r="KVI51" i="7" l="1"/>
  <c r="KVG52" i="7"/>
  <c r="KVK51" i="7" l="1"/>
  <c r="KVI52" i="7"/>
  <c r="KVM51" i="7" l="1"/>
  <c r="KVK52" i="7"/>
  <c r="KVO51" i="7" l="1"/>
  <c r="KVM52" i="7"/>
  <c r="KVQ51" i="7" l="1"/>
  <c r="KVO52" i="7"/>
  <c r="KVS51" i="7" l="1"/>
  <c r="KVQ52" i="7"/>
  <c r="KVU51" i="7" l="1"/>
  <c r="KVS52" i="7"/>
  <c r="KVW51" i="7" l="1"/>
  <c r="KVU52" i="7"/>
  <c r="KVY51" i="7" l="1"/>
  <c r="KVW52" i="7"/>
  <c r="KWA51" i="7" l="1"/>
  <c r="KVY52" i="7"/>
  <c r="KWC51" i="7" l="1"/>
  <c r="KWA52" i="7"/>
  <c r="KWE51" i="7" l="1"/>
  <c r="KWC52" i="7"/>
  <c r="KWG51" i="7" l="1"/>
  <c r="KWE52" i="7"/>
  <c r="KWI51" i="7" l="1"/>
  <c r="KWG52" i="7"/>
  <c r="KWK51" i="7" l="1"/>
  <c r="KWI52" i="7"/>
  <c r="KWM51" i="7" l="1"/>
  <c r="KWK52" i="7"/>
  <c r="KWO51" i="7" l="1"/>
  <c r="KWM52" i="7"/>
  <c r="KWQ51" i="7" l="1"/>
  <c r="KWO52" i="7"/>
  <c r="KWS51" i="7" l="1"/>
  <c r="KWQ52" i="7"/>
  <c r="KWU51" i="7" l="1"/>
  <c r="KWS52" i="7"/>
  <c r="KWW51" i="7" l="1"/>
  <c r="KWU52" i="7"/>
  <c r="KWY51" i="7" l="1"/>
  <c r="KWW52" i="7"/>
  <c r="KXA51" i="7" l="1"/>
  <c r="KWY52" i="7"/>
  <c r="KXC51" i="7" l="1"/>
  <c r="KXA52" i="7"/>
  <c r="KXE51" i="7" l="1"/>
  <c r="KXC52" i="7"/>
  <c r="KXG51" i="7" l="1"/>
  <c r="KXE52" i="7"/>
  <c r="KXI51" i="7" l="1"/>
  <c r="KXG52" i="7"/>
  <c r="KXK51" i="7" l="1"/>
  <c r="KXI52" i="7"/>
  <c r="KXM51" i="7" l="1"/>
  <c r="KXK52" i="7"/>
  <c r="KXO51" i="7" l="1"/>
  <c r="KXM52" i="7"/>
  <c r="KXQ51" i="7" l="1"/>
  <c r="KXO52" i="7"/>
  <c r="KXS51" i="7" l="1"/>
  <c r="KXQ52" i="7"/>
  <c r="KXU51" i="7" l="1"/>
  <c r="KXS52" i="7"/>
  <c r="KXW51" i="7" l="1"/>
  <c r="KXU52" i="7"/>
  <c r="KXY51" i="7" l="1"/>
  <c r="KXW52" i="7"/>
  <c r="KYA51" i="7" l="1"/>
  <c r="KXY52" i="7"/>
  <c r="KYC51" i="7" l="1"/>
  <c r="KYA52" i="7"/>
  <c r="KYE51" i="7" l="1"/>
  <c r="KYC52" i="7"/>
  <c r="KYG51" i="7" l="1"/>
  <c r="KYE52" i="7"/>
  <c r="KYI51" i="7" l="1"/>
  <c r="KYG52" i="7"/>
  <c r="KYK51" i="7" l="1"/>
  <c r="KYI52" i="7"/>
  <c r="KYM51" i="7" l="1"/>
  <c r="KYK52" i="7"/>
  <c r="KYO51" i="7" l="1"/>
  <c r="KYM52" i="7"/>
  <c r="KYQ51" i="7" l="1"/>
  <c r="KYO52" i="7"/>
  <c r="KYS51" i="7" l="1"/>
  <c r="KYQ52" i="7"/>
  <c r="KYU51" i="7" l="1"/>
  <c r="KYS52" i="7"/>
  <c r="KYW51" i="7" l="1"/>
  <c r="KYU52" i="7"/>
  <c r="KYY51" i="7" l="1"/>
  <c r="KYW52" i="7"/>
  <c r="KZA51" i="7" l="1"/>
  <c r="KYY52" i="7"/>
  <c r="KZC51" i="7" l="1"/>
  <c r="KZA52" i="7"/>
  <c r="KZE51" i="7" l="1"/>
  <c r="KZC52" i="7"/>
  <c r="KZG51" i="7" l="1"/>
  <c r="KZE52" i="7"/>
  <c r="KZI51" i="7" l="1"/>
  <c r="KZG52" i="7"/>
  <c r="KZK51" i="7" l="1"/>
  <c r="KZI52" i="7"/>
  <c r="KZM51" i="7" l="1"/>
  <c r="KZK52" i="7"/>
  <c r="KZO51" i="7" l="1"/>
  <c r="KZM52" i="7"/>
  <c r="KZQ51" i="7" l="1"/>
  <c r="KZO52" i="7"/>
  <c r="KZS51" i="7" l="1"/>
  <c r="KZQ52" i="7"/>
  <c r="KZU51" i="7" l="1"/>
  <c r="KZS52" i="7"/>
  <c r="KZW51" i="7" l="1"/>
  <c r="KZU52" i="7"/>
  <c r="KZY51" i="7" l="1"/>
  <c r="KZW52" i="7"/>
  <c r="LAA51" i="7" l="1"/>
  <c r="KZY52" i="7"/>
  <c r="LAC51" i="7" l="1"/>
  <c r="LAA52" i="7"/>
  <c r="LAE51" i="7" l="1"/>
  <c r="LAC52" i="7"/>
  <c r="LAG51" i="7" l="1"/>
  <c r="LAE52" i="7"/>
  <c r="LAI51" i="7" l="1"/>
  <c r="LAG52" i="7"/>
  <c r="LAK51" i="7" l="1"/>
  <c r="LAI52" i="7"/>
  <c r="LAM51" i="7" l="1"/>
  <c r="LAK52" i="7"/>
  <c r="LAO51" i="7" l="1"/>
  <c r="LAM52" i="7"/>
  <c r="LAQ51" i="7" l="1"/>
  <c r="LAO52" i="7"/>
  <c r="LAS51" i="7" l="1"/>
  <c r="LAQ52" i="7"/>
  <c r="LAU51" i="7" l="1"/>
  <c r="LAS52" i="7"/>
  <c r="LAW51" i="7" l="1"/>
  <c r="LAU52" i="7"/>
  <c r="LAY51" i="7" l="1"/>
  <c r="LAW52" i="7"/>
  <c r="LBA51" i="7" l="1"/>
  <c r="LAY52" i="7"/>
  <c r="LBC51" i="7" l="1"/>
  <c r="LBA52" i="7"/>
  <c r="LBE51" i="7" l="1"/>
  <c r="LBC52" i="7"/>
  <c r="LBG51" i="7" l="1"/>
  <c r="LBE52" i="7"/>
  <c r="LBI51" i="7" l="1"/>
  <c r="LBG52" i="7"/>
  <c r="LBK51" i="7" l="1"/>
  <c r="LBI52" i="7"/>
  <c r="LBM51" i="7" l="1"/>
  <c r="LBK52" i="7"/>
  <c r="LBO51" i="7" l="1"/>
  <c r="LBM52" i="7"/>
  <c r="LBQ51" i="7" l="1"/>
  <c r="LBO52" i="7"/>
  <c r="LBS51" i="7" l="1"/>
  <c r="LBQ52" i="7"/>
  <c r="LBU51" i="7" l="1"/>
  <c r="LBS52" i="7"/>
  <c r="LBW51" i="7" l="1"/>
  <c r="LBU52" i="7"/>
  <c r="LBY51" i="7" l="1"/>
  <c r="LBW52" i="7"/>
  <c r="LCA51" i="7" l="1"/>
  <c r="LBY52" i="7"/>
  <c r="LCC51" i="7" l="1"/>
  <c r="LCA52" i="7"/>
  <c r="LCE51" i="7" l="1"/>
  <c r="LCC52" i="7"/>
  <c r="LCG51" i="7" l="1"/>
  <c r="LCE52" i="7"/>
  <c r="LCI51" i="7" l="1"/>
  <c r="LCG52" i="7"/>
  <c r="LCK51" i="7" l="1"/>
  <c r="LCI52" i="7"/>
  <c r="LCM51" i="7" l="1"/>
  <c r="LCK52" i="7"/>
  <c r="LCO51" i="7" l="1"/>
  <c r="LCM52" i="7"/>
  <c r="LCQ51" i="7" l="1"/>
  <c r="LCO52" i="7"/>
  <c r="LCS51" i="7" l="1"/>
  <c r="LCQ52" i="7"/>
  <c r="LCU51" i="7" l="1"/>
  <c r="LCS52" i="7"/>
  <c r="LCW51" i="7" l="1"/>
  <c r="LCU52" i="7"/>
  <c r="LCY51" i="7" l="1"/>
  <c r="LCW52" i="7"/>
  <c r="LDA51" i="7" l="1"/>
  <c r="LCY52" i="7"/>
  <c r="LDC51" i="7" l="1"/>
  <c r="LDA52" i="7"/>
  <c r="LDE51" i="7" l="1"/>
  <c r="LDC52" i="7"/>
  <c r="LDG51" i="7" l="1"/>
  <c r="LDE52" i="7"/>
  <c r="LDI51" i="7" l="1"/>
  <c r="LDG52" i="7"/>
  <c r="LDK51" i="7" l="1"/>
  <c r="LDI52" i="7"/>
  <c r="LDM51" i="7" l="1"/>
  <c r="LDK52" i="7"/>
  <c r="LDO51" i="7" l="1"/>
  <c r="LDM52" i="7"/>
  <c r="LDQ51" i="7" l="1"/>
  <c r="LDO52" i="7"/>
  <c r="LDS51" i="7" l="1"/>
  <c r="LDQ52" i="7"/>
  <c r="LDU51" i="7" l="1"/>
  <c r="LDS52" i="7"/>
  <c r="LDW51" i="7" l="1"/>
  <c r="LDU52" i="7"/>
  <c r="LDY51" i="7" l="1"/>
  <c r="LDW52" i="7"/>
  <c r="LEA51" i="7" l="1"/>
  <c r="LDY52" i="7"/>
  <c r="LEC51" i="7" l="1"/>
  <c r="LEA52" i="7"/>
  <c r="LEE51" i="7" l="1"/>
  <c r="LEC52" i="7"/>
  <c r="LEG51" i="7" l="1"/>
  <c r="LEE52" i="7"/>
  <c r="LEI51" i="7" l="1"/>
  <c r="LEG52" i="7"/>
  <c r="LEK51" i="7" l="1"/>
  <c r="LEI52" i="7"/>
  <c r="LEM51" i="7" l="1"/>
  <c r="LEK52" i="7"/>
  <c r="LEO51" i="7" l="1"/>
  <c r="LEM52" i="7"/>
  <c r="LEQ51" i="7" l="1"/>
  <c r="LEO52" i="7"/>
  <c r="LES51" i="7" l="1"/>
  <c r="LEQ52" i="7"/>
  <c r="LEU51" i="7" l="1"/>
  <c r="LES52" i="7"/>
  <c r="LEW51" i="7" l="1"/>
  <c r="LEU52" i="7"/>
  <c r="LEY51" i="7" l="1"/>
  <c r="LEW52" i="7"/>
  <c r="LFA51" i="7" l="1"/>
  <c r="LEY52" i="7"/>
  <c r="LFC51" i="7" l="1"/>
  <c r="LFA52" i="7"/>
  <c r="LFE51" i="7" l="1"/>
  <c r="LFC52" i="7"/>
  <c r="LFG51" i="7" l="1"/>
  <c r="LFE52" i="7"/>
  <c r="LFI51" i="7" l="1"/>
  <c r="LFG52" i="7"/>
  <c r="LFK51" i="7" l="1"/>
  <c r="LFI52" i="7"/>
  <c r="LFM51" i="7" l="1"/>
  <c r="LFK52" i="7"/>
  <c r="LFO51" i="7" l="1"/>
  <c r="LFM52" i="7"/>
  <c r="LFQ51" i="7" l="1"/>
  <c r="LFO52" i="7"/>
  <c r="LFS51" i="7" l="1"/>
  <c r="LFQ52" i="7"/>
  <c r="LFU51" i="7" l="1"/>
  <c r="LFS52" i="7"/>
  <c r="LFW51" i="7" l="1"/>
  <c r="LFU52" i="7"/>
  <c r="LFY51" i="7" l="1"/>
  <c r="LFW52" i="7"/>
  <c r="LGA51" i="7" l="1"/>
  <c r="LFY52" i="7"/>
  <c r="LGC51" i="7" l="1"/>
  <c r="LGA52" i="7"/>
  <c r="LGE51" i="7" l="1"/>
  <c r="LGC52" i="7"/>
  <c r="LGG51" i="7" l="1"/>
  <c r="LGE52" i="7"/>
  <c r="LGI51" i="7" l="1"/>
  <c r="LGG52" i="7"/>
  <c r="LGK51" i="7" l="1"/>
  <c r="LGI52" i="7"/>
  <c r="LGM51" i="7" l="1"/>
  <c r="LGK52" i="7"/>
  <c r="LGO51" i="7" l="1"/>
  <c r="LGM52" i="7"/>
  <c r="LGQ51" i="7" l="1"/>
  <c r="LGO52" i="7"/>
  <c r="LGS51" i="7" l="1"/>
  <c r="LGQ52" i="7"/>
  <c r="LGU51" i="7" l="1"/>
  <c r="LGS52" i="7"/>
  <c r="LGW51" i="7" l="1"/>
  <c r="LGU52" i="7"/>
  <c r="LGY51" i="7" l="1"/>
  <c r="LGW52" i="7"/>
  <c r="LHA51" i="7" l="1"/>
  <c r="LGY52" i="7"/>
  <c r="LHC51" i="7" l="1"/>
  <c r="LHA52" i="7"/>
  <c r="LHE51" i="7" l="1"/>
  <c r="LHC52" i="7"/>
  <c r="LHG51" i="7" l="1"/>
  <c r="LHE52" i="7"/>
  <c r="LHI51" i="7" l="1"/>
  <c r="LHG52" i="7"/>
  <c r="LHK51" i="7" l="1"/>
  <c r="LHI52" i="7"/>
  <c r="LHM51" i="7" l="1"/>
  <c r="LHK52" i="7"/>
  <c r="LHO51" i="7" l="1"/>
  <c r="LHM52" i="7"/>
  <c r="LHQ51" i="7" l="1"/>
  <c r="LHO52" i="7"/>
  <c r="LHS51" i="7" l="1"/>
  <c r="LHQ52" i="7"/>
  <c r="LHU51" i="7" l="1"/>
  <c r="LHS52" i="7"/>
  <c r="LHW51" i="7" l="1"/>
  <c r="LHU52" i="7"/>
  <c r="LHY51" i="7" l="1"/>
  <c r="LHW52" i="7"/>
  <c r="LIA51" i="7" l="1"/>
  <c r="LHY52" i="7"/>
  <c r="LIC51" i="7" l="1"/>
  <c r="LIA52" i="7"/>
  <c r="LIE51" i="7" l="1"/>
  <c r="LIC52" i="7"/>
  <c r="LIG51" i="7" l="1"/>
  <c r="LIE52" i="7"/>
  <c r="LII51" i="7" l="1"/>
  <c r="LIG52" i="7"/>
  <c r="LIK51" i="7" l="1"/>
  <c r="LII52" i="7"/>
  <c r="LIM51" i="7" l="1"/>
  <c r="LIK52" i="7"/>
  <c r="LIO51" i="7" l="1"/>
  <c r="LIM52" i="7"/>
  <c r="LIQ51" i="7" l="1"/>
  <c r="LIO52" i="7"/>
  <c r="LIS51" i="7" l="1"/>
  <c r="LIQ52" i="7"/>
  <c r="LIU51" i="7" l="1"/>
  <c r="LIS52" i="7"/>
  <c r="LIW51" i="7" l="1"/>
  <c r="LIU52" i="7"/>
  <c r="LIY51" i="7" l="1"/>
  <c r="LIW52" i="7"/>
  <c r="LJA51" i="7" l="1"/>
  <c r="LIY52" i="7"/>
  <c r="LJC51" i="7" l="1"/>
  <c r="LJA52" i="7"/>
  <c r="LJE51" i="7" l="1"/>
  <c r="LJC52" i="7"/>
  <c r="LJG51" i="7" l="1"/>
  <c r="LJE52" i="7"/>
  <c r="LJI51" i="7" l="1"/>
  <c r="LJG52" i="7"/>
  <c r="LJK51" i="7" l="1"/>
  <c r="LJI52" i="7"/>
  <c r="LJM51" i="7" l="1"/>
  <c r="LJK52" i="7"/>
  <c r="LJO51" i="7" l="1"/>
  <c r="LJM52" i="7"/>
  <c r="LJQ51" i="7" l="1"/>
  <c r="LJO52" i="7"/>
  <c r="LJS51" i="7" l="1"/>
  <c r="LJQ52" i="7"/>
  <c r="LJU51" i="7" l="1"/>
  <c r="LJS52" i="7"/>
  <c r="LJW51" i="7" l="1"/>
  <c r="LJU52" i="7"/>
  <c r="LJY51" i="7" l="1"/>
  <c r="LJW52" i="7"/>
  <c r="LKA51" i="7" l="1"/>
  <c r="LJY52" i="7"/>
  <c r="LKC51" i="7" l="1"/>
  <c r="LKA52" i="7"/>
  <c r="LKE51" i="7" l="1"/>
  <c r="LKC52" i="7"/>
  <c r="LKG51" i="7" l="1"/>
  <c r="LKE52" i="7"/>
  <c r="LKI51" i="7" l="1"/>
  <c r="LKG52" i="7"/>
  <c r="LKK51" i="7" l="1"/>
  <c r="LKI52" i="7"/>
  <c r="LKM51" i="7" l="1"/>
  <c r="LKK52" i="7"/>
  <c r="LKO51" i="7" l="1"/>
  <c r="LKM52" i="7"/>
  <c r="LKQ51" i="7" l="1"/>
  <c r="LKO52" i="7"/>
  <c r="LKS51" i="7" l="1"/>
  <c r="LKQ52" i="7"/>
  <c r="LKU51" i="7" l="1"/>
  <c r="LKS52" i="7"/>
  <c r="LKW51" i="7" l="1"/>
  <c r="LKU52" i="7"/>
  <c r="LKY51" i="7" l="1"/>
  <c r="LKW52" i="7"/>
  <c r="LLA51" i="7" l="1"/>
  <c r="LKY52" i="7"/>
  <c r="LLC51" i="7" l="1"/>
  <c r="LLA52" i="7"/>
  <c r="LLE51" i="7" l="1"/>
  <c r="LLC52" i="7"/>
  <c r="LLG51" i="7" l="1"/>
  <c r="LLE52" i="7"/>
  <c r="LLI51" i="7" l="1"/>
  <c r="LLG52" i="7"/>
  <c r="LLK51" i="7" l="1"/>
  <c r="LLI52" i="7"/>
  <c r="LLM51" i="7" l="1"/>
  <c r="LLK52" i="7"/>
  <c r="LLO51" i="7" l="1"/>
  <c r="LLM52" i="7"/>
  <c r="LLQ51" i="7" l="1"/>
  <c r="LLO52" i="7"/>
  <c r="LLS51" i="7" l="1"/>
  <c r="LLQ52" i="7"/>
  <c r="LLU51" i="7" l="1"/>
  <c r="LLS52" i="7"/>
  <c r="LLW51" i="7" l="1"/>
  <c r="LLU52" i="7"/>
  <c r="LLY51" i="7" l="1"/>
  <c r="LLW52" i="7"/>
  <c r="LMA51" i="7" l="1"/>
  <c r="LLY52" i="7"/>
  <c r="LMC51" i="7" l="1"/>
  <c r="LMA52" i="7"/>
  <c r="LME51" i="7" l="1"/>
  <c r="LMC52" i="7"/>
  <c r="LMG51" i="7" l="1"/>
  <c r="LME52" i="7"/>
  <c r="LMI51" i="7" l="1"/>
  <c r="LMG52" i="7"/>
  <c r="LMK51" i="7" l="1"/>
  <c r="LMI52" i="7"/>
  <c r="LMM51" i="7" l="1"/>
  <c r="LMK52" i="7"/>
  <c r="LMO51" i="7" l="1"/>
  <c r="LMM52" i="7"/>
  <c r="LMQ51" i="7" l="1"/>
  <c r="LMO52" i="7"/>
  <c r="LMS51" i="7" l="1"/>
  <c r="LMQ52" i="7"/>
  <c r="LMU51" i="7" l="1"/>
  <c r="LMS52" i="7"/>
  <c r="LMW51" i="7" l="1"/>
  <c r="LMU52" i="7"/>
  <c r="LMY51" i="7" l="1"/>
  <c r="LMW52" i="7"/>
  <c r="LNA51" i="7" l="1"/>
  <c r="LMY52" i="7"/>
  <c r="LNC51" i="7" l="1"/>
  <c r="LNA52" i="7"/>
  <c r="LNE51" i="7" l="1"/>
  <c r="LNC52" i="7"/>
  <c r="LNG51" i="7" l="1"/>
  <c r="LNE52" i="7"/>
  <c r="LNI51" i="7" l="1"/>
  <c r="LNG52" i="7"/>
  <c r="LNK51" i="7" l="1"/>
  <c r="LNI52" i="7"/>
  <c r="LNM51" i="7" l="1"/>
  <c r="LNK52" i="7"/>
  <c r="LNO51" i="7" l="1"/>
  <c r="LNM52" i="7"/>
  <c r="LNQ51" i="7" l="1"/>
  <c r="LNO52" i="7"/>
  <c r="LNS51" i="7" l="1"/>
  <c r="LNQ52" i="7"/>
  <c r="LNU51" i="7" l="1"/>
  <c r="LNS52" i="7"/>
  <c r="LNW51" i="7" l="1"/>
  <c r="LNU52" i="7"/>
  <c r="LNY51" i="7" l="1"/>
  <c r="LNW52" i="7"/>
  <c r="LOA51" i="7" l="1"/>
  <c r="LNY52" i="7"/>
  <c r="LOC51" i="7" l="1"/>
  <c r="LOA52" i="7"/>
  <c r="LOE51" i="7" l="1"/>
  <c r="LOC52" i="7"/>
  <c r="LOG51" i="7" l="1"/>
  <c r="LOE52" i="7"/>
  <c r="LOI51" i="7" l="1"/>
  <c r="LOG52" i="7"/>
  <c r="LOK51" i="7" l="1"/>
  <c r="LOI52" i="7"/>
  <c r="LOM51" i="7" l="1"/>
  <c r="LOK52" i="7"/>
  <c r="LOO51" i="7" l="1"/>
  <c r="LOM52" i="7"/>
  <c r="LOQ51" i="7" l="1"/>
  <c r="LOO52" i="7"/>
  <c r="LOS51" i="7" l="1"/>
  <c r="LOQ52" i="7"/>
  <c r="LOU51" i="7" l="1"/>
  <c r="LOS52" i="7"/>
  <c r="LOW51" i="7" l="1"/>
  <c r="LOU52" i="7"/>
  <c r="LOY51" i="7" l="1"/>
  <c r="LOW52" i="7"/>
  <c r="LPA51" i="7" l="1"/>
  <c r="LOY52" i="7"/>
  <c r="LPC51" i="7" l="1"/>
  <c r="LPA52" i="7"/>
  <c r="LPE51" i="7" l="1"/>
  <c r="LPC52" i="7"/>
  <c r="LPG51" i="7" l="1"/>
  <c r="LPE52" i="7"/>
  <c r="LPI51" i="7" l="1"/>
  <c r="LPG52" i="7"/>
  <c r="LPK51" i="7" l="1"/>
  <c r="LPI52" i="7"/>
  <c r="LPM51" i="7" l="1"/>
  <c r="LPK52" i="7"/>
  <c r="LPO51" i="7" l="1"/>
  <c r="LPM52" i="7"/>
  <c r="LPQ51" i="7" l="1"/>
  <c r="LPO52" i="7"/>
  <c r="LPS51" i="7" l="1"/>
  <c r="LPQ52" i="7"/>
  <c r="LPU51" i="7" l="1"/>
  <c r="LPS52" i="7"/>
  <c r="LPW51" i="7" l="1"/>
  <c r="LPU52" i="7"/>
  <c r="LPY51" i="7" l="1"/>
  <c r="LPW52" i="7"/>
  <c r="LQA51" i="7" l="1"/>
  <c r="LPY52" i="7"/>
  <c r="LQC51" i="7" l="1"/>
  <c r="LQA52" i="7"/>
  <c r="LQE51" i="7" l="1"/>
  <c r="LQC52" i="7"/>
  <c r="LQG51" i="7" l="1"/>
  <c r="LQE52" i="7"/>
  <c r="LQI51" i="7" l="1"/>
  <c r="LQG52" i="7"/>
  <c r="LQK51" i="7" l="1"/>
  <c r="LQI52" i="7"/>
  <c r="LQM51" i="7" l="1"/>
  <c r="LQK52" i="7"/>
  <c r="LQO51" i="7" l="1"/>
  <c r="LQM52" i="7"/>
  <c r="LQQ51" i="7" l="1"/>
  <c r="LQO52" i="7"/>
  <c r="LQS51" i="7" l="1"/>
  <c r="LQQ52" i="7"/>
  <c r="LQU51" i="7" l="1"/>
  <c r="LQS52" i="7"/>
  <c r="LQW51" i="7" l="1"/>
  <c r="LQU52" i="7"/>
  <c r="LQY51" i="7" l="1"/>
  <c r="LQW52" i="7"/>
  <c r="LRA51" i="7" l="1"/>
  <c r="LQY52" i="7"/>
  <c r="LRC51" i="7" l="1"/>
  <c r="LRA52" i="7"/>
  <c r="LRE51" i="7" l="1"/>
  <c r="LRC52" i="7"/>
  <c r="LRG51" i="7" l="1"/>
  <c r="LRE52" i="7"/>
  <c r="LRI51" i="7" l="1"/>
  <c r="LRG52" i="7"/>
  <c r="LRK51" i="7" l="1"/>
  <c r="LRI52" i="7"/>
  <c r="LRM51" i="7" l="1"/>
  <c r="LRK52" i="7"/>
  <c r="LRO51" i="7" l="1"/>
  <c r="LRM52" i="7"/>
  <c r="LRQ51" i="7" l="1"/>
  <c r="LRO52" i="7"/>
  <c r="LRS51" i="7" l="1"/>
  <c r="LRQ52" i="7"/>
  <c r="LRU51" i="7" l="1"/>
  <c r="LRS52" i="7"/>
  <c r="LRW51" i="7" l="1"/>
  <c r="LRU52" i="7"/>
  <c r="LRY51" i="7" l="1"/>
  <c r="LRW52" i="7"/>
  <c r="LSA51" i="7" l="1"/>
  <c r="LRY52" i="7"/>
  <c r="LSC51" i="7" l="1"/>
  <c r="LSA52" i="7"/>
  <c r="LSE51" i="7" l="1"/>
  <c r="LSC52" i="7"/>
  <c r="LSG51" i="7" l="1"/>
  <c r="LSE52" i="7"/>
  <c r="LSI51" i="7" l="1"/>
  <c r="LSG52" i="7"/>
  <c r="LSK51" i="7" l="1"/>
  <c r="LSI52" i="7"/>
  <c r="LSM51" i="7" l="1"/>
  <c r="LSK52" i="7"/>
  <c r="LSO51" i="7" l="1"/>
  <c r="LSM52" i="7"/>
  <c r="LSQ51" i="7" l="1"/>
  <c r="LSO52" i="7"/>
  <c r="LSS51" i="7" l="1"/>
  <c r="LSQ52" i="7"/>
  <c r="LSU51" i="7" l="1"/>
  <c r="LSS52" i="7"/>
  <c r="LSW51" i="7" l="1"/>
  <c r="LSU52" i="7"/>
  <c r="LSY51" i="7" l="1"/>
  <c r="LSW52" i="7"/>
  <c r="LTA51" i="7" l="1"/>
  <c r="LSY52" i="7"/>
  <c r="LTC51" i="7" l="1"/>
  <c r="LTA52" i="7"/>
  <c r="LTE51" i="7" l="1"/>
  <c r="LTC52" i="7"/>
  <c r="LTG51" i="7" l="1"/>
  <c r="LTE52" i="7"/>
  <c r="LTI51" i="7" l="1"/>
  <c r="LTG52" i="7"/>
  <c r="LTK51" i="7" l="1"/>
  <c r="LTI52" i="7"/>
  <c r="LTM51" i="7" l="1"/>
  <c r="LTK52" i="7"/>
  <c r="LTO51" i="7" l="1"/>
  <c r="LTM52" i="7"/>
  <c r="LTQ51" i="7" l="1"/>
  <c r="LTO52" i="7"/>
  <c r="LTS51" i="7" l="1"/>
  <c r="LTQ52" i="7"/>
  <c r="LTU51" i="7" l="1"/>
  <c r="LTS52" i="7"/>
  <c r="LTW51" i="7" l="1"/>
  <c r="LTU52" i="7"/>
  <c r="LTY51" i="7" l="1"/>
  <c r="LTW52" i="7"/>
  <c r="LUA51" i="7" l="1"/>
  <c r="LTY52" i="7"/>
  <c r="LUC51" i="7" l="1"/>
  <c r="LUA52" i="7"/>
  <c r="LUE51" i="7" l="1"/>
  <c r="LUC52" i="7"/>
  <c r="LUG51" i="7" l="1"/>
  <c r="LUE52" i="7"/>
  <c r="LUI51" i="7" l="1"/>
  <c r="LUG52" i="7"/>
  <c r="LUK51" i="7" l="1"/>
  <c r="LUI52" i="7"/>
  <c r="LUM51" i="7" l="1"/>
  <c r="LUK52" i="7"/>
  <c r="LUO51" i="7" l="1"/>
  <c r="LUM52" i="7"/>
  <c r="LUQ51" i="7" l="1"/>
  <c r="LUO52" i="7"/>
  <c r="LUS51" i="7" l="1"/>
  <c r="LUQ52" i="7"/>
  <c r="LUU51" i="7" l="1"/>
  <c r="LUS52" i="7"/>
  <c r="LUW51" i="7" l="1"/>
  <c r="LUU52" i="7"/>
  <c r="LUY51" i="7" l="1"/>
  <c r="LUW52" i="7"/>
  <c r="LVA51" i="7" l="1"/>
  <c r="LUY52" i="7"/>
  <c r="LVC51" i="7" l="1"/>
  <c r="LVA52" i="7"/>
  <c r="LVE51" i="7" l="1"/>
  <c r="LVC52" i="7"/>
  <c r="LVG51" i="7" l="1"/>
  <c r="LVE52" i="7"/>
  <c r="LVI51" i="7" l="1"/>
  <c r="LVG52" i="7"/>
  <c r="LVK51" i="7" l="1"/>
  <c r="LVI52" i="7"/>
  <c r="LVM51" i="7" l="1"/>
  <c r="LVK52" i="7"/>
  <c r="LVO51" i="7" l="1"/>
  <c r="LVM52" i="7"/>
  <c r="LVQ51" i="7" l="1"/>
  <c r="LVO52" i="7"/>
  <c r="LVS51" i="7" l="1"/>
  <c r="LVQ52" i="7"/>
  <c r="LVU51" i="7" l="1"/>
  <c r="LVS52" i="7"/>
  <c r="LVW51" i="7" l="1"/>
  <c r="LVU52" i="7"/>
  <c r="LVY51" i="7" l="1"/>
  <c r="LVW52" i="7"/>
  <c r="LWA51" i="7" l="1"/>
  <c r="LVY52" i="7"/>
  <c r="LWC51" i="7" l="1"/>
  <c r="LWA52" i="7"/>
  <c r="LWE51" i="7" l="1"/>
  <c r="LWC52" i="7"/>
  <c r="LWG51" i="7" l="1"/>
  <c r="LWE52" i="7"/>
  <c r="LWI51" i="7" l="1"/>
  <c r="LWG52" i="7"/>
  <c r="LWK51" i="7" l="1"/>
  <c r="LWI52" i="7"/>
  <c r="LWM51" i="7" l="1"/>
  <c r="LWK52" i="7"/>
  <c r="LWO51" i="7" l="1"/>
  <c r="LWM52" i="7"/>
  <c r="LWQ51" i="7" l="1"/>
  <c r="LWO52" i="7"/>
  <c r="LWS51" i="7" l="1"/>
  <c r="LWQ52" i="7"/>
  <c r="LWU51" i="7" l="1"/>
  <c r="LWS52" i="7"/>
  <c r="LWW51" i="7" l="1"/>
  <c r="LWU52" i="7"/>
  <c r="LWY51" i="7" l="1"/>
  <c r="LWW52" i="7"/>
  <c r="LXA51" i="7" l="1"/>
  <c r="LWY52" i="7"/>
  <c r="LXC51" i="7" l="1"/>
  <c r="LXA52" i="7"/>
  <c r="LXE51" i="7" l="1"/>
  <c r="LXC52" i="7"/>
  <c r="LXG51" i="7" l="1"/>
  <c r="LXE52" i="7"/>
  <c r="LXI51" i="7" l="1"/>
  <c r="LXG52" i="7"/>
  <c r="LXK51" i="7" l="1"/>
  <c r="LXI52" i="7"/>
  <c r="LXM51" i="7" l="1"/>
  <c r="LXK52" i="7"/>
  <c r="LXO51" i="7" l="1"/>
  <c r="LXM52" i="7"/>
  <c r="LXQ51" i="7" l="1"/>
  <c r="LXO52" i="7"/>
  <c r="LXS51" i="7" l="1"/>
  <c r="LXQ52" i="7"/>
  <c r="LXU51" i="7" l="1"/>
  <c r="LXS52" i="7"/>
  <c r="LXW51" i="7" l="1"/>
  <c r="LXU52" i="7"/>
  <c r="LXY51" i="7" l="1"/>
  <c r="LXW52" i="7"/>
  <c r="LYA51" i="7" l="1"/>
  <c r="LXY52" i="7"/>
  <c r="LYC51" i="7" l="1"/>
  <c r="LYA52" i="7"/>
  <c r="LYE51" i="7" l="1"/>
  <c r="LYC52" i="7"/>
  <c r="LYG51" i="7" l="1"/>
  <c r="LYE52" i="7"/>
  <c r="LYI51" i="7" l="1"/>
  <c r="LYG52" i="7"/>
  <c r="LYK51" i="7" l="1"/>
  <c r="LYI52" i="7"/>
  <c r="LYM51" i="7" l="1"/>
  <c r="LYK52" i="7"/>
  <c r="LYO51" i="7" l="1"/>
  <c r="LYM52" i="7"/>
  <c r="LYQ51" i="7" l="1"/>
  <c r="LYO52" i="7"/>
  <c r="LYS51" i="7" l="1"/>
  <c r="LYQ52" i="7"/>
  <c r="LYU51" i="7" l="1"/>
  <c r="LYS52" i="7"/>
  <c r="LYW51" i="7" l="1"/>
  <c r="LYU52" i="7"/>
  <c r="LYY51" i="7" l="1"/>
  <c r="LYW52" i="7"/>
  <c r="LZA51" i="7" l="1"/>
  <c r="LYY52" i="7"/>
  <c r="LZC51" i="7" l="1"/>
  <c r="LZA52" i="7"/>
  <c r="LZE51" i="7" l="1"/>
  <c r="LZC52" i="7"/>
  <c r="LZG51" i="7" l="1"/>
  <c r="LZE52" i="7"/>
  <c r="LZI51" i="7" l="1"/>
  <c r="LZG52" i="7"/>
  <c r="LZK51" i="7" l="1"/>
  <c r="LZI52" i="7"/>
  <c r="LZM51" i="7" l="1"/>
  <c r="LZK52" i="7"/>
  <c r="LZO51" i="7" l="1"/>
  <c r="LZM52" i="7"/>
  <c r="LZQ51" i="7" l="1"/>
  <c r="LZO52" i="7"/>
  <c r="LZS51" i="7" l="1"/>
  <c r="LZQ52" i="7"/>
  <c r="LZU51" i="7" l="1"/>
  <c r="LZS52" i="7"/>
  <c r="LZW51" i="7" l="1"/>
  <c r="LZU52" i="7"/>
  <c r="LZY51" i="7" l="1"/>
  <c r="LZW52" i="7"/>
  <c r="MAA51" i="7" l="1"/>
  <c r="LZY52" i="7"/>
  <c r="MAC51" i="7" l="1"/>
  <c r="MAA52" i="7"/>
  <c r="MAE51" i="7" l="1"/>
  <c r="MAC52" i="7"/>
  <c r="MAG51" i="7" l="1"/>
  <c r="MAE52" i="7"/>
  <c r="MAI51" i="7" l="1"/>
  <c r="MAG52" i="7"/>
  <c r="MAK51" i="7" l="1"/>
  <c r="MAI52" i="7"/>
  <c r="MAM51" i="7" l="1"/>
  <c r="MAK52" i="7"/>
  <c r="MAO51" i="7" l="1"/>
  <c r="MAM52" i="7"/>
  <c r="MAQ51" i="7" l="1"/>
  <c r="MAO52" i="7"/>
  <c r="MAS51" i="7" l="1"/>
  <c r="MAQ52" i="7"/>
  <c r="MAU51" i="7" l="1"/>
  <c r="MAS52" i="7"/>
  <c r="MAW51" i="7" l="1"/>
  <c r="MAU52" i="7"/>
  <c r="MAY51" i="7" l="1"/>
  <c r="MAW52" i="7"/>
  <c r="MBA51" i="7" l="1"/>
  <c r="MAY52" i="7"/>
  <c r="MBC51" i="7" l="1"/>
  <c r="MBA52" i="7"/>
  <c r="MBE51" i="7" l="1"/>
  <c r="MBC52" i="7"/>
  <c r="MBG51" i="7" l="1"/>
  <c r="MBE52" i="7"/>
  <c r="MBI51" i="7" l="1"/>
  <c r="MBG52" i="7"/>
  <c r="MBK51" i="7" l="1"/>
  <c r="MBI52" i="7"/>
  <c r="MBM51" i="7" l="1"/>
  <c r="MBK52" i="7"/>
  <c r="MBO51" i="7" l="1"/>
  <c r="MBM52" i="7"/>
  <c r="MBQ51" i="7" l="1"/>
  <c r="MBO52" i="7"/>
  <c r="MBS51" i="7" l="1"/>
  <c r="MBQ52" i="7"/>
  <c r="MBU51" i="7" l="1"/>
  <c r="MBS52" i="7"/>
  <c r="MBW51" i="7" l="1"/>
  <c r="MBU52" i="7"/>
  <c r="MBY51" i="7" l="1"/>
  <c r="MBW52" i="7"/>
  <c r="MCA51" i="7" l="1"/>
  <c r="MBY52" i="7"/>
  <c r="MCC51" i="7" l="1"/>
  <c r="MCA52" i="7"/>
  <c r="MCE51" i="7" l="1"/>
  <c r="MCC52" i="7"/>
  <c r="MCG51" i="7" l="1"/>
  <c r="MCE52" i="7"/>
  <c r="MCI51" i="7" l="1"/>
  <c r="MCG52" i="7"/>
  <c r="MCK51" i="7" l="1"/>
  <c r="MCI52" i="7"/>
  <c r="MCM51" i="7" l="1"/>
  <c r="MCK52" i="7"/>
  <c r="MCO51" i="7" l="1"/>
  <c r="MCM52" i="7"/>
  <c r="MCQ51" i="7" l="1"/>
  <c r="MCO52" i="7"/>
  <c r="MCS51" i="7" l="1"/>
  <c r="MCQ52" i="7"/>
  <c r="MCU51" i="7" l="1"/>
  <c r="MCS52" i="7"/>
  <c r="MCW51" i="7" l="1"/>
  <c r="MCU52" i="7"/>
  <c r="MCY51" i="7" l="1"/>
  <c r="MCW52" i="7"/>
  <c r="MDA51" i="7" l="1"/>
  <c r="MCY52" i="7"/>
  <c r="MDC51" i="7" l="1"/>
  <c r="MDA52" i="7"/>
  <c r="MDE51" i="7" l="1"/>
  <c r="MDC52" i="7"/>
  <c r="MDG51" i="7" l="1"/>
  <c r="MDE52" i="7"/>
  <c r="MDI51" i="7" l="1"/>
  <c r="MDG52" i="7"/>
  <c r="MDK51" i="7" l="1"/>
  <c r="MDI52" i="7"/>
  <c r="MDM51" i="7" l="1"/>
  <c r="MDK52" i="7"/>
  <c r="MDO51" i="7" l="1"/>
  <c r="MDM52" i="7"/>
  <c r="MDQ51" i="7" l="1"/>
  <c r="MDO52" i="7"/>
  <c r="MDS51" i="7" l="1"/>
  <c r="MDQ52" i="7"/>
  <c r="MDU51" i="7" l="1"/>
  <c r="MDS52" i="7"/>
  <c r="MDW51" i="7" l="1"/>
  <c r="MDU52" i="7"/>
  <c r="MDY51" i="7" l="1"/>
  <c r="MDW52" i="7"/>
  <c r="MEA51" i="7" l="1"/>
  <c r="MDY52" i="7"/>
  <c r="MEC51" i="7" l="1"/>
  <c r="MEA52" i="7"/>
  <c r="MEE51" i="7" l="1"/>
  <c r="MEC52" i="7"/>
  <c r="MEG51" i="7" l="1"/>
  <c r="MEE52" i="7"/>
  <c r="MEI51" i="7" l="1"/>
  <c r="MEG52" i="7"/>
  <c r="MEK51" i="7" l="1"/>
  <c r="MEI52" i="7"/>
  <c r="MEM51" i="7" l="1"/>
  <c r="MEK52" i="7"/>
  <c r="MEO51" i="7" l="1"/>
  <c r="MEM52" i="7"/>
  <c r="MEQ51" i="7" l="1"/>
  <c r="MEO52" i="7"/>
  <c r="MES51" i="7" l="1"/>
  <c r="MEQ52" i="7"/>
  <c r="MEU51" i="7" l="1"/>
  <c r="MES52" i="7"/>
  <c r="MEW51" i="7" l="1"/>
  <c r="MEU52" i="7"/>
  <c r="MEY51" i="7" l="1"/>
  <c r="MEW52" i="7"/>
  <c r="MFA51" i="7" l="1"/>
  <c r="MEY52" i="7"/>
  <c r="MFC51" i="7" l="1"/>
  <c r="MFA52" i="7"/>
  <c r="MFE51" i="7" l="1"/>
  <c r="MFC52" i="7"/>
  <c r="MFG51" i="7" l="1"/>
  <c r="MFE52" i="7"/>
  <c r="MFI51" i="7" l="1"/>
  <c r="MFG52" i="7"/>
  <c r="MFK51" i="7" l="1"/>
  <c r="MFI52" i="7"/>
  <c r="MFM51" i="7" l="1"/>
  <c r="MFK52" i="7"/>
  <c r="MFO51" i="7" l="1"/>
  <c r="MFM52" i="7"/>
  <c r="MFQ51" i="7" l="1"/>
  <c r="MFO52" i="7"/>
  <c r="MFS51" i="7" l="1"/>
  <c r="MFQ52" i="7"/>
  <c r="MFU51" i="7" l="1"/>
  <c r="MFS52" i="7"/>
  <c r="MFW51" i="7" l="1"/>
  <c r="MFU52" i="7"/>
  <c r="MFY51" i="7" l="1"/>
  <c r="MFW52" i="7"/>
  <c r="MGA51" i="7" l="1"/>
  <c r="MFY52" i="7"/>
  <c r="MGC51" i="7" l="1"/>
  <c r="MGA52" i="7"/>
  <c r="MGE51" i="7" l="1"/>
  <c r="MGC52" i="7"/>
  <c r="MGG51" i="7" l="1"/>
  <c r="MGE52" i="7"/>
  <c r="MGI51" i="7" l="1"/>
  <c r="MGG52" i="7"/>
  <c r="MGK51" i="7" l="1"/>
  <c r="MGI52" i="7"/>
  <c r="MGM51" i="7" l="1"/>
  <c r="MGK52" i="7"/>
  <c r="MGO51" i="7" l="1"/>
  <c r="MGM52" i="7"/>
  <c r="MGQ51" i="7" l="1"/>
  <c r="MGO52" i="7"/>
  <c r="MGS51" i="7" l="1"/>
  <c r="MGQ52" i="7"/>
  <c r="MGU51" i="7" l="1"/>
  <c r="MGS52" i="7"/>
  <c r="MGW51" i="7" l="1"/>
  <c r="MGU52" i="7"/>
  <c r="MGY51" i="7" l="1"/>
  <c r="MGW52" i="7"/>
  <c r="MHA51" i="7" l="1"/>
  <c r="MGY52" i="7"/>
  <c r="MHC51" i="7" l="1"/>
  <c r="MHA52" i="7"/>
  <c r="MHE51" i="7" l="1"/>
  <c r="MHC52" i="7"/>
  <c r="MHG51" i="7" l="1"/>
  <c r="MHE52" i="7"/>
  <c r="MHI51" i="7" l="1"/>
  <c r="MHG52" i="7"/>
  <c r="MHK51" i="7" l="1"/>
  <c r="MHI52" i="7"/>
  <c r="MHM51" i="7" l="1"/>
  <c r="MHK52" i="7"/>
  <c r="MHO51" i="7" l="1"/>
  <c r="MHM52" i="7"/>
  <c r="MHQ51" i="7" l="1"/>
  <c r="MHO52" i="7"/>
  <c r="MHS51" i="7" l="1"/>
  <c r="MHQ52" i="7"/>
  <c r="MHU51" i="7" l="1"/>
  <c r="MHS52" i="7"/>
  <c r="MHW51" i="7" l="1"/>
  <c r="MHU52" i="7"/>
  <c r="MHY51" i="7" l="1"/>
  <c r="MHW52" i="7"/>
  <c r="MIA51" i="7" l="1"/>
  <c r="MHY52" i="7"/>
  <c r="MIC51" i="7" l="1"/>
  <c r="MIA52" i="7"/>
  <c r="MIE51" i="7" l="1"/>
  <c r="MIC52" i="7"/>
  <c r="MIG51" i="7" l="1"/>
  <c r="MIE52" i="7"/>
  <c r="MII51" i="7" l="1"/>
  <c r="MIG52" i="7"/>
  <c r="MIK51" i="7" l="1"/>
  <c r="MII52" i="7"/>
  <c r="MIM51" i="7" l="1"/>
  <c r="MIK52" i="7"/>
  <c r="MIO51" i="7" l="1"/>
  <c r="MIM52" i="7"/>
  <c r="MIQ51" i="7" l="1"/>
  <c r="MIO52" i="7"/>
  <c r="MIS51" i="7" l="1"/>
  <c r="MIQ52" i="7"/>
  <c r="MIU51" i="7" l="1"/>
  <c r="MIS52" i="7"/>
  <c r="MIW51" i="7" l="1"/>
  <c r="MIU52" i="7"/>
  <c r="MIY51" i="7" l="1"/>
  <c r="MIW52" i="7"/>
  <c r="MJA51" i="7" l="1"/>
  <c r="MIY52" i="7"/>
  <c r="MJC51" i="7" l="1"/>
  <c r="MJA52" i="7"/>
  <c r="MJE51" i="7" l="1"/>
  <c r="MJC52" i="7"/>
  <c r="MJG51" i="7" l="1"/>
  <c r="MJE52" i="7"/>
  <c r="MJI51" i="7" l="1"/>
  <c r="MJG52" i="7"/>
  <c r="MJK51" i="7" l="1"/>
  <c r="MJI52" i="7"/>
  <c r="MJM51" i="7" l="1"/>
  <c r="MJK52" i="7"/>
  <c r="MJO51" i="7" l="1"/>
  <c r="MJM52" i="7"/>
  <c r="MJQ51" i="7" l="1"/>
  <c r="MJO52" i="7"/>
  <c r="MJS51" i="7" l="1"/>
  <c r="MJQ52" i="7"/>
  <c r="MJU51" i="7" l="1"/>
  <c r="MJS52" i="7"/>
  <c r="MJW51" i="7" l="1"/>
  <c r="MJU52" i="7"/>
  <c r="MJY51" i="7" l="1"/>
  <c r="MJW52" i="7"/>
  <c r="MKA51" i="7" l="1"/>
  <c r="MJY52" i="7"/>
  <c r="MKC51" i="7" l="1"/>
  <c r="MKA52" i="7"/>
  <c r="MKE51" i="7" l="1"/>
  <c r="MKC52" i="7"/>
  <c r="MKG51" i="7" l="1"/>
  <c r="MKE52" i="7"/>
  <c r="MKI51" i="7" l="1"/>
  <c r="MKG52" i="7"/>
  <c r="MKK51" i="7" l="1"/>
  <c r="MKI52" i="7"/>
  <c r="MKM51" i="7" l="1"/>
  <c r="MKK52" i="7"/>
  <c r="MKO51" i="7" l="1"/>
  <c r="MKM52" i="7"/>
  <c r="MKQ51" i="7" l="1"/>
  <c r="MKO52" i="7"/>
  <c r="MKS51" i="7" l="1"/>
  <c r="MKQ52" i="7"/>
  <c r="MKU51" i="7" l="1"/>
  <c r="MKS52" i="7"/>
  <c r="MKW51" i="7" l="1"/>
  <c r="MKU52" i="7"/>
  <c r="MKY51" i="7" l="1"/>
  <c r="MKW52" i="7"/>
  <c r="MLA51" i="7" l="1"/>
  <c r="MKY52" i="7"/>
  <c r="MLC51" i="7" l="1"/>
  <c r="MLA52" i="7"/>
  <c r="MLE51" i="7" l="1"/>
  <c r="MLC52" i="7"/>
  <c r="MLG51" i="7" l="1"/>
  <c r="MLE52" i="7"/>
  <c r="MLI51" i="7" l="1"/>
  <c r="MLG52" i="7"/>
  <c r="MLK51" i="7" l="1"/>
  <c r="MLI52" i="7"/>
  <c r="MLM51" i="7" l="1"/>
  <c r="MLK52" i="7"/>
  <c r="MLO51" i="7" l="1"/>
  <c r="MLM52" i="7"/>
  <c r="MLQ51" i="7" l="1"/>
  <c r="MLO52" i="7"/>
  <c r="MLS51" i="7" l="1"/>
  <c r="MLQ52" i="7"/>
  <c r="MLU51" i="7" l="1"/>
  <c r="MLS52" i="7"/>
  <c r="MLW51" i="7" l="1"/>
  <c r="MLU52" i="7"/>
  <c r="MLY51" i="7" l="1"/>
  <c r="MLW52" i="7"/>
  <c r="MMA51" i="7" l="1"/>
  <c r="MLY52" i="7"/>
  <c r="MMC51" i="7" l="1"/>
  <c r="MMA52" i="7"/>
  <c r="MME51" i="7" l="1"/>
  <c r="MMC52" i="7"/>
  <c r="MMG51" i="7" l="1"/>
  <c r="MME52" i="7"/>
  <c r="MMI51" i="7" l="1"/>
  <c r="MMG52" i="7"/>
  <c r="MMK51" i="7" l="1"/>
  <c r="MMI52" i="7"/>
  <c r="MMM51" i="7" l="1"/>
  <c r="MMK52" i="7"/>
  <c r="MMO51" i="7" l="1"/>
  <c r="MMM52" i="7"/>
  <c r="MMQ51" i="7" l="1"/>
  <c r="MMO52" i="7"/>
  <c r="MMS51" i="7" l="1"/>
  <c r="MMQ52" i="7"/>
  <c r="MMU51" i="7" l="1"/>
  <c r="MMS52" i="7"/>
  <c r="MMW51" i="7" l="1"/>
  <c r="MMU52" i="7"/>
  <c r="MMY51" i="7" l="1"/>
  <c r="MMW52" i="7"/>
  <c r="MNA51" i="7" l="1"/>
  <c r="MMY52" i="7"/>
  <c r="MNC51" i="7" l="1"/>
  <c r="MNA52" i="7"/>
  <c r="MNE51" i="7" l="1"/>
  <c r="MNC52" i="7"/>
  <c r="MNG51" i="7" l="1"/>
  <c r="MNE52" i="7"/>
  <c r="MNI51" i="7" l="1"/>
  <c r="MNG52" i="7"/>
  <c r="MNK51" i="7" l="1"/>
  <c r="MNI52" i="7"/>
  <c r="MNM51" i="7" l="1"/>
  <c r="MNK52" i="7"/>
  <c r="MNO51" i="7" l="1"/>
  <c r="MNM52" i="7"/>
  <c r="MNQ51" i="7" l="1"/>
  <c r="MNO52" i="7"/>
  <c r="MNS51" i="7" l="1"/>
  <c r="MNQ52" i="7"/>
  <c r="MNU51" i="7" l="1"/>
  <c r="MNS52" i="7"/>
  <c r="MNW51" i="7" l="1"/>
  <c r="MNU52" i="7"/>
  <c r="MNY51" i="7" l="1"/>
  <c r="MNW52" i="7"/>
  <c r="MOA51" i="7" l="1"/>
  <c r="MNY52" i="7"/>
  <c r="MOC51" i="7" l="1"/>
  <c r="MOA52" i="7"/>
  <c r="MOE51" i="7" l="1"/>
  <c r="MOC52" i="7"/>
  <c r="MOG51" i="7" l="1"/>
  <c r="MOE52" i="7"/>
  <c r="MOI51" i="7" l="1"/>
  <c r="MOG52" i="7"/>
  <c r="MOK51" i="7" l="1"/>
  <c r="MOI52" i="7"/>
  <c r="MOM51" i="7" l="1"/>
  <c r="MOK52" i="7"/>
  <c r="MOO51" i="7" l="1"/>
  <c r="MOM52" i="7"/>
  <c r="MOQ51" i="7" l="1"/>
  <c r="MOO52" i="7"/>
  <c r="MOS51" i="7" l="1"/>
  <c r="MOQ52" i="7"/>
  <c r="MOU51" i="7" l="1"/>
  <c r="MOS52" i="7"/>
  <c r="MOW51" i="7" l="1"/>
  <c r="MOU52" i="7"/>
  <c r="MOY51" i="7" l="1"/>
  <c r="MOW52" i="7"/>
  <c r="MPA51" i="7" l="1"/>
  <c r="MOY52" i="7"/>
  <c r="MPC51" i="7" l="1"/>
  <c r="MPA52" i="7"/>
  <c r="MPE51" i="7" l="1"/>
  <c r="MPC52" i="7"/>
  <c r="MPG51" i="7" l="1"/>
  <c r="MPE52" i="7"/>
  <c r="MPI51" i="7" l="1"/>
  <c r="MPG52" i="7"/>
  <c r="MPK51" i="7" l="1"/>
  <c r="MPI52" i="7"/>
  <c r="MPM51" i="7" l="1"/>
  <c r="MPK52" i="7"/>
  <c r="MPO51" i="7" l="1"/>
  <c r="MPM52" i="7"/>
  <c r="MPQ51" i="7" l="1"/>
  <c r="MPO52" i="7"/>
  <c r="MPS51" i="7" l="1"/>
  <c r="MPQ52" i="7"/>
  <c r="MPU51" i="7" l="1"/>
  <c r="MPS52" i="7"/>
  <c r="MPW51" i="7" l="1"/>
  <c r="MPU52" i="7"/>
  <c r="MPY51" i="7" l="1"/>
  <c r="MPW52" i="7"/>
  <c r="MQA51" i="7" l="1"/>
  <c r="MPY52" i="7"/>
  <c r="MQC51" i="7" l="1"/>
  <c r="MQA52" i="7"/>
  <c r="MQE51" i="7" l="1"/>
  <c r="MQC52" i="7"/>
  <c r="MQG51" i="7" l="1"/>
  <c r="MQE52" i="7"/>
  <c r="MQI51" i="7" l="1"/>
  <c r="MQG52" i="7"/>
  <c r="MQK51" i="7" l="1"/>
  <c r="MQI52" i="7"/>
  <c r="MQM51" i="7" l="1"/>
  <c r="MQK52" i="7"/>
  <c r="MQO51" i="7" l="1"/>
  <c r="MQM52" i="7"/>
  <c r="MQQ51" i="7" l="1"/>
  <c r="MQO52" i="7"/>
  <c r="MQS51" i="7" l="1"/>
  <c r="MQQ52" i="7"/>
  <c r="MQU51" i="7" l="1"/>
  <c r="MQS52" i="7"/>
  <c r="MQW51" i="7" l="1"/>
  <c r="MQU52" i="7"/>
  <c r="MQY51" i="7" l="1"/>
  <c r="MQW52" i="7"/>
  <c r="MRA51" i="7" l="1"/>
  <c r="MQY52" i="7"/>
  <c r="MRC51" i="7" l="1"/>
  <c r="MRA52" i="7"/>
  <c r="MRE51" i="7" l="1"/>
  <c r="MRC52" i="7"/>
  <c r="MRG51" i="7" l="1"/>
  <c r="MRE52" i="7"/>
  <c r="MRI51" i="7" l="1"/>
  <c r="MRG52" i="7"/>
  <c r="MRK51" i="7" l="1"/>
  <c r="MRI52" i="7"/>
  <c r="MRM51" i="7" l="1"/>
  <c r="MRK52" i="7"/>
  <c r="MRO51" i="7" l="1"/>
  <c r="MRM52" i="7"/>
  <c r="MRQ51" i="7" l="1"/>
  <c r="MRO52" i="7"/>
  <c r="MRS51" i="7" l="1"/>
  <c r="MRQ52" i="7"/>
  <c r="MRU51" i="7" l="1"/>
  <c r="MRS52" i="7"/>
  <c r="MRW51" i="7" l="1"/>
  <c r="MRU52" i="7"/>
  <c r="MRY51" i="7" l="1"/>
  <c r="MRW52" i="7"/>
  <c r="MSA51" i="7" l="1"/>
  <c r="MRY52" i="7"/>
  <c r="MSC51" i="7" l="1"/>
  <c r="MSA52" i="7"/>
  <c r="MSE51" i="7" l="1"/>
  <c r="MSC52" i="7"/>
  <c r="MSG51" i="7" l="1"/>
  <c r="MSE52" i="7"/>
  <c r="MSI51" i="7" l="1"/>
  <c r="MSG52" i="7"/>
  <c r="MSK51" i="7" l="1"/>
  <c r="MSI52" i="7"/>
  <c r="MSM51" i="7" l="1"/>
  <c r="MSK52" i="7"/>
  <c r="MSO51" i="7" l="1"/>
  <c r="MSM52" i="7"/>
  <c r="MSQ51" i="7" l="1"/>
  <c r="MSO52" i="7"/>
  <c r="MSS51" i="7" l="1"/>
  <c r="MSQ52" i="7"/>
  <c r="MSU51" i="7" l="1"/>
  <c r="MSS52" i="7"/>
  <c r="MSW51" i="7" l="1"/>
  <c r="MSU52" i="7"/>
  <c r="MSY51" i="7" l="1"/>
  <c r="MSW52" i="7"/>
  <c r="MTA51" i="7" l="1"/>
  <c r="MSY52" i="7"/>
  <c r="MTC51" i="7" l="1"/>
  <c r="MTA52" i="7"/>
  <c r="MTE51" i="7" l="1"/>
  <c r="MTC52" i="7"/>
  <c r="MTG51" i="7" l="1"/>
  <c r="MTE52" i="7"/>
  <c r="MTI51" i="7" l="1"/>
  <c r="MTG52" i="7"/>
  <c r="MTK51" i="7" l="1"/>
  <c r="MTI52" i="7"/>
  <c r="MTM51" i="7" l="1"/>
  <c r="MTK52" i="7"/>
  <c r="MTO51" i="7" l="1"/>
  <c r="MTM52" i="7"/>
  <c r="MTQ51" i="7" l="1"/>
  <c r="MTO52" i="7"/>
  <c r="MTS51" i="7" l="1"/>
  <c r="MTQ52" i="7"/>
  <c r="MTU51" i="7" l="1"/>
  <c r="MTS52" i="7"/>
  <c r="MTW51" i="7" l="1"/>
  <c r="MTU52" i="7"/>
  <c r="MTY51" i="7" l="1"/>
  <c r="MTW52" i="7"/>
  <c r="MUA51" i="7" l="1"/>
  <c r="MTY52" i="7"/>
  <c r="MUC51" i="7" l="1"/>
  <c r="MUA52" i="7"/>
  <c r="MUE51" i="7" l="1"/>
  <c r="MUC52" i="7"/>
  <c r="MUG51" i="7" l="1"/>
  <c r="MUE52" i="7"/>
  <c r="MUI51" i="7" l="1"/>
  <c r="MUG52" i="7"/>
  <c r="MUK51" i="7" l="1"/>
  <c r="MUI52" i="7"/>
  <c r="MUM51" i="7" l="1"/>
  <c r="MUK52" i="7"/>
  <c r="MUO51" i="7" l="1"/>
  <c r="MUM52" i="7"/>
  <c r="MUQ51" i="7" l="1"/>
  <c r="MUO52" i="7"/>
  <c r="MUS51" i="7" l="1"/>
  <c r="MUQ52" i="7"/>
  <c r="MUU51" i="7" l="1"/>
  <c r="MUS52" i="7"/>
  <c r="MUW51" i="7" l="1"/>
  <c r="MUU52" i="7"/>
  <c r="MUY51" i="7" l="1"/>
  <c r="MUW52" i="7"/>
  <c r="MVA51" i="7" l="1"/>
  <c r="MUY52" i="7"/>
  <c r="MVC51" i="7" l="1"/>
  <c r="MVA52" i="7"/>
  <c r="MVE51" i="7" l="1"/>
  <c r="MVC52" i="7"/>
  <c r="MVG51" i="7" l="1"/>
  <c r="MVE52" i="7"/>
  <c r="MVI51" i="7" l="1"/>
  <c r="MVG52" i="7"/>
  <c r="MVK51" i="7" l="1"/>
  <c r="MVI52" i="7"/>
  <c r="MVM51" i="7" l="1"/>
  <c r="MVK52" i="7"/>
  <c r="MVO51" i="7" l="1"/>
  <c r="MVM52" i="7"/>
  <c r="MVQ51" i="7" l="1"/>
  <c r="MVO52" i="7"/>
  <c r="MVS51" i="7" l="1"/>
  <c r="MVQ52" i="7"/>
  <c r="MVU51" i="7" l="1"/>
  <c r="MVS52" i="7"/>
  <c r="MVW51" i="7" l="1"/>
  <c r="MVU52" i="7"/>
  <c r="MVY51" i="7" l="1"/>
  <c r="MVW52" i="7"/>
  <c r="MWA51" i="7" l="1"/>
  <c r="MVY52" i="7"/>
  <c r="MWC51" i="7" l="1"/>
  <c r="MWA52" i="7"/>
  <c r="MWE51" i="7" l="1"/>
  <c r="MWC52" i="7"/>
  <c r="MWG51" i="7" l="1"/>
  <c r="MWE52" i="7"/>
  <c r="MWI51" i="7" l="1"/>
  <c r="MWG52" i="7"/>
  <c r="MWK51" i="7" l="1"/>
  <c r="MWI52" i="7"/>
  <c r="MWM51" i="7" l="1"/>
  <c r="MWK52" i="7"/>
  <c r="MWO51" i="7" l="1"/>
  <c r="MWM52" i="7"/>
  <c r="MWQ51" i="7" l="1"/>
  <c r="MWO52" i="7"/>
  <c r="MWS51" i="7" l="1"/>
  <c r="MWQ52" i="7"/>
  <c r="MWU51" i="7" l="1"/>
  <c r="MWS52" i="7"/>
  <c r="MWW51" i="7" l="1"/>
  <c r="MWU52" i="7"/>
  <c r="MWY51" i="7" l="1"/>
  <c r="MWW52" i="7"/>
  <c r="MXA51" i="7" l="1"/>
  <c r="MWY52" i="7"/>
  <c r="MXC51" i="7" l="1"/>
  <c r="MXA52" i="7"/>
  <c r="MXE51" i="7" l="1"/>
  <c r="MXC52" i="7"/>
  <c r="MXG51" i="7" l="1"/>
  <c r="MXE52" i="7"/>
  <c r="MXI51" i="7" l="1"/>
  <c r="MXG52" i="7"/>
  <c r="MXK51" i="7" l="1"/>
  <c r="MXI52" i="7"/>
  <c r="MXM51" i="7" l="1"/>
  <c r="MXK52" i="7"/>
  <c r="MXO51" i="7" l="1"/>
  <c r="MXM52" i="7"/>
  <c r="MXQ51" i="7" l="1"/>
  <c r="MXO52" i="7"/>
  <c r="MXS51" i="7" l="1"/>
  <c r="MXQ52" i="7"/>
  <c r="MXU51" i="7" l="1"/>
  <c r="MXS52" i="7"/>
  <c r="MXW51" i="7" l="1"/>
  <c r="MXU52" i="7"/>
  <c r="MXY51" i="7" l="1"/>
  <c r="MXW52" i="7"/>
  <c r="MYA51" i="7" l="1"/>
  <c r="MXY52" i="7"/>
  <c r="MYC51" i="7" l="1"/>
  <c r="MYA52" i="7"/>
  <c r="MYE51" i="7" l="1"/>
  <c r="MYC52" i="7"/>
  <c r="MYG51" i="7" l="1"/>
  <c r="MYE52" i="7"/>
  <c r="MYI51" i="7" l="1"/>
  <c r="MYG52" i="7"/>
  <c r="MYK51" i="7" l="1"/>
  <c r="MYI52" i="7"/>
  <c r="MYM51" i="7" l="1"/>
  <c r="MYK52" i="7"/>
  <c r="MYO51" i="7" l="1"/>
  <c r="MYM52" i="7"/>
  <c r="MYQ51" i="7" l="1"/>
  <c r="MYO52" i="7"/>
  <c r="MYS51" i="7" l="1"/>
  <c r="MYQ52" i="7"/>
  <c r="MYU51" i="7" l="1"/>
  <c r="MYS52" i="7"/>
  <c r="MYW51" i="7" l="1"/>
  <c r="MYU52" i="7"/>
  <c r="MYY51" i="7" l="1"/>
  <c r="MYW52" i="7"/>
  <c r="MZA51" i="7" l="1"/>
  <c r="MYY52" i="7"/>
  <c r="MZC51" i="7" l="1"/>
  <c r="MZA52" i="7"/>
  <c r="MZE51" i="7" l="1"/>
  <c r="MZC52" i="7"/>
  <c r="MZG51" i="7" l="1"/>
  <c r="MZE52" i="7"/>
  <c r="MZI51" i="7" l="1"/>
  <c r="MZG52" i="7"/>
  <c r="MZK51" i="7" l="1"/>
  <c r="MZI52" i="7"/>
  <c r="MZM51" i="7" l="1"/>
  <c r="MZK52" i="7"/>
  <c r="MZO51" i="7" l="1"/>
  <c r="MZM52" i="7"/>
  <c r="MZQ51" i="7" l="1"/>
  <c r="MZO52" i="7"/>
  <c r="MZS51" i="7" l="1"/>
  <c r="MZQ52" i="7"/>
  <c r="MZU51" i="7" l="1"/>
  <c r="MZS52" i="7"/>
  <c r="MZW51" i="7" l="1"/>
  <c r="MZU52" i="7"/>
  <c r="MZY51" i="7" l="1"/>
  <c r="MZW52" i="7"/>
  <c r="NAA51" i="7" l="1"/>
  <c r="MZY52" i="7"/>
  <c r="NAC51" i="7" l="1"/>
  <c r="NAA52" i="7"/>
  <c r="NAE51" i="7" l="1"/>
  <c r="NAC52" i="7"/>
  <c r="NAG51" i="7" l="1"/>
  <c r="NAE52" i="7"/>
  <c r="NAI51" i="7" l="1"/>
  <c r="NAG52" i="7"/>
  <c r="NAK51" i="7" l="1"/>
  <c r="NAI52" i="7"/>
  <c r="NAM51" i="7" l="1"/>
  <c r="NAK52" i="7"/>
  <c r="NAO51" i="7" l="1"/>
  <c r="NAM52" i="7"/>
  <c r="NAQ51" i="7" l="1"/>
  <c r="NAO52" i="7"/>
  <c r="NAS51" i="7" l="1"/>
  <c r="NAQ52" i="7"/>
  <c r="NAU51" i="7" l="1"/>
  <c r="NAS52" i="7"/>
  <c r="NAW51" i="7" l="1"/>
  <c r="NAU52" i="7"/>
  <c r="NAY51" i="7" l="1"/>
  <c r="NAW52" i="7"/>
  <c r="NBA51" i="7" l="1"/>
  <c r="NAY52" i="7"/>
  <c r="NBC51" i="7" l="1"/>
  <c r="NBA52" i="7"/>
  <c r="NBE51" i="7" l="1"/>
  <c r="NBC52" i="7"/>
  <c r="NBG51" i="7" l="1"/>
  <c r="NBE52" i="7"/>
  <c r="NBI51" i="7" l="1"/>
  <c r="NBG52" i="7"/>
  <c r="NBK51" i="7" l="1"/>
  <c r="NBI52" i="7"/>
  <c r="NBM51" i="7" l="1"/>
  <c r="NBK52" i="7"/>
  <c r="NBO51" i="7" l="1"/>
  <c r="NBM52" i="7"/>
  <c r="NBQ51" i="7" l="1"/>
  <c r="NBO52" i="7"/>
  <c r="NBS51" i="7" l="1"/>
  <c r="NBQ52" i="7"/>
  <c r="NBU51" i="7" l="1"/>
  <c r="NBS52" i="7"/>
  <c r="NBW51" i="7" l="1"/>
  <c r="NBU52" i="7"/>
  <c r="NBY51" i="7" l="1"/>
  <c r="NBW52" i="7"/>
  <c r="NCA51" i="7" l="1"/>
  <c r="NBY52" i="7"/>
  <c r="NCC51" i="7" l="1"/>
  <c r="NCA52" i="7"/>
  <c r="NCE51" i="7" l="1"/>
  <c r="NCC52" i="7"/>
  <c r="NCG51" i="7" l="1"/>
  <c r="NCE52" i="7"/>
  <c r="NCI51" i="7" l="1"/>
  <c r="NCG52" i="7"/>
  <c r="NCK51" i="7" l="1"/>
  <c r="NCI52" i="7"/>
  <c r="NCM51" i="7" l="1"/>
  <c r="NCK52" i="7"/>
  <c r="NCO51" i="7" l="1"/>
  <c r="NCM52" i="7"/>
  <c r="NCQ51" i="7" l="1"/>
  <c r="NCO52" i="7"/>
  <c r="NCS51" i="7" l="1"/>
  <c r="NCQ52" i="7"/>
  <c r="NCU51" i="7" l="1"/>
  <c r="NCS52" i="7"/>
  <c r="NCW51" i="7" l="1"/>
  <c r="NCU52" i="7"/>
  <c r="NCY51" i="7" l="1"/>
  <c r="NCW52" i="7"/>
  <c r="NDA51" i="7" l="1"/>
  <c r="NCY52" i="7"/>
  <c r="NDC51" i="7" l="1"/>
  <c r="NDA52" i="7"/>
  <c r="NDE51" i="7" l="1"/>
  <c r="NDC52" i="7"/>
  <c r="NDG51" i="7" l="1"/>
  <c r="NDE52" i="7"/>
  <c r="NDI51" i="7" l="1"/>
  <c r="NDG52" i="7"/>
  <c r="NDK51" i="7" l="1"/>
  <c r="NDI52" i="7"/>
  <c r="NDM51" i="7" l="1"/>
  <c r="NDK52" i="7"/>
  <c r="NDO51" i="7" l="1"/>
  <c r="NDM52" i="7"/>
  <c r="NDQ51" i="7" l="1"/>
  <c r="NDO52" i="7"/>
  <c r="NDS51" i="7" l="1"/>
  <c r="NDQ52" i="7"/>
  <c r="NDU51" i="7" l="1"/>
  <c r="NDS52" i="7"/>
  <c r="NDW51" i="7" l="1"/>
  <c r="NDU52" i="7"/>
  <c r="NDY51" i="7" l="1"/>
  <c r="NDW52" i="7"/>
  <c r="NEA51" i="7" l="1"/>
  <c r="NDY52" i="7"/>
  <c r="NEC51" i="7" l="1"/>
  <c r="NEA52" i="7"/>
  <c r="NEE51" i="7" l="1"/>
  <c r="NEC52" i="7"/>
  <c r="NEG51" i="7" l="1"/>
  <c r="NEE52" i="7"/>
  <c r="NEI51" i="7" l="1"/>
  <c r="NEG52" i="7"/>
  <c r="NEK51" i="7" l="1"/>
  <c r="NEI52" i="7"/>
  <c r="NEM51" i="7" l="1"/>
  <c r="NEK52" i="7"/>
  <c r="NEO51" i="7" l="1"/>
  <c r="NEM52" i="7"/>
  <c r="NEQ51" i="7" l="1"/>
  <c r="NEO52" i="7"/>
  <c r="NES51" i="7" l="1"/>
  <c r="NEQ52" i="7"/>
  <c r="NEU51" i="7" l="1"/>
  <c r="NES52" i="7"/>
  <c r="NEW51" i="7" l="1"/>
  <c r="NEU52" i="7"/>
  <c r="NEY51" i="7" l="1"/>
  <c r="NEW52" i="7"/>
  <c r="NFA51" i="7" l="1"/>
  <c r="NEY52" i="7"/>
  <c r="NFC51" i="7" l="1"/>
  <c r="NFA52" i="7"/>
  <c r="NFE51" i="7" l="1"/>
  <c r="NFC52" i="7"/>
  <c r="NFG51" i="7" l="1"/>
  <c r="NFE52" i="7"/>
  <c r="NFI51" i="7" l="1"/>
  <c r="NFG52" i="7"/>
  <c r="NFK51" i="7" l="1"/>
  <c r="NFI52" i="7"/>
  <c r="NFM51" i="7" l="1"/>
  <c r="NFK52" i="7"/>
  <c r="NFO51" i="7" l="1"/>
  <c r="NFM52" i="7"/>
  <c r="NFQ51" i="7" l="1"/>
  <c r="NFO52" i="7"/>
  <c r="NFS51" i="7" l="1"/>
  <c r="NFQ52" i="7"/>
  <c r="NFU51" i="7" l="1"/>
  <c r="NFS52" i="7"/>
  <c r="NFW51" i="7" l="1"/>
  <c r="NFU52" i="7"/>
  <c r="NFY51" i="7" l="1"/>
  <c r="NFW52" i="7"/>
  <c r="NGA51" i="7" l="1"/>
  <c r="NFY52" i="7"/>
  <c r="NGC51" i="7" l="1"/>
  <c r="NGA52" i="7"/>
  <c r="NGE51" i="7" l="1"/>
  <c r="NGC52" i="7"/>
  <c r="NGG51" i="7" l="1"/>
  <c r="NGE52" i="7"/>
  <c r="NGI51" i="7" l="1"/>
  <c r="NGG52" i="7"/>
  <c r="NGK51" i="7" l="1"/>
  <c r="NGI52" i="7"/>
  <c r="NGM51" i="7" l="1"/>
  <c r="NGK52" i="7"/>
  <c r="NGO51" i="7" l="1"/>
  <c r="NGM52" i="7"/>
  <c r="NGQ51" i="7" l="1"/>
  <c r="NGO52" i="7"/>
  <c r="NGS51" i="7" l="1"/>
  <c r="NGQ52" i="7"/>
  <c r="NGU51" i="7" l="1"/>
  <c r="NGS52" i="7"/>
  <c r="NGW51" i="7" l="1"/>
  <c r="NGU52" i="7"/>
  <c r="NGY51" i="7" l="1"/>
  <c r="NGW52" i="7"/>
  <c r="NHA51" i="7" l="1"/>
  <c r="NGY52" i="7"/>
  <c r="NHC51" i="7" l="1"/>
  <c r="NHA52" i="7"/>
  <c r="NHE51" i="7" l="1"/>
  <c r="NHC52" i="7"/>
  <c r="NHG51" i="7" l="1"/>
  <c r="NHE52" i="7"/>
  <c r="NHI51" i="7" l="1"/>
  <c r="NHG52" i="7"/>
  <c r="NHK51" i="7" l="1"/>
  <c r="NHI52" i="7"/>
  <c r="NHM51" i="7" l="1"/>
  <c r="NHK52" i="7"/>
  <c r="NHO51" i="7" l="1"/>
  <c r="NHM52" i="7"/>
  <c r="NHQ51" i="7" l="1"/>
  <c r="NHO52" i="7"/>
  <c r="NHS51" i="7" l="1"/>
  <c r="NHQ52" i="7"/>
  <c r="NHU51" i="7" l="1"/>
  <c r="NHS52" i="7"/>
  <c r="NHW51" i="7" l="1"/>
  <c r="NHU52" i="7"/>
  <c r="NHY51" i="7" l="1"/>
  <c r="NHW52" i="7"/>
  <c r="NIA51" i="7" l="1"/>
  <c r="NHY52" i="7"/>
  <c r="NIC51" i="7" l="1"/>
  <c r="NIA52" i="7"/>
  <c r="NIE51" i="7" l="1"/>
  <c r="NIC52" i="7"/>
  <c r="NIG51" i="7" l="1"/>
  <c r="NIE52" i="7"/>
  <c r="NII51" i="7" l="1"/>
  <c r="NIG52" i="7"/>
  <c r="NIK51" i="7" l="1"/>
  <c r="NII52" i="7"/>
  <c r="NIM51" i="7" l="1"/>
  <c r="NIK52" i="7"/>
  <c r="NIO51" i="7" l="1"/>
  <c r="NIM52" i="7"/>
  <c r="NIQ51" i="7" l="1"/>
  <c r="NIO52" i="7"/>
  <c r="NIS51" i="7" l="1"/>
  <c r="NIQ52" i="7"/>
  <c r="NIU51" i="7" l="1"/>
  <c r="NIS52" i="7"/>
  <c r="NIW51" i="7" l="1"/>
  <c r="NIU52" i="7"/>
  <c r="NIY51" i="7" l="1"/>
  <c r="NIW52" i="7"/>
  <c r="NJA51" i="7" l="1"/>
  <c r="NIY52" i="7"/>
  <c r="NJC51" i="7" l="1"/>
  <c r="NJA52" i="7"/>
  <c r="NJE51" i="7" l="1"/>
  <c r="NJC52" i="7"/>
  <c r="NJG51" i="7" l="1"/>
  <c r="NJE52" i="7"/>
  <c r="NJI51" i="7" l="1"/>
  <c r="NJG52" i="7"/>
  <c r="NJK51" i="7" l="1"/>
  <c r="NJI52" i="7"/>
  <c r="NJM51" i="7" l="1"/>
  <c r="NJK52" i="7"/>
  <c r="NJO51" i="7" l="1"/>
  <c r="NJM52" i="7"/>
  <c r="NJQ51" i="7" l="1"/>
  <c r="NJO52" i="7"/>
  <c r="NJS51" i="7" l="1"/>
  <c r="NJQ52" i="7"/>
  <c r="NJU51" i="7" l="1"/>
  <c r="NJS52" i="7"/>
  <c r="NJW51" i="7" l="1"/>
  <c r="NJU52" i="7"/>
  <c r="NJY51" i="7" l="1"/>
  <c r="NJW52" i="7"/>
  <c r="NKA51" i="7" l="1"/>
  <c r="NJY52" i="7"/>
  <c r="NKC51" i="7" l="1"/>
  <c r="NKA52" i="7"/>
  <c r="NKE51" i="7" l="1"/>
  <c r="NKC52" i="7"/>
  <c r="NKG51" i="7" l="1"/>
  <c r="NKE52" i="7"/>
  <c r="NKI51" i="7" l="1"/>
  <c r="NKG52" i="7"/>
  <c r="NKK51" i="7" l="1"/>
  <c r="NKI52" i="7"/>
  <c r="NKM51" i="7" l="1"/>
  <c r="NKK52" i="7"/>
  <c r="NKO51" i="7" l="1"/>
  <c r="NKM52" i="7"/>
  <c r="NKQ51" i="7" l="1"/>
  <c r="NKO52" i="7"/>
  <c r="NKS51" i="7" l="1"/>
  <c r="NKQ52" i="7"/>
  <c r="NKU51" i="7" l="1"/>
  <c r="NKS52" i="7"/>
  <c r="NKW51" i="7" l="1"/>
  <c r="NKU52" i="7"/>
  <c r="NKY51" i="7" l="1"/>
  <c r="NKW52" i="7"/>
  <c r="NLA51" i="7" l="1"/>
  <c r="NKY52" i="7"/>
  <c r="NLC51" i="7" l="1"/>
  <c r="NLA52" i="7"/>
  <c r="NLE51" i="7" l="1"/>
  <c r="NLC52" i="7"/>
  <c r="NLG51" i="7" l="1"/>
  <c r="NLE52" i="7"/>
  <c r="NLI51" i="7" l="1"/>
  <c r="NLG52" i="7"/>
  <c r="NLK51" i="7" l="1"/>
  <c r="NLI52" i="7"/>
  <c r="NLM51" i="7" l="1"/>
  <c r="NLK52" i="7"/>
  <c r="NLO51" i="7" l="1"/>
  <c r="NLM52" i="7"/>
  <c r="NLQ51" i="7" l="1"/>
  <c r="NLO52" i="7"/>
  <c r="NLS51" i="7" l="1"/>
  <c r="NLQ52" i="7"/>
  <c r="NLU51" i="7" l="1"/>
  <c r="NLS52" i="7"/>
  <c r="NLW51" i="7" l="1"/>
  <c r="NLU52" i="7"/>
  <c r="NLY51" i="7" l="1"/>
  <c r="NLW52" i="7"/>
  <c r="NMA51" i="7" l="1"/>
  <c r="NLY52" i="7"/>
  <c r="NMC51" i="7" l="1"/>
  <c r="NMA52" i="7"/>
  <c r="NME51" i="7" l="1"/>
  <c r="NMC52" i="7"/>
  <c r="NMG51" i="7" l="1"/>
  <c r="NME52" i="7"/>
  <c r="NMI51" i="7" l="1"/>
  <c r="NMG52" i="7"/>
  <c r="NMK51" i="7" l="1"/>
  <c r="NMI52" i="7"/>
  <c r="NMM51" i="7" l="1"/>
  <c r="NMK52" i="7"/>
  <c r="NMO51" i="7" l="1"/>
  <c r="NMM52" i="7"/>
  <c r="NMQ51" i="7" l="1"/>
  <c r="NMO52" i="7"/>
  <c r="NMS51" i="7" l="1"/>
  <c r="NMQ52" i="7"/>
  <c r="NMU51" i="7" l="1"/>
  <c r="NMS52" i="7"/>
  <c r="NMW51" i="7" l="1"/>
  <c r="NMU52" i="7"/>
  <c r="NMY51" i="7" l="1"/>
  <c r="NMW52" i="7"/>
  <c r="NNA51" i="7" l="1"/>
  <c r="NMY52" i="7"/>
  <c r="NNC51" i="7" l="1"/>
  <c r="NNA52" i="7"/>
  <c r="NNE51" i="7" l="1"/>
  <c r="NNC52" i="7"/>
  <c r="NNG51" i="7" l="1"/>
  <c r="NNE52" i="7"/>
  <c r="NNI51" i="7" l="1"/>
  <c r="NNG52" i="7"/>
  <c r="NNK51" i="7" l="1"/>
  <c r="NNI52" i="7"/>
  <c r="NNM51" i="7" l="1"/>
  <c r="NNK52" i="7"/>
  <c r="NNO51" i="7" l="1"/>
  <c r="NNM52" i="7"/>
  <c r="NNQ51" i="7" l="1"/>
  <c r="NNO52" i="7"/>
  <c r="NNS51" i="7" l="1"/>
  <c r="NNQ52" i="7"/>
  <c r="NNU51" i="7" l="1"/>
  <c r="NNS52" i="7"/>
  <c r="NNW51" i="7" l="1"/>
  <c r="NNU52" i="7"/>
  <c r="NNY51" i="7" l="1"/>
  <c r="NNW52" i="7"/>
  <c r="NOA51" i="7" l="1"/>
  <c r="NNY52" i="7"/>
  <c r="NOC51" i="7" l="1"/>
  <c r="NOA52" i="7"/>
  <c r="NOE51" i="7" l="1"/>
  <c r="NOC52" i="7"/>
  <c r="NOG51" i="7" l="1"/>
  <c r="NOE52" i="7"/>
  <c r="NOI51" i="7" l="1"/>
  <c r="NOG52" i="7"/>
  <c r="NOK51" i="7" l="1"/>
  <c r="NOI52" i="7"/>
  <c r="NOM51" i="7" l="1"/>
  <c r="NOK52" i="7"/>
  <c r="NOO51" i="7" l="1"/>
  <c r="NOM52" i="7"/>
  <c r="NOQ51" i="7" l="1"/>
  <c r="NOO52" i="7"/>
  <c r="NOS51" i="7" l="1"/>
  <c r="NOQ52" i="7"/>
  <c r="NOU51" i="7" l="1"/>
  <c r="NOS52" i="7"/>
  <c r="NOW51" i="7" l="1"/>
  <c r="NOU52" i="7"/>
  <c r="NOY51" i="7" l="1"/>
  <c r="NOW52" i="7"/>
  <c r="NPA51" i="7" l="1"/>
  <c r="NOY52" i="7"/>
  <c r="NPC51" i="7" l="1"/>
  <c r="NPA52" i="7"/>
  <c r="NPE51" i="7" l="1"/>
  <c r="NPC52" i="7"/>
  <c r="NPG51" i="7" l="1"/>
  <c r="NPE52" i="7"/>
  <c r="NPI51" i="7" l="1"/>
  <c r="NPG52" i="7"/>
  <c r="NPK51" i="7" l="1"/>
  <c r="NPI52" i="7"/>
  <c r="NPM51" i="7" l="1"/>
  <c r="NPK52" i="7"/>
  <c r="NPO51" i="7" l="1"/>
  <c r="NPM52" i="7"/>
  <c r="NPQ51" i="7" l="1"/>
  <c r="NPO52" i="7"/>
  <c r="NPS51" i="7" l="1"/>
  <c r="NPQ52" i="7"/>
  <c r="NPU51" i="7" l="1"/>
  <c r="NPS52" i="7"/>
  <c r="NPW51" i="7" l="1"/>
  <c r="NPU52" i="7"/>
  <c r="NPY51" i="7" l="1"/>
  <c r="NPW52" i="7"/>
  <c r="NQA51" i="7" l="1"/>
  <c r="NPY52" i="7"/>
  <c r="NQC51" i="7" l="1"/>
  <c r="NQA52" i="7"/>
  <c r="NQE51" i="7" l="1"/>
  <c r="NQC52" i="7"/>
  <c r="NQG51" i="7" l="1"/>
  <c r="NQE52" i="7"/>
  <c r="NQI51" i="7" l="1"/>
  <c r="NQG52" i="7"/>
  <c r="NQK51" i="7" l="1"/>
  <c r="NQI52" i="7"/>
  <c r="NQM51" i="7" l="1"/>
  <c r="NQK52" i="7"/>
  <c r="NQO51" i="7" l="1"/>
  <c r="NQM52" i="7"/>
  <c r="NQQ51" i="7" l="1"/>
  <c r="NQO52" i="7"/>
  <c r="NQS51" i="7" l="1"/>
  <c r="NQQ52" i="7"/>
  <c r="NQU51" i="7" l="1"/>
  <c r="NQS52" i="7"/>
  <c r="NQW51" i="7" l="1"/>
  <c r="NQU52" i="7"/>
  <c r="NQY51" i="7" l="1"/>
  <c r="NQW52" i="7"/>
  <c r="NRA51" i="7" l="1"/>
  <c r="NQY52" i="7"/>
  <c r="NRC51" i="7" l="1"/>
  <c r="NRA52" i="7"/>
  <c r="NRE51" i="7" l="1"/>
  <c r="NRC52" i="7"/>
  <c r="NRG51" i="7" l="1"/>
  <c r="NRE52" i="7"/>
  <c r="NRI51" i="7" l="1"/>
  <c r="NRG52" i="7"/>
  <c r="NRK51" i="7" l="1"/>
  <c r="NRI52" i="7"/>
  <c r="NRM51" i="7" l="1"/>
  <c r="NRK52" i="7"/>
  <c r="NRO51" i="7" l="1"/>
  <c r="NRM52" i="7"/>
  <c r="NRQ51" i="7" l="1"/>
  <c r="NRO52" i="7"/>
  <c r="NRS51" i="7" l="1"/>
  <c r="NRQ52" i="7"/>
  <c r="NRU51" i="7" l="1"/>
  <c r="NRS52" i="7"/>
  <c r="NRW51" i="7" l="1"/>
  <c r="NRU52" i="7"/>
  <c r="NRY51" i="7" l="1"/>
  <c r="NRW52" i="7"/>
  <c r="NSA51" i="7" l="1"/>
  <c r="NRY52" i="7"/>
  <c r="NSC51" i="7" l="1"/>
  <c r="NSA52" i="7"/>
  <c r="NSE51" i="7" l="1"/>
  <c r="NSC52" i="7"/>
  <c r="NSG51" i="7" l="1"/>
  <c r="NSE52" i="7"/>
  <c r="NSI51" i="7" l="1"/>
  <c r="NSG52" i="7"/>
  <c r="NSK51" i="7" l="1"/>
  <c r="NSI52" i="7"/>
  <c r="NSM51" i="7" l="1"/>
  <c r="NSK52" i="7"/>
  <c r="NSO51" i="7" l="1"/>
  <c r="NSM52" i="7"/>
  <c r="NSQ51" i="7" l="1"/>
  <c r="NSO52" i="7"/>
  <c r="NSS51" i="7" l="1"/>
  <c r="NSQ52" i="7"/>
  <c r="NSU51" i="7" l="1"/>
  <c r="NSS52" i="7"/>
  <c r="NSW51" i="7" l="1"/>
  <c r="NSU52" i="7"/>
  <c r="NSY51" i="7" l="1"/>
  <c r="NSW52" i="7"/>
  <c r="NTA51" i="7" l="1"/>
  <c r="NSY52" i="7"/>
  <c r="NTC51" i="7" l="1"/>
  <c r="NTA52" i="7"/>
  <c r="NTE51" i="7" l="1"/>
  <c r="NTC52" i="7"/>
  <c r="NTG51" i="7" l="1"/>
  <c r="NTE52" i="7"/>
  <c r="NTI51" i="7" l="1"/>
  <c r="NTG52" i="7"/>
  <c r="NTK51" i="7" l="1"/>
  <c r="NTI52" i="7"/>
  <c r="NTM51" i="7" l="1"/>
  <c r="NTK52" i="7"/>
  <c r="NTO51" i="7" l="1"/>
  <c r="NTM52" i="7"/>
  <c r="NTQ51" i="7" l="1"/>
  <c r="NTO52" i="7"/>
  <c r="NTS51" i="7" l="1"/>
  <c r="NTQ52" i="7"/>
  <c r="NTU51" i="7" l="1"/>
  <c r="NTS52" i="7"/>
  <c r="NTW51" i="7" l="1"/>
  <c r="NTU52" i="7"/>
  <c r="NTY51" i="7" l="1"/>
  <c r="NTW52" i="7"/>
  <c r="NUA51" i="7" l="1"/>
  <c r="NTY52" i="7"/>
  <c r="NUC51" i="7" l="1"/>
  <c r="NUA52" i="7"/>
  <c r="NUE51" i="7" l="1"/>
  <c r="NUC52" i="7"/>
  <c r="NUG51" i="7" l="1"/>
  <c r="NUE52" i="7"/>
  <c r="NUI51" i="7" l="1"/>
  <c r="NUG52" i="7"/>
  <c r="NUK51" i="7" l="1"/>
  <c r="NUI52" i="7"/>
  <c r="NUM51" i="7" l="1"/>
  <c r="NUK52" i="7"/>
  <c r="NUO51" i="7" l="1"/>
  <c r="NUM52" i="7"/>
  <c r="NUQ51" i="7" l="1"/>
  <c r="NUO52" i="7"/>
  <c r="NUS51" i="7" l="1"/>
  <c r="NUQ52" i="7"/>
  <c r="NUU51" i="7" l="1"/>
  <c r="NUS52" i="7"/>
  <c r="NUW51" i="7" l="1"/>
  <c r="NUU52" i="7"/>
  <c r="NUY51" i="7" l="1"/>
  <c r="NUW52" i="7"/>
  <c r="NVA51" i="7" l="1"/>
  <c r="NUY52" i="7"/>
  <c r="NVC51" i="7" l="1"/>
  <c r="NVA52" i="7"/>
  <c r="NVE51" i="7" l="1"/>
  <c r="NVC52" i="7"/>
  <c r="NVG51" i="7" l="1"/>
  <c r="NVE52" i="7"/>
  <c r="NVI51" i="7" l="1"/>
  <c r="NVG52" i="7"/>
  <c r="NVK51" i="7" l="1"/>
  <c r="NVI52" i="7"/>
  <c r="NVM51" i="7" l="1"/>
  <c r="NVK52" i="7"/>
  <c r="NVO51" i="7" l="1"/>
  <c r="NVM52" i="7"/>
  <c r="NVQ51" i="7" l="1"/>
  <c r="NVO52" i="7"/>
  <c r="NVS51" i="7" l="1"/>
  <c r="NVQ52" i="7"/>
  <c r="NVU51" i="7" l="1"/>
  <c r="NVS52" i="7"/>
  <c r="NVW51" i="7" l="1"/>
  <c r="NVU52" i="7"/>
  <c r="NVY51" i="7" l="1"/>
  <c r="NVW52" i="7"/>
  <c r="NWA51" i="7" l="1"/>
  <c r="NVY52" i="7"/>
  <c r="NWC51" i="7" l="1"/>
  <c r="NWA52" i="7"/>
  <c r="NWE51" i="7" l="1"/>
  <c r="NWC52" i="7"/>
  <c r="NWG51" i="7" l="1"/>
  <c r="NWE52" i="7"/>
  <c r="NWI51" i="7" l="1"/>
  <c r="NWG52" i="7"/>
  <c r="NWK51" i="7" l="1"/>
  <c r="NWI52" i="7"/>
  <c r="NWM51" i="7" l="1"/>
  <c r="NWK52" i="7"/>
  <c r="NWO51" i="7" l="1"/>
  <c r="NWM52" i="7"/>
  <c r="NWQ51" i="7" l="1"/>
  <c r="NWO52" i="7"/>
  <c r="NWS51" i="7" l="1"/>
  <c r="NWQ52" i="7"/>
  <c r="NWU51" i="7" l="1"/>
  <c r="NWS52" i="7"/>
  <c r="NWW51" i="7" l="1"/>
  <c r="NWU52" i="7"/>
  <c r="NWY51" i="7" l="1"/>
  <c r="NWW52" i="7"/>
  <c r="NXA51" i="7" l="1"/>
  <c r="NWY52" i="7"/>
  <c r="NXC51" i="7" l="1"/>
  <c r="NXA52" i="7"/>
  <c r="NXE51" i="7" l="1"/>
  <c r="NXC52" i="7"/>
  <c r="NXG51" i="7" l="1"/>
  <c r="NXE52" i="7"/>
  <c r="NXI51" i="7" l="1"/>
  <c r="NXG52" i="7"/>
  <c r="NXK51" i="7" l="1"/>
  <c r="NXI52" i="7"/>
  <c r="NXM51" i="7" l="1"/>
  <c r="NXK52" i="7"/>
  <c r="NXO51" i="7" l="1"/>
  <c r="NXM52" i="7"/>
  <c r="NXQ51" i="7" l="1"/>
  <c r="NXO52" i="7"/>
  <c r="NXS51" i="7" l="1"/>
  <c r="NXQ52" i="7"/>
  <c r="NXU51" i="7" l="1"/>
  <c r="NXS52" i="7"/>
  <c r="NXW51" i="7" l="1"/>
  <c r="NXU52" i="7"/>
  <c r="NXY51" i="7" l="1"/>
  <c r="NXW52" i="7"/>
  <c r="NYA51" i="7" l="1"/>
  <c r="NXY52" i="7"/>
  <c r="NYC51" i="7" l="1"/>
  <c r="NYA52" i="7"/>
  <c r="NYE51" i="7" l="1"/>
  <c r="NYC52" i="7"/>
  <c r="NYG51" i="7" l="1"/>
  <c r="NYE52" i="7"/>
  <c r="NYI51" i="7" l="1"/>
  <c r="NYG52" i="7"/>
  <c r="NYK51" i="7" l="1"/>
  <c r="NYI52" i="7"/>
  <c r="NYM51" i="7" l="1"/>
  <c r="NYK52" i="7"/>
  <c r="NYO51" i="7" l="1"/>
  <c r="NYM52" i="7"/>
  <c r="NYQ51" i="7" l="1"/>
  <c r="NYO52" i="7"/>
  <c r="NYS51" i="7" l="1"/>
  <c r="NYQ52" i="7"/>
  <c r="NYU51" i="7" l="1"/>
  <c r="NYS52" i="7"/>
  <c r="NYW51" i="7" l="1"/>
  <c r="NYU52" i="7"/>
  <c r="NYY51" i="7" l="1"/>
  <c r="NYW52" i="7"/>
  <c r="NZA51" i="7" l="1"/>
  <c r="NYY52" i="7"/>
  <c r="NZC51" i="7" l="1"/>
  <c r="NZA52" i="7"/>
  <c r="NZE51" i="7" l="1"/>
  <c r="NZC52" i="7"/>
  <c r="NZG51" i="7" l="1"/>
  <c r="NZE52" i="7"/>
  <c r="NZI51" i="7" l="1"/>
  <c r="NZG52" i="7"/>
  <c r="NZK51" i="7" l="1"/>
  <c r="NZI52" i="7"/>
  <c r="NZM51" i="7" l="1"/>
  <c r="NZK52" i="7"/>
  <c r="NZO51" i="7" l="1"/>
  <c r="NZM52" i="7"/>
  <c r="NZQ51" i="7" l="1"/>
  <c r="NZO52" i="7"/>
  <c r="NZS51" i="7" l="1"/>
  <c r="NZQ52" i="7"/>
  <c r="NZU51" i="7" l="1"/>
  <c r="NZS52" i="7"/>
  <c r="NZW51" i="7" l="1"/>
  <c r="NZU52" i="7"/>
  <c r="NZY51" i="7" l="1"/>
  <c r="NZW52" i="7"/>
  <c r="OAA51" i="7" l="1"/>
  <c r="NZY52" i="7"/>
  <c r="OAC51" i="7" l="1"/>
  <c r="OAA52" i="7"/>
  <c r="OAE51" i="7" l="1"/>
  <c r="OAC52" i="7"/>
  <c r="OAG51" i="7" l="1"/>
  <c r="OAE52" i="7"/>
  <c r="OAI51" i="7" l="1"/>
  <c r="OAG52" i="7"/>
  <c r="OAK51" i="7" l="1"/>
  <c r="OAI52" i="7"/>
  <c r="OAM51" i="7" l="1"/>
  <c r="OAK52" i="7"/>
  <c r="OAO51" i="7" l="1"/>
  <c r="OAM52" i="7"/>
  <c r="OAQ51" i="7" l="1"/>
  <c r="OAO52" i="7"/>
  <c r="OAS51" i="7" l="1"/>
  <c r="OAQ52" i="7"/>
  <c r="OAU51" i="7" l="1"/>
  <c r="OAS52" i="7"/>
  <c r="OAW51" i="7" l="1"/>
  <c r="OAU52" i="7"/>
  <c r="OAY51" i="7" l="1"/>
  <c r="OAW52" i="7"/>
  <c r="OBA51" i="7" l="1"/>
  <c r="OAY52" i="7"/>
  <c r="OBC51" i="7" l="1"/>
  <c r="OBA52" i="7"/>
  <c r="OBE51" i="7" l="1"/>
  <c r="OBC52" i="7"/>
  <c r="OBG51" i="7" l="1"/>
  <c r="OBE52" i="7"/>
  <c r="OBI51" i="7" l="1"/>
  <c r="OBG52" i="7"/>
  <c r="OBK51" i="7" l="1"/>
  <c r="OBI52" i="7"/>
  <c r="OBM51" i="7" l="1"/>
  <c r="OBK52" i="7"/>
  <c r="OBO51" i="7" l="1"/>
  <c r="OBM52" i="7"/>
  <c r="OBQ51" i="7" l="1"/>
  <c r="OBO52" i="7"/>
  <c r="OBS51" i="7" l="1"/>
  <c r="OBQ52" i="7"/>
  <c r="OBU51" i="7" l="1"/>
  <c r="OBS52" i="7"/>
  <c r="OBW51" i="7" l="1"/>
  <c r="OBU52" i="7"/>
  <c r="OBY51" i="7" l="1"/>
  <c r="OBW52" i="7"/>
  <c r="OCA51" i="7" l="1"/>
  <c r="OBY52" i="7"/>
  <c r="OCC51" i="7" l="1"/>
  <c r="OCA52" i="7"/>
  <c r="OCE51" i="7" l="1"/>
  <c r="OCC52" i="7"/>
  <c r="OCG51" i="7" l="1"/>
  <c r="OCE52" i="7"/>
  <c r="OCI51" i="7" l="1"/>
  <c r="OCG52" i="7"/>
  <c r="OCK51" i="7" l="1"/>
  <c r="OCI52" i="7"/>
  <c r="OCM51" i="7" l="1"/>
  <c r="OCK52" i="7"/>
  <c r="OCO51" i="7" l="1"/>
  <c r="OCM52" i="7"/>
  <c r="OCQ51" i="7" l="1"/>
  <c r="OCO52" i="7"/>
  <c r="OCS51" i="7" l="1"/>
  <c r="OCQ52" i="7"/>
  <c r="OCU51" i="7" l="1"/>
  <c r="OCS52" i="7"/>
  <c r="OCW51" i="7" l="1"/>
  <c r="OCU52" i="7"/>
  <c r="OCY51" i="7" l="1"/>
  <c r="OCW52" i="7"/>
  <c r="ODA51" i="7" l="1"/>
  <c r="OCY52" i="7"/>
  <c r="ODC51" i="7" l="1"/>
  <c r="ODA52" i="7"/>
  <c r="ODE51" i="7" l="1"/>
  <c r="ODC52" i="7"/>
  <c r="ODG51" i="7" l="1"/>
  <c r="ODE52" i="7"/>
  <c r="ODI51" i="7" l="1"/>
  <c r="ODG52" i="7"/>
  <c r="ODK51" i="7" l="1"/>
  <c r="ODI52" i="7"/>
  <c r="ODM51" i="7" l="1"/>
  <c r="ODK52" i="7"/>
  <c r="ODO51" i="7" l="1"/>
  <c r="ODM52" i="7"/>
  <c r="ODQ51" i="7" l="1"/>
  <c r="ODO52" i="7"/>
  <c r="ODS51" i="7" l="1"/>
  <c r="ODQ52" i="7"/>
  <c r="ODU51" i="7" l="1"/>
  <c r="ODS52" i="7"/>
  <c r="ODW51" i="7" l="1"/>
  <c r="ODU52" i="7"/>
  <c r="ODY51" i="7" l="1"/>
  <c r="ODW52" i="7"/>
  <c r="OEA51" i="7" l="1"/>
  <c r="ODY52" i="7"/>
  <c r="OEC51" i="7" l="1"/>
  <c r="OEA52" i="7"/>
  <c r="OEE51" i="7" l="1"/>
  <c r="OEC52" i="7"/>
  <c r="OEG51" i="7" l="1"/>
  <c r="OEE52" i="7"/>
  <c r="OEI51" i="7" l="1"/>
  <c r="OEG52" i="7"/>
  <c r="OEK51" i="7" l="1"/>
  <c r="OEI52" i="7"/>
  <c r="OEM51" i="7" l="1"/>
  <c r="OEK52" i="7"/>
  <c r="OEO51" i="7" l="1"/>
  <c r="OEM52" i="7"/>
  <c r="OEQ51" i="7" l="1"/>
  <c r="OEO52" i="7"/>
  <c r="OES51" i="7" l="1"/>
  <c r="OEQ52" i="7"/>
  <c r="OEU51" i="7" l="1"/>
  <c r="OES52" i="7"/>
  <c r="OEW51" i="7" l="1"/>
  <c r="OEU52" i="7"/>
  <c r="OEY51" i="7" l="1"/>
  <c r="OEW52" i="7"/>
  <c r="OFA51" i="7" l="1"/>
  <c r="OEY52" i="7"/>
  <c r="OFC51" i="7" l="1"/>
  <c r="OFA52" i="7"/>
  <c r="OFE51" i="7" l="1"/>
  <c r="OFC52" i="7"/>
  <c r="OFG51" i="7" l="1"/>
  <c r="OFE52" i="7"/>
  <c r="OFI51" i="7" l="1"/>
  <c r="OFG52" i="7"/>
  <c r="OFK51" i="7" l="1"/>
  <c r="OFI52" i="7"/>
  <c r="OFM51" i="7" l="1"/>
  <c r="OFK52" i="7"/>
  <c r="OFO51" i="7" l="1"/>
  <c r="OFM52" i="7"/>
  <c r="OFQ51" i="7" l="1"/>
  <c r="OFO52" i="7"/>
  <c r="OFS51" i="7" l="1"/>
  <c r="OFQ52" i="7"/>
  <c r="OFU51" i="7" l="1"/>
  <c r="OFS52" i="7"/>
  <c r="OFW51" i="7" l="1"/>
  <c r="OFU52" i="7"/>
  <c r="OFY51" i="7" l="1"/>
  <c r="OFW52" i="7"/>
  <c r="OGA51" i="7" l="1"/>
  <c r="OFY52" i="7"/>
  <c r="OGC51" i="7" l="1"/>
  <c r="OGA52" i="7"/>
  <c r="OGE51" i="7" l="1"/>
  <c r="OGC52" i="7"/>
  <c r="OGG51" i="7" l="1"/>
  <c r="OGE52" i="7"/>
  <c r="OGI51" i="7" l="1"/>
  <c r="OGG52" i="7"/>
  <c r="OGK51" i="7" l="1"/>
  <c r="OGI52" i="7"/>
  <c r="OGM51" i="7" l="1"/>
  <c r="OGK52" i="7"/>
  <c r="OGO51" i="7" l="1"/>
  <c r="OGM52" i="7"/>
  <c r="OGQ51" i="7" l="1"/>
  <c r="OGO52" i="7"/>
  <c r="OGS51" i="7" l="1"/>
  <c r="OGQ52" i="7"/>
  <c r="OGU51" i="7" l="1"/>
  <c r="OGS52" i="7"/>
  <c r="OGW51" i="7" l="1"/>
  <c r="OGU52" i="7"/>
  <c r="OGY51" i="7" l="1"/>
  <c r="OGW52" i="7"/>
  <c r="OHA51" i="7" l="1"/>
  <c r="OGY52" i="7"/>
  <c r="OHC51" i="7" l="1"/>
  <c r="OHA52" i="7"/>
  <c r="OHE51" i="7" l="1"/>
  <c r="OHC52" i="7"/>
  <c r="OHG51" i="7" l="1"/>
  <c r="OHE52" i="7"/>
  <c r="OHI51" i="7" l="1"/>
  <c r="OHG52" i="7"/>
  <c r="OHK51" i="7" l="1"/>
  <c r="OHI52" i="7"/>
  <c r="OHM51" i="7" l="1"/>
  <c r="OHK52" i="7"/>
  <c r="OHO51" i="7" l="1"/>
  <c r="OHM52" i="7"/>
  <c r="OHQ51" i="7" l="1"/>
  <c r="OHO52" i="7"/>
  <c r="OHS51" i="7" l="1"/>
  <c r="OHQ52" i="7"/>
  <c r="OHU51" i="7" l="1"/>
  <c r="OHS52" i="7"/>
  <c r="OHW51" i="7" l="1"/>
  <c r="OHU52" i="7"/>
  <c r="OHY51" i="7" l="1"/>
  <c r="OHW52" i="7"/>
  <c r="OIA51" i="7" l="1"/>
  <c r="OHY52" i="7"/>
  <c r="OIC51" i="7" l="1"/>
  <c r="OIA52" i="7"/>
  <c r="OIE51" i="7" l="1"/>
  <c r="OIC52" i="7"/>
  <c r="OIG51" i="7" l="1"/>
  <c r="OIE52" i="7"/>
  <c r="OII51" i="7" l="1"/>
  <c r="OIG52" i="7"/>
  <c r="OIK51" i="7" l="1"/>
  <c r="OII52" i="7"/>
  <c r="OIM51" i="7" l="1"/>
  <c r="OIK52" i="7"/>
  <c r="OIO51" i="7" l="1"/>
  <c r="OIM52" i="7"/>
  <c r="OIQ51" i="7" l="1"/>
  <c r="OIO52" i="7"/>
  <c r="OIS51" i="7" l="1"/>
  <c r="OIQ52" i="7"/>
  <c r="OIU51" i="7" l="1"/>
  <c r="OIS52" i="7"/>
  <c r="OIW51" i="7" l="1"/>
  <c r="OIU52" i="7"/>
  <c r="OIY51" i="7" l="1"/>
  <c r="OIW52" i="7"/>
  <c r="OJA51" i="7" l="1"/>
  <c r="OIY52" i="7"/>
  <c r="OJC51" i="7" l="1"/>
  <c r="OJA52" i="7"/>
  <c r="OJE51" i="7" l="1"/>
  <c r="OJC52" i="7"/>
  <c r="OJG51" i="7" l="1"/>
  <c r="OJE52" i="7"/>
  <c r="OJI51" i="7" l="1"/>
  <c r="OJG52" i="7"/>
  <c r="OJK51" i="7" l="1"/>
  <c r="OJI52" i="7"/>
  <c r="OJM51" i="7" l="1"/>
  <c r="OJK52" i="7"/>
  <c r="OJO51" i="7" l="1"/>
  <c r="OJM52" i="7"/>
  <c r="OJQ51" i="7" l="1"/>
  <c r="OJO52" i="7"/>
  <c r="OJS51" i="7" l="1"/>
  <c r="OJQ52" i="7"/>
  <c r="OJU51" i="7" l="1"/>
  <c r="OJS52" i="7"/>
  <c r="OJW51" i="7" l="1"/>
  <c r="OJU52" i="7"/>
  <c r="OJY51" i="7" l="1"/>
  <c r="OJW52" i="7"/>
  <c r="OKA51" i="7" l="1"/>
  <c r="OJY52" i="7"/>
  <c r="OKC51" i="7" l="1"/>
  <c r="OKA52" i="7"/>
  <c r="OKE51" i="7" l="1"/>
  <c r="OKC52" i="7"/>
  <c r="OKG51" i="7" l="1"/>
  <c r="OKE52" i="7"/>
  <c r="OKI51" i="7" l="1"/>
  <c r="OKG52" i="7"/>
  <c r="OKK51" i="7" l="1"/>
  <c r="OKI52" i="7"/>
  <c r="OKM51" i="7" l="1"/>
  <c r="OKK52" i="7"/>
  <c r="OKO51" i="7" l="1"/>
  <c r="OKM52" i="7"/>
  <c r="OKQ51" i="7" l="1"/>
  <c r="OKO52" i="7"/>
  <c r="OKS51" i="7" l="1"/>
  <c r="OKQ52" i="7"/>
  <c r="OKU51" i="7" l="1"/>
  <c r="OKS52" i="7"/>
  <c r="OKW51" i="7" l="1"/>
  <c r="OKU52" i="7"/>
  <c r="OKY51" i="7" l="1"/>
  <c r="OKW52" i="7"/>
  <c r="OLA51" i="7" l="1"/>
  <c r="OKY52" i="7"/>
  <c r="OLC51" i="7" l="1"/>
  <c r="OLA52" i="7"/>
  <c r="OLE51" i="7" l="1"/>
  <c r="OLC52" i="7"/>
  <c r="OLG51" i="7" l="1"/>
  <c r="OLE52" i="7"/>
  <c r="OLI51" i="7" l="1"/>
  <c r="OLG52" i="7"/>
  <c r="OLK51" i="7" l="1"/>
  <c r="OLI52" i="7"/>
  <c r="OLM51" i="7" l="1"/>
  <c r="OLK52" i="7"/>
  <c r="OLO51" i="7" l="1"/>
  <c r="OLM52" i="7"/>
  <c r="OLQ51" i="7" l="1"/>
  <c r="OLO52" i="7"/>
  <c r="OLS51" i="7" l="1"/>
  <c r="OLQ52" i="7"/>
  <c r="OLU51" i="7" l="1"/>
  <c r="OLS52" i="7"/>
  <c r="OLW51" i="7" l="1"/>
  <c r="OLU52" i="7"/>
  <c r="OLY51" i="7" l="1"/>
  <c r="OLW52" i="7"/>
  <c r="OMA51" i="7" l="1"/>
  <c r="OLY52" i="7"/>
  <c r="OMC51" i="7" l="1"/>
  <c r="OMA52" i="7"/>
  <c r="OME51" i="7" l="1"/>
  <c r="OMC52" i="7"/>
  <c r="OMG51" i="7" l="1"/>
  <c r="OME52" i="7"/>
  <c r="OMI51" i="7" l="1"/>
  <c r="OMG52" i="7"/>
  <c r="OMK51" i="7" l="1"/>
  <c r="OMI52" i="7"/>
  <c r="OMM51" i="7" l="1"/>
  <c r="OMK52" i="7"/>
  <c r="OMO51" i="7" l="1"/>
  <c r="OMM52" i="7"/>
  <c r="OMQ51" i="7" l="1"/>
  <c r="OMO52" i="7"/>
  <c r="OMS51" i="7" l="1"/>
  <c r="OMQ52" i="7"/>
  <c r="OMU51" i="7" l="1"/>
  <c r="OMS52" i="7"/>
  <c r="OMW51" i="7" l="1"/>
  <c r="OMU52" i="7"/>
  <c r="OMY51" i="7" l="1"/>
  <c r="OMW52" i="7"/>
  <c r="ONA51" i="7" l="1"/>
  <c r="OMY52" i="7"/>
  <c r="ONC51" i="7" l="1"/>
  <c r="ONA52" i="7"/>
  <c r="ONE51" i="7" l="1"/>
  <c r="ONC52" i="7"/>
  <c r="ONG51" i="7" l="1"/>
  <c r="ONE52" i="7"/>
  <c r="ONI51" i="7" l="1"/>
  <c r="ONG52" i="7"/>
  <c r="ONK51" i="7" l="1"/>
  <c r="ONI52" i="7"/>
  <c r="ONM51" i="7" l="1"/>
  <c r="ONK52" i="7"/>
  <c r="ONO51" i="7" l="1"/>
  <c r="ONM52" i="7"/>
  <c r="ONQ51" i="7" l="1"/>
  <c r="ONO52" i="7"/>
  <c r="ONS51" i="7" l="1"/>
  <c r="ONQ52" i="7"/>
  <c r="ONU51" i="7" l="1"/>
  <c r="ONS52" i="7"/>
  <c r="ONW51" i="7" l="1"/>
  <c r="ONU52" i="7"/>
  <c r="ONY51" i="7" l="1"/>
  <c r="ONW52" i="7"/>
  <c r="OOA51" i="7" l="1"/>
  <c r="ONY52" i="7"/>
  <c r="OOC51" i="7" l="1"/>
  <c r="OOA52" i="7"/>
  <c r="OOE51" i="7" l="1"/>
  <c r="OOC52" i="7"/>
  <c r="OOG51" i="7" l="1"/>
  <c r="OOE52" i="7"/>
  <c r="OOI51" i="7" l="1"/>
  <c r="OOG52" i="7"/>
  <c r="OOK51" i="7" l="1"/>
  <c r="OOI52" i="7"/>
  <c r="OOM51" i="7" l="1"/>
  <c r="OOK52" i="7"/>
  <c r="OOO51" i="7" l="1"/>
  <c r="OOM52" i="7"/>
  <c r="OOQ51" i="7" l="1"/>
  <c r="OOO52" i="7"/>
  <c r="OOS51" i="7" l="1"/>
  <c r="OOQ52" i="7"/>
  <c r="OOU51" i="7" l="1"/>
  <c r="OOS52" i="7"/>
  <c r="OOW51" i="7" l="1"/>
  <c r="OOU52" i="7"/>
  <c r="OOY51" i="7" l="1"/>
  <c r="OOW52" i="7"/>
  <c r="OPA51" i="7" l="1"/>
  <c r="OOY52" i="7"/>
  <c r="OPC51" i="7" l="1"/>
  <c r="OPA52" i="7"/>
  <c r="OPE51" i="7" l="1"/>
  <c r="OPC52" i="7"/>
  <c r="OPG51" i="7" l="1"/>
  <c r="OPE52" i="7"/>
  <c r="OPI51" i="7" l="1"/>
  <c r="OPG52" i="7"/>
  <c r="OPK51" i="7" l="1"/>
  <c r="OPI52" i="7"/>
  <c r="OPM51" i="7" l="1"/>
  <c r="OPK52" i="7"/>
  <c r="OPO51" i="7" l="1"/>
  <c r="OPM52" i="7"/>
  <c r="OPQ51" i="7" l="1"/>
  <c r="OPO52" i="7"/>
  <c r="OPS51" i="7" l="1"/>
  <c r="OPQ52" i="7"/>
  <c r="OPU51" i="7" l="1"/>
  <c r="OPS52" i="7"/>
  <c r="OPW51" i="7" l="1"/>
  <c r="OPU52" i="7"/>
  <c r="OPY51" i="7" l="1"/>
  <c r="OPW52" i="7"/>
  <c r="OQA51" i="7" l="1"/>
  <c r="OPY52" i="7"/>
  <c r="OQC51" i="7" l="1"/>
  <c r="OQA52" i="7"/>
  <c r="OQE51" i="7" l="1"/>
  <c r="OQC52" i="7"/>
  <c r="OQG51" i="7" l="1"/>
  <c r="OQE52" i="7"/>
  <c r="OQI51" i="7" l="1"/>
  <c r="OQG52" i="7"/>
  <c r="OQK51" i="7" l="1"/>
  <c r="OQI52" i="7"/>
  <c r="OQM51" i="7" l="1"/>
  <c r="OQK52" i="7"/>
  <c r="OQO51" i="7" l="1"/>
  <c r="OQM52" i="7"/>
  <c r="OQQ51" i="7" l="1"/>
  <c r="OQO52" i="7"/>
  <c r="OQS51" i="7" l="1"/>
  <c r="OQQ52" i="7"/>
  <c r="OQU51" i="7" l="1"/>
  <c r="OQS52" i="7"/>
  <c r="OQW51" i="7" l="1"/>
  <c r="OQU52" i="7"/>
  <c r="OQY51" i="7" l="1"/>
  <c r="OQW52" i="7"/>
  <c r="ORA51" i="7" l="1"/>
  <c r="OQY52" i="7"/>
  <c r="ORC51" i="7" l="1"/>
  <c r="ORA52" i="7"/>
  <c r="ORE51" i="7" l="1"/>
  <c r="ORC52" i="7"/>
  <c r="ORG51" i="7" l="1"/>
  <c r="ORE52" i="7"/>
  <c r="ORI51" i="7" l="1"/>
  <c r="ORG52" i="7"/>
  <c r="ORK51" i="7" l="1"/>
  <c r="ORI52" i="7"/>
  <c r="ORM51" i="7" l="1"/>
  <c r="ORK52" i="7"/>
  <c r="ORO51" i="7" l="1"/>
  <c r="ORM52" i="7"/>
  <c r="ORQ51" i="7" l="1"/>
  <c r="ORO52" i="7"/>
  <c r="ORS51" i="7" l="1"/>
  <c r="ORQ52" i="7"/>
  <c r="ORU51" i="7" l="1"/>
  <c r="ORS52" i="7"/>
  <c r="ORW51" i="7" l="1"/>
  <c r="ORU52" i="7"/>
  <c r="ORY51" i="7" l="1"/>
  <c r="ORW52" i="7"/>
  <c r="OSA51" i="7" l="1"/>
  <c r="ORY52" i="7"/>
  <c r="OSC51" i="7" l="1"/>
  <c r="OSA52" i="7"/>
  <c r="OSE51" i="7" l="1"/>
  <c r="OSC52" i="7"/>
  <c r="OSG51" i="7" l="1"/>
  <c r="OSE52" i="7"/>
  <c r="OSI51" i="7" l="1"/>
  <c r="OSG52" i="7"/>
  <c r="OSK51" i="7" l="1"/>
  <c r="OSI52" i="7"/>
  <c r="OSM51" i="7" l="1"/>
  <c r="OSK52" i="7"/>
  <c r="OSO51" i="7" l="1"/>
  <c r="OSM52" i="7"/>
  <c r="OSQ51" i="7" l="1"/>
  <c r="OSO52" i="7"/>
  <c r="OSS51" i="7" l="1"/>
  <c r="OSQ52" i="7"/>
  <c r="OSU51" i="7" l="1"/>
  <c r="OSS52" i="7"/>
  <c r="OSW51" i="7" l="1"/>
  <c r="OSU52" i="7"/>
  <c r="OSY51" i="7" l="1"/>
  <c r="OSW52" i="7"/>
  <c r="OTA51" i="7" l="1"/>
  <c r="OSY52" i="7"/>
  <c r="OTC51" i="7" l="1"/>
  <c r="OTA52" i="7"/>
  <c r="OTE51" i="7" l="1"/>
  <c r="OTC52" i="7"/>
  <c r="OTG51" i="7" l="1"/>
  <c r="OTE52" i="7"/>
  <c r="OTI51" i="7" l="1"/>
  <c r="OTG52" i="7"/>
  <c r="OTK51" i="7" l="1"/>
  <c r="OTI52" i="7"/>
  <c r="OTM51" i="7" l="1"/>
  <c r="OTK52" i="7"/>
  <c r="OTO51" i="7" l="1"/>
  <c r="OTM52" i="7"/>
  <c r="OTQ51" i="7" l="1"/>
  <c r="OTO52" i="7"/>
  <c r="OTS51" i="7" l="1"/>
  <c r="OTQ52" i="7"/>
  <c r="OTU51" i="7" l="1"/>
  <c r="OTS52" i="7"/>
  <c r="OTW51" i="7" l="1"/>
  <c r="OTU52" i="7"/>
  <c r="OTY51" i="7" l="1"/>
  <c r="OTW52" i="7"/>
  <c r="OUA51" i="7" l="1"/>
  <c r="OTY52" i="7"/>
  <c r="OUC51" i="7" l="1"/>
  <c r="OUA52" i="7"/>
  <c r="OUE51" i="7" l="1"/>
  <c r="OUC52" i="7"/>
  <c r="OUG51" i="7" l="1"/>
  <c r="OUE52" i="7"/>
  <c r="OUI51" i="7" l="1"/>
  <c r="OUG52" i="7"/>
  <c r="OUK51" i="7" l="1"/>
  <c r="OUI52" i="7"/>
  <c r="OUM51" i="7" l="1"/>
  <c r="OUK52" i="7"/>
  <c r="OUO51" i="7" l="1"/>
  <c r="OUM52" i="7"/>
  <c r="OUQ51" i="7" l="1"/>
  <c r="OUO52" i="7"/>
  <c r="OUS51" i="7" l="1"/>
  <c r="OUQ52" i="7"/>
  <c r="OUU51" i="7" l="1"/>
  <c r="OUS52" i="7"/>
  <c r="OUW51" i="7" l="1"/>
  <c r="OUU52" i="7"/>
  <c r="OUY51" i="7" l="1"/>
  <c r="OUW52" i="7"/>
  <c r="OVA51" i="7" l="1"/>
  <c r="OUY52" i="7"/>
  <c r="OVC51" i="7" l="1"/>
  <c r="OVA52" i="7"/>
  <c r="OVE51" i="7" l="1"/>
  <c r="OVC52" i="7"/>
  <c r="OVG51" i="7" l="1"/>
  <c r="OVE52" i="7"/>
  <c r="OVI51" i="7" l="1"/>
  <c r="OVG52" i="7"/>
  <c r="OVK51" i="7" l="1"/>
  <c r="OVI52" i="7"/>
  <c r="OVM51" i="7" l="1"/>
  <c r="OVK52" i="7"/>
  <c r="OVO51" i="7" l="1"/>
  <c r="OVM52" i="7"/>
  <c r="OVQ51" i="7" l="1"/>
  <c r="OVO52" i="7"/>
  <c r="OVS51" i="7" l="1"/>
  <c r="OVQ52" i="7"/>
  <c r="OVU51" i="7" l="1"/>
  <c r="OVS52" i="7"/>
  <c r="OVW51" i="7" l="1"/>
  <c r="OVU52" i="7"/>
  <c r="OVY51" i="7" l="1"/>
  <c r="OVW52" i="7"/>
  <c r="OWA51" i="7" l="1"/>
  <c r="OVY52" i="7"/>
  <c r="OWC51" i="7" l="1"/>
  <c r="OWA52" i="7"/>
  <c r="OWE51" i="7" l="1"/>
  <c r="OWC52" i="7"/>
  <c r="OWG51" i="7" l="1"/>
  <c r="OWE52" i="7"/>
  <c r="OWI51" i="7" l="1"/>
  <c r="OWG52" i="7"/>
  <c r="OWK51" i="7" l="1"/>
  <c r="OWI52" i="7"/>
  <c r="OWM51" i="7" l="1"/>
  <c r="OWK52" i="7"/>
  <c r="OWO51" i="7" l="1"/>
  <c r="OWM52" i="7"/>
  <c r="OWQ51" i="7" l="1"/>
  <c r="OWO52" i="7"/>
  <c r="OWS51" i="7" l="1"/>
  <c r="OWQ52" i="7"/>
  <c r="OWU51" i="7" l="1"/>
  <c r="OWS52" i="7"/>
  <c r="OWW51" i="7" l="1"/>
  <c r="OWU52" i="7"/>
  <c r="OWY51" i="7" l="1"/>
  <c r="OWW52" i="7"/>
  <c r="OXA51" i="7" l="1"/>
  <c r="OWY52" i="7"/>
  <c r="OXC51" i="7" l="1"/>
  <c r="OXA52" i="7"/>
  <c r="OXE51" i="7" l="1"/>
  <c r="OXC52" i="7"/>
  <c r="OXG51" i="7" l="1"/>
  <c r="OXE52" i="7"/>
  <c r="OXI51" i="7" l="1"/>
  <c r="OXG52" i="7"/>
  <c r="OXK51" i="7" l="1"/>
  <c r="OXI52" i="7"/>
  <c r="OXM51" i="7" l="1"/>
  <c r="OXK52" i="7"/>
  <c r="OXO51" i="7" l="1"/>
  <c r="OXM52" i="7"/>
  <c r="OXQ51" i="7" l="1"/>
  <c r="OXO52" i="7"/>
  <c r="OXS51" i="7" l="1"/>
  <c r="OXQ52" i="7"/>
  <c r="OXU51" i="7" l="1"/>
  <c r="OXS52" i="7"/>
  <c r="OXW51" i="7" l="1"/>
  <c r="OXU52" i="7"/>
  <c r="OXY51" i="7" l="1"/>
  <c r="OXW52" i="7"/>
  <c r="OYA51" i="7" l="1"/>
  <c r="OXY52" i="7"/>
  <c r="OYC51" i="7" l="1"/>
  <c r="OYA52" i="7"/>
  <c r="OYE51" i="7" l="1"/>
  <c r="OYC52" i="7"/>
  <c r="OYG51" i="7" l="1"/>
  <c r="OYE52" i="7"/>
  <c r="OYI51" i="7" l="1"/>
  <c r="OYG52" i="7"/>
  <c r="OYK51" i="7" l="1"/>
  <c r="OYI52" i="7"/>
  <c r="OYM51" i="7" l="1"/>
  <c r="OYK52" i="7"/>
  <c r="OYO51" i="7" l="1"/>
  <c r="OYM52" i="7"/>
  <c r="OYQ51" i="7" l="1"/>
  <c r="OYO52" i="7"/>
  <c r="OYS51" i="7" l="1"/>
  <c r="OYQ52" i="7"/>
  <c r="OYU51" i="7" l="1"/>
  <c r="OYS52" i="7"/>
  <c r="OYW51" i="7" l="1"/>
  <c r="OYU52" i="7"/>
  <c r="OYY51" i="7" l="1"/>
  <c r="OYW52" i="7"/>
  <c r="OZA51" i="7" l="1"/>
  <c r="OYY52" i="7"/>
  <c r="OZC51" i="7" l="1"/>
  <c r="OZA52" i="7"/>
  <c r="OZE51" i="7" l="1"/>
  <c r="OZC52" i="7"/>
  <c r="OZG51" i="7" l="1"/>
  <c r="OZE52" i="7"/>
  <c r="OZI51" i="7" l="1"/>
  <c r="OZG52" i="7"/>
  <c r="OZK51" i="7" l="1"/>
  <c r="OZI52" i="7"/>
  <c r="OZM51" i="7" l="1"/>
  <c r="OZK52" i="7"/>
  <c r="OZO51" i="7" l="1"/>
  <c r="OZM52" i="7"/>
  <c r="OZQ51" i="7" l="1"/>
  <c r="OZO52" i="7"/>
  <c r="OZS51" i="7" l="1"/>
  <c r="OZQ52" i="7"/>
  <c r="OZU51" i="7" l="1"/>
  <c r="OZS52" i="7"/>
  <c r="OZW51" i="7" l="1"/>
  <c r="OZU52" i="7"/>
  <c r="OZY51" i="7" l="1"/>
  <c r="OZW52" i="7"/>
  <c r="PAA51" i="7" l="1"/>
  <c r="OZY52" i="7"/>
  <c r="PAC51" i="7" l="1"/>
  <c r="PAA52" i="7"/>
  <c r="PAE51" i="7" l="1"/>
  <c r="PAC52" i="7"/>
  <c r="PAG51" i="7" l="1"/>
  <c r="PAE52" i="7"/>
  <c r="PAI51" i="7" l="1"/>
  <c r="PAG52" i="7"/>
  <c r="PAK51" i="7" l="1"/>
  <c r="PAI52" i="7"/>
  <c r="PAM51" i="7" l="1"/>
  <c r="PAK52" i="7"/>
  <c r="PAO51" i="7" l="1"/>
  <c r="PAM52" i="7"/>
  <c r="PAQ51" i="7" l="1"/>
  <c r="PAO52" i="7"/>
  <c r="PAS51" i="7" l="1"/>
  <c r="PAQ52" i="7"/>
  <c r="PAU51" i="7" l="1"/>
  <c r="PAS52" i="7"/>
  <c r="PAW51" i="7" l="1"/>
  <c r="PAU52" i="7"/>
  <c r="PAY51" i="7" l="1"/>
  <c r="PAW52" i="7"/>
  <c r="PBA51" i="7" l="1"/>
  <c r="PAY52" i="7"/>
  <c r="PBC51" i="7" l="1"/>
  <c r="PBA52" i="7"/>
  <c r="PBE51" i="7" l="1"/>
  <c r="PBC52" i="7"/>
  <c r="PBG51" i="7" l="1"/>
  <c r="PBE52" i="7"/>
  <c r="PBI51" i="7" l="1"/>
  <c r="PBG52" i="7"/>
  <c r="PBK51" i="7" l="1"/>
  <c r="PBI52" i="7"/>
  <c r="PBM51" i="7" l="1"/>
  <c r="PBK52" i="7"/>
  <c r="PBO51" i="7" l="1"/>
  <c r="PBM52" i="7"/>
  <c r="PBQ51" i="7" l="1"/>
  <c r="PBO52" i="7"/>
  <c r="PBS51" i="7" l="1"/>
  <c r="PBQ52" i="7"/>
  <c r="PBU51" i="7" l="1"/>
  <c r="PBS52" i="7"/>
  <c r="PBW51" i="7" l="1"/>
  <c r="PBU52" i="7"/>
  <c r="PBY51" i="7" l="1"/>
  <c r="PBW52" i="7"/>
  <c r="PCA51" i="7" l="1"/>
  <c r="PBY52" i="7"/>
  <c r="PCC51" i="7" l="1"/>
  <c r="PCA52" i="7"/>
  <c r="PCE51" i="7" l="1"/>
  <c r="PCC52" i="7"/>
  <c r="PCG51" i="7" l="1"/>
  <c r="PCE52" i="7"/>
  <c r="PCI51" i="7" l="1"/>
  <c r="PCG52" i="7"/>
  <c r="PCK51" i="7" l="1"/>
  <c r="PCI52" i="7"/>
  <c r="PCM51" i="7" l="1"/>
  <c r="PCK52" i="7"/>
  <c r="PCO51" i="7" l="1"/>
  <c r="PCM52" i="7"/>
  <c r="PCQ51" i="7" l="1"/>
  <c r="PCO52" i="7"/>
  <c r="PCS51" i="7" l="1"/>
  <c r="PCQ52" i="7"/>
  <c r="PCU51" i="7" l="1"/>
  <c r="PCS52" i="7"/>
  <c r="PCW51" i="7" l="1"/>
  <c r="PCU52" i="7"/>
  <c r="PCY51" i="7" l="1"/>
  <c r="PCW52" i="7"/>
  <c r="PDA51" i="7" l="1"/>
  <c r="PCY52" i="7"/>
  <c r="PDC51" i="7" l="1"/>
  <c r="PDA52" i="7"/>
  <c r="PDE51" i="7" l="1"/>
  <c r="PDC52" i="7"/>
  <c r="PDG51" i="7" l="1"/>
  <c r="PDE52" i="7"/>
  <c r="PDI51" i="7" l="1"/>
  <c r="PDG52" i="7"/>
  <c r="PDK51" i="7" l="1"/>
  <c r="PDI52" i="7"/>
  <c r="PDM51" i="7" l="1"/>
  <c r="PDK52" i="7"/>
  <c r="PDO51" i="7" l="1"/>
  <c r="PDM52" i="7"/>
  <c r="PDQ51" i="7" l="1"/>
  <c r="PDO52" i="7"/>
  <c r="PDS51" i="7" l="1"/>
  <c r="PDQ52" i="7"/>
  <c r="PDU51" i="7" l="1"/>
  <c r="PDS52" i="7"/>
  <c r="PDW51" i="7" l="1"/>
  <c r="PDU52" i="7"/>
  <c r="PDY51" i="7" l="1"/>
  <c r="PDW52" i="7"/>
  <c r="PEA51" i="7" l="1"/>
  <c r="PDY52" i="7"/>
  <c r="PEC51" i="7" l="1"/>
  <c r="PEA52" i="7"/>
  <c r="PEE51" i="7" l="1"/>
  <c r="PEC52" i="7"/>
  <c r="PEG51" i="7" l="1"/>
  <c r="PEE52" i="7"/>
  <c r="PEI51" i="7" l="1"/>
  <c r="PEG52" i="7"/>
  <c r="PEK51" i="7" l="1"/>
  <c r="PEI52" i="7"/>
  <c r="PEM51" i="7" l="1"/>
  <c r="PEK52" i="7"/>
  <c r="PEO51" i="7" l="1"/>
  <c r="PEM52" i="7"/>
  <c r="PEQ51" i="7" l="1"/>
  <c r="PEO52" i="7"/>
  <c r="PES51" i="7" l="1"/>
  <c r="PEQ52" i="7"/>
  <c r="PEU51" i="7" l="1"/>
  <c r="PES52" i="7"/>
  <c r="PEW51" i="7" l="1"/>
  <c r="PEU52" i="7"/>
  <c r="PEY51" i="7" l="1"/>
  <c r="PEW52" i="7"/>
  <c r="PFA51" i="7" l="1"/>
  <c r="PEY52" i="7"/>
  <c r="PFC51" i="7" l="1"/>
  <c r="PFA52" i="7"/>
  <c r="PFE51" i="7" l="1"/>
  <c r="PFC52" i="7"/>
  <c r="PFG51" i="7" l="1"/>
  <c r="PFE52" i="7"/>
  <c r="PFI51" i="7" l="1"/>
  <c r="PFG52" i="7"/>
  <c r="PFK51" i="7" l="1"/>
  <c r="PFI52" i="7"/>
  <c r="PFM51" i="7" l="1"/>
  <c r="PFK52" i="7"/>
  <c r="PFO51" i="7" l="1"/>
  <c r="PFM52" i="7"/>
  <c r="PFQ51" i="7" l="1"/>
  <c r="PFO52" i="7"/>
  <c r="PFS51" i="7" l="1"/>
  <c r="PFQ52" i="7"/>
  <c r="PFU51" i="7" l="1"/>
  <c r="PFS52" i="7"/>
  <c r="PFW51" i="7" l="1"/>
  <c r="PFU52" i="7"/>
  <c r="PFY51" i="7" l="1"/>
  <c r="PFW52" i="7"/>
  <c r="PGA51" i="7" l="1"/>
  <c r="PFY52" i="7"/>
  <c r="PGC51" i="7" l="1"/>
  <c r="PGA52" i="7"/>
  <c r="PGE51" i="7" l="1"/>
  <c r="PGC52" i="7"/>
  <c r="PGG51" i="7" l="1"/>
  <c r="PGE52" i="7"/>
  <c r="PGI51" i="7" l="1"/>
  <c r="PGG52" i="7"/>
  <c r="PGK51" i="7" l="1"/>
  <c r="PGI52" i="7"/>
  <c r="PGM51" i="7" l="1"/>
  <c r="PGK52" i="7"/>
  <c r="PGO51" i="7" l="1"/>
  <c r="PGM52" i="7"/>
  <c r="PGQ51" i="7" l="1"/>
  <c r="PGO52" i="7"/>
  <c r="PGS51" i="7" l="1"/>
  <c r="PGQ52" i="7"/>
  <c r="PGU51" i="7" l="1"/>
  <c r="PGS52" i="7"/>
  <c r="PGW51" i="7" l="1"/>
  <c r="PGU52" i="7"/>
  <c r="PGY51" i="7" l="1"/>
  <c r="PGW52" i="7"/>
  <c r="PHA51" i="7" l="1"/>
  <c r="PGY52" i="7"/>
  <c r="PHC51" i="7" l="1"/>
  <c r="PHA52" i="7"/>
  <c r="PHE51" i="7" l="1"/>
  <c r="PHC52" i="7"/>
  <c r="PHG51" i="7" l="1"/>
  <c r="PHE52" i="7"/>
  <c r="PHI51" i="7" l="1"/>
  <c r="PHG52" i="7"/>
  <c r="PHK51" i="7" l="1"/>
  <c r="PHI52" i="7"/>
  <c r="PHM51" i="7" l="1"/>
  <c r="PHK52" i="7"/>
  <c r="PHO51" i="7" l="1"/>
  <c r="PHM52" i="7"/>
  <c r="PHQ51" i="7" l="1"/>
  <c r="PHO52" i="7"/>
  <c r="PHS51" i="7" l="1"/>
  <c r="PHQ52" i="7"/>
  <c r="PHU51" i="7" l="1"/>
  <c r="PHS52" i="7"/>
  <c r="PHW51" i="7" l="1"/>
  <c r="PHU52" i="7"/>
  <c r="PHY51" i="7" l="1"/>
  <c r="PHW52" i="7"/>
  <c r="PIA51" i="7" l="1"/>
  <c r="PHY52" i="7"/>
  <c r="PIC51" i="7" l="1"/>
  <c r="PIA52" i="7"/>
  <c r="PIE51" i="7" l="1"/>
  <c r="PIC52" i="7"/>
  <c r="PIG51" i="7" l="1"/>
  <c r="PIE52" i="7"/>
  <c r="PII51" i="7" l="1"/>
  <c r="PIG52" i="7"/>
  <c r="PIK51" i="7" l="1"/>
  <c r="PII52" i="7"/>
  <c r="PIM51" i="7" l="1"/>
  <c r="PIK52" i="7"/>
  <c r="PIO51" i="7" l="1"/>
  <c r="PIM52" i="7"/>
  <c r="PIQ51" i="7" l="1"/>
  <c r="PIO52" i="7"/>
  <c r="PIS51" i="7" l="1"/>
  <c r="PIQ52" i="7"/>
  <c r="PIU51" i="7" l="1"/>
  <c r="PIS52" i="7"/>
  <c r="PIW51" i="7" l="1"/>
  <c r="PIU52" i="7"/>
  <c r="PIY51" i="7" l="1"/>
  <c r="PIW52" i="7"/>
  <c r="PJA51" i="7" l="1"/>
  <c r="PIY52" i="7"/>
  <c r="PJC51" i="7" l="1"/>
  <c r="PJA52" i="7"/>
  <c r="PJE51" i="7" l="1"/>
  <c r="PJC52" i="7"/>
  <c r="PJG51" i="7" l="1"/>
  <c r="PJE52" i="7"/>
  <c r="PJI51" i="7" l="1"/>
  <c r="PJG52" i="7"/>
  <c r="PJK51" i="7" l="1"/>
  <c r="PJI52" i="7"/>
  <c r="PJM51" i="7" l="1"/>
  <c r="PJK52" i="7"/>
  <c r="PJO51" i="7" l="1"/>
  <c r="PJM52" i="7"/>
  <c r="PJQ51" i="7" l="1"/>
  <c r="PJO52" i="7"/>
  <c r="PJS51" i="7" l="1"/>
  <c r="PJQ52" i="7"/>
  <c r="PJU51" i="7" l="1"/>
  <c r="PJS52" i="7"/>
  <c r="PJW51" i="7" l="1"/>
  <c r="PJU52" i="7"/>
  <c r="PJY51" i="7" l="1"/>
  <c r="PJW52" i="7"/>
  <c r="PKA51" i="7" l="1"/>
  <c r="PJY52" i="7"/>
  <c r="PKC51" i="7" l="1"/>
  <c r="PKA52" i="7"/>
  <c r="PKE51" i="7" l="1"/>
  <c r="PKC52" i="7"/>
  <c r="PKG51" i="7" l="1"/>
  <c r="PKE52" i="7"/>
  <c r="PKI51" i="7" l="1"/>
  <c r="PKG52" i="7"/>
  <c r="PKK51" i="7" l="1"/>
  <c r="PKI52" i="7"/>
  <c r="PKM51" i="7" l="1"/>
  <c r="PKK52" i="7"/>
  <c r="PKO51" i="7" l="1"/>
  <c r="PKM52" i="7"/>
  <c r="PKQ51" i="7" l="1"/>
  <c r="PKO52" i="7"/>
  <c r="PKS51" i="7" l="1"/>
  <c r="PKQ52" i="7"/>
  <c r="PKU51" i="7" l="1"/>
  <c r="PKS52" i="7"/>
  <c r="PKW51" i="7" l="1"/>
  <c r="PKU52" i="7"/>
  <c r="PKY51" i="7" l="1"/>
  <c r="PKW52" i="7"/>
  <c r="PLA51" i="7" l="1"/>
  <c r="PKY52" i="7"/>
  <c r="PLC51" i="7" l="1"/>
  <c r="PLA52" i="7"/>
  <c r="PLE51" i="7" l="1"/>
  <c r="PLC52" i="7"/>
  <c r="PLG51" i="7" l="1"/>
  <c r="PLE52" i="7"/>
  <c r="PLI51" i="7" l="1"/>
  <c r="PLG52" i="7"/>
  <c r="PLK51" i="7" l="1"/>
  <c r="PLI52" i="7"/>
  <c r="PLM51" i="7" l="1"/>
  <c r="PLK52" i="7"/>
  <c r="PLO51" i="7" l="1"/>
  <c r="PLM52" i="7"/>
  <c r="PLQ51" i="7" l="1"/>
  <c r="PLO52" i="7"/>
  <c r="PLS51" i="7" l="1"/>
  <c r="PLQ52" i="7"/>
  <c r="PLU51" i="7" l="1"/>
  <c r="PLS52" i="7"/>
  <c r="PLW51" i="7" l="1"/>
  <c r="PLU52" i="7"/>
  <c r="PLY51" i="7" l="1"/>
  <c r="PLW52" i="7"/>
  <c r="PMA51" i="7" l="1"/>
  <c r="PLY52" i="7"/>
  <c r="PMC51" i="7" l="1"/>
  <c r="PMA52" i="7"/>
  <c r="PME51" i="7" l="1"/>
  <c r="PMC52" i="7"/>
  <c r="PMG51" i="7" l="1"/>
  <c r="PME52" i="7"/>
  <c r="PMI51" i="7" l="1"/>
  <c r="PMG52" i="7"/>
  <c r="PMK51" i="7" l="1"/>
  <c r="PMI52" i="7"/>
  <c r="PMM51" i="7" l="1"/>
  <c r="PMK52" i="7"/>
  <c r="PMO51" i="7" l="1"/>
  <c r="PMM52" i="7"/>
  <c r="PMQ51" i="7" l="1"/>
  <c r="PMO52" i="7"/>
  <c r="PMS51" i="7" l="1"/>
  <c r="PMQ52" i="7"/>
  <c r="PMU51" i="7" l="1"/>
  <c r="PMS52" i="7"/>
  <c r="PMW51" i="7" l="1"/>
  <c r="PMU52" i="7"/>
  <c r="PMY51" i="7" l="1"/>
  <c r="PMW52" i="7"/>
  <c r="PNA51" i="7" l="1"/>
  <c r="PMY52" i="7"/>
  <c r="PNC51" i="7" l="1"/>
  <c r="PNA52" i="7"/>
  <c r="PNE51" i="7" l="1"/>
  <c r="PNC52" i="7"/>
  <c r="PNG51" i="7" l="1"/>
  <c r="PNE52" i="7"/>
  <c r="PNI51" i="7" l="1"/>
  <c r="PNG52" i="7"/>
  <c r="PNK51" i="7" l="1"/>
  <c r="PNI52" i="7"/>
  <c r="PNM51" i="7" l="1"/>
  <c r="PNK52" i="7"/>
  <c r="PNO51" i="7" l="1"/>
  <c r="PNM52" i="7"/>
  <c r="PNQ51" i="7" l="1"/>
  <c r="PNO52" i="7"/>
  <c r="PNS51" i="7" l="1"/>
  <c r="PNQ52" i="7"/>
  <c r="PNU51" i="7" l="1"/>
  <c r="PNS52" i="7"/>
  <c r="PNW51" i="7" l="1"/>
  <c r="PNU52" i="7"/>
  <c r="PNY51" i="7" l="1"/>
  <c r="PNW52" i="7"/>
  <c r="POA51" i="7" l="1"/>
  <c r="PNY52" i="7"/>
  <c r="POC51" i="7" l="1"/>
  <c r="POA52" i="7"/>
  <c r="POE51" i="7" l="1"/>
  <c r="POC52" i="7"/>
  <c r="POG51" i="7" l="1"/>
  <c r="POE52" i="7"/>
  <c r="POI51" i="7" l="1"/>
  <c r="POG52" i="7"/>
  <c r="POK51" i="7" l="1"/>
  <c r="POI52" i="7"/>
  <c r="POM51" i="7" l="1"/>
  <c r="POK52" i="7"/>
  <c r="POO51" i="7" l="1"/>
  <c r="POM52" i="7"/>
  <c r="POQ51" i="7" l="1"/>
  <c r="POO52" i="7"/>
  <c r="POS51" i="7" l="1"/>
  <c r="POQ52" i="7"/>
  <c r="POU51" i="7" l="1"/>
  <c r="POS52" i="7"/>
  <c r="POW51" i="7" l="1"/>
  <c r="POU52" i="7"/>
  <c r="POY51" i="7" l="1"/>
  <c r="POW52" i="7"/>
  <c r="PPA51" i="7" l="1"/>
  <c r="POY52" i="7"/>
  <c r="PPC51" i="7" l="1"/>
  <c r="PPA52" i="7"/>
  <c r="PPE51" i="7" l="1"/>
  <c r="PPC52" i="7"/>
  <c r="PPG51" i="7" l="1"/>
  <c r="PPE52" i="7"/>
  <c r="PPI51" i="7" l="1"/>
  <c r="PPG52" i="7"/>
  <c r="PPK51" i="7" l="1"/>
  <c r="PPI52" i="7"/>
  <c r="PPM51" i="7" l="1"/>
  <c r="PPK52" i="7"/>
  <c r="PPO51" i="7" l="1"/>
  <c r="PPM52" i="7"/>
  <c r="PPQ51" i="7" l="1"/>
  <c r="PPO52" i="7"/>
  <c r="PPS51" i="7" l="1"/>
  <c r="PPQ52" i="7"/>
  <c r="PPU51" i="7" l="1"/>
  <c r="PPS52" i="7"/>
  <c r="PPW51" i="7" l="1"/>
  <c r="PPU52" i="7"/>
  <c r="PPY51" i="7" l="1"/>
  <c r="PPW52" i="7"/>
  <c r="PQA51" i="7" l="1"/>
  <c r="PPY52" i="7"/>
  <c r="PQC51" i="7" l="1"/>
  <c r="PQA52" i="7"/>
  <c r="PQE51" i="7" l="1"/>
  <c r="PQC52" i="7"/>
  <c r="PQG51" i="7" l="1"/>
  <c r="PQE52" i="7"/>
  <c r="PQI51" i="7" l="1"/>
  <c r="PQG52" i="7"/>
  <c r="PQK51" i="7" l="1"/>
  <c r="PQI52" i="7"/>
  <c r="PQM51" i="7" l="1"/>
  <c r="PQK52" i="7"/>
  <c r="PQO51" i="7" l="1"/>
  <c r="PQM52" i="7"/>
  <c r="PQQ51" i="7" l="1"/>
  <c r="PQO52" i="7"/>
  <c r="PQS51" i="7" l="1"/>
  <c r="PQQ52" i="7"/>
  <c r="PQU51" i="7" l="1"/>
  <c r="PQS52" i="7"/>
  <c r="PQW51" i="7" l="1"/>
  <c r="PQU52" i="7"/>
  <c r="PQY51" i="7" l="1"/>
  <c r="PQW52" i="7"/>
  <c r="PRA51" i="7" l="1"/>
  <c r="PQY52" i="7"/>
  <c r="PRC51" i="7" l="1"/>
  <c r="PRA52" i="7"/>
  <c r="PRE51" i="7" l="1"/>
  <c r="PRC52" i="7"/>
  <c r="PRG51" i="7" l="1"/>
  <c r="PRE52" i="7"/>
  <c r="PRI51" i="7" l="1"/>
  <c r="PRG52" i="7"/>
  <c r="PRK51" i="7" l="1"/>
  <c r="PRI52" i="7"/>
  <c r="PRM51" i="7" l="1"/>
  <c r="PRK52" i="7"/>
  <c r="PRO51" i="7" l="1"/>
  <c r="PRM52" i="7"/>
  <c r="PRQ51" i="7" l="1"/>
  <c r="PRO52" i="7"/>
  <c r="PRS51" i="7" l="1"/>
  <c r="PRQ52" i="7"/>
  <c r="PRU51" i="7" l="1"/>
  <c r="PRS52" i="7"/>
  <c r="PRW51" i="7" l="1"/>
  <c r="PRU52" i="7"/>
  <c r="PRY51" i="7" l="1"/>
  <c r="PRW52" i="7"/>
  <c r="PSA51" i="7" l="1"/>
  <c r="PRY52" i="7"/>
  <c r="PSC51" i="7" l="1"/>
  <c r="PSA52" i="7"/>
  <c r="PSE51" i="7" l="1"/>
  <c r="PSC52" i="7"/>
  <c r="PSG51" i="7" l="1"/>
  <c r="PSE52" i="7"/>
  <c r="PSI51" i="7" l="1"/>
  <c r="PSG52" i="7"/>
  <c r="PSK51" i="7" l="1"/>
  <c r="PSI52" i="7"/>
  <c r="PSM51" i="7" l="1"/>
  <c r="PSK52" i="7"/>
  <c r="PSO51" i="7" l="1"/>
  <c r="PSM52" i="7"/>
  <c r="PSQ51" i="7" l="1"/>
  <c r="PSO52" i="7"/>
  <c r="PSS51" i="7" l="1"/>
  <c r="PSQ52" i="7"/>
  <c r="PSU51" i="7" l="1"/>
  <c r="PSS52" i="7"/>
  <c r="PSW51" i="7" l="1"/>
  <c r="PSU52" i="7"/>
  <c r="PSY51" i="7" l="1"/>
  <c r="PSW52" i="7"/>
  <c r="PTA51" i="7" l="1"/>
  <c r="PSY52" i="7"/>
  <c r="PTC51" i="7" l="1"/>
  <c r="PTA52" i="7"/>
  <c r="PTE51" i="7" l="1"/>
  <c r="PTC52" i="7"/>
  <c r="PTG51" i="7" l="1"/>
  <c r="PTE52" i="7"/>
  <c r="PTI51" i="7" l="1"/>
  <c r="PTG52" i="7"/>
  <c r="PTK51" i="7" l="1"/>
  <c r="PTI52" i="7"/>
  <c r="PTM51" i="7" l="1"/>
  <c r="PTK52" i="7"/>
  <c r="PTO51" i="7" l="1"/>
  <c r="PTM52" i="7"/>
  <c r="PTQ51" i="7" l="1"/>
  <c r="PTO52" i="7"/>
  <c r="PTS51" i="7" l="1"/>
  <c r="PTQ52" i="7"/>
  <c r="PTU51" i="7" l="1"/>
  <c r="PTS52" i="7"/>
  <c r="PTW51" i="7" l="1"/>
  <c r="PTU52" i="7"/>
  <c r="PTY51" i="7" l="1"/>
  <c r="PTW52" i="7"/>
  <c r="PUA51" i="7" l="1"/>
  <c r="PTY52" i="7"/>
  <c r="PUC51" i="7" l="1"/>
  <c r="PUA52" i="7"/>
  <c r="PUE51" i="7" l="1"/>
  <c r="PUC52" i="7"/>
  <c r="PUG51" i="7" l="1"/>
  <c r="PUE52" i="7"/>
  <c r="PUI51" i="7" l="1"/>
  <c r="PUG52" i="7"/>
  <c r="PUK51" i="7" l="1"/>
  <c r="PUI52" i="7"/>
  <c r="PUM51" i="7" l="1"/>
  <c r="PUK52" i="7"/>
  <c r="PUO51" i="7" l="1"/>
  <c r="PUM52" i="7"/>
  <c r="PUQ51" i="7" l="1"/>
  <c r="PUO52" i="7"/>
  <c r="PUS51" i="7" l="1"/>
  <c r="PUQ52" i="7"/>
  <c r="PUU51" i="7" l="1"/>
  <c r="PUS52" i="7"/>
  <c r="PUW51" i="7" l="1"/>
  <c r="PUU52" i="7"/>
  <c r="PUY51" i="7" l="1"/>
  <c r="PUW52" i="7"/>
  <c r="PVA51" i="7" l="1"/>
  <c r="PUY52" i="7"/>
  <c r="PVC51" i="7" l="1"/>
  <c r="PVA52" i="7"/>
  <c r="PVE51" i="7" l="1"/>
  <c r="PVC52" i="7"/>
  <c r="PVG51" i="7" l="1"/>
  <c r="PVE52" i="7"/>
  <c r="PVI51" i="7" l="1"/>
  <c r="PVG52" i="7"/>
  <c r="PVK51" i="7" l="1"/>
  <c r="PVI52" i="7"/>
  <c r="PVM51" i="7" l="1"/>
  <c r="PVK52" i="7"/>
  <c r="PVO51" i="7" l="1"/>
  <c r="PVM52" i="7"/>
  <c r="PVQ51" i="7" l="1"/>
  <c r="PVO52" i="7"/>
  <c r="PVS51" i="7" l="1"/>
  <c r="PVQ52" i="7"/>
  <c r="PVU51" i="7" l="1"/>
  <c r="PVS52" i="7"/>
  <c r="PVW51" i="7" l="1"/>
  <c r="PVU52" i="7"/>
  <c r="PVY51" i="7" l="1"/>
  <c r="PVW52" i="7"/>
  <c r="PWA51" i="7" l="1"/>
  <c r="PVY52" i="7"/>
  <c r="PWC51" i="7" l="1"/>
  <c r="PWA52" i="7"/>
  <c r="PWE51" i="7" l="1"/>
  <c r="PWC52" i="7"/>
  <c r="PWG51" i="7" l="1"/>
  <c r="PWE52" i="7"/>
  <c r="PWI51" i="7" l="1"/>
  <c r="PWG52" i="7"/>
  <c r="PWK51" i="7" l="1"/>
  <c r="PWI52" i="7"/>
  <c r="PWM51" i="7" l="1"/>
  <c r="PWK52" i="7"/>
  <c r="PWO51" i="7" l="1"/>
  <c r="PWM52" i="7"/>
  <c r="PWQ51" i="7" l="1"/>
  <c r="PWO52" i="7"/>
  <c r="PWS51" i="7" l="1"/>
  <c r="PWQ52" i="7"/>
  <c r="PWU51" i="7" l="1"/>
  <c r="PWS52" i="7"/>
  <c r="PWW51" i="7" l="1"/>
  <c r="PWU52" i="7"/>
  <c r="PWY51" i="7" l="1"/>
  <c r="PWW52" i="7"/>
  <c r="PXA51" i="7" l="1"/>
  <c r="PWY52" i="7"/>
  <c r="PXC51" i="7" l="1"/>
  <c r="PXA52" i="7"/>
  <c r="PXE51" i="7" l="1"/>
  <c r="PXC52" i="7"/>
  <c r="PXG51" i="7" l="1"/>
  <c r="PXE52" i="7"/>
  <c r="PXI51" i="7" l="1"/>
  <c r="PXG52" i="7"/>
  <c r="PXK51" i="7" l="1"/>
  <c r="PXI52" i="7"/>
  <c r="PXM51" i="7" l="1"/>
  <c r="PXK52" i="7"/>
  <c r="PXO51" i="7" l="1"/>
  <c r="PXM52" i="7"/>
  <c r="PXQ51" i="7" l="1"/>
  <c r="PXO52" i="7"/>
  <c r="PXS51" i="7" l="1"/>
  <c r="PXQ52" i="7"/>
  <c r="PXU51" i="7" l="1"/>
  <c r="PXS52" i="7"/>
  <c r="PXW51" i="7" l="1"/>
  <c r="PXU52" i="7"/>
  <c r="PXY51" i="7" l="1"/>
  <c r="PXW52" i="7"/>
  <c r="PYA51" i="7" l="1"/>
  <c r="PXY52" i="7"/>
  <c r="PYC51" i="7" l="1"/>
  <c r="PYA52" i="7"/>
  <c r="PYE51" i="7" l="1"/>
  <c r="PYC52" i="7"/>
  <c r="PYG51" i="7" l="1"/>
  <c r="PYE52" i="7"/>
  <c r="PYI51" i="7" l="1"/>
  <c r="PYG52" i="7"/>
  <c r="PYK51" i="7" l="1"/>
  <c r="PYI52" i="7"/>
  <c r="PYM51" i="7" l="1"/>
  <c r="PYK52" i="7"/>
  <c r="PYO51" i="7" l="1"/>
  <c r="PYM52" i="7"/>
  <c r="PYQ51" i="7" l="1"/>
  <c r="PYO52" i="7"/>
  <c r="PYS51" i="7" l="1"/>
  <c r="PYQ52" i="7"/>
  <c r="PYU51" i="7" l="1"/>
  <c r="PYS52" i="7"/>
  <c r="PYW51" i="7" l="1"/>
  <c r="PYU52" i="7"/>
  <c r="PYY51" i="7" l="1"/>
  <c r="PYW52" i="7"/>
  <c r="PZA51" i="7" l="1"/>
  <c r="PYY52" i="7"/>
  <c r="PZC51" i="7" l="1"/>
  <c r="PZA52" i="7"/>
  <c r="PZE51" i="7" l="1"/>
  <c r="PZC52" i="7"/>
  <c r="PZG51" i="7" l="1"/>
  <c r="PZE52" i="7"/>
  <c r="PZI51" i="7" l="1"/>
  <c r="PZG52" i="7"/>
  <c r="PZK51" i="7" l="1"/>
  <c r="PZI52" i="7"/>
  <c r="PZM51" i="7" l="1"/>
  <c r="PZK52" i="7"/>
  <c r="PZO51" i="7" l="1"/>
  <c r="PZM52" i="7"/>
  <c r="PZQ51" i="7" l="1"/>
  <c r="PZO52" i="7"/>
  <c r="PZS51" i="7" l="1"/>
  <c r="PZQ52" i="7"/>
  <c r="PZU51" i="7" l="1"/>
  <c r="PZS52" i="7"/>
  <c r="PZW51" i="7" l="1"/>
  <c r="PZU52" i="7"/>
  <c r="PZY51" i="7" l="1"/>
  <c r="PZW52" i="7"/>
  <c r="QAA51" i="7" l="1"/>
  <c r="PZY52" i="7"/>
  <c r="QAC51" i="7" l="1"/>
  <c r="QAA52" i="7"/>
  <c r="QAE51" i="7" l="1"/>
  <c r="QAC52" i="7"/>
  <c r="QAG51" i="7" l="1"/>
  <c r="QAE52" i="7"/>
  <c r="QAI51" i="7" l="1"/>
  <c r="QAG52" i="7"/>
  <c r="QAK51" i="7" l="1"/>
  <c r="QAI52" i="7"/>
  <c r="QAM51" i="7" l="1"/>
  <c r="QAK52" i="7"/>
  <c r="QAO51" i="7" l="1"/>
  <c r="QAM52" i="7"/>
  <c r="QAQ51" i="7" l="1"/>
  <c r="QAO52" i="7"/>
  <c r="QAS51" i="7" l="1"/>
  <c r="QAQ52" i="7"/>
  <c r="QAU51" i="7" l="1"/>
  <c r="QAS52" i="7"/>
  <c r="QAW51" i="7" l="1"/>
  <c r="QAU52" i="7"/>
  <c r="QAY51" i="7" l="1"/>
  <c r="QAW52" i="7"/>
  <c r="QBA51" i="7" l="1"/>
  <c r="QAY52" i="7"/>
  <c r="QBC51" i="7" l="1"/>
  <c r="QBA52" i="7"/>
  <c r="QBE51" i="7" l="1"/>
  <c r="QBC52" i="7"/>
  <c r="QBG51" i="7" l="1"/>
  <c r="QBE52" i="7"/>
  <c r="QBI51" i="7" l="1"/>
  <c r="QBG52" i="7"/>
  <c r="QBK51" i="7" l="1"/>
  <c r="QBI52" i="7"/>
  <c r="QBM51" i="7" l="1"/>
  <c r="QBK52" i="7"/>
  <c r="QBO51" i="7" l="1"/>
  <c r="QBM52" i="7"/>
  <c r="QBQ51" i="7" l="1"/>
  <c r="QBO52" i="7"/>
  <c r="QBS51" i="7" l="1"/>
  <c r="QBQ52" i="7"/>
  <c r="QBU51" i="7" l="1"/>
  <c r="QBS52" i="7"/>
  <c r="QBW51" i="7" l="1"/>
  <c r="QBU52" i="7"/>
  <c r="QBY51" i="7" l="1"/>
  <c r="QBW52" i="7"/>
  <c r="QCA51" i="7" l="1"/>
  <c r="QBY52" i="7"/>
  <c r="QCC51" i="7" l="1"/>
  <c r="QCA52" i="7"/>
  <c r="QCE51" i="7" l="1"/>
  <c r="QCC52" i="7"/>
  <c r="QCG51" i="7" l="1"/>
  <c r="QCE52" i="7"/>
  <c r="QCI51" i="7" l="1"/>
  <c r="QCG52" i="7"/>
  <c r="QCK51" i="7" l="1"/>
  <c r="QCI52" i="7"/>
  <c r="QCM51" i="7" l="1"/>
  <c r="QCK52" i="7"/>
  <c r="QCO51" i="7" l="1"/>
  <c r="QCM52" i="7"/>
  <c r="QCQ51" i="7" l="1"/>
  <c r="QCO52" i="7"/>
  <c r="QCS51" i="7" l="1"/>
  <c r="QCQ52" i="7"/>
  <c r="QCU51" i="7" l="1"/>
  <c r="QCS52" i="7"/>
  <c r="QCW51" i="7" l="1"/>
  <c r="QCU52" i="7"/>
  <c r="QCY51" i="7" l="1"/>
  <c r="QCW52" i="7"/>
  <c r="QDA51" i="7" l="1"/>
  <c r="QCY52" i="7"/>
  <c r="QDC51" i="7" l="1"/>
  <c r="QDA52" i="7"/>
  <c r="QDE51" i="7" l="1"/>
  <c r="QDC52" i="7"/>
  <c r="QDG51" i="7" l="1"/>
  <c r="QDE52" i="7"/>
  <c r="QDI51" i="7" l="1"/>
  <c r="QDG52" i="7"/>
  <c r="QDK51" i="7" l="1"/>
  <c r="QDI52" i="7"/>
  <c r="QDM51" i="7" l="1"/>
  <c r="QDK52" i="7"/>
  <c r="QDO51" i="7" l="1"/>
  <c r="QDM52" i="7"/>
  <c r="QDQ51" i="7" l="1"/>
  <c r="QDO52" i="7"/>
  <c r="QDS51" i="7" l="1"/>
  <c r="QDQ52" i="7"/>
  <c r="QDU51" i="7" l="1"/>
  <c r="QDS52" i="7"/>
  <c r="QDW51" i="7" l="1"/>
  <c r="QDU52" i="7"/>
  <c r="QDY51" i="7" l="1"/>
  <c r="QDW52" i="7"/>
  <c r="QEA51" i="7" l="1"/>
  <c r="QDY52" i="7"/>
  <c r="QEC51" i="7" l="1"/>
  <c r="QEA52" i="7"/>
  <c r="QEE51" i="7" l="1"/>
  <c r="QEC52" i="7"/>
  <c r="QEG51" i="7" l="1"/>
  <c r="QEE52" i="7"/>
  <c r="QEI51" i="7" l="1"/>
  <c r="QEG52" i="7"/>
  <c r="QEK51" i="7" l="1"/>
  <c r="QEI52" i="7"/>
  <c r="QEM51" i="7" l="1"/>
  <c r="QEK52" i="7"/>
  <c r="QEO51" i="7" l="1"/>
  <c r="QEM52" i="7"/>
  <c r="QEQ51" i="7" l="1"/>
  <c r="QEO52" i="7"/>
  <c r="QES51" i="7" l="1"/>
  <c r="QEQ52" i="7"/>
  <c r="QEU51" i="7" l="1"/>
  <c r="QES52" i="7"/>
  <c r="QEW51" i="7" l="1"/>
  <c r="QEU52" i="7"/>
  <c r="QEY51" i="7" l="1"/>
  <c r="QEW52" i="7"/>
  <c r="QFA51" i="7" l="1"/>
  <c r="QEY52" i="7"/>
  <c r="QFC51" i="7" l="1"/>
  <c r="QFA52" i="7"/>
  <c r="QFE51" i="7" l="1"/>
  <c r="QFC52" i="7"/>
  <c r="QFG51" i="7" l="1"/>
  <c r="QFE52" i="7"/>
  <c r="QFI51" i="7" l="1"/>
  <c r="QFG52" i="7"/>
  <c r="QFK51" i="7" l="1"/>
  <c r="QFI52" i="7"/>
  <c r="QFM51" i="7" l="1"/>
  <c r="QFK52" i="7"/>
  <c r="QFO51" i="7" l="1"/>
  <c r="QFM52" i="7"/>
  <c r="QFQ51" i="7" l="1"/>
  <c r="QFO52" i="7"/>
  <c r="QFS51" i="7" l="1"/>
  <c r="QFQ52" i="7"/>
  <c r="QFU51" i="7" l="1"/>
  <c r="QFS52" i="7"/>
  <c r="QFW51" i="7" l="1"/>
  <c r="QFU52" i="7"/>
  <c r="QFY51" i="7" l="1"/>
  <c r="QFW52" i="7"/>
  <c r="QGA51" i="7" l="1"/>
  <c r="QFY52" i="7"/>
  <c r="QGC51" i="7" l="1"/>
  <c r="QGA52" i="7"/>
  <c r="QGE51" i="7" l="1"/>
  <c r="QGC52" i="7"/>
  <c r="QGG51" i="7" l="1"/>
  <c r="QGE52" i="7"/>
  <c r="QGI51" i="7" l="1"/>
  <c r="QGG52" i="7"/>
  <c r="QGK51" i="7" l="1"/>
  <c r="QGI52" i="7"/>
  <c r="QGM51" i="7" l="1"/>
  <c r="QGK52" i="7"/>
  <c r="QGO51" i="7" l="1"/>
  <c r="QGM52" i="7"/>
  <c r="QGQ51" i="7" l="1"/>
  <c r="QGO52" i="7"/>
  <c r="QGS51" i="7" l="1"/>
  <c r="QGQ52" i="7"/>
  <c r="QGU51" i="7" l="1"/>
  <c r="QGS52" i="7"/>
  <c r="QGW51" i="7" l="1"/>
  <c r="QGU52" i="7"/>
  <c r="QGY51" i="7" l="1"/>
  <c r="QGW52" i="7"/>
  <c r="QHA51" i="7" l="1"/>
  <c r="QGY52" i="7"/>
  <c r="QHC51" i="7" l="1"/>
  <c r="QHA52" i="7"/>
  <c r="QHE51" i="7" l="1"/>
  <c r="QHC52" i="7"/>
  <c r="QHG51" i="7" l="1"/>
  <c r="QHE52" i="7"/>
  <c r="QHI51" i="7" l="1"/>
  <c r="QHG52" i="7"/>
  <c r="QHK51" i="7" l="1"/>
  <c r="QHI52" i="7"/>
  <c r="QHM51" i="7" l="1"/>
  <c r="QHK52" i="7"/>
  <c r="QHO51" i="7" l="1"/>
  <c r="QHM52" i="7"/>
  <c r="QHQ51" i="7" l="1"/>
  <c r="QHO52" i="7"/>
  <c r="QHS51" i="7" l="1"/>
  <c r="QHQ52" i="7"/>
  <c r="QHU51" i="7" l="1"/>
  <c r="QHS52" i="7"/>
  <c r="QHW51" i="7" l="1"/>
  <c r="QHU52" i="7"/>
  <c r="QHY51" i="7" l="1"/>
  <c r="QHW52" i="7"/>
  <c r="QIA51" i="7" l="1"/>
  <c r="QHY52" i="7"/>
  <c r="QIC51" i="7" l="1"/>
  <c r="QIA52" i="7"/>
  <c r="QIE51" i="7" l="1"/>
  <c r="QIC52" i="7"/>
  <c r="QIG51" i="7" l="1"/>
  <c r="QIE52" i="7"/>
  <c r="QII51" i="7" l="1"/>
  <c r="QIG52" i="7"/>
  <c r="QIK51" i="7" l="1"/>
  <c r="QII52" i="7"/>
  <c r="QIM51" i="7" l="1"/>
  <c r="QIK52" i="7"/>
  <c r="QIO51" i="7" l="1"/>
  <c r="QIM52" i="7"/>
  <c r="QIQ51" i="7" l="1"/>
  <c r="QIO52" i="7"/>
  <c r="QIS51" i="7" l="1"/>
  <c r="QIQ52" i="7"/>
  <c r="QIU51" i="7" l="1"/>
  <c r="QIS52" i="7"/>
  <c r="QIW51" i="7" l="1"/>
  <c r="QIU52" i="7"/>
  <c r="QIY51" i="7" l="1"/>
  <c r="QIW52" i="7"/>
  <c r="QJA51" i="7" l="1"/>
  <c r="QIY52" i="7"/>
  <c r="QJC51" i="7" l="1"/>
  <c r="QJA52" i="7"/>
  <c r="QJE51" i="7" l="1"/>
  <c r="QJC52" i="7"/>
  <c r="QJG51" i="7" l="1"/>
  <c r="QJE52" i="7"/>
  <c r="QJI51" i="7" l="1"/>
  <c r="QJG52" i="7"/>
  <c r="QJK51" i="7" l="1"/>
  <c r="QJI52" i="7"/>
  <c r="QJM51" i="7" l="1"/>
  <c r="QJK52" i="7"/>
  <c r="QJO51" i="7" l="1"/>
  <c r="QJM52" i="7"/>
  <c r="QJQ51" i="7" l="1"/>
  <c r="QJO52" i="7"/>
  <c r="QJS51" i="7" l="1"/>
  <c r="QJQ52" i="7"/>
  <c r="QJU51" i="7" l="1"/>
  <c r="QJS52" i="7"/>
  <c r="QJW51" i="7" l="1"/>
  <c r="QJU52" i="7"/>
  <c r="QJY51" i="7" l="1"/>
  <c r="QJW52" i="7"/>
  <c r="QKA51" i="7" l="1"/>
  <c r="QJY52" i="7"/>
  <c r="QKC51" i="7" l="1"/>
  <c r="QKA52" i="7"/>
  <c r="QKE51" i="7" l="1"/>
  <c r="QKC52" i="7"/>
  <c r="QKG51" i="7" l="1"/>
  <c r="QKE52" i="7"/>
  <c r="QKI51" i="7" l="1"/>
  <c r="QKG52" i="7"/>
  <c r="QKK51" i="7" l="1"/>
  <c r="QKI52" i="7"/>
  <c r="QKM51" i="7" l="1"/>
  <c r="QKK52" i="7"/>
  <c r="QKO51" i="7" l="1"/>
  <c r="QKM52" i="7"/>
  <c r="QKQ51" i="7" l="1"/>
  <c r="QKO52" i="7"/>
  <c r="QKS51" i="7" l="1"/>
  <c r="QKQ52" i="7"/>
  <c r="QKU51" i="7" l="1"/>
  <c r="QKS52" i="7"/>
  <c r="QKW51" i="7" l="1"/>
  <c r="QKU52" i="7"/>
  <c r="QKY51" i="7" l="1"/>
  <c r="QKW52" i="7"/>
  <c r="QLA51" i="7" l="1"/>
  <c r="QKY52" i="7"/>
  <c r="QLC51" i="7" l="1"/>
  <c r="QLA52" i="7"/>
  <c r="QLE51" i="7" l="1"/>
  <c r="QLC52" i="7"/>
  <c r="QLG51" i="7" l="1"/>
  <c r="QLE52" i="7"/>
  <c r="QLI51" i="7" l="1"/>
  <c r="QLG52" i="7"/>
  <c r="QLK51" i="7" l="1"/>
  <c r="QLI52" i="7"/>
  <c r="QLM51" i="7" l="1"/>
  <c r="QLK52" i="7"/>
  <c r="QLO51" i="7" l="1"/>
  <c r="QLM52" i="7"/>
  <c r="QLQ51" i="7" l="1"/>
  <c r="QLO52" i="7"/>
  <c r="QLS51" i="7" l="1"/>
  <c r="QLQ52" i="7"/>
  <c r="QLU51" i="7" l="1"/>
  <c r="QLS52" i="7"/>
  <c r="QLW51" i="7" l="1"/>
  <c r="QLU52" i="7"/>
  <c r="QLY51" i="7" l="1"/>
  <c r="QLW52" i="7"/>
  <c r="QMA51" i="7" l="1"/>
  <c r="QLY52" i="7"/>
  <c r="QMC51" i="7" l="1"/>
  <c r="QMA52" i="7"/>
  <c r="QME51" i="7" l="1"/>
  <c r="QMC52" i="7"/>
  <c r="QMG51" i="7" l="1"/>
  <c r="QME52" i="7"/>
  <c r="QMI51" i="7" l="1"/>
  <c r="QMG52" i="7"/>
  <c r="QMK51" i="7" l="1"/>
  <c r="QMI52" i="7"/>
  <c r="QMM51" i="7" l="1"/>
  <c r="QMK52" i="7"/>
  <c r="QMO51" i="7" l="1"/>
  <c r="QMM52" i="7"/>
  <c r="QMQ51" i="7" l="1"/>
  <c r="QMO52" i="7"/>
  <c r="QMS51" i="7" l="1"/>
  <c r="QMQ52" i="7"/>
  <c r="QMU51" i="7" l="1"/>
  <c r="QMS52" i="7"/>
  <c r="QMW51" i="7" l="1"/>
  <c r="QMU52" i="7"/>
  <c r="QMY51" i="7" l="1"/>
  <c r="QMW52" i="7"/>
  <c r="QNA51" i="7" l="1"/>
  <c r="QMY52" i="7"/>
  <c r="QNC51" i="7" l="1"/>
  <c r="QNA52" i="7"/>
  <c r="QNE51" i="7" l="1"/>
  <c r="QNC52" i="7"/>
  <c r="QNG51" i="7" l="1"/>
  <c r="QNE52" i="7"/>
  <c r="QNI51" i="7" l="1"/>
  <c r="QNG52" i="7"/>
  <c r="QNK51" i="7" l="1"/>
  <c r="QNI52" i="7"/>
  <c r="QNM51" i="7" l="1"/>
  <c r="QNK52" i="7"/>
  <c r="QNO51" i="7" l="1"/>
  <c r="QNM52" i="7"/>
  <c r="QNQ51" i="7" l="1"/>
  <c r="QNO52" i="7"/>
  <c r="QNS51" i="7" l="1"/>
  <c r="QNQ52" i="7"/>
  <c r="QNU51" i="7" l="1"/>
  <c r="QNS52" i="7"/>
  <c r="QNW51" i="7" l="1"/>
  <c r="QNU52" i="7"/>
  <c r="QNY51" i="7" l="1"/>
  <c r="QNW52" i="7"/>
  <c r="QOA51" i="7" l="1"/>
  <c r="QNY52" i="7"/>
  <c r="QOC51" i="7" l="1"/>
  <c r="QOA52" i="7"/>
  <c r="QOE51" i="7" l="1"/>
  <c r="QOC52" i="7"/>
  <c r="QOG51" i="7" l="1"/>
  <c r="QOE52" i="7"/>
  <c r="QOI51" i="7" l="1"/>
  <c r="QOG52" i="7"/>
  <c r="QOK51" i="7" l="1"/>
  <c r="QOI52" i="7"/>
  <c r="QOM51" i="7" l="1"/>
  <c r="QOK52" i="7"/>
  <c r="QOO51" i="7" l="1"/>
  <c r="QOM52" i="7"/>
  <c r="QOQ51" i="7" l="1"/>
  <c r="QOO52" i="7"/>
  <c r="QOS51" i="7" l="1"/>
  <c r="QOQ52" i="7"/>
  <c r="QOU51" i="7" l="1"/>
  <c r="QOS52" i="7"/>
  <c r="QOW51" i="7" l="1"/>
  <c r="QOU52" i="7"/>
  <c r="QOY51" i="7" l="1"/>
  <c r="QOW52" i="7"/>
  <c r="QPA51" i="7" l="1"/>
  <c r="QOY52" i="7"/>
  <c r="QPC51" i="7" l="1"/>
  <c r="QPA52" i="7"/>
  <c r="QPE51" i="7" l="1"/>
  <c r="QPC52" i="7"/>
  <c r="QPG51" i="7" l="1"/>
  <c r="QPE52" i="7"/>
  <c r="QPI51" i="7" l="1"/>
  <c r="QPG52" i="7"/>
  <c r="QPK51" i="7" l="1"/>
  <c r="QPI52" i="7"/>
  <c r="QPM51" i="7" l="1"/>
  <c r="QPK52" i="7"/>
  <c r="QPO51" i="7" l="1"/>
  <c r="QPM52" i="7"/>
  <c r="QPQ51" i="7" l="1"/>
  <c r="QPO52" i="7"/>
  <c r="QPS51" i="7" l="1"/>
  <c r="QPQ52" i="7"/>
  <c r="QPU51" i="7" l="1"/>
  <c r="QPS52" i="7"/>
  <c r="QPW51" i="7" l="1"/>
  <c r="QPU52" i="7"/>
  <c r="QPY51" i="7" l="1"/>
  <c r="QPW52" i="7"/>
  <c r="QQA51" i="7" l="1"/>
  <c r="QPY52" i="7"/>
  <c r="QQC51" i="7" l="1"/>
  <c r="QQA52" i="7"/>
  <c r="QQE51" i="7" l="1"/>
  <c r="QQC52" i="7"/>
  <c r="QQG51" i="7" l="1"/>
  <c r="QQE52" i="7"/>
  <c r="QQI51" i="7" l="1"/>
  <c r="QQG52" i="7"/>
  <c r="QQK51" i="7" l="1"/>
  <c r="QQI52" i="7"/>
  <c r="QQM51" i="7" l="1"/>
  <c r="QQK52" i="7"/>
  <c r="QQO51" i="7" l="1"/>
  <c r="QQM52" i="7"/>
  <c r="QQQ51" i="7" l="1"/>
  <c r="QQO52" i="7"/>
  <c r="QQS51" i="7" l="1"/>
  <c r="QQQ52" i="7"/>
  <c r="QQU51" i="7" l="1"/>
  <c r="QQS52" i="7"/>
  <c r="QQW51" i="7" l="1"/>
  <c r="QQU52" i="7"/>
  <c r="QQY51" i="7" l="1"/>
  <c r="QQW52" i="7"/>
  <c r="QRA51" i="7" l="1"/>
  <c r="QQY52" i="7"/>
  <c r="QRC51" i="7" l="1"/>
  <c r="QRA52" i="7"/>
  <c r="QRE51" i="7" l="1"/>
  <c r="QRC52" i="7"/>
  <c r="QRG51" i="7" l="1"/>
  <c r="QRE52" i="7"/>
  <c r="QRI51" i="7" l="1"/>
  <c r="QRG52" i="7"/>
  <c r="QRK51" i="7" l="1"/>
  <c r="QRI52" i="7"/>
  <c r="QRM51" i="7" l="1"/>
  <c r="QRK52" i="7"/>
  <c r="QRO51" i="7" l="1"/>
  <c r="QRM52" i="7"/>
  <c r="QRQ51" i="7" l="1"/>
  <c r="QRO52" i="7"/>
  <c r="QRS51" i="7" l="1"/>
  <c r="QRQ52" i="7"/>
  <c r="QRU51" i="7" l="1"/>
  <c r="QRS52" i="7"/>
  <c r="QRW51" i="7" l="1"/>
  <c r="QRU52" i="7"/>
  <c r="QRY51" i="7" l="1"/>
  <c r="QRW52" i="7"/>
  <c r="QSA51" i="7" l="1"/>
  <c r="QRY52" i="7"/>
  <c r="QSC51" i="7" l="1"/>
  <c r="QSA52" i="7"/>
  <c r="QSE51" i="7" l="1"/>
  <c r="QSC52" i="7"/>
  <c r="QSG51" i="7" l="1"/>
  <c r="QSE52" i="7"/>
  <c r="QSI51" i="7" l="1"/>
  <c r="QSG52" i="7"/>
  <c r="QSK51" i="7" l="1"/>
  <c r="QSI52" i="7"/>
  <c r="QSM51" i="7" l="1"/>
  <c r="QSK52" i="7"/>
  <c r="QSO51" i="7" l="1"/>
  <c r="QSM52" i="7"/>
  <c r="QSQ51" i="7" l="1"/>
  <c r="QSO52" i="7"/>
  <c r="QSS51" i="7" l="1"/>
  <c r="QSQ52" i="7"/>
  <c r="QSU51" i="7" l="1"/>
  <c r="QSS52" i="7"/>
  <c r="QSW51" i="7" l="1"/>
  <c r="QSU52" i="7"/>
  <c r="QSY51" i="7" l="1"/>
  <c r="QSW52" i="7"/>
  <c r="QTA51" i="7" l="1"/>
  <c r="QSY52" i="7"/>
  <c r="QTC51" i="7" l="1"/>
  <c r="QTA52" i="7"/>
  <c r="QTE51" i="7" l="1"/>
  <c r="QTC52" i="7"/>
  <c r="QTG51" i="7" l="1"/>
  <c r="QTE52" i="7"/>
  <c r="QTI51" i="7" l="1"/>
  <c r="QTG52" i="7"/>
  <c r="QTK51" i="7" l="1"/>
  <c r="QTI52" i="7"/>
  <c r="QTM51" i="7" l="1"/>
  <c r="QTK52" i="7"/>
  <c r="QTO51" i="7" l="1"/>
  <c r="QTM52" i="7"/>
  <c r="QTQ51" i="7" l="1"/>
  <c r="QTO52" i="7"/>
  <c r="QTS51" i="7" l="1"/>
  <c r="QTQ52" i="7"/>
  <c r="QTU51" i="7" l="1"/>
  <c r="QTS52" i="7"/>
  <c r="QTW51" i="7" l="1"/>
  <c r="QTU52" i="7"/>
  <c r="QTY51" i="7" l="1"/>
  <c r="QTW52" i="7"/>
  <c r="QUA51" i="7" l="1"/>
  <c r="QTY52" i="7"/>
  <c r="QUC51" i="7" l="1"/>
  <c r="QUA52" i="7"/>
  <c r="QUE51" i="7" l="1"/>
  <c r="QUC52" i="7"/>
  <c r="QUG51" i="7" l="1"/>
  <c r="QUE52" i="7"/>
  <c r="QUI51" i="7" l="1"/>
  <c r="QUG52" i="7"/>
  <c r="QUK51" i="7" l="1"/>
  <c r="QUI52" i="7"/>
  <c r="QUM51" i="7" l="1"/>
  <c r="QUK52" i="7"/>
  <c r="QUO51" i="7" l="1"/>
  <c r="QUM52" i="7"/>
  <c r="QUQ51" i="7" l="1"/>
  <c r="QUO52" i="7"/>
  <c r="QUS51" i="7" l="1"/>
  <c r="QUQ52" i="7"/>
  <c r="QUU51" i="7" l="1"/>
  <c r="QUS52" i="7"/>
  <c r="QUW51" i="7" l="1"/>
  <c r="QUU52" i="7"/>
  <c r="QUY51" i="7" l="1"/>
  <c r="QUW52" i="7"/>
  <c r="QVA51" i="7" l="1"/>
  <c r="QUY52" i="7"/>
  <c r="QVC51" i="7" l="1"/>
  <c r="QVA52" i="7"/>
  <c r="QVE51" i="7" l="1"/>
  <c r="QVC52" i="7"/>
  <c r="QVG51" i="7" l="1"/>
  <c r="QVE52" i="7"/>
  <c r="QVI51" i="7" l="1"/>
  <c r="QVG52" i="7"/>
  <c r="QVK51" i="7" l="1"/>
  <c r="QVI52" i="7"/>
  <c r="QVM51" i="7" l="1"/>
  <c r="QVK52" i="7"/>
  <c r="QVO51" i="7" l="1"/>
  <c r="QVM52" i="7"/>
  <c r="QVQ51" i="7" l="1"/>
  <c r="QVO52" i="7"/>
  <c r="QVS51" i="7" l="1"/>
  <c r="QVQ52" i="7"/>
  <c r="QVU51" i="7" l="1"/>
  <c r="QVS52" i="7"/>
  <c r="QVW51" i="7" l="1"/>
  <c r="QVU52" i="7"/>
  <c r="QVY51" i="7" l="1"/>
  <c r="QVW52" i="7"/>
  <c r="QWA51" i="7" l="1"/>
  <c r="QVY52" i="7"/>
  <c r="QWC51" i="7" l="1"/>
  <c r="QWA52" i="7"/>
  <c r="QWE51" i="7" l="1"/>
  <c r="QWC52" i="7"/>
  <c r="QWG51" i="7" l="1"/>
  <c r="QWE52" i="7"/>
  <c r="QWI51" i="7" l="1"/>
  <c r="QWG52" i="7"/>
  <c r="QWK51" i="7" l="1"/>
  <c r="QWI52" i="7"/>
  <c r="QWM51" i="7" l="1"/>
  <c r="QWK52" i="7"/>
  <c r="QWO51" i="7" l="1"/>
  <c r="QWM52" i="7"/>
  <c r="QWQ51" i="7" l="1"/>
  <c r="QWO52" i="7"/>
  <c r="QWS51" i="7" l="1"/>
  <c r="QWQ52" i="7"/>
  <c r="QWU51" i="7" l="1"/>
  <c r="QWS52" i="7"/>
  <c r="QWW51" i="7" l="1"/>
  <c r="QWU52" i="7"/>
  <c r="QWY51" i="7" l="1"/>
  <c r="QWW52" i="7"/>
  <c r="QXA51" i="7" l="1"/>
  <c r="QWY52" i="7"/>
  <c r="QXC51" i="7" l="1"/>
  <c r="QXA52" i="7"/>
  <c r="QXE51" i="7" l="1"/>
  <c r="QXC52" i="7"/>
  <c r="QXG51" i="7" l="1"/>
  <c r="QXE52" i="7"/>
  <c r="QXI51" i="7" l="1"/>
  <c r="QXG52" i="7"/>
  <c r="QXK51" i="7" l="1"/>
  <c r="QXI52" i="7"/>
  <c r="QXM51" i="7" l="1"/>
  <c r="QXK52" i="7"/>
  <c r="QXO51" i="7" l="1"/>
  <c r="QXM52" i="7"/>
  <c r="QXQ51" i="7" l="1"/>
  <c r="QXO52" i="7"/>
  <c r="QXS51" i="7" l="1"/>
  <c r="QXQ52" i="7"/>
  <c r="QXU51" i="7" l="1"/>
  <c r="QXS52" i="7"/>
  <c r="QXW51" i="7" l="1"/>
  <c r="QXU52" i="7"/>
  <c r="QXY51" i="7" l="1"/>
  <c r="QXW52" i="7"/>
  <c r="QYA51" i="7" l="1"/>
  <c r="QXY52" i="7"/>
  <c r="QYC51" i="7" l="1"/>
  <c r="QYA52" i="7"/>
  <c r="QYE51" i="7" l="1"/>
  <c r="QYC52" i="7"/>
  <c r="QYG51" i="7" l="1"/>
  <c r="QYE52" i="7"/>
  <c r="QYI51" i="7" l="1"/>
  <c r="QYG52" i="7"/>
  <c r="QYK51" i="7" l="1"/>
  <c r="QYI52" i="7"/>
  <c r="QYM51" i="7" l="1"/>
  <c r="QYK52" i="7"/>
  <c r="QYO51" i="7" l="1"/>
  <c r="QYM52" i="7"/>
  <c r="QYQ51" i="7" l="1"/>
  <c r="QYO52" i="7"/>
  <c r="QYS51" i="7" l="1"/>
  <c r="QYQ52" i="7"/>
  <c r="QYU51" i="7" l="1"/>
  <c r="QYS52" i="7"/>
  <c r="QYW51" i="7" l="1"/>
  <c r="QYU52" i="7"/>
  <c r="QYY51" i="7" l="1"/>
  <c r="QYW52" i="7"/>
  <c r="QZA51" i="7" l="1"/>
  <c r="QYY52" i="7"/>
  <c r="QZC51" i="7" l="1"/>
  <c r="QZA52" i="7"/>
  <c r="QZE51" i="7" l="1"/>
  <c r="QZC52" i="7"/>
  <c r="QZG51" i="7" l="1"/>
  <c r="QZE52" i="7"/>
  <c r="QZI51" i="7" l="1"/>
  <c r="QZG52" i="7"/>
  <c r="QZK51" i="7" l="1"/>
  <c r="QZI52" i="7"/>
  <c r="QZM51" i="7" l="1"/>
  <c r="QZK52" i="7"/>
  <c r="QZO51" i="7" l="1"/>
  <c r="QZM52" i="7"/>
  <c r="QZQ51" i="7" l="1"/>
  <c r="QZO52" i="7"/>
  <c r="QZS51" i="7" l="1"/>
  <c r="QZQ52" i="7"/>
  <c r="QZU51" i="7" l="1"/>
  <c r="QZS52" i="7"/>
  <c r="QZW51" i="7" l="1"/>
  <c r="QZU52" i="7"/>
  <c r="QZY51" i="7" l="1"/>
  <c r="QZW52" i="7"/>
  <c r="RAA51" i="7" l="1"/>
  <c r="QZY52" i="7"/>
  <c r="RAC51" i="7" l="1"/>
  <c r="RAA52" i="7"/>
  <c r="RAE51" i="7" l="1"/>
  <c r="RAC52" i="7"/>
  <c r="RAG51" i="7" l="1"/>
  <c r="RAE52" i="7"/>
  <c r="RAI51" i="7" l="1"/>
  <c r="RAG52" i="7"/>
  <c r="RAK51" i="7" l="1"/>
  <c r="RAI52" i="7"/>
  <c r="RAM51" i="7" l="1"/>
  <c r="RAK52" i="7"/>
  <c r="RAO51" i="7" l="1"/>
  <c r="RAM52" i="7"/>
  <c r="RAQ51" i="7" l="1"/>
  <c r="RAO52" i="7"/>
  <c r="RAS51" i="7" l="1"/>
  <c r="RAQ52" i="7"/>
  <c r="RAU51" i="7" l="1"/>
  <c r="RAS52" i="7"/>
  <c r="RAW51" i="7" l="1"/>
  <c r="RAU52" i="7"/>
  <c r="RAY51" i="7" l="1"/>
  <c r="RAW52" i="7"/>
  <c r="RBA51" i="7" l="1"/>
  <c r="RAY52" i="7"/>
  <c r="RBC51" i="7" l="1"/>
  <c r="RBA52" i="7"/>
  <c r="RBE51" i="7" l="1"/>
  <c r="RBC52" i="7"/>
  <c r="RBG51" i="7" l="1"/>
  <c r="RBE52" i="7"/>
  <c r="RBI51" i="7" l="1"/>
  <c r="RBG52" i="7"/>
  <c r="RBK51" i="7" l="1"/>
  <c r="RBI52" i="7"/>
  <c r="RBM51" i="7" l="1"/>
  <c r="RBK52" i="7"/>
  <c r="RBO51" i="7" l="1"/>
  <c r="RBM52" i="7"/>
  <c r="RBQ51" i="7" l="1"/>
  <c r="RBO52" i="7"/>
  <c r="RBS51" i="7" l="1"/>
  <c r="RBQ52" i="7"/>
  <c r="RBU51" i="7" l="1"/>
  <c r="RBS52" i="7"/>
  <c r="RBW51" i="7" l="1"/>
  <c r="RBU52" i="7"/>
  <c r="RBY51" i="7" l="1"/>
  <c r="RBW52" i="7"/>
  <c r="RCA51" i="7" l="1"/>
  <c r="RBY52" i="7"/>
  <c r="RCC51" i="7" l="1"/>
  <c r="RCA52" i="7"/>
  <c r="RCE51" i="7" l="1"/>
  <c r="RCC52" i="7"/>
  <c r="RCG51" i="7" l="1"/>
  <c r="RCE52" i="7"/>
  <c r="RCI51" i="7" l="1"/>
  <c r="RCG52" i="7"/>
  <c r="RCK51" i="7" l="1"/>
  <c r="RCI52" i="7"/>
  <c r="RCM51" i="7" l="1"/>
  <c r="RCK52" i="7"/>
  <c r="RCO51" i="7" l="1"/>
  <c r="RCM52" i="7"/>
  <c r="RCQ51" i="7" l="1"/>
  <c r="RCO52" i="7"/>
  <c r="RCS51" i="7" l="1"/>
  <c r="RCQ52" i="7"/>
  <c r="RCU51" i="7" l="1"/>
  <c r="RCS52" i="7"/>
  <c r="RCW51" i="7" l="1"/>
  <c r="RCU52" i="7"/>
  <c r="RCY51" i="7" l="1"/>
  <c r="RCW52" i="7"/>
  <c r="RDA51" i="7" l="1"/>
  <c r="RCY52" i="7"/>
  <c r="RDC51" i="7" l="1"/>
  <c r="RDA52" i="7"/>
  <c r="RDE51" i="7" l="1"/>
  <c r="RDC52" i="7"/>
  <c r="RDG51" i="7" l="1"/>
  <c r="RDE52" i="7"/>
  <c r="RDI51" i="7" l="1"/>
  <c r="RDG52" i="7"/>
  <c r="RDK51" i="7" l="1"/>
  <c r="RDI52" i="7"/>
  <c r="RDM51" i="7" l="1"/>
  <c r="RDK52" i="7"/>
  <c r="RDO51" i="7" l="1"/>
  <c r="RDM52" i="7"/>
  <c r="RDQ51" i="7" l="1"/>
  <c r="RDO52" i="7"/>
  <c r="RDS51" i="7" l="1"/>
  <c r="RDQ52" i="7"/>
  <c r="RDU51" i="7" l="1"/>
  <c r="RDS52" i="7"/>
  <c r="RDW51" i="7" l="1"/>
  <c r="RDU52" i="7"/>
  <c r="RDY51" i="7" l="1"/>
  <c r="RDW52" i="7"/>
  <c r="REA51" i="7" l="1"/>
  <c r="RDY52" i="7"/>
  <c r="REC51" i="7" l="1"/>
  <c r="REA52" i="7"/>
  <c r="REE51" i="7" l="1"/>
  <c r="REC52" i="7"/>
  <c r="REG51" i="7" l="1"/>
  <c r="REE52" i="7"/>
  <c r="REI51" i="7" l="1"/>
  <c r="REG52" i="7"/>
  <c r="REK51" i="7" l="1"/>
  <c r="REI52" i="7"/>
  <c r="REM51" i="7" l="1"/>
  <c r="REK52" i="7"/>
  <c r="REO51" i="7" l="1"/>
  <c r="REM52" i="7"/>
  <c r="REQ51" i="7" l="1"/>
  <c r="REO52" i="7"/>
  <c r="RES51" i="7" l="1"/>
  <c r="REQ52" i="7"/>
  <c r="REU51" i="7" l="1"/>
  <c r="RES52" i="7"/>
  <c r="REW51" i="7" l="1"/>
  <c r="REU52" i="7"/>
  <c r="REY51" i="7" l="1"/>
  <c r="REW52" i="7"/>
  <c r="RFA51" i="7" l="1"/>
  <c r="REY52" i="7"/>
  <c r="RFC51" i="7" l="1"/>
  <c r="RFA52" i="7"/>
  <c r="RFE51" i="7" l="1"/>
  <c r="RFC52" i="7"/>
  <c r="RFG51" i="7" l="1"/>
  <c r="RFE52" i="7"/>
  <c r="RFI51" i="7" l="1"/>
  <c r="RFG52" i="7"/>
  <c r="RFK51" i="7" l="1"/>
  <c r="RFI52" i="7"/>
  <c r="RFM51" i="7" l="1"/>
  <c r="RFK52" i="7"/>
  <c r="RFO51" i="7" l="1"/>
  <c r="RFM52" i="7"/>
  <c r="RFQ51" i="7" l="1"/>
  <c r="RFO52" i="7"/>
  <c r="RFS51" i="7" l="1"/>
  <c r="RFQ52" i="7"/>
  <c r="RFU51" i="7" l="1"/>
  <c r="RFS52" i="7"/>
  <c r="RFW51" i="7" l="1"/>
  <c r="RFU52" i="7"/>
  <c r="RFY51" i="7" l="1"/>
  <c r="RFW52" i="7"/>
  <c r="RGA51" i="7" l="1"/>
  <c r="RFY52" i="7"/>
  <c r="RGC51" i="7" l="1"/>
  <c r="RGA52" i="7"/>
  <c r="RGE51" i="7" l="1"/>
  <c r="RGC52" i="7"/>
  <c r="RGG51" i="7" l="1"/>
  <c r="RGE52" i="7"/>
  <c r="RGI51" i="7" l="1"/>
  <c r="RGG52" i="7"/>
  <c r="RGK51" i="7" l="1"/>
  <c r="RGI52" i="7"/>
  <c r="RGM51" i="7" l="1"/>
  <c r="RGK52" i="7"/>
  <c r="RGO51" i="7" l="1"/>
  <c r="RGM52" i="7"/>
  <c r="RGQ51" i="7" l="1"/>
  <c r="RGO52" i="7"/>
  <c r="RGS51" i="7" l="1"/>
  <c r="RGQ52" i="7"/>
  <c r="RGU51" i="7" l="1"/>
  <c r="RGS52" i="7"/>
  <c r="RGW51" i="7" l="1"/>
  <c r="RGU52" i="7"/>
  <c r="RGY51" i="7" l="1"/>
  <c r="RGW52" i="7"/>
  <c r="RHA51" i="7" l="1"/>
  <c r="RGY52" i="7"/>
  <c r="RHC51" i="7" l="1"/>
  <c r="RHA52" i="7"/>
  <c r="RHE51" i="7" l="1"/>
  <c r="RHC52" i="7"/>
  <c r="RHG51" i="7" l="1"/>
  <c r="RHE52" i="7"/>
  <c r="RHI51" i="7" l="1"/>
  <c r="RHG52" i="7"/>
  <c r="RHK51" i="7" l="1"/>
  <c r="RHI52" i="7"/>
  <c r="RHM51" i="7" l="1"/>
  <c r="RHK52" i="7"/>
  <c r="RHO51" i="7" l="1"/>
  <c r="RHM52" i="7"/>
  <c r="RHQ51" i="7" l="1"/>
  <c r="RHO52" i="7"/>
  <c r="RHS51" i="7" l="1"/>
  <c r="RHQ52" i="7"/>
  <c r="RHU51" i="7" l="1"/>
  <c r="RHS52" i="7"/>
  <c r="RHW51" i="7" l="1"/>
  <c r="RHU52" i="7"/>
  <c r="RHY51" i="7" l="1"/>
  <c r="RHW52" i="7"/>
  <c r="RIA51" i="7" l="1"/>
  <c r="RHY52" i="7"/>
  <c r="RIC51" i="7" l="1"/>
  <c r="RIA52" i="7"/>
  <c r="RIE51" i="7" l="1"/>
  <c r="RIC52" i="7"/>
  <c r="RIG51" i="7" l="1"/>
  <c r="RIE52" i="7"/>
  <c r="RII51" i="7" l="1"/>
  <c r="RIG52" i="7"/>
  <c r="RIK51" i="7" l="1"/>
  <c r="RII52" i="7"/>
  <c r="RIM51" i="7" l="1"/>
  <c r="RIK52" i="7"/>
  <c r="RIO51" i="7" l="1"/>
  <c r="RIM52" i="7"/>
  <c r="RIQ51" i="7" l="1"/>
  <c r="RIO52" i="7"/>
  <c r="RIS51" i="7" l="1"/>
  <c r="RIQ52" i="7"/>
  <c r="RIU51" i="7" l="1"/>
  <c r="RIS52" i="7"/>
  <c r="RIW51" i="7" l="1"/>
  <c r="RIU52" i="7"/>
  <c r="RIY51" i="7" l="1"/>
  <c r="RIW52" i="7"/>
  <c r="RJA51" i="7" l="1"/>
  <c r="RIY52" i="7"/>
  <c r="RJC51" i="7" l="1"/>
  <c r="RJA52" i="7"/>
  <c r="RJE51" i="7" l="1"/>
  <c r="RJC52" i="7"/>
  <c r="RJG51" i="7" l="1"/>
  <c r="RJE52" i="7"/>
  <c r="RJI51" i="7" l="1"/>
  <c r="RJG52" i="7"/>
  <c r="RJK51" i="7" l="1"/>
  <c r="RJI52" i="7"/>
  <c r="RJM51" i="7" l="1"/>
  <c r="RJK52" i="7"/>
  <c r="RJO51" i="7" l="1"/>
  <c r="RJM52" i="7"/>
  <c r="RJQ51" i="7" l="1"/>
  <c r="RJO52" i="7"/>
  <c r="RJS51" i="7" l="1"/>
  <c r="RJQ52" i="7"/>
  <c r="RJU51" i="7" l="1"/>
  <c r="RJS52" i="7"/>
  <c r="RJW51" i="7" l="1"/>
  <c r="RJU52" i="7"/>
  <c r="RJY51" i="7" l="1"/>
  <c r="RJW52" i="7"/>
  <c r="RKA51" i="7" l="1"/>
  <c r="RJY52" i="7"/>
  <c r="RKC51" i="7" l="1"/>
  <c r="RKA52" i="7"/>
  <c r="RKE51" i="7" l="1"/>
  <c r="RKC52" i="7"/>
  <c r="RKG51" i="7" l="1"/>
  <c r="RKE52" i="7"/>
  <c r="RKI51" i="7" l="1"/>
  <c r="RKG52" i="7"/>
  <c r="RKK51" i="7" l="1"/>
  <c r="RKI52" i="7"/>
  <c r="RKM51" i="7" l="1"/>
  <c r="RKK52" i="7"/>
  <c r="RKO51" i="7" l="1"/>
  <c r="RKM52" i="7"/>
  <c r="RKQ51" i="7" l="1"/>
  <c r="RKO52" i="7"/>
  <c r="RKS51" i="7" l="1"/>
  <c r="RKQ52" i="7"/>
  <c r="RKU51" i="7" l="1"/>
  <c r="RKS52" i="7"/>
  <c r="RKW51" i="7" l="1"/>
  <c r="RKU52" i="7"/>
  <c r="RKY51" i="7" l="1"/>
  <c r="RKW52" i="7"/>
  <c r="RLA51" i="7" l="1"/>
  <c r="RKY52" i="7"/>
  <c r="RLC51" i="7" l="1"/>
  <c r="RLA52" i="7"/>
  <c r="RLE51" i="7" l="1"/>
  <c r="RLC52" i="7"/>
  <c r="RLG51" i="7" l="1"/>
  <c r="RLE52" i="7"/>
  <c r="RLI51" i="7" l="1"/>
  <c r="RLG52" i="7"/>
  <c r="RLK51" i="7" l="1"/>
  <c r="RLI52" i="7"/>
  <c r="RLM51" i="7" l="1"/>
  <c r="RLK52" i="7"/>
  <c r="RLO51" i="7" l="1"/>
  <c r="RLM52" i="7"/>
  <c r="RLQ51" i="7" l="1"/>
  <c r="RLO52" i="7"/>
  <c r="RLS51" i="7" l="1"/>
  <c r="RLQ52" i="7"/>
  <c r="RLU51" i="7" l="1"/>
  <c r="RLS52" i="7"/>
  <c r="RLW51" i="7" l="1"/>
  <c r="RLU52" i="7"/>
  <c r="RLY51" i="7" l="1"/>
  <c r="RLW52" i="7"/>
  <c r="RMA51" i="7" l="1"/>
  <c r="RLY52" i="7"/>
  <c r="RMC51" i="7" l="1"/>
  <c r="RMA52" i="7"/>
  <c r="RME51" i="7" l="1"/>
  <c r="RMC52" i="7"/>
  <c r="RMG51" i="7" l="1"/>
  <c r="RME52" i="7"/>
  <c r="RMI51" i="7" l="1"/>
  <c r="RMG52" i="7"/>
  <c r="RMK51" i="7" l="1"/>
  <c r="RMI52" i="7"/>
  <c r="RMM51" i="7" l="1"/>
  <c r="RMK52" i="7"/>
  <c r="RMO51" i="7" l="1"/>
  <c r="RMM52" i="7"/>
  <c r="RMQ51" i="7" l="1"/>
  <c r="RMO52" i="7"/>
  <c r="RMS51" i="7" l="1"/>
  <c r="RMQ52" i="7"/>
  <c r="RMU51" i="7" l="1"/>
  <c r="RMS52" i="7"/>
  <c r="RMW51" i="7" l="1"/>
  <c r="RMU52" i="7"/>
  <c r="RMY51" i="7" l="1"/>
  <c r="RMW52" i="7"/>
  <c r="RNA51" i="7" l="1"/>
  <c r="RMY52" i="7"/>
  <c r="RNC51" i="7" l="1"/>
  <c r="RNA52" i="7"/>
  <c r="RNE51" i="7" l="1"/>
  <c r="RNC52" i="7"/>
  <c r="RNG51" i="7" l="1"/>
  <c r="RNE52" i="7"/>
  <c r="RNI51" i="7" l="1"/>
  <c r="RNG52" i="7"/>
  <c r="RNK51" i="7" l="1"/>
  <c r="RNI52" i="7"/>
  <c r="RNM51" i="7" l="1"/>
  <c r="RNK52" i="7"/>
  <c r="RNO51" i="7" l="1"/>
  <c r="RNM52" i="7"/>
  <c r="RNQ51" i="7" l="1"/>
  <c r="RNO52" i="7"/>
  <c r="RNS51" i="7" l="1"/>
  <c r="RNQ52" i="7"/>
  <c r="RNU51" i="7" l="1"/>
  <c r="RNS52" i="7"/>
  <c r="RNW51" i="7" l="1"/>
  <c r="RNU52" i="7"/>
  <c r="RNY51" i="7" l="1"/>
  <c r="RNW52" i="7"/>
  <c r="ROA51" i="7" l="1"/>
  <c r="RNY52" i="7"/>
  <c r="ROC51" i="7" l="1"/>
  <c r="ROA52" i="7"/>
  <c r="ROE51" i="7" l="1"/>
  <c r="ROC52" i="7"/>
  <c r="ROG51" i="7" l="1"/>
  <c r="ROE52" i="7"/>
  <c r="ROI51" i="7" l="1"/>
  <c r="ROG52" i="7"/>
  <c r="ROK51" i="7" l="1"/>
  <c r="ROI52" i="7"/>
  <c r="ROM51" i="7" l="1"/>
  <c r="ROK52" i="7"/>
  <c r="ROO51" i="7" l="1"/>
  <c r="ROM52" i="7"/>
  <c r="ROQ51" i="7" l="1"/>
  <c r="ROO52" i="7"/>
  <c r="ROS51" i="7" l="1"/>
  <c r="ROQ52" i="7"/>
  <c r="ROU51" i="7" l="1"/>
  <c r="ROS52" i="7"/>
  <c r="ROW51" i="7" l="1"/>
  <c r="ROU52" i="7"/>
  <c r="ROY51" i="7" l="1"/>
  <c r="ROW52" i="7"/>
  <c r="RPA51" i="7" l="1"/>
  <c r="ROY52" i="7"/>
  <c r="RPC51" i="7" l="1"/>
  <c r="RPA52" i="7"/>
  <c r="RPE51" i="7" l="1"/>
  <c r="RPC52" i="7"/>
  <c r="RPG51" i="7" l="1"/>
  <c r="RPE52" i="7"/>
  <c r="RPI51" i="7" l="1"/>
  <c r="RPG52" i="7"/>
  <c r="RPK51" i="7" l="1"/>
  <c r="RPI52" i="7"/>
  <c r="RPM51" i="7" l="1"/>
  <c r="RPK52" i="7"/>
  <c r="RPO51" i="7" l="1"/>
  <c r="RPM52" i="7"/>
  <c r="RPQ51" i="7" l="1"/>
  <c r="RPO52" i="7"/>
  <c r="RPS51" i="7" l="1"/>
  <c r="RPQ52" i="7"/>
  <c r="RPU51" i="7" l="1"/>
  <c r="RPS52" i="7"/>
  <c r="RPW51" i="7" l="1"/>
  <c r="RPU52" i="7"/>
  <c r="RPY51" i="7" l="1"/>
  <c r="RPW52" i="7"/>
  <c r="RQA51" i="7" l="1"/>
  <c r="RPY52" i="7"/>
  <c r="RQC51" i="7" l="1"/>
  <c r="RQA52" i="7"/>
  <c r="RQE51" i="7" l="1"/>
  <c r="RQC52" i="7"/>
  <c r="RQG51" i="7" l="1"/>
  <c r="RQE52" i="7"/>
  <c r="RQI51" i="7" l="1"/>
  <c r="RQG52" i="7"/>
  <c r="RQK51" i="7" l="1"/>
  <c r="RQI52" i="7"/>
  <c r="RQM51" i="7" l="1"/>
  <c r="RQK52" i="7"/>
  <c r="RQO51" i="7" l="1"/>
  <c r="RQM52" i="7"/>
  <c r="RQQ51" i="7" l="1"/>
  <c r="RQO52" i="7"/>
  <c r="RQS51" i="7" l="1"/>
  <c r="RQQ52" i="7"/>
  <c r="RQU51" i="7" l="1"/>
  <c r="RQS52" i="7"/>
  <c r="RQW51" i="7" l="1"/>
  <c r="RQU52" i="7"/>
  <c r="RQY51" i="7" l="1"/>
  <c r="RQW52" i="7"/>
  <c r="RRA51" i="7" l="1"/>
  <c r="RQY52" i="7"/>
  <c r="RRC51" i="7" l="1"/>
  <c r="RRA52" i="7"/>
  <c r="RRE51" i="7" l="1"/>
  <c r="RRC52" i="7"/>
  <c r="RRG51" i="7" l="1"/>
  <c r="RRE52" i="7"/>
  <c r="RRI51" i="7" l="1"/>
  <c r="RRG52" i="7"/>
  <c r="RRK51" i="7" l="1"/>
  <c r="RRI52" i="7"/>
  <c r="RRM51" i="7" l="1"/>
  <c r="RRK52" i="7"/>
  <c r="RRO51" i="7" l="1"/>
  <c r="RRM52" i="7"/>
  <c r="RRQ51" i="7" l="1"/>
  <c r="RRO52" i="7"/>
  <c r="RRS51" i="7" l="1"/>
  <c r="RRQ52" i="7"/>
  <c r="RRU51" i="7" l="1"/>
  <c r="RRS52" i="7"/>
  <c r="RRW51" i="7" l="1"/>
  <c r="RRU52" i="7"/>
  <c r="RRY51" i="7" l="1"/>
  <c r="RRW52" i="7"/>
  <c r="RSA51" i="7" l="1"/>
  <c r="RRY52" i="7"/>
  <c r="RSC51" i="7" l="1"/>
  <c r="RSA52" i="7"/>
  <c r="RSE51" i="7" l="1"/>
  <c r="RSC52" i="7"/>
  <c r="RSG51" i="7" l="1"/>
  <c r="RSE52" i="7"/>
  <c r="RSI51" i="7" l="1"/>
  <c r="RSG52" i="7"/>
  <c r="RSK51" i="7" l="1"/>
  <c r="RSI52" i="7"/>
  <c r="RSM51" i="7" l="1"/>
  <c r="RSK52" i="7"/>
  <c r="RSO51" i="7" l="1"/>
  <c r="RSM52" i="7"/>
  <c r="RSQ51" i="7" l="1"/>
  <c r="RSO52" i="7"/>
  <c r="RSS51" i="7" l="1"/>
  <c r="RSQ52" i="7"/>
  <c r="RSU51" i="7" l="1"/>
  <c r="RSS52" i="7"/>
  <c r="RSW51" i="7" l="1"/>
  <c r="RSU52" i="7"/>
  <c r="RSY51" i="7" l="1"/>
  <c r="RSW52" i="7"/>
  <c r="RTA51" i="7" l="1"/>
  <c r="RSY52" i="7"/>
  <c r="RTC51" i="7" l="1"/>
  <c r="RTA52" i="7"/>
  <c r="RTE51" i="7" l="1"/>
  <c r="RTC52" i="7"/>
  <c r="RTG51" i="7" l="1"/>
  <c r="RTE52" i="7"/>
  <c r="RTI51" i="7" l="1"/>
  <c r="RTG52" i="7"/>
  <c r="RTK51" i="7" l="1"/>
  <c r="RTI52" i="7"/>
  <c r="RTM51" i="7" l="1"/>
  <c r="RTK52" i="7"/>
  <c r="RTO51" i="7" l="1"/>
  <c r="RTM52" i="7"/>
  <c r="RTQ51" i="7" l="1"/>
  <c r="RTO52" i="7"/>
  <c r="RTS51" i="7" l="1"/>
  <c r="RTQ52" i="7"/>
  <c r="RTU51" i="7" l="1"/>
  <c r="RTS52" i="7"/>
  <c r="RTW51" i="7" l="1"/>
  <c r="RTU52" i="7"/>
  <c r="RTY51" i="7" l="1"/>
  <c r="RTW52" i="7"/>
  <c r="RUA51" i="7" l="1"/>
  <c r="RTY52" i="7"/>
  <c r="RUC51" i="7" l="1"/>
  <c r="RUA52" i="7"/>
  <c r="RUE51" i="7" l="1"/>
  <c r="RUC52" i="7"/>
  <c r="RUG51" i="7" l="1"/>
  <c r="RUE52" i="7"/>
  <c r="RUI51" i="7" l="1"/>
  <c r="RUG52" i="7"/>
  <c r="RUK51" i="7" l="1"/>
  <c r="RUI52" i="7"/>
  <c r="RUM51" i="7" l="1"/>
  <c r="RUK52" i="7"/>
  <c r="RUO51" i="7" l="1"/>
  <c r="RUM52" i="7"/>
  <c r="RUQ51" i="7" l="1"/>
  <c r="RUO52" i="7"/>
  <c r="RUS51" i="7" l="1"/>
  <c r="RUQ52" i="7"/>
  <c r="RUU51" i="7" l="1"/>
  <c r="RUS52" i="7"/>
  <c r="RUW51" i="7" l="1"/>
  <c r="RUU52" i="7"/>
  <c r="RUY51" i="7" l="1"/>
  <c r="RUW52" i="7"/>
  <c r="RVA51" i="7" l="1"/>
  <c r="RUY52" i="7"/>
  <c r="RVC51" i="7" l="1"/>
  <c r="RVA52" i="7"/>
  <c r="RVE51" i="7" l="1"/>
  <c r="RVC52" i="7"/>
  <c r="RVG51" i="7" l="1"/>
  <c r="RVE52" i="7"/>
  <c r="RVI51" i="7" l="1"/>
  <c r="RVG52" i="7"/>
  <c r="RVK51" i="7" l="1"/>
  <c r="RVI52" i="7"/>
  <c r="RVM51" i="7" l="1"/>
  <c r="RVK52" i="7"/>
  <c r="RVO51" i="7" l="1"/>
  <c r="RVM52" i="7"/>
  <c r="RVQ51" i="7" l="1"/>
  <c r="RVO52" i="7"/>
  <c r="RVS51" i="7" l="1"/>
  <c r="RVQ52" i="7"/>
  <c r="RVU51" i="7" l="1"/>
  <c r="RVS52" i="7"/>
  <c r="RVW51" i="7" l="1"/>
  <c r="RVU52" i="7"/>
  <c r="RVY51" i="7" l="1"/>
  <c r="RVW52" i="7"/>
  <c r="RWA51" i="7" l="1"/>
  <c r="RVY52" i="7"/>
  <c r="RWC51" i="7" l="1"/>
  <c r="RWA52" i="7"/>
  <c r="RWE51" i="7" l="1"/>
  <c r="RWC52" i="7"/>
  <c r="RWG51" i="7" l="1"/>
  <c r="RWE52" i="7"/>
  <c r="RWI51" i="7" l="1"/>
  <c r="RWG52" i="7"/>
  <c r="RWK51" i="7" l="1"/>
  <c r="RWI52" i="7"/>
  <c r="RWM51" i="7" l="1"/>
  <c r="RWK52" i="7"/>
  <c r="RWO51" i="7" l="1"/>
  <c r="RWM52" i="7"/>
  <c r="RWQ51" i="7" l="1"/>
  <c r="RWO52" i="7"/>
  <c r="RWS51" i="7" l="1"/>
  <c r="RWQ52" i="7"/>
  <c r="RWU51" i="7" l="1"/>
  <c r="RWS52" i="7"/>
  <c r="RWW51" i="7" l="1"/>
  <c r="RWU52" i="7"/>
  <c r="RWY51" i="7" l="1"/>
  <c r="RWW52" i="7"/>
  <c r="RXA51" i="7" l="1"/>
  <c r="RWY52" i="7"/>
  <c r="RXC51" i="7" l="1"/>
  <c r="RXA52" i="7"/>
  <c r="RXE51" i="7" l="1"/>
  <c r="RXC52" i="7"/>
  <c r="RXG51" i="7" l="1"/>
  <c r="RXE52" i="7"/>
  <c r="RXI51" i="7" l="1"/>
  <c r="RXG52" i="7"/>
  <c r="RXK51" i="7" l="1"/>
  <c r="RXI52" i="7"/>
  <c r="RXM51" i="7" l="1"/>
  <c r="RXK52" i="7"/>
  <c r="RXO51" i="7" l="1"/>
  <c r="RXM52" i="7"/>
  <c r="RXQ51" i="7" l="1"/>
  <c r="RXO52" i="7"/>
  <c r="RXS51" i="7" l="1"/>
  <c r="RXQ52" i="7"/>
  <c r="RXU51" i="7" l="1"/>
  <c r="RXS52" i="7"/>
  <c r="RXW51" i="7" l="1"/>
  <c r="RXU52" i="7"/>
  <c r="RXY51" i="7" l="1"/>
  <c r="RXW52" i="7"/>
  <c r="RYA51" i="7" l="1"/>
  <c r="RXY52" i="7"/>
  <c r="RYC51" i="7" l="1"/>
  <c r="RYA52" i="7"/>
  <c r="RYE51" i="7" l="1"/>
  <c r="RYC52" i="7"/>
  <c r="RYG51" i="7" l="1"/>
  <c r="RYE52" i="7"/>
  <c r="RYI51" i="7" l="1"/>
  <c r="RYG52" i="7"/>
  <c r="RYK51" i="7" l="1"/>
  <c r="RYI52" i="7"/>
  <c r="RYM51" i="7" l="1"/>
  <c r="RYK52" i="7"/>
  <c r="RYO51" i="7" l="1"/>
  <c r="RYM52" i="7"/>
  <c r="RYQ51" i="7" l="1"/>
  <c r="RYO52" i="7"/>
  <c r="RYS51" i="7" l="1"/>
  <c r="RYQ52" i="7"/>
  <c r="RYU51" i="7" l="1"/>
  <c r="RYS52" i="7"/>
  <c r="RYW51" i="7" l="1"/>
  <c r="RYU52" i="7"/>
  <c r="RYY51" i="7" l="1"/>
  <c r="RYW52" i="7"/>
  <c r="RZA51" i="7" l="1"/>
  <c r="RYY52" i="7"/>
  <c r="RZC51" i="7" l="1"/>
  <c r="RZA52" i="7"/>
  <c r="RZE51" i="7" l="1"/>
  <c r="RZC52" i="7"/>
  <c r="RZG51" i="7" l="1"/>
  <c r="RZE52" i="7"/>
  <c r="RZI51" i="7" l="1"/>
  <c r="RZG52" i="7"/>
  <c r="RZK51" i="7" l="1"/>
  <c r="RZI52" i="7"/>
  <c r="RZM51" i="7" l="1"/>
  <c r="RZK52" i="7"/>
  <c r="RZO51" i="7" l="1"/>
  <c r="RZM52" i="7"/>
  <c r="RZQ51" i="7" l="1"/>
  <c r="RZO52" i="7"/>
  <c r="RZS51" i="7" l="1"/>
  <c r="RZQ52" i="7"/>
  <c r="RZU51" i="7" l="1"/>
  <c r="RZS52" i="7"/>
  <c r="RZW51" i="7" l="1"/>
  <c r="RZU52" i="7"/>
  <c r="RZY51" i="7" l="1"/>
  <c r="RZW52" i="7"/>
  <c r="SAA51" i="7" l="1"/>
  <c r="RZY52" i="7"/>
  <c r="SAC51" i="7" l="1"/>
  <c r="SAA52" i="7"/>
  <c r="SAE51" i="7" l="1"/>
  <c r="SAC52" i="7"/>
  <c r="SAG51" i="7" l="1"/>
  <c r="SAE52" i="7"/>
  <c r="SAI51" i="7" l="1"/>
  <c r="SAG52" i="7"/>
  <c r="SAK51" i="7" l="1"/>
  <c r="SAI52" i="7"/>
  <c r="SAM51" i="7" l="1"/>
  <c r="SAK52" i="7"/>
  <c r="SAO51" i="7" l="1"/>
  <c r="SAM52" i="7"/>
  <c r="SAQ51" i="7" l="1"/>
  <c r="SAO52" i="7"/>
  <c r="SAS51" i="7" l="1"/>
  <c r="SAQ52" i="7"/>
  <c r="SAU51" i="7" l="1"/>
  <c r="SAS52" i="7"/>
  <c r="SAW51" i="7" l="1"/>
  <c r="SAU52" i="7"/>
  <c r="SAY51" i="7" l="1"/>
  <c r="SAW52" i="7"/>
  <c r="SBA51" i="7" l="1"/>
  <c r="SAY52" i="7"/>
  <c r="SBC51" i="7" l="1"/>
  <c r="SBA52" i="7"/>
  <c r="SBE51" i="7" l="1"/>
  <c r="SBC52" i="7"/>
  <c r="SBG51" i="7" l="1"/>
  <c r="SBE52" i="7"/>
  <c r="SBI51" i="7" l="1"/>
  <c r="SBG52" i="7"/>
  <c r="SBK51" i="7" l="1"/>
  <c r="SBI52" i="7"/>
  <c r="SBM51" i="7" l="1"/>
  <c r="SBK52" i="7"/>
  <c r="SBO51" i="7" l="1"/>
  <c r="SBM52" i="7"/>
  <c r="SBQ51" i="7" l="1"/>
  <c r="SBO52" i="7"/>
  <c r="SBS51" i="7" l="1"/>
  <c r="SBQ52" i="7"/>
  <c r="SBU51" i="7" l="1"/>
  <c r="SBS52" i="7"/>
  <c r="SBW51" i="7" l="1"/>
  <c r="SBU52" i="7"/>
  <c r="SBY51" i="7" l="1"/>
  <c r="SBW52" i="7"/>
  <c r="SCA51" i="7" l="1"/>
  <c r="SBY52" i="7"/>
  <c r="SCC51" i="7" l="1"/>
  <c r="SCA52" i="7"/>
  <c r="SCE51" i="7" l="1"/>
  <c r="SCC52" i="7"/>
  <c r="SCG51" i="7" l="1"/>
  <c r="SCE52" i="7"/>
  <c r="SCI51" i="7" l="1"/>
  <c r="SCG52" i="7"/>
  <c r="SCK51" i="7" l="1"/>
  <c r="SCI52" i="7"/>
  <c r="SCM51" i="7" l="1"/>
  <c r="SCK52" i="7"/>
  <c r="SCO51" i="7" l="1"/>
  <c r="SCM52" i="7"/>
  <c r="SCQ51" i="7" l="1"/>
  <c r="SCO52" i="7"/>
  <c r="SCS51" i="7" l="1"/>
  <c r="SCQ52" i="7"/>
  <c r="SCU51" i="7" l="1"/>
  <c r="SCS52" i="7"/>
  <c r="SCW51" i="7" l="1"/>
  <c r="SCU52" i="7"/>
  <c r="SCY51" i="7" l="1"/>
  <c r="SCW52" i="7"/>
  <c r="SDA51" i="7" l="1"/>
  <c r="SCY52" i="7"/>
  <c r="SDC51" i="7" l="1"/>
  <c r="SDA52" i="7"/>
  <c r="SDE51" i="7" l="1"/>
  <c r="SDC52" i="7"/>
  <c r="SDG51" i="7" l="1"/>
  <c r="SDE52" i="7"/>
  <c r="SDI51" i="7" l="1"/>
  <c r="SDG52" i="7"/>
  <c r="SDK51" i="7" l="1"/>
  <c r="SDI52" i="7"/>
  <c r="SDM51" i="7" l="1"/>
  <c r="SDK52" i="7"/>
  <c r="SDO51" i="7" l="1"/>
  <c r="SDM52" i="7"/>
  <c r="SDQ51" i="7" l="1"/>
  <c r="SDO52" i="7"/>
  <c r="SDS51" i="7" l="1"/>
  <c r="SDQ52" i="7"/>
  <c r="SDU51" i="7" l="1"/>
  <c r="SDS52" i="7"/>
  <c r="SDW51" i="7" l="1"/>
  <c r="SDU52" i="7"/>
  <c r="SDY51" i="7" l="1"/>
  <c r="SDW52" i="7"/>
  <c r="SEA51" i="7" l="1"/>
  <c r="SDY52" i="7"/>
  <c r="SEC51" i="7" l="1"/>
  <c r="SEA52" i="7"/>
  <c r="SEE51" i="7" l="1"/>
  <c r="SEC52" i="7"/>
  <c r="SEG51" i="7" l="1"/>
  <c r="SEE52" i="7"/>
  <c r="SEI51" i="7" l="1"/>
  <c r="SEG52" i="7"/>
  <c r="SEK51" i="7" l="1"/>
  <c r="SEI52" i="7"/>
  <c r="SEM51" i="7" l="1"/>
  <c r="SEK52" i="7"/>
  <c r="SEO51" i="7" l="1"/>
  <c r="SEM52" i="7"/>
  <c r="SEQ51" i="7" l="1"/>
  <c r="SEO52" i="7"/>
  <c r="SES51" i="7" l="1"/>
  <c r="SEQ52" i="7"/>
  <c r="SEU51" i="7" l="1"/>
  <c r="SES52" i="7"/>
  <c r="SEW51" i="7" l="1"/>
  <c r="SEU52" i="7"/>
  <c r="SEY51" i="7" l="1"/>
  <c r="SEW52" i="7"/>
  <c r="SFA51" i="7" l="1"/>
  <c r="SEY52" i="7"/>
  <c r="SFC51" i="7" l="1"/>
  <c r="SFA52" i="7"/>
  <c r="SFE51" i="7" l="1"/>
  <c r="SFC52" i="7"/>
  <c r="SFG51" i="7" l="1"/>
  <c r="SFE52" i="7"/>
  <c r="SFI51" i="7" l="1"/>
  <c r="SFG52" i="7"/>
  <c r="SFK51" i="7" l="1"/>
  <c r="SFI52" i="7"/>
  <c r="SFM51" i="7" l="1"/>
  <c r="SFK52" i="7"/>
  <c r="SFO51" i="7" l="1"/>
  <c r="SFM52" i="7"/>
  <c r="SFQ51" i="7" l="1"/>
  <c r="SFO52" i="7"/>
  <c r="SFS51" i="7" l="1"/>
  <c r="SFQ52" i="7"/>
  <c r="SFU51" i="7" l="1"/>
  <c r="SFS52" i="7"/>
  <c r="SFW51" i="7" l="1"/>
  <c r="SFU52" i="7"/>
  <c r="SFY51" i="7" l="1"/>
  <c r="SFW52" i="7"/>
  <c r="SGA51" i="7" l="1"/>
  <c r="SFY52" i="7"/>
  <c r="SGC51" i="7" l="1"/>
  <c r="SGA52" i="7"/>
  <c r="SGE51" i="7" l="1"/>
  <c r="SGC52" i="7"/>
  <c r="SGG51" i="7" l="1"/>
  <c r="SGE52" i="7"/>
  <c r="SGI51" i="7" l="1"/>
  <c r="SGG52" i="7"/>
  <c r="SGK51" i="7" l="1"/>
  <c r="SGI52" i="7"/>
  <c r="SGM51" i="7" l="1"/>
  <c r="SGK52" i="7"/>
  <c r="SGO51" i="7" l="1"/>
  <c r="SGM52" i="7"/>
  <c r="SGQ51" i="7" l="1"/>
  <c r="SGO52" i="7"/>
  <c r="SGS51" i="7" l="1"/>
  <c r="SGQ52" i="7"/>
  <c r="SGU51" i="7" l="1"/>
  <c r="SGS52" i="7"/>
  <c r="SGW51" i="7" l="1"/>
  <c r="SGU52" i="7"/>
  <c r="SGY51" i="7" l="1"/>
  <c r="SGW52" i="7"/>
  <c r="SHA51" i="7" l="1"/>
  <c r="SGY52" i="7"/>
  <c r="SHC51" i="7" l="1"/>
  <c r="SHA52" i="7"/>
  <c r="SHE51" i="7" l="1"/>
  <c r="SHC52" i="7"/>
  <c r="SHG51" i="7" l="1"/>
  <c r="SHE52" i="7"/>
  <c r="SHI51" i="7" l="1"/>
  <c r="SHG52" i="7"/>
  <c r="SHK51" i="7" l="1"/>
  <c r="SHI52" i="7"/>
  <c r="SHM51" i="7" l="1"/>
  <c r="SHK52" i="7"/>
  <c r="SHO51" i="7" l="1"/>
  <c r="SHM52" i="7"/>
  <c r="SHQ51" i="7" l="1"/>
  <c r="SHO52" i="7"/>
  <c r="SHS51" i="7" l="1"/>
  <c r="SHQ52" i="7"/>
  <c r="SHU51" i="7" l="1"/>
  <c r="SHS52" i="7"/>
  <c r="SHW51" i="7" l="1"/>
  <c r="SHU52" i="7"/>
  <c r="SHY51" i="7" l="1"/>
  <c r="SHW52" i="7"/>
  <c r="SIA51" i="7" l="1"/>
  <c r="SHY52" i="7"/>
  <c r="SIC51" i="7" l="1"/>
  <c r="SIA52" i="7"/>
  <c r="SIE51" i="7" l="1"/>
  <c r="SIC52" i="7"/>
  <c r="SIG51" i="7" l="1"/>
  <c r="SIE52" i="7"/>
  <c r="SII51" i="7" l="1"/>
  <c r="SIG52" i="7"/>
  <c r="SIK51" i="7" l="1"/>
  <c r="SII52" i="7"/>
  <c r="SIM51" i="7" l="1"/>
  <c r="SIK52" i="7"/>
  <c r="SIO51" i="7" l="1"/>
  <c r="SIM52" i="7"/>
  <c r="SIQ51" i="7" l="1"/>
  <c r="SIO52" i="7"/>
  <c r="SIS51" i="7" l="1"/>
  <c r="SIQ52" i="7"/>
  <c r="SIU51" i="7" l="1"/>
  <c r="SIS52" i="7"/>
  <c r="SIW51" i="7" l="1"/>
  <c r="SIU52" i="7"/>
  <c r="SIY51" i="7" l="1"/>
  <c r="SIW52" i="7"/>
  <c r="SJA51" i="7" l="1"/>
  <c r="SIY52" i="7"/>
  <c r="SJC51" i="7" l="1"/>
  <c r="SJA52" i="7"/>
  <c r="SJE51" i="7" l="1"/>
  <c r="SJC52" i="7"/>
  <c r="SJG51" i="7" l="1"/>
  <c r="SJE52" i="7"/>
  <c r="SJI51" i="7" l="1"/>
  <c r="SJG52" i="7"/>
  <c r="SJK51" i="7" l="1"/>
  <c r="SJI52" i="7"/>
  <c r="SJM51" i="7" l="1"/>
  <c r="SJK52" i="7"/>
  <c r="SJO51" i="7" l="1"/>
  <c r="SJM52" i="7"/>
  <c r="SJQ51" i="7" l="1"/>
  <c r="SJO52" i="7"/>
  <c r="SJS51" i="7" l="1"/>
  <c r="SJQ52" i="7"/>
  <c r="SJU51" i="7" l="1"/>
  <c r="SJS52" i="7"/>
  <c r="SJW51" i="7" l="1"/>
  <c r="SJU52" i="7"/>
  <c r="SJY51" i="7" l="1"/>
  <c r="SJW52" i="7"/>
  <c r="SKA51" i="7" l="1"/>
  <c r="SJY52" i="7"/>
  <c r="SKC51" i="7" l="1"/>
  <c r="SKA52" i="7"/>
  <c r="SKE51" i="7" l="1"/>
  <c r="SKC52" i="7"/>
  <c r="SKG51" i="7" l="1"/>
  <c r="SKE52" i="7"/>
  <c r="SKI51" i="7" l="1"/>
  <c r="SKG52" i="7"/>
  <c r="SKK51" i="7" l="1"/>
  <c r="SKI52" i="7"/>
  <c r="SKM51" i="7" l="1"/>
  <c r="SKK52" i="7"/>
  <c r="SKO51" i="7" l="1"/>
  <c r="SKM52" i="7"/>
  <c r="SKQ51" i="7" l="1"/>
  <c r="SKO52" i="7"/>
  <c r="SKS51" i="7" l="1"/>
  <c r="SKQ52" i="7"/>
  <c r="SKU51" i="7" l="1"/>
  <c r="SKS52" i="7"/>
  <c r="SKW51" i="7" l="1"/>
  <c r="SKU52" i="7"/>
  <c r="SKY51" i="7" l="1"/>
  <c r="SKW52" i="7"/>
  <c r="SLA51" i="7" l="1"/>
  <c r="SKY52" i="7"/>
  <c r="SLC51" i="7" l="1"/>
  <c r="SLA52" i="7"/>
  <c r="SLE51" i="7" l="1"/>
  <c r="SLC52" i="7"/>
  <c r="SLG51" i="7" l="1"/>
  <c r="SLE52" i="7"/>
  <c r="SLI51" i="7" l="1"/>
  <c r="SLG52" i="7"/>
  <c r="SLK51" i="7" l="1"/>
  <c r="SLI52" i="7"/>
  <c r="SLM51" i="7" l="1"/>
  <c r="SLK52" i="7"/>
  <c r="SLO51" i="7" l="1"/>
  <c r="SLM52" i="7"/>
  <c r="SLQ51" i="7" l="1"/>
  <c r="SLO52" i="7"/>
  <c r="SLS51" i="7" l="1"/>
  <c r="SLQ52" i="7"/>
  <c r="SLU51" i="7" l="1"/>
  <c r="SLS52" i="7"/>
  <c r="SLW51" i="7" l="1"/>
  <c r="SLU52" i="7"/>
  <c r="SLY51" i="7" l="1"/>
  <c r="SLW52" i="7"/>
  <c r="SMA51" i="7" l="1"/>
  <c r="SLY52" i="7"/>
  <c r="SMC51" i="7" l="1"/>
  <c r="SMA52" i="7"/>
  <c r="SME51" i="7" l="1"/>
  <c r="SMC52" i="7"/>
  <c r="SMG51" i="7" l="1"/>
  <c r="SME52" i="7"/>
  <c r="SMI51" i="7" l="1"/>
  <c r="SMG52" i="7"/>
  <c r="SMK51" i="7" l="1"/>
  <c r="SMI52" i="7"/>
  <c r="SMM51" i="7" l="1"/>
  <c r="SMK52" i="7"/>
  <c r="SMO51" i="7" l="1"/>
  <c r="SMM52" i="7"/>
  <c r="SMQ51" i="7" l="1"/>
  <c r="SMO52" i="7"/>
  <c r="SMS51" i="7" l="1"/>
  <c r="SMQ52" i="7"/>
  <c r="SMU51" i="7" l="1"/>
  <c r="SMS52" i="7"/>
  <c r="SMW51" i="7" l="1"/>
  <c r="SMU52" i="7"/>
  <c r="SMY51" i="7" l="1"/>
  <c r="SMW52" i="7"/>
  <c r="SNA51" i="7" l="1"/>
  <c r="SMY52" i="7"/>
  <c r="SNC51" i="7" l="1"/>
  <c r="SNA52" i="7"/>
  <c r="SNE51" i="7" l="1"/>
  <c r="SNC52" i="7"/>
  <c r="SNG51" i="7" l="1"/>
  <c r="SNE52" i="7"/>
  <c r="SNI51" i="7" l="1"/>
  <c r="SNG52" i="7"/>
  <c r="SNK51" i="7" l="1"/>
  <c r="SNI52" i="7"/>
  <c r="SNM51" i="7" l="1"/>
  <c r="SNK52" i="7"/>
  <c r="SNO51" i="7" l="1"/>
  <c r="SNM52" i="7"/>
  <c r="SNQ51" i="7" l="1"/>
  <c r="SNO52" i="7"/>
  <c r="SNS51" i="7" l="1"/>
  <c r="SNQ52" i="7"/>
  <c r="SNU51" i="7" l="1"/>
  <c r="SNS52" i="7"/>
  <c r="SNW51" i="7" l="1"/>
  <c r="SNU52" i="7"/>
  <c r="SNY51" i="7" l="1"/>
  <c r="SNW52" i="7"/>
  <c r="SOA51" i="7" l="1"/>
  <c r="SNY52" i="7"/>
  <c r="SOC51" i="7" l="1"/>
  <c r="SOA52" i="7"/>
  <c r="SOE51" i="7" l="1"/>
  <c r="SOC52" i="7"/>
  <c r="SOG51" i="7" l="1"/>
  <c r="SOE52" i="7"/>
  <c r="SOI51" i="7" l="1"/>
  <c r="SOG52" i="7"/>
  <c r="SOK51" i="7" l="1"/>
  <c r="SOI52" i="7"/>
  <c r="SOM51" i="7" l="1"/>
  <c r="SOK52" i="7"/>
  <c r="SOO51" i="7" l="1"/>
  <c r="SOM52" i="7"/>
  <c r="SOQ51" i="7" l="1"/>
  <c r="SOO52" i="7"/>
  <c r="SOS51" i="7" l="1"/>
  <c r="SOQ52" i="7"/>
  <c r="SOU51" i="7" l="1"/>
  <c r="SOS52" i="7"/>
  <c r="SOW51" i="7" l="1"/>
  <c r="SOU52" i="7"/>
  <c r="SOY51" i="7" l="1"/>
  <c r="SOW52" i="7"/>
  <c r="SPA51" i="7" l="1"/>
  <c r="SOY52" i="7"/>
  <c r="SPC51" i="7" l="1"/>
  <c r="SPA52" i="7"/>
  <c r="SPE51" i="7" l="1"/>
  <c r="SPC52" i="7"/>
  <c r="SPG51" i="7" l="1"/>
  <c r="SPE52" i="7"/>
  <c r="SPI51" i="7" l="1"/>
  <c r="SPG52" i="7"/>
  <c r="SPK51" i="7" l="1"/>
  <c r="SPI52" i="7"/>
  <c r="SPM51" i="7" l="1"/>
  <c r="SPK52" i="7"/>
  <c r="SPO51" i="7" l="1"/>
  <c r="SPM52" i="7"/>
  <c r="SPQ51" i="7" l="1"/>
  <c r="SPO52" i="7"/>
  <c r="SPS51" i="7" l="1"/>
  <c r="SPQ52" i="7"/>
  <c r="SPU51" i="7" l="1"/>
  <c r="SPS52" i="7"/>
  <c r="SPW51" i="7" l="1"/>
  <c r="SPU52" i="7"/>
  <c r="SPY51" i="7" l="1"/>
  <c r="SPW52" i="7"/>
  <c r="SQA51" i="7" l="1"/>
  <c r="SPY52" i="7"/>
  <c r="SQC51" i="7" l="1"/>
  <c r="SQA52" i="7"/>
  <c r="SQE51" i="7" l="1"/>
  <c r="SQC52" i="7"/>
  <c r="SQG51" i="7" l="1"/>
  <c r="SQE52" i="7"/>
  <c r="SQI51" i="7" l="1"/>
  <c r="SQG52" i="7"/>
  <c r="SQK51" i="7" l="1"/>
  <c r="SQI52" i="7"/>
  <c r="SQM51" i="7" l="1"/>
  <c r="SQK52" i="7"/>
  <c r="SQO51" i="7" l="1"/>
  <c r="SQM52" i="7"/>
  <c r="SQQ51" i="7" l="1"/>
  <c r="SQO52" i="7"/>
  <c r="SQS51" i="7" l="1"/>
  <c r="SQQ52" i="7"/>
  <c r="SQU51" i="7" l="1"/>
  <c r="SQS52" i="7"/>
  <c r="SQW51" i="7" l="1"/>
  <c r="SQU52" i="7"/>
  <c r="SQY51" i="7" l="1"/>
  <c r="SQW52" i="7"/>
  <c r="SRA51" i="7" l="1"/>
  <c r="SQY52" i="7"/>
  <c r="SRC51" i="7" l="1"/>
  <c r="SRA52" i="7"/>
  <c r="SRE51" i="7" l="1"/>
  <c r="SRC52" i="7"/>
  <c r="SRG51" i="7" l="1"/>
  <c r="SRE52" i="7"/>
  <c r="SRI51" i="7" l="1"/>
  <c r="SRG52" i="7"/>
  <c r="SRK51" i="7" l="1"/>
  <c r="SRI52" i="7"/>
  <c r="SRM51" i="7" l="1"/>
  <c r="SRK52" i="7"/>
  <c r="SRO51" i="7" l="1"/>
  <c r="SRM52" i="7"/>
  <c r="SRQ51" i="7" l="1"/>
  <c r="SRO52" i="7"/>
  <c r="SRS51" i="7" l="1"/>
  <c r="SRQ52" i="7"/>
  <c r="SRU51" i="7" l="1"/>
  <c r="SRS52" i="7"/>
  <c r="SRW51" i="7" l="1"/>
  <c r="SRU52" i="7"/>
  <c r="SRY51" i="7" l="1"/>
  <c r="SRW52" i="7"/>
  <c r="SSA51" i="7" l="1"/>
  <c r="SRY52" i="7"/>
  <c r="SSC51" i="7" l="1"/>
  <c r="SSA52" i="7"/>
  <c r="SSE51" i="7" l="1"/>
  <c r="SSC52" i="7"/>
  <c r="SSG51" i="7" l="1"/>
  <c r="SSE52" i="7"/>
  <c r="SSI51" i="7" l="1"/>
  <c r="SSG52" i="7"/>
  <c r="SSK51" i="7" l="1"/>
  <c r="SSI52" i="7"/>
  <c r="SSM51" i="7" l="1"/>
  <c r="SSK52" i="7"/>
  <c r="SSO51" i="7" l="1"/>
  <c r="SSM52" i="7"/>
  <c r="SSQ51" i="7" l="1"/>
  <c r="SSO52" i="7"/>
  <c r="SSS51" i="7" l="1"/>
  <c r="SSQ52" i="7"/>
  <c r="SSU51" i="7" l="1"/>
  <c r="SSS52" i="7"/>
  <c r="SSW51" i="7" l="1"/>
  <c r="SSU52" i="7"/>
  <c r="SSY51" i="7" l="1"/>
  <c r="SSW52" i="7"/>
  <c r="STA51" i="7" l="1"/>
  <c r="SSY52" i="7"/>
  <c r="STC51" i="7" l="1"/>
  <c r="STA52" i="7"/>
  <c r="STE51" i="7" l="1"/>
  <c r="STC52" i="7"/>
  <c r="STG51" i="7" l="1"/>
  <c r="STE52" i="7"/>
  <c r="STI51" i="7" l="1"/>
  <c r="STG52" i="7"/>
  <c r="STK51" i="7" l="1"/>
  <c r="STI52" i="7"/>
  <c r="STM51" i="7" l="1"/>
  <c r="STK52" i="7"/>
  <c r="STO51" i="7" l="1"/>
  <c r="STM52" i="7"/>
  <c r="STQ51" i="7" l="1"/>
  <c r="STO52" i="7"/>
  <c r="STS51" i="7" l="1"/>
  <c r="STQ52" i="7"/>
  <c r="STU51" i="7" l="1"/>
  <c r="STS52" i="7"/>
  <c r="STW51" i="7" l="1"/>
  <c r="STU52" i="7"/>
  <c r="STY51" i="7" l="1"/>
  <c r="STW52" i="7"/>
  <c r="SUA51" i="7" l="1"/>
  <c r="STY52" i="7"/>
  <c r="SUC51" i="7" l="1"/>
  <c r="SUA52" i="7"/>
  <c r="SUE51" i="7" l="1"/>
  <c r="SUC52" i="7"/>
  <c r="SUG51" i="7" l="1"/>
  <c r="SUE52" i="7"/>
  <c r="SUI51" i="7" l="1"/>
  <c r="SUG52" i="7"/>
  <c r="SUK51" i="7" l="1"/>
  <c r="SUI52" i="7"/>
  <c r="SUM51" i="7" l="1"/>
  <c r="SUK52" i="7"/>
  <c r="SUO51" i="7" l="1"/>
  <c r="SUM52" i="7"/>
  <c r="SUQ51" i="7" l="1"/>
  <c r="SUO52" i="7"/>
  <c r="SUS51" i="7" l="1"/>
  <c r="SUQ52" i="7"/>
  <c r="SUU51" i="7" l="1"/>
  <c r="SUS52" i="7"/>
  <c r="SUW51" i="7" l="1"/>
  <c r="SUU52" i="7"/>
  <c r="SUY51" i="7" l="1"/>
  <c r="SUW52" i="7"/>
  <c r="SVA51" i="7" l="1"/>
  <c r="SUY52" i="7"/>
  <c r="SVC51" i="7" l="1"/>
  <c r="SVA52" i="7"/>
  <c r="SVE51" i="7" l="1"/>
  <c r="SVC52" i="7"/>
  <c r="SVG51" i="7" l="1"/>
  <c r="SVE52" i="7"/>
  <c r="SVI51" i="7" l="1"/>
  <c r="SVG52" i="7"/>
  <c r="SVK51" i="7" l="1"/>
  <c r="SVI52" i="7"/>
  <c r="SVM51" i="7" l="1"/>
  <c r="SVK52" i="7"/>
  <c r="SVO51" i="7" l="1"/>
  <c r="SVM52" i="7"/>
  <c r="SVQ51" i="7" l="1"/>
  <c r="SVO52" i="7"/>
  <c r="SVS51" i="7" l="1"/>
  <c r="SVQ52" i="7"/>
  <c r="SVU51" i="7" l="1"/>
  <c r="SVS52" i="7"/>
  <c r="SVW51" i="7" l="1"/>
  <c r="SVU52" i="7"/>
  <c r="SVY51" i="7" l="1"/>
  <c r="SVW52" i="7"/>
  <c r="SWA51" i="7" l="1"/>
  <c r="SVY52" i="7"/>
  <c r="SWC51" i="7" l="1"/>
  <c r="SWA52" i="7"/>
  <c r="SWE51" i="7" l="1"/>
  <c r="SWC52" i="7"/>
  <c r="SWG51" i="7" l="1"/>
  <c r="SWE52" i="7"/>
  <c r="SWI51" i="7" l="1"/>
  <c r="SWG52" i="7"/>
  <c r="SWK51" i="7" l="1"/>
  <c r="SWI52" i="7"/>
  <c r="SWM51" i="7" l="1"/>
  <c r="SWK52" i="7"/>
  <c r="SWO51" i="7" l="1"/>
  <c r="SWM52" i="7"/>
  <c r="SWQ51" i="7" l="1"/>
  <c r="SWO52" i="7"/>
  <c r="SWS51" i="7" l="1"/>
  <c r="SWQ52" i="7"/>
  <c r="SWU51" i="7" l="1"/>
  <c r="SWS52" i="7"/>
  <c r="SWW51" i="7" l="1"/>
  <c r="SWU52" i="7"/>
  <c r="SWY51" i="7" l="1"/>
  <c r="SWW52" i="7"/>
  <c r="SXA51" i="7" l="1"/>
  <c r="SWY52" i="7"/>
  <c r="SXC51" i="7" l="1"/>
  <c r="SXA52" i="7"/>
  <c r="SXE51" i="7" l="1"/>
  <c r="SXC52" i="7"/>
  <c r="SXG51" i="7" l="1"/>
  <c r="SXE52" i="7"/>
  <c r="SXI51" i="7" l="1"/>
  <c r="SXG52" i="7"/>
  <c r="SXK51" i="7" l="1"/>
  <c r="SXI52" i="7"/>
  <c r="SXM51" i="7" l="1"/>
  <c r="SXK52" i="7"/>
  <c r="SXO51" i="7" l="1"/>
  <c r="SXM52" i="7"/>
  <c r="SXQ51" i="7" l="1"/>
  <c r="SXO52" i="7"/>
  <c r="SXS51" i="7" l="1"/>
  <c r="SXQ52" i="7"/>
  <c r="SXU51" i="7" l="1"/>
  <c r="SXS52" i="7"/>
  <c r="SXW51" i="7" l="1"/>
  <c r="SXU52" i="7"/>
  <c r="SXY51" i="7" l="1"/>
  <c r="SXW52" i="7"/>
  <c r="SYA51" i="7" l="1"/>
  <c r="SXY52" i="7"/>
  <c r="SYC51" i="7" l="1"/>
  <c r="SYA52" i="7"/>
  <c r="SYE51" i="7" l="1"/>
  <c r="SYC52" i="7"/>
  <c r="SYG51" i="7" l="1"/>
  <c r="SYE52" i="7"/>
  <c r="SYI51" i="7" l="1"/>
  <c r="SYG52" i="7"/>
  <c r="SYK51" i="7" l="1"/>
  <c r="SYI52" i="7"/>
  <c r="SYM51" i="7" l="1"/>
  <c r="SYK52" i="7"/>
  <c r="SYO51" i="7" l="1"/>
  <c r="SYM52" i="7"/>
  <c r="SYQ51" i="7" l="1"/>
  <c r="SYO52" i="7"/>
  <c r="SYS51" i="7" l="1"/>
  <c r="SYQ52" i="7"/>
  <c r="SYU51" i="7" l="1"/>
  <c r="SYS52" i="7"/>
  <c r="SYW51" i="7" l="1"/>
  <c r="SYU52" i="7"/>
  <c r="SYY51" i="7" l="1"/>
  <c r="SYW52" i="7"/>
  <c r="SZA51" i="7" l="1"/>
  <c r="SYY52" i="7"/>
  <c r="SZC51" i="7" l="1"/>
  <c r="SZA52" i="7"/>
  <c r="SZE51" i="7" l="1"/>
  <c r="SZC52" i="7"/>
  <c r="SZG51" i="7" l="1"/>
  <c r="SZE52" i="7"/>
  <c r="SZI51" i="7" l="1"/>
  <c r="SZG52" i="7"/>
  <c r="SZK51" i="7" l="1"/>
  <c r="SZI52" i="7"/>
  <c r="SZM51" i="7" l="1"/>
  <c r="SZK52" i="7"/>
  <c r="SZO51" i="7" l="1"/>
  <c r="SZM52" i="7"/>
  <c r="SZQ51" i="7" l="1"/>
  <c r="SZO52" i="7"/>
  <c r="SZS51" i="7" l="1"/>
  <c r="SZQ52" i="7"/>
  <c r="SZU51" i="7" l="1"/>
  <c r="SZS52" i="7"/>
  <c r="SZW51" i="7" l="1"/>
  <c r="SZU52" i="7"/>
  <c r="SZY51" i="7" l="1"/>
  <c r="SZW52" i="7"/>
  <c r="TAA51" i="7" l="1"/>
  <c r="SZY52" i="7"/>
  <c r="TAC51" i="7" l="1"/>
  <c r="TAA52" i="7"/>
  <c r="TAE51" i="7" l="1"/>
  <c r="TAC52" i="7"/>
  <c r="TAG51" i="7" l="1"/>
  <c r="TAE52" i="7"/>
  <c r="TAI51" i="7" l="1"/>
  <c r="TAG52" i="7"/>
  <c r="TAK51" i="7" l="1"/>
  <c r="TAI52" i="7"/>
  <c r="TAM51" i="7" l="1"/>
  <c r="TAK52" i="7"/>
  <c r="TAO51" i="7" l="1"/>
  <c r="TAM52" i="7"/>
  <c r="TAQ51" i="7" l="1"/>
  <c r="TAO52" i="7"/>
  <c r="TAS51" i="7" l="1"/>
  <c r="TAQ52" i="7"/>
  <c r="TAU51" i="7" l="1"/>
  <c r="TAS52" i="7"/>
  <c r="TAW51" i="7" l="1"/>
  <c r="TAU52" i="7"/>
  <c r="TAY51" i="7" l="1"/>
  <c r="TAW52" i="7"/>
  <c r="TBA51" i="7" l="1"/>
  <c r="TAY52" i="7"/>
  <c r="TBC51" i="7" l="1"/>
  <c r="TBA52" i="7"/>
  <c r="TBE51" i="7" l="1"/>
  <c r="TBC52" i="7"/>
  <c r="TBG51" i="7" l="1"/>
  <c r="TBE52" i="7"/>
  <c r="TBI51" i="7" l="1"/>
  <c r="TBG52" i="7"/>
  <c r="TBK51" i="7" l="1"/>
  <c r="TBI52" i="7"/>
  <c r="TBM51" i="7" l="1"/>
  <c r="TBK52" i="7"/>
  <c r="TBO51" i="7" l="1"/>
  <c r="TBM52" i="7"/>
  <c r="TBQ51" i="7" l="1"/>
  <c r="TBO52" i="7"/>
  <c r="TBS51" i="7" l="1"/>
  <c r="TBQ52" i="7"/>
  <c r="TBU51" i="7" l="1"/>
  <c r="TBS52" i="7"/>
  <c r="TBW51" i="7" l="1"/>
  <c r="TBU52" i="7"/>
  <c r="TBY51" i="7" l="1"/>
  <c r="TBW52" i="7"/>
  <c r="TCA51" i="7" l="1"/>
  <c r="TBY52" i="7"/>
  <c r="TCC51" i="7" l="1"/>
  <c r="TCA52" i="7"/>
  <c r="TCE51" i="7" l="1"/>
  <c r="TCC52" i="7"/>
  <c r="TCG51" i="7" l="1"/>
  <c r="TCE52" i="7"/>
  <c r="TCI51" i="7" l="1"/>
  <c r="TCG52" i="7"/>
  <c r="TCK51" i="7" l="1"/>
  <c r="TCI52" i="7"/>
  <c r="TCM51" i="7" l="1"/>
  <c r="TCK52" i="7"/>
  <c r="TCO51" i="7" l="1"/>
  <c r="TCM52" i="7"/>
  <c r="TCQ51" i="7" l="1"/>
  <c r="TCO52" i="7"/>
  <c r="TCS51" i="7" l="1"/>
  <c r="TCQ52" i="7"/>
  <c r="TCU51" i="7" l="1"/>
  <c r="TCS52" i="7"/>
  <c r="TCW51" i="7" l="1"/>
  <c r="TCU52" i="7"/>
  <c r="TCY51" i="7" l="1"/>
  <c r="TCW52" i="7"/>
  <c r="TDA51" i="7" l="1"/>
  <c r="TCY52" i="7"/>
  <c r="TDC51" i="7" l="1"/>
  <c r="TDA52" i="7"/>
  <c r="TDE51" i="7" l="1"/>
  <c r="TDC52" i="7"/>
  <c r="TDG51" i="7" l="1"/>
  <c r="TDE52" i="7"/>
  <c r="TDI51" i="7" l="1"/>
  <c r="TDG52" i="7"/>
  <c r="TDK51" i="7" l="1"/>
  <c r="TDI52" i="7"/>
  <c r="TDM51" i="7" l="1"/>
  <c r="TDK52" i="7"/>
  <c r="TDO51" i="7" l="1"/>
  <c r="TDM52" i="7"/>
  <c r="TDQ51" i="7" l="1"/>
  <c r="TDO52" i="7"/>
  <c r="TDS51" i="7" l="1"/>
  <c r="TDQ52" i="7"/>
  <c r="TDU51" i="7" l="1"/>
  <c r="TDS52" i="7"/>
  <c r="TDW51" i="7" l="1"/>
  <c r="TDU52" i="7"/>
  <c r="TDY51" i="7" l="1"/>
  <c r="TDW52" i="7"/>
  <c r="TEA51" i="7" l="1"/>
  <c r="TDY52" i="7"/>
  <c r="TEC51" i="7" l="1"/>
  <c r="TEA52" i="7"/>
  <c r="TEE51" i="7" l="1"/>
  <c r="TEC52" i="7"/>
  <c r="TEG51" i="7" l="1"/>
  <c r="TEE52" i="7"/>
  <c r="TEI51" i="7" l="1"/>
  <c r="TEG52" i="7"/>
  <c r="TEK51" i="7" l="1"/>
  <c r="TEI52" i="7"/>
  <c r="TEM51" i="7" l="1"/>
  <c r="TEK52" i="7"/>
  <c r="TEO51" i="7" l="1"/>
  <c r="TEM52" i="7"/>
  <c r="TEQ51" i="7" l="1"/>
  <c r="TEO52" i="7"/>
  <c r="TES51" i="7" l="1"/>
  <c r="TEQ52" i="7"/>
  <c r="TEU51" i="7" l="1"/>
  <c r="TES52" i="7"/>
  <c r="TEW51" i="7" l="1"/>
  <c r="TEU52" i="7"/>
  <c r="TEY51" i="7" l="1"/>
  <c r="TEW52" i="7"/>
  <c r="TFA51" i="7" l="1"/>
  <c r="TEY52" i="7"/>
  <c r="TFC51" i="7" l="1"/>
  <c r="TFA52" i="7"/>
  <c r="TFE51" i="7" l="1"/>
  <c r="TFC52" i="7"/>
  <c r="TFG51" i="7" l="1"/>
  <c r="TFE52" i="7"/>
  <c r="TFI51" i="7" l="1"/>
  <c r="TFG52" i="7"/>
  <c r="TFK51" i="7" l="1"/>
  <c r="TFI52" i="7"/>
  <c r="TFM51" i="7" l="1"/>
  <c r="TFK52" i="7"/>
  <c r="TFO51" i="7" l="1"/>
  <c r="TFM52" i="7"/>
  <c r="TFQ51" i="7" l="1"/>
  <c r="TFO52" i="7"/>
  <c r="TFS51" i="7" l="1"/>
  <c r="TFQ52" i="7"/>
  <c r="TFU51" i="7" l="1"/>
  <c r="TFS52" i="7"/>
  <c r="TFW51" i="7" l="1"/>
  <c r="TFU52" i="7"/>
  <c r="TFY51" i="7" l="1"/>
  <c r="TFW52" i="7"/>
  <c r="TGA51" i="7" l="1"/>
  <c r="TFY52" i="7"/>
  <c r="TGC51" i="7" l="1"/>
  <c r="TGA52" i="7"/>
  <c r="TGE51" i="7" l="1"/>
  <c r="TGC52" i="7"/>
  <c r="TGG51" i="7" l="1"/>
  <c r="TGE52" i="7"/>
  <c r="TGI51" i="7" l="1"/>
  <c r="TGG52" i="7"/>
  <c r="TGK51" i="7" l="1"/>
  <c r="TGI52" i="7"/>
  <c r="TGM51" i="7" l="1"/>
  <c r="TGK52" i="7"/>
  <c r="TGO51" i="7" l="1"/>
  <c r="TGM52" i="7"/>
  <c r="TGQ51" i="7" l="1"/>
  <c r="TGO52" i="7"/>
  <c r="TGS51" i="7" l="1"/>
  <c r="TGQ52" i="7"/>
  <c r="TGU51" i="7" l="1"/>
  <c r="TGS52" i="7"/>
  <c r="TGW51" i="7" l="1"/>
  <c r="TGU52" i="7"/>
  <c r="TGY51" i="7" l="1"/>
  <c r="TGW52" i="7"/>
  <c r="THA51" i="7" l="1"/>
  <c r="TGY52" i="7"/>
  <c r="THC51" i="7" l="1"/>
  <c r="THA52" i="7"/>
  <c r="THE51" i="7" l="1"/>
  <c r="THC52" i="7"/>
  <c r="THG51" i="7" l="1"/>
  <c r="THE52" i="7"/>
  <c r="THI51" i="7" l="1"/>
  <c r="THG52" i="7"/>
  <c r="THK51" i="7" l="1"/>
  <c r="THI52" i="7"/>
  <c r="THM51" i="7" l="1"/>
  <c r="THK52" i="7"/>
  <c r="THO51" i="7" l="1"/>
  <c r="THM52" i="7"/>
  <c r="THQ51" i="7" l="1"/>
  <c r="THO52" i="7"/>
  <c r="THS51" i="7" l="1"/>
  <c r="THQ52" i="7"/>
  <c r="THU51" i="7" l="1"/>
  <c r="THS52" i="7"/>
  <c r="THW51" i="7" l="1"/>
  <c r="THU52" i="7"/>
  <c r="THY51" i="7" l="1"/>
  <c r="THW52" i="7"/>
  <c r="TIA51" i="7" l="1"/>
  <c r="THY52" i="7"/>
  <c r="TIC51" i="7" l="1"/>
  <c r="TIA52" i="7"/>
  <c r="TIE51" i="7" l="1"/>
  <c r="TIC52" i="7"/>
  <c r="TIG51" i="7" l="1"/>
  <c r="TIE52" i="7"/>
  <c r="TII51" i="7" l="1"/>
  <c r="TIG52" i="7"/>
  <c r="TIK51" i="7" l="1"/>
  <c r="TII52" i="7"/>
  <c r="TIM51" i="7" l="1"/>
  <c r="TIK52" i="7"/>
  <c r="TIO51" i="7" l="1"/>
  <c r="TIM52" i="7"/>
  <c r="TIQ51" i="7" l="1"/>
  <c r="TIO52" i="7"/>
  <c r="TIS51" i="7" l="1"/>
  <c r="TIQ52" i="7"/>
  <c r="TIU51" i="7" l="1"/>
  <c r="TIS52" i="7"/>
  <c r="TIW51" i="7" l="1"/>
  <c r="TIU52" i="7"/>
  <c r="TIY51" i="7" l="1"/>
  <c r="TIW52" i="7"/>
  <c r="TJA51" i="7" l="1"/>
  <c r="TIY52" i="7"/>
  <c r="TJC51" i="7" l="1"/>
  <c r="TJA52" i="7"/>
  <c r="TJE51" i="7" l="1"/>
  <c r="TJC52" i="7"/>
  <c r="TJG51" i="7" l="1"/>
  <c r="TJE52" i="7"/>
  <c r="TJI51" i="7" l="1"/>
  <c r="TJG52" i="7"/>
  <c r="TJK51" i="7" l="1"/>
  <c r="TJI52" i="7"/>
  <c r="TJM51" i="7" l="1"/>
  <c r="TJK52" i="7"/>
  <c r="TJO51" i="7" l="1"/>
  <c r="TJM52" i="7"/>
  <c r="TJQ51" i="7" l="1"/>
  <c r="TJO52" i="7"/>
  <c r="TJS51" i="7" l="1"/>
  <c r="TJQ52" i="7"/>
  <c r="TJU51" i="7" l="1"/>
  <c r="TJS52" i="7"/>
  <c r="TJW51" i="7" l="1"/>
  <c r="TJU52" i="7"/>
  <c r="TJY51" i="7" l="1"/>
  <c r="TJW52" i="7"/>
  <c r="TKA51" i="7" l="1"/>
  <c r="TJY52" i="7"/>
  <c r="TKC51" i="7" l="1"/>
  <c r="TKA52" i="7"/>
  <c r="TKE51" i="7" l="1"/>
  <c r="TKC52" i="7"/>
  <c r="TKG51" i="7" l="1"/>
  <c r="TKE52" i="7"/>
  <c r="TKI51" i="7" l="1"/>
  <c r="TKG52" i="7"/>
  <c r="TKK51" i="7" l="1"/>
  <c r="TKI52" i="7"/>
  <c r="TKM51" i="7" l="1"/>
  <c r="TKK52" i="7"/>
  <c r="TKO51" i="7" l="1"/>
  <c r="TKM52" i="7"/>
  <c r="TKQ51" i="7" l="1"/>
  <c r="TKO52" i="7"/>
  <c r="TKS51" i="7" l="1"/>
  <c r="TKQ52" i="7"/>
  <c r="TKU51" i="7" l="1"/>
  <c r="TKS52" i="7"/>
  <c r="TKW51" i="7" l="1"/>
  <c r="TKU52" i="7"/>
  <c r="TKY51" i="7" l="1"/>
  <c r="TKW52" i="7"/>
  <c r="TLA51" i="7" l="1"/>
  <c r="TKY52" i="7"/>
  <c r="TLC51" i="7" l="1"/>
  <c r="TLA52" i="7"/>
  <c r="TLE51" i="7" l="1"/>
  <c r="TLC52" i="7"/>
  <c r="TLG51" i="7" l="1"/>
  <c r="TLE52" i="7"/>
  <c r="TLI51" i="7" l="1"/>
  <c r="TLG52" i="7"/>
  <c r="TLK51" i="7" l="1"/>
  <c r="TLI52" i="7"/>
  <c r="TLM51" i="7" l="1"/>
  <c r="TLK52" i="7"/>
  <c r="TLO51" i="7" l="1"/>
  <c r="TLM52" i="7"/>
  <c r="TLQ51" i="7" l="1"/>
  <c r="TLO52" i="7"/>
  <c r="TLS51" i="7" l="1"/>
  <c r="TLQ52" i="7"/>
  <c r="TLU51" i="7" l="1"/>
  <c r="TLS52" i="7"/>
  <c r="TLW51" i="7" l="1"/>
  <c r="TLU52" i="7"/>
  <c r="TLY51" i="7" l="1"/>
  <c r="TLW52" i="7"/>
  <c r="TMA51" i="7" l="1"/>
  <c r="TLY52" i="7"/>
  <c r="TMC51" i="7" l="1"/>
  <c r="TMA52" i="7"/>
  <c r="TME51" i="7" l="1"/>
  <c r="TMC52" i="7"/>
  <c r="TMG51" i="7" l="1"/>
  <c r="TME52" i="7"/>
  <c r="TMI51" i="7" l="1"/>
  <c r="TMG52" i="7"/>
  <c r="TMK51" i="7" l="1"/>
  <c r="TMI52" i="7"/>
  <c r="TMM51" i="7" l="1"/>
  <c r="TMK52" i="7"/>
  <c r="TMO51" i="7" l="1"/>
  <c r="TMM52" i="7"/>
  <c r="TMQ51" i="7" l="1"/>
  <c r="TMO52" i="7"/>
  <c r="TMS51" i="7" l="1"/>
  <c r="TMQ52" i="7"/>
  <c r="TMU51" i="7" l="1"/>
  <c r="TMS52" i="7"/>
  <c r="TMW51" i="7" l="1"/>
  <c r="TMU52" i="7"/>
  <c r="TMY51" i="7" l="1"/>
  <c r="TMW52" i="7"/>
  <c r="TNA51" i="7" l="1"/>
  <c r="TMY52" i="7"/>
  <c r="TNC51" i="7" l="1"/>
  <c r="TNA52" i="7"/>
  <c r="TNE51" i="7" l="1"/>
  <c r="TNC52" i="7"/>
  <c r="TNG51" i="7" l="1"/>
  <c r="TNE52" i="7"/>
  <c r="TNI51" i="7" l="1"/>
  <c r="TNG52" i="7"/>
  <c r="TNK51" i="7" l="1"/>
  <c r="TNI52" i="7"/>
  <c r="TNM51" i="7" l="1"/>
  <c r="TNK52" i="7"/>
  <c r="TNO51" i="7" l="1"/>
  <c r="TNM52" i="7"/>
  <c r="TNQ51" i="7" l="1"/>
  <c r="TNO52" i="7"/>
  <c r="TNS51" i="7" l="1"/>
  <c r="TNQ52" i="7"/>
  <c r="TNU51" i="7" l="1"/>
  <c r="TNS52" i="7"/>
  <c r="TNW51" i="7" l="1"/>
  <c r="TNU52" i="7"/>
  <c r="TNY51" i="7" l="1"/>
  <c r="TNW52" i="7"/>
  <c r="TOA51" i="7" l="1"/>
  <c r="TNY52" i="7"/>
  <c r="TOC51" i="7" l="1"/>
  <c r="TOA52" i="7"/>
  <c r="TOE51" i="7" l="1"/>
  <c r="TOC52" i="7"/>
  <c r="TOG51" i="7" l="1"/>
  <c r="TOE52" i="7"/>
  <c r="TOI51" i="7" l="1"/>
  <c r="TOG52" i="7"/>
  <c r="TOK51" i="7" l="1"/>
  <c r="TOI52" i="7"/>
  <c r="TOM51" i="7" l="1"/>
  <c r="TOK52" i="7"/>
  <c r="TOO51" i="7" l="1"/>
  <c r="TOM52" i="7"/>
  <c r="TOQ51" i="7" l="1"/>
  <c r="TOO52" i="7"/>
  <c r="TOS51" i="7" l="1"/>
  <c r="TOQ52" i="7"/>
  <c r="TOU51" i="7" l="1"/>
  <c r="TOS52" i="7"/>
  <c r="TOW51" i="7" l="1"/>
  <c r="TOU52" i="7"/>
  <c r="TOY51" i="7" l="1"/>
  <c r="TOW52" i="7"/>
  <c r="TPA51" i="7" l="1"/>
  <c r="TOY52" i="7"/>
  <c r="TPC51" i="7" l="1"/>
  <c r="TPA52" i="7"/>
  <c r="TPE51" i="7" l="1"/>
  <c r="TPC52" i="7"/>
  <c r="TPG51" i="7" l="1"/>
  <c r="TPE52" i="7"/>
  <c r="TPI51" i="7" l="1"/>
  <c r="TPG52" i="7"/>
  <c r="TPK51" i="7" l="1"/>
  <c r="TPI52" i="7"/>
  <c r="TPM51" i="7" l="1"/>
  <c r="TPK52" i="7"/>
  <c r="TPO51" i="7" l="1"/>
  <c r="TPM52" i="7"/>
  <c r="TPQ51" i="7" l="1"/>
  <c r="TPO52" i="7"/>
  <c r="TPS51" i="7" l="1"/>
  <c r="TPQ52" i="7"/>
  <c r="TPU51" i="7" l="1"/>
  <c r="TPS52" i="7"/>
  <c r="TPW51" i="7" l="1"/>
  <c r="TPU52" i="7"/>
  <c r="TPY51" i="7" l="1"/>
  <c r="TPW52" i="7"/>
  <c r="TQA51" i="7" l="1"/>
  <c r="TPY52" i="7"/>
  <c r="TQC51" i="7" l="1"/>
  <c r="TQA52" i="7"/>
  <c r="TQE51" i="7" l="1"/>
  <c r="TQC52" i="7"/>
  <c r="TQG51" i="7" l="1"/>
  <c r="TQE52" i="7"/>
  <c r="TQI51" i="7" l="1"/>
  <c r="TQG52" i="7"/>
  <c r="TQK51" i="7" l="1"/>
  <c r="TQI52" i="7"/>
  <c r="TQM51" i="7" l="1"/>
  <c r="TQK52" i="7"/>
  <c r="TQO51" i="7" l="1"/>
  <c r="TQM52" i="7"/>
  <c r="TQQ51" i="7" l="1"/>
  <c r="TQO52" i="7"/>
  <c r="TQS51" i="7" l="1"/>
  <c r="TQQ52" i="7"/>
  <c r="TQU51" i="7" l="1"/>
  <c r="TQS52" i="7"/>
  <c r="TQW51" i="7" l="1"/>
  <c r="TQU52" i="7"/>
  <c r="TQY51" i="7" l="1"/>
  <c r="TQW52" i="7"/>
  <c r="TRA51" i="7" l="1"/>
  <c r="TQY52" i="7"/>
  <c r="TRC51" i="7" l="1"/>
  <c r="TRA52" i="7"/>
  <c r="TRE51" i="7" l="1"/>
  <c r="TRC52" i="7"/>
  <c r="TRG51" i="7" l="1"/>
  <c r="TRE52" i="7"/>
  <c r="TRI51" i="7" l="1"/>
  <c r="TRG52" i="7"/>
  <c r="TRK51" i="7" l="1"/>
  <c r="TRI52" i="7"/>
  <c r="TRM51" i="7" l="1"/>
  <c r="TRK52" i="7"/>
  <c r="TRO51" i="7" l="1"/>
  <c r="TRM52" i="7"/>
  <c r="TRQ51" i="7" l="1"/>
  <c r="TRO52" i="7"/>
  <c r="TRS51" i="7" l="1"/>
  <c r="TRQ52" i="7"/>
  <c r="TRU51" i="7" l="1"/>
  <c r="TRS52" i="7"/>
  <c r="TRW51" i="7" l="1"/>
  <c r="TRU52" i="7"/>
  <c r="TRY51" i="7" l="1"/>
  <c r="TRW52" i="7"/>
  <c r="TSA51" i="7" l="1"/>
  <c r="TRY52" i="7"/>
  <c r="TSC51" i="7" l="1"/>
  <c r="TSA52" i="7"/>
  <c r="TSE51" i="7" l="1"/>
  <c r="TSC52" i="7"/>
  <c r="TSG51" i="7" l="1"/>
  <c r="TSE52" i="7"/>
  <c r="TSI51" i="7" l="1"/>
  <c r="TSG52" i="7"/>
  <c r="TSK51" i="7" l="1"/>
  <c r="TSI52" i="7"/>
  <c r="TSM51" i="7" l="1"/>
  <c r="TSK52" i="7"/>
  <c r="TSO51" i="7" l="1"/>
  <c r="TSM52" i="7"/>
  <c r="TSQ51" i="7" l="1"/>
  <c r="TSO52" i="7"/>
  <c r="TSS51" i="7" l="1"/>
  <c r="TSQ52" i="7"/>
  <c r="TSU51" i="7" l="1"/>
  <c r="TSS52" i="7"/>
  <c r="TSW51" i="7" l="1"/>
  <c r="TSU52" i="7"/>
  <c r="TSY51" i="7" l="1"/>
  <c r="TSW52" i="7"/>
  <c r="TTA51" i="7" l="1"/>
  <c r="TSY52" i="7"/>
  <c r="TTC51" i="7" l="1"/>
  <c r="TTA52" i="7"/>
  <c r="TTE51" i="7" l="1"/>
  <c r="TTC52" i="7"/>
  <c r="TTG51" i="7" l="1"/>
  <c r="TTE52" i="7"/>
  <c r="TTI51" i="7" l="1"/>
  <c r="TTG52" i="7"/>
  <c r="TTK51" i="7" l="1"/>
  <c r="TTI52" i="7"/>
  <c r="TTM51" i="7" l="1"/>
  <c r="TTK52" i="7"/>
  <c r="TTO51" i="7" l="1"/>
  <c r="TTM52" i="7"/>
  <c r="TTQ51" i="7" l="1"/>
  <c r="TTO52" i="7"/>
  <c r="TTS51" i="7" l="1"/>
  <c r="TTQ52" i="7"/>
  <c r="TTU51" i="7" l="1"/>
  <c r="TTS52" i="7"/>
  <c r="TTW51" i="7" l="1"/>
  <c r="TTU52" i="7"/>
  <c r="TTY51" i="7" l="1"/>
  <c r="TTW52" i="7"/>
  <c r="TUA51" i="7" l="1"/>
  <c r="TTY52" i="7"/>
  <c r="TUC51" i="7" l="1"/>
  <c r="TUA52" i="7"/>
  <c r="TUE51" i="7" l="1"/>
  <c r="TUC52" i="7"/>
  <c r="TUG51" i="7" l="1"/>
  <c r="TUE52" i="7"/>
  <c r="TUI51" i="7" l="1"/>
  <c r="TUG52" i="7"/>
  <c r="TUK51" i="7" l="1"/>
  <c r="TUI52" i="7"/>
  <c r="TUM51" i="7" l="1"/>
  <c r="TUK52" i="7"/>
  <c r="TUO51" i="7" l="1"/>
  <c r="TUM52" i="7"/>
  <c r="TUQ51" i="7" l="1"/>
  <c r="TUO52" i="7"/>
  <c r="TUS51" i="7" l="1"/>
  <c r="TUQ52" i="7"/>
  <c r="TUU51" i="7" l="1"/>
  <c r="TUS52" i="7"/>
  <c r="TUW51" i="7" l="1"/>
  <c r="TUU52" i="7"/>
  <c r="TUY51" i="7" l="1"/>
  <c r="TUW52" i="7"/>
  <c r="TVA51" i="7" l="1"/>
  <c r="TUY52" i="7"/>
  <c r="TVC51" i="7" l="1"/>
  <c r="TVA52" i="7"/>
  <c r="TVE51" i="7" l="1"/>
  <c r="TVC52" i="7"/>
  <c r="TVG51" i="7" l="1"/>
  <c r="TVE52" i="7"/>
  <c r="TVI51" i="7" l="1"/>
  <c r="TVG52" i="7"/>
  <c r="TVK51" i="7" l="1"/>
  <c r="TVI52" i="7"/>
  <c r="TVM51" i="7" l="1"/>
  <c r="TVK52" i="7"/>
  <c r="TVO51" i="7" l="1"/>
  <c r="TVM52" i="7"/>
  <c r="TVQ51" i="7" l="1"/>
  <c r="TVO52" i="7"/>
  <c r="TVS51" i="7" l="1"/>
  <c r="TVQ52" i="7"/>
  <c r="TVU51" i="7" l="1"/>
  <c r="TVS52" i="7"/>
  <c r="TVW51" i="7" l="1"/>
  <c r="TVU52" i="7"/>
  <c r="TVY51" i="7" l="1"/>
  <c r="TVW52" i="7"/>
  <c r="TWA51" i="7" l="1"/>
  <c r="TVY52" i="7"/>
  <c r="TWC51" i="7" l="1"/>
  <c r="TWA52" i="7"/>
  <c r="TWE51" i="7" l="1"/>
  <c r="TWC52" i="7"/>
  <c r="TWG51" i="7" l="1"/>
  <c r="TWE52" i="7"/>
  <c r="TWI51" i="7" l="1"/>
  <c r="TWG52" i="7"/>
  <c r="TWK51" i="7" l="1"/>
  <c r="TWI52" i="7"/>
  <c r="TWM51" i="7" l="1"/>
  <c r="TWK52" i="7"/>
  <c r="TWO51" i="7" l="1"/>
  <c r="TWM52" i="7"/>
  <c r="TWQ51" i="7" l="1"/>
  <c r="TWO52" i="7"/>
  <c r="TWS51" i="7" l="1"/>
  <c r="TWQ52" i="7"/>
  <c r="TWU51" i="7" l="1"/>
  <c r="TWS52" i="7"/>
  <c r="TWW51" i="7" l="1"/>
  <c r="TWU52" i="7"/>
  <c r="TWY51" i="7" l="1"/>
  <c r="TWW52" i="7"/>
  <c r="TXA51" i="7" l="1"/>
  <c r="TWY52" i="7"/>
  <c r="TXC51" i="7" l="1"/>
  <c r="TXA52" i="7"/>
  <c r="TXE51" i="7" l="1"/>
  <c r="TXC52" i="7"/>
  <c r="TXG51" i="7" l="1"/>
  <c r="TXE52" i="7"/>
  <c r="TXI51" i="7" l="1"/>
  <c r="TXG52" i="7"/>
  <c r="TXK51" i="7" l="1"/>
  <c r="TXI52" i="7"/>
  <c r="TXM51" i="7" l="1"/>
  <c r="TXK52" i="7"/>
  <c r="TXO51" i="7" l="1"/>
  <c r="TXM52" i="7"/>
  <c r="TXQ51" i="7" l="1"/>
  <c r="TXO52" i="7"/>
  <c r="TXS51" i="7" l="1"/>
  <c r="TXQ52" i="7"/>
  <c r="TXU51" i="7" l="1"/>
  <c r="TXS52" i="7"/>
  <c r="TXW51" i="7" l="1"/>
  <c r="TXU52" i="7"/>
  <c r="TXY51" i="7" l="1"/>
  <c r="TXW52" i="7"/>
  <c r="TYA51" i="7" l="1"/>
  <c r="TXY52" i="7"/>
  <c r="TYC51" i="7" l="1"/>
  <c r="TYA52" i="7"/>
  <c r="TYE51" i="7" l="1"/>
  <c r="TYC52" i="7"/>
  <c r="TYG51" i="7" l="1"/>
  <c r="TYE52" i="7"/>
  <c r="TYI51" i="7" l="1"/>
  <c r="TYG52" i="7"/>
  <c r="TYK51" i="7" l="1"/>
  <c r="TYI52" i="7"/>
  <c r="TYM51" i="7" l="1"/>
  <c r="TYK52" i="7"/>
  <c r="TYO51" i="7" l="1"/>
  <c r="TYM52" i="7"/>
  <c r="TYQ51" i="7" l="1"/>
  <c r="TYO52" i="7"/>
  <c r="TYS51" i="7" l="1"/>
  <c r="TYQ52" i="7"/>
  <c r="TYU51" i="7" l="1"/>
  <c r="TYS52" i="7"/>
  <c r="TYW51" i="7" l="1"/>
  <c r="TYU52" i="7"/>
  <c r="TYY51" i="7" l="1"/>
  <c r="TYW52" i="7"/>
  <c r="TZA51" i="7" l="1"/>
  <c r="TYY52" i="7"/>
  <c r="TZC51" i="7" l="1"/>
  <c r="TZA52" i="7"/>
  <c r="TZE51" i="7" l="1"/>
  <c r="TZC52" i="7"/>
  <c r="TZG51" i="7" l="1"/>
  <c r="TZE52" i="7"/>
  <c r="TZI51" i="7" l="1"/>
  <c r="TZG52" i="7"/>
  <c r="TZK51" i="7" l="1"/>
  <c r="TZI52" i="7"/>
  <c r="TZM51" i="7" l="1"/>
  <c r="TZK52" i="7"/>
  <c r="TZO51" i="7" l="1"/>
  <c r="TZM52" i="7"/>
  <c r="TZQ51" i="7" l="1"/>
  <c r="TZO52" i="7"/>
  <c r="TZS51" i="7" l="1"/>
  <c r="TZQ52" i="7"/>
  <c r="TZU51" i="7" l="1"/>
  <c r="TZS52" i="7"/>
  <c r="TZW51" i="7" l="1"/>
  <c r="TZU52" i="7"/>
  <c r="TZY51" i="7" l="1"/>
  <c r="TZW52" i="7"/>
  <c r="UAA51" i="7" l="1"/>
  <c r="TZY52" i="7"/>
  <c r="UAC51" i="7" l="1"/>
  <c r="UAA52" i="7"/>
  <c r="UAE51" i="7" l="1"/>
  <c r="UAC52" i="7"/>
  <c r="UAG51" i="7" l="1"/>
  <c r="UAE52" i="7"/>
  <c r="UAI51" i="7" l="1"/>
  <c r="UAG52" i="7"/>
  <c r="UAK51" i="7" l="1"/>
  <c r="UAI52" i="7"/>
  <c r="UAM51" i="7" l="1"/>
  <c r="UAK52" i="7"/>
  <c r="UAO51" i="7" l="1"/>
  <c r="UAM52" i="7"/>
  <c r="UAQ51" i="7" l="1"/>
  <c r="UAO52" i="7"/>
  <c r="UAS51" i="7" l="1"/>
  <c r="UAQ52" i="7"/>
  <c r="UAU51" i="7" l="1"/>
  <c r="UAS52" i="7"/>
  <c r="UAW51" i="7" l="1"/>
  <c r="UAU52" i="7"/>
  <c r="UAY51" i="7" l="1"/>
  <c r="UAW52" i="7"/>
  <c r="UBA51" i="7" l="1"/>
  <c r="UAY52" i="7"/>
  <c r="UBC51" i="7" l="1"/>
  <c r="UBA52" i="7"/>
  <c r="UBE51" i="7" l="1"/>
  <c r="UBC52" i="7"/>
  <c r="UBG51" i="7" l="1"/>
  <c r="UBE52" i="7"/>
  <c r="UBI51" i="7" l="1"/>
  <c r="UBG52" i="7"/>
  <c r="UBK51" i="7" l="1"/>
  <c r="UBI52" i="7"/>
  <c r="UBM51" i="7" l="1"/>
  <c r="UBK52" i="7"/>
  <c r="UBO51" i="7" l="1"/>
  <c r="UBM52" i="7"/>
  <c r="UBQ51" i="7" l="1"/>
  <c r="UBO52" i="7"/>
  <c r="UBS51" i="7" l="1"/>
  <c r="UBQ52" i="7"/>
  <c r="UBU51" i="7" l="1"/>
  <c r="UBS52" i="7"/>
  <c r="UBW51" i="7" l="1"/>
  <c r="UBU52" i="7"/>
  <c r="UBY51" i="7" l="1"/>
  <c r="UBW52" i="7"/>
  <c r="UCA51" i="7" l="1"/>
  <c r="UBY52" i="7"/>
  <c r="UCC51" i="7" l="1"/>
  <c r="UCA52" i="7"/>
  <c r="UCE51" i="7" l="1"/>
  <c r="UCC52" i="7"/>
  <c r="UCG51" i="7" l="1"/>
  <c r="UCE52" i="7"/>
  <c r="UCI51" i="7" l="1"/>
  <c r="UCG52" i="7"/>
  <c r="UCK51" i="7" l="1"/>
  <c r="UCI52" i="7"/>
  <c r="UCM51" i="7" l="1"/>
  <c r="UCK52" i="7"/>
  <c r="UCO51" i="7" l="1"/>
  <c r="UCM52" i="7"/>
  <c r="UCQ51" i="7" l="1"/>
  <c r="UCO52" i="7"/>
  <c r="UCS51" i="7" l="1"/>
  <c r="UCQ52" i="7"/>
  <c r="UCU51" i="7" l="1"/>
  <c r="UCS52" i="7"/>
  <c r="UCW51" i="7" l="1"/>
  <c r="UCU52" i="7"/>
  <c r="UCY51" i="7" l="1"/>
  <c r="UCW52" i="7"/>
  <c r="UDA51" i="7" l="1"/>
  <c r="UCY52" i="7"/>
  <c r="UDC51" i="7" l="1"/>
  <c r="UDA52" i="7"/>
  <c r="UDE51" i="7" l="1"/>
  <c r="UDC52" i="7"/>
  <c r="UDG51" i="7" l="1"/>
  <c r="UDE52" i="7"/>
  <c r="UDI51" i="7" l="1"/>
  <c r="UDG52" i="7"/>
  <c r="UDK51" i="7" l="1"/>
  <c r="UDI52" i="7"/>
  <c r="UDM51" i="7" l="1"/>
  <c r="UDK52" i="7"/>
  <c r="UDO51" i="7" l="1"/>
  <c r="UDM52" i="7"/>
  <c r="UDQ51" i="7" l="1"/>
  <c r="UDO52" i="7"/>
  <c r="UDS51" i="7" l="1"/>
  <c r="UDQ52" i="7"/>
  <c r="UDU51" i="7" l="1"/>
  <c r="UDS52" i="7"/>
  <c r="UDW51" i="7" l="1"/>
  <c r="UDU52" i="7"/>
  <c r="UDY51" i="7" l="1"/>
  <c r="UDW52" i="7"/>
  <c r="UEA51" i="7" l="1"/>
  <c r="UDY52" i="7"/>
  <c r="UEC51" i="7" l="1"/>
  <c r="UEA52" i="7"/>
  <c r="UEE51" i="7" l="1"/>
  <c r="UEC52" i="7"/>
  <c r="UEG51" i="7" l="1"/>
  <c r="UEE52" i="7"/>
  <c r="UEI51" i="7" l="1"/>
  <c r="UEG52" i="7"/>
  <c r="UEK51" i="7" l="1"/>
  <c r="UEI52" i="7"/>
  <c r="UEM51" i="7" l="1"/>
  <c r="UEK52" i="7"/>
  <c r="UEO51" i="7" l="1"/>
  <c r="UEM52" i="7"/>
  <c r="UEQ51" i="7" l="1"/>
  <c r="UEO52" i="7"/>
  <c r="UES51" i="7" l="1"/>
  <c r="UEQ52" i="7"/>
  <c r="UEU51" i="7" l="1"/>
  <c r="UES52" i="7"/>
  <c r="UEW51" i="7" l="1"/>
  <c r="UEU52" i="7"/>
  <c r="UEY51" i="7" l="1"/>
  <c r="UEW52" i="7"/>
  <c r="UFA51" i="7" l="1"/>
  <c r="UEY52" i="7"/>
  <c r="UFC51" i="7" l="1"/>
  <c r="UFA52" i="7"/>
  <c r="UFE51" i="7" l="1"/>
  <c r="UFC52" i="7"/>
  <c r="UFG51" i="7" l="1"/>
  <c r="UFE52" i="7"/>
  <c r="UFI51" i="7" l="1"/>
  <c r="UFG52" i="7"/>
  <c r="UFK51" i="7" l="1"/>
  <c r="UFI52" i="7"/>
  <c r="UFM51" i="7" l="1"/>
  <c r="UFK52" i="7"/>
  <c r="UFO51" i="7" l="1"/>
  <c r="UFM52" i="7"/>
  <c r="UFQ51" i="7" l="1"/>
  <c r="UFO52" i="7"/>
  <c r="UFS51" i="7" l="1"/>
  <c r="UFQ52" i="7"/>
  <c r="UFU51" i="7" l="1"/>
  <c r="UFS52" i="7"/>
  <c r="UFW51" i="7" l="1"/>
  <c r="UFU52" i="7"/>
  <c r="UFY51" i="7" l="1"/>
  <c r="UFW52" i="7"/>
  <c r="UGA51" i="7" l="1"/>
  <c r="UFY52" i="7"/>
  <c r="UGC51" i="7" l="1"/>
  <c r="UGA52" i="7"/>
  <c r="UGE51" i="7" l="1"/>
  <c r="UGC52" i="7"/>
  <c r="UGG51" i="7" l="1"/>
  <c r="UGE52" i="7"/>
  <c r="UGI51" i="7" l="1"/>
  <c r="UGG52" i="7"/>
  <c r="UGK51" i="7" l="1"/>
  <c r="UGI52" i="7"/>
  <c r="UGM51" i="7" l="1"/>
  <c r="UGK52" i="7"/>
  <c r="UGO51" i="7" l="1"/>
  <c r="UGM52" i="7"/>
  <c r="UGQ51" i="7" l="1"/>
  <c r="UGO52" i="7"/>
  <c r="UGS51" i="7" l="1"/>
  <c r="UGQ52" i="7"/>
  <c r="UGU51" i="7" l="1"/>
  <c r="UGS52" i="7"/>
  <c r="UGW51" i="7" l="1"/>
  <c r="UGU52" i="7"/>
  <c r="UGY51" i="7" l="1"/>
  <c r="UGW52" i="7"/>
  <c r="UHA51" i="7" l="1"/>
  <c r="UGY52" i="7"/>
  <c r="UHC51" i="7" l="1"/>
  <c r="UHA52" i="7"/>
  <c r="UHE51" i="7" l="1"/>
  <c r="UHC52" i="7"/>
  <c r="UHG51" i="7" l="1"/>
  <c r="UHE52" i="7"/>
  <c r="UHI51" i="7" l="1"/>
  <c r="UHG52" i="7"/>
  <c r="UHK51" i="7" l="1"/>
  <c r="UHI52" i="7"/>
  <c r="UHM51" i="7" l="1"/>
  <c r="UHK52" i="7"/>
  <c r="UHO51" i="7" l="1"/>
  <c r="UHM52" i="7"/>
  <c r="UHQ51" i="7" l="1"/>
  <c r="UHO52" i="7"/>
  <c r="UHS51" i="7" l="1"/>
  <c r="UHQ52" i="7"/>
  <c r="UHU51" i="7" l="1"/>
  <c r="UHS52" i="7"/>
  <c r="UHW51" i="7" l="1"/>
  <c r="UHU52" i="7"/>
  <c r="UHY51" i="7" l="1"/>
  <c r="UHW52" i="7"/>
  <c r="UIA51" i="7" l="1"/>
  <c r="UHY52" i="7"/>
  <c r="UIC51" i="7" l="1"/>
  <c r="UIA52" i="7"/>
  <c r="UIE51" i="7" l="1"/>
  <c r="UIC52" i="7"/>
  <c r="UIG51" i="7" l="1"/>
  <c r="UIE52" i="7"/>
  <c r="UII51" i="7" l="1"/>
  <c r="UIG52" i="7"/>
  <c r="UIK51" i="7" l="1"/>
  <c r="UII52" i="7"/>
  <c r="UIM51" i="7" l="1"/>
  <c r="UIK52" i="7"/>
  <c r="UIO51" i="7" l="1"/>
  <c r="UIM52" i="7"/>
  <c r="UIQ51" i="7" l="1"/>
  <c r="UIO52" i="7"/>
  <c r="UIS51" i="7" l="1"/>
  <c r="UIQ52" i="7"/>
  <c r="UIU51" i="7" l="1"/>
  <c r="UIS52" i="7"/>
  <c r="UIW51" i="7" l="1"/>
  <c r="UIU52" i="7"/>
  <c r="UIY51" i="7" l="1"/>
  <c r="UIW52" i="7"/>
  <c r="UJA51" i="7" l="1"/>
  <c r="UIY52" i="7"/>
  <c r="UJC51" i="7" l="1"/>
  <c r="UJA52" i="7"/>
  <c r="UJE51" i="7" l="1"/>
  <c r="UJC52" i="7"/>
  <c r="UJG51" i="7" l="1"/>
  <c r="UJE52" i="7"/>
  <c r="UJI51" i="7" l="1"/>
  <c r="UJG52" i="7"/>
  <c r="UJK51" i="7" l="1"/>
  <c r="UJI52" i="7"/>
  <c r="UJM51" i="7" l="1"/>
  <c r="UJK52" i="7"/>
  <c r="UJO51" i="7" l="1"/>
  <c r="UJM52" i="7"/>
  <c r="UJQ51" i="7" l="1"/>
  <c r="UJO52" i="7"/>
  <c r="UJS51" i="7" l="1"/>
  <c r="UJQ52" i="7"/>
  <c r="UJU51" i="7" l="1"/>
  <c r="UJS52" i="7"/>
  <c r="UJW51" i="7" l="1"/>
  <c r="UJU52" i="7"/>
  <c r="UJY51" i="7" l="1"/>
  <c r="UJW52" i="7"/>
  <c r="UKA51" i="7" l="1"/>
  <c r="UJY52" i="7"/>
  <c r="UKC51" i="7" l="1"/>
  <c r="UKA52" i="7"/>
  <c r="UKE51" i="7" l="1"/>
  <c r="UKC52" i="7"/>
  <c r="UKG51" i="7" l="1"/>
  <c r="UKE52" i="7"/>
  <c r="UKI51" i="7" l="1"/>
  <c r="UKG52" i="7"/>
  <c r="UKK51" i="7" l="1"/>
  <c r="UKI52" i="7"/>
  <c r="UKM51" i="7" l="1"/>
  <c r="UKK52" i="7"/>
  <c r="UKO51" i="7" l="1"/>
  <c r="UKM52" i="7"/>
  <c r="UKQ51" i="7" l="1"/>
  <c r="UKO52" i="7"/>
  <c r="UKS51" i="7" l="1"/>
  <c r="UKQ52" i="7"/>
  <c r="UKU51" i="7" l="1"/>
  <c r="UKS52" i="7"/>
  <c r="UKW51" i="7" l="1"/>
  <c r="UKU52" i="7"/>
  <c r="UKY51" i="7" l="1"/>
  <c r="UKW52" i="7"/>
  <c r="ULA51" i="7" l="1"/>
  <c r="UKY52" i="7"/>
  <c r="ULC51" i="7" l="1"/>
  <c r="ULA52" i="7"/>
  <c r="ULE51" i="7" l="1"/>
  <c r="ULC52" i="7"/>
  <c r="ULG51" i="7" l="1"/>
  <c r="ULE52" i="7"/>
  <c r="ULI51" i="7" l="1"/>
  <c r="ULG52" i="7"/>
  <c r="ULK51" i="7" l="1"/>
  <c r="ULI52" i="7"/>
  <c r="ULM51" i="7" l="1"/>
  <c r="ULK52" i="7"/>
  <c r="ULO51" i="7" l="1"/>
  <c r="ULM52" i="7"/>
  <c r="ULQ51" i="7" l="1"/>
  <c r="ULO52" i="7"/>
  <c r="ULS51" i="7" l="1"/>
  <c r="ULQ52" i="7"/>
  <c r="ULU51" i="7" l="1"/>
  <c r="ULS52" i="7"/>
  <c r="ULW51" i="7" l="1"/>
  <c r="ULU52" i="7"/>
  <c r="ULY51" i="7" l="1"/>
  <c r="ULW52" i="7"/>
  <c r="UMA51" i="7" l="1"/>
  <c r="ULY52" i="7"/>
  <c r="UMC51" i="7" l="1"/>
  <c r="UMA52" i="7"/>
  <c r="UME51" i="7" l="1"/>
  <c r="UMC52" i="7"/>
  <c r="UMG51" i="7" l="1"/>
  <c r="UME52" i="7"/>
  <c r="UMI51" i="7" l="1"/>
  <c r="UMG52" i="7"/>
  <c r="UMK51" i="7" l="1"/>
  <c r="UMI52" i="7"/>
  <c r="UMM51" i="7" l="1"/>
  <c r="UMK52" i="7"/>
  <c r="UMO51" i="7" l="1"/>
  <c r="UMM52" i="7"/>
  <c r="UMQ51" i="7" l="1"/>
  <c r="UMO52" i="7"/>
  <c r="UMS51" i="7" l="1"/>
  <c r="UMQ52" i="7"/>
  <c r="UMU51" i="7" l="1"/>
  <c r="UMS52" i="7"/>
  <c r="UMW51" i="7" l="1"/>
  <c r="UMU52" i="7"/>
  <c r="UMY51" i="7" l="1"/>
  <c r="UMW52" i="7"/>
  <c r="UNA51" i="7" l="1"/>
  <c r="UMY52" i="7"/>
  <c r="UNC51" i="7" l="1"/>
  <c r="UNA52" i="7"/>
  <c r="UNE51" i="7" l="1"/>
  <c r="UNC52" i="7"/>
  <c r="UNG51" i="7" l="1"/>
  <c r="UNE52" i="7"/>
  <c r="UNI51" i="7" l="1"/>
  <c r="UNG52" i="7"/>
  <c r="UNK51" i="7" l="1"/>
  <c r="UNI52" i="7"/>
  <c r="UNM51" i="7" l="1"/>
  <c r="UNK52" i="7"/>
  <c r="UNO51" i="7" l="1"/>
  <c r="UNM52" i="7"/>
  <c r="UNQ51" i="7" l="1"/>
  <c r="UNO52" i="7"/>
  <c r="UNS51" i="7" l="1"/>
  <c r="UNQ52" i="7"/>
  <c r="UNU51" i="7" l="1"/>
  <c r="UNS52" i="7"/>
  <c r="UNW51" i="7" l="1"/>
  <c r="UNU52" i="7"/>
  <c r="UNY51" i="7" l="1"/>
  <c r="UNW52" i="7"/>
  <c r="UOA51" i="7" l="1"/>
  <c r="UNY52" i="7"/>
  <c r="UOC51" i="7" l="1"/>
  <c r="UOA52" i="7"/>
  <c r="UOE51" i="7" l="1"/>
  <c r="UOC52" i="7"/>
  <c r="UOG51" i="7" l="1"/>
  <c r="UOE52" i="7"/>
  <c r="UOI51" i="7" l="1"/>
  <c r="UOG52" i="7"/>
  <c r="UOK51" i="7" l="1"/>
  <c r="UOI52" i="7"/>
  <c r="UOM51" i="7" l="1"/>
  <c r="UOK52" i="7"/>
  <c r="UOO51" i="7" l="1"/>
  <c r="UOM52" i="7"/>
  <c r="UOQ51" i="7" l="1"/>
  <c r="UOO52" i="7"/>
  <c r="UOS51" i="7" l="1"/>
  <c r="UOQ52" i="7"/>
  <c r="UOU51" i="7" l="1"/>
  <c r="UOS52" i="7"/>
  <c r="UOW51" i="7" l="1"/>
  <c r="UOU52" i="7"/>
  <c r="UOY51" i="7" l="1"/>
  <c r="UOW52" i="7"/>
  <c r="UPA51" i="7" l="1"/>
  <c r="UOY52" i="7"/>
  <c r="UPC51" i="7" l="1"/>
  <c r="UPA52" i="7"/>
  <c r="UPE51" i="7" l="1"/>
  <c r="UPC52" i="7"/>
  <c r="UPG51" i="7" l="1"/>
  <c r="UPE52" i="7"/>
  <c r="UPI51" i="7" l="1"/>
  <c r="UPG52" i="7"/>
  <c r="UPK51" i="7" l="1"/>
  <c r="UPI52" i="7"/>
  <c r="UPM51" i="7" l="1"/>
  <c r="UPK52" i="7"/>
  <c r="UPO51" i="7" l="1"/>
  <c r="UPM52" i="7"/>
  <c r="UPQ51" i="7" l="1"/>
  <c r="UPO52" i="7"/>
  <c r="UPS51" i="7" l="1"/>
  <c r="UPQ52" i="7"/>
  <c r="UPU51" i="7" l="1"/>
  <c r="UPS52" i="7"/>
  <c r="UPW51" i="7" l="1"/>
  <c r="UPU52" i="7"/>
  <c r="UPY51" i="7" l="1"/>
  <c r="UPW52" i="7"/>
  <c r="UQA51" i="7" l="1"/>
  <c r="UPY52" i="7"/>
  <c r="UQC51" i="7" l="1"/>
  <c r="UQA52" i="7"/>
  <c r="UQE51" i="7" l="1"/>
  <c r="UQC52" i="7"/>
  <c r="UQG51" i="7" l="1"/>
  <c r="UQE52" i="7"/>
  <c r="UQI51" i="7" l="1"/>
  <c r="UQG52" i="7"/>
  <c r="UQK51" i="7" l="1"/>
  <c r="UQI52" i="7"/>
  <c r="UQM51" i="7" l="1"/>
  <c r="UQK52" i="7"/>
  <c r="UQO51" i="7" l="1"/>
  <c r="UQM52" i="7"/>
  <c r="UQQ51" i="7" l="1"/>
  <c r="UQO52" i="7"/>
  <c r="UQS51" i="7" l="1"/>
  <c r="UQQ52" i="7"/>
  <c r="UQU51" i="7" l="1"/>
  <c r="UQS52" i="7"/>
  <c r="UQW51" i="7" l="1"/>
  <c r="UQU52" i="7"/>
  <c r="UQY51" i="7" l="1"/>
  <c r="UQW52" i="7"/>
  <c r="URA51" i="7" l="1"/>
  <c r="UQY52" i="7"/>
  <c r="URC51" i="7" l="1"/>
  <c r="URA52" i="7"/>
  <c r="URE51" i="7" l="1"/>
  <c r="URC52" i="7"/>
  <c r="URG51" i="7" l="1"/>
  <c r="URE52" i="7"/>
  <c r="URI51" i="7" l="1"/>
  <c r="URG52" i="7"/>
  <c r="URK51" i="7" l="1"/>
  <c r="URI52" i="7"/>
  <c r="URM51" i="7" l="1"/>
  <c r="URK52" i="7"/>
  <c r="URO51" i="7" l="1"/>
  <c r="URM52" i="7"/>
  <c r="URQ51" i="7" l="1"/>
  <c r="URO52" i="7"/>
  <c r="URS51" i="7" l="1"/>
  <c r="URQ52" i="7"/>
  <c r="URU51" i="7" l="1"/>
  <c r="URS52" i="7"/>
  <c r="URW51" i="7" l="1"/>
  <c r="URU52" i="7"/>
  <c r="URY51" i="7" l="1"/>
  <c r="URW52" i="7"/>
  <c r="USA51" i="7" l="1"/>
  <c r="URY52" i="7"/>
  <c r="USC51" i="7" l="1"/>
  <c r="USA52" i="7"/>
  <c r="USE51" i="7" l="1"/>
  <c r="USC52" i="7"/>
  <c r="USG51" i="7" l="1"/>
  <c r="USE52" i="7"/>
  <c r="USI51" i="7" l="1"/>
  <c r="USG52" i="7"/>
  <c r="USK51" i="7" l="1"/>
  <c r="USI52" i="7"/>
  <c r="USM51" i="7" l="1"/>
  <c r="USK52" i="7"/>
  <c r="USO51" i="7" l="1"/>
  <c r="USM52" i="7"/>
  <c r="USQ51" i="7" l="1"/>
  <c r="USO52" i="7"/>
  <c r="USS51" i="7" l="1"/>
  <c r="USQ52" i="7"/>
  <c r="USU51" i="7" l="1"/>
  <c r="USS52" i="7"/>
  <c r="USW51" i="7" l="1"/>
  <c r="USU52" i="7"/>
  <c r="USY51" i="7" l="1"/>
  <c r="USW52" i="7"/>
  <c r="UTA51" i="7" l="1"/>
  <c r="USY52" i="7"/>
  <c r="UTC51" i="7" l="1"/>
  <c r="UTA52" i="7"/>
  <c r="UTE51" i="7" l="1"/>
  <c r="UTC52" i="7"/>
  <c r="UTG51" i="7" l="1"/>
  <c r="UTE52" i="7"/>
  <c r="UTI51" i="7" l="1"/>
  <c r="UTG52" i="7"/>
  <c r="UTK51" i="7" l="1"/>
  <c r="UTI52" i="7"/>
  <c r="UTM51" i="7" l="1"/>
  <c r="UTK52" i="7"/>
  <c r="UTO51" i="7" l="1"/>
  <c r="UTM52" i="7"/>
  <c r="UTQ51" i="7" l="1"/>
  <c r="UTO52" i="7"/>
  <c r="UTS51" i="7" l="1"/>
  <c r="UTQ52" i="7"/>
  <c r="UTU51" i="7" l="1"/>
  <c r="UTS52" i="7"/>
  <c r="UTW51" i="7" l="1"/>
  <c r="UTU52" i="7"/>
  <c r="UTY51" i="7" l="1"/>
  <c r="UTW52" i="7"/>
  <c r="UUA51" i="7" l="1"/>
  <c r="UTY52" i="7"/>
  <c r="UUC51" i="7" l="1"/>
  <c r="UUA52" i="7"/>
  <c r="UUE51" i="7" l="1"/>
  <c r="UUC52" i="7"/>
  <c r="UUG51" i="7" l="1"/>
  <c r="UUE52" i="7"/>
  <c r="UUI51" i="7" l="1"/>
  <c r="UUG52" i="7"/>
  <c r="UUK51" i="7" l="1"/>
  <c r="UUI52" i="7"/>
  <c r="UUM51" i="7" l="1"/>
  <c r="UUK52" i="7"/>
  <c r="UUO51" i="7" l="1"/>
  <c r="UUM52" i="7"/>
  <c r="UUQ51" i="7" l="1"/>
  <c r="UUO52" i="7"/>
  <c r="UUS51" i="7" l="1"/>
  <c r="UUQ52" i="7"/>
  <c r="UUU51" i="7" l="1"/>
  <c r="UUS52" i="7"/>
  <c r="UUW51" i="7" l="1"/>
  <c r="UUU52" i="7"/>
  <c r="UUY51" i="7" l="1"/>
  <c r="UUW52" i="7"/>
  <c r="UVA51" i="7" l="1"/>
  <c r="UUY52" i="7"/>
  <c r="UVC51" i="7" l="1"/>
  <c r="UVA52" i="7"/>
  <c r="UVE51" i="7" l="1"/>
  <c r="UVC52" i="7"/>
  <c r="UVG51" i="7" l="1"/>
  <c r="UVE52" i="7"/>
  <c r="UVI51" i="7" l="1"/>
  <c r="UVG52" i="7"/>
  <c r="UVK51" i="7" l="1"/>
  <c r="UVI52" i="7"/>
  <c r="UVM51" i="7" l="1"/>
  <c r="UVK52" i="7"/>
  <c r="UVO51" i="7" l="1"/>
  <c r="UVM52" i="7"/>
  <c r="UVQ51" i="7" l="1"/>
  <c r="UVO52" i="7"/>
  <c r="UVS51" i="7" l="1"/>
  <c r="UVQ52" i="7"/>
  <c r="UVU51" i="7" l="1"/>
  <c r="UVS52" i="7"/>
  <c r="UVW51" i="7" l="1"/>
  <c r="UVU52" i="7"/>
  <c r="UVY51" i="7" l="1"/>
  <c r="UVW52" i="7"/>
  <c r="UWA51" i="7" l="1"/>
  <c r="UVY52" i="7"/>
  <c r="UWC51" i="7" l="1"/>
  <c r="UWA52" i="7"/>
  <c r="UWE51" i="7" l="1"/>
  <c r="UWC52" i="7"/>
  <c r="UWG51" i="7" l="1"/>
  <c r="UWE52" i="7"/>
  <c r="UWI51" i="7" l="1"/>
  <c r="UWG52" i="7"/>
  <c r="UWK51" i="7" l="1"/>
  <c r="UWI52" i="7"/>
  <c r="UWM51" i="7" l="1"/>
  <c r="UWK52" i="7"/>
  <c r="UWO51" i="7" l="1"/>
  <c r="UWM52" i="7"/>
  <c r="UWQ51" i="7" l="1"/>
  <c r="UWO52" i="7"/>
  <c r="UWS51" i="7" l="1"/>
  <c r="UWQ52" i="7"/>
  <c r="UWU51" i="7" l="1"/>
  <c r="UWS52" i="7"/>
  <c r="UWW51" i="7" l="1"/>
  <c r="UWU52" i="7"/>
  <c r="UWY51" i="7" l="1"/>
  <c r="UWW52" i="7"/>
  <c r="UXA51" i="7" l="1"/>
  <c r="UWY52" i="7"/>
  <c r="UXC51" i="7" l="1"/>
  <c r="UXA52" i="7"/>
  <c r="UXE51" i="7" l="1"/>
  <c r="UXC52" i="7"/>
  <c r="UXG51" i="7" l="1"/>
  <c r="UXE52" i="7"/>
  <c r="UXI51" i="7" l="1"/>
  <c r="UXG52" i="7"/>
  <c r="UXK51" i="7" l="1"/>
  <c r="UXI52" i="7"/>
  <c r="UXM51" i="7" l="1"/>
  <c r="UXK52" i="7"/>
  <c r="UXO51" i="7" l="1"/>
  <c r="UXM52" i="7"/>
  <c r="UXQ51" i="7" l="1"/>
  <c r="UXO52" i="7"/>
  <c r="UXS51" i="7" l="1"/>
  <c r="UXQ52" i="7"/>
  <c r="UXU51" i="7" l="1"/>
  <c r="UXS52" i="7"/>
  <c r="UXW51" i="7" l="1"/>
  <c r="UXU52" i="7"/>
  <c r="UXY51" i="7" l="1"/>
  <c r="UXW52" i="7"/>
  <c r="UYA51" i="7" l="1"/>
  <c r="UXY52" i="7"/>
  <c r="UYC51" i="7" l="1"/>
  <c r="UYA52" i="7"/>
  <c r="UYE51" i="7" l="1"/>
  <c r="UYC52" i="7"/>
  <c r="UYG51" i="7" l="1"/>
  <c r="UYE52" i="7"/>
  <c r="UYI51" i="7" l="1"/>
  <c r="UYG52" i="7"/>
  <c r="UYK51" i="7" l="1"/>
  <c r="UYI52" i="7"/>
  <c r="UYM51" i="7" l="1"/>
  <c r="UYK52" i="7"/>
  <c r="UYO51" i="7" l="1"/>
  <c r="UYM52" i="7"/>
  <c r="UYQ51" i="7" l="1"/>
  <c r="UYO52" i="7"/>
  <c r="UYS51" i="7" l="1"/>
  <c r="UYQ52" i="7"/>
  <c r="UYU51" i="7" l="1"/>
  <c r="UYS52" i="7"/>
  <c r="UYW51" i="7" l="1"/>
  <c r="UYU52" i="7"/>
  <c r="UYY51" i="7" l="1"/>
  <c r="UYW52" i="7"/>
  <c r="UZA51" i="7" l="1"/>
  <c r="UYY52" i="7"/>
  <c r="UZC51" i="7" l="1"/>
  <c r="UZA52" i="7"/>
  <c r="UZE51" i="7" l="1"/>
  <c r="UZC52" i="7"/>
  <c r="UZG51" i="7" l="1"/>
  <c r="UZE52" i="7"/>
  <c r="UZI51" i="7" l="1"/>
  <c r="UZG52" i="7"/>
  <c r="UZK51" i="7" l="1"/>
  <c r="UZI52" i="7"/>
  <c r="UZM51" i="7" l="1"/>
  <c r="UZK52" i="7"/>
  <c r="UZO51" i="7" l="1"/>
  <c r="UZM52" i="7"/>
  <c r="UZQ51" i="7" l="1"/>
  <c r="UZO52" i="7"/>
  <c r="UZS51" i="7" l="1"/>
  <c r="UZQ52" i="7"/>
  <c r="UZU51" i="7" l="1"/>
  <c r="UZS52" i="7"/>
  <c r="UZW51" i="7" l="1"/>
  <c r="UZU52" i="7"/>
  <c r="UZY51" i="7" l="1"/>
  <c r="UZW52" i="7"/>
  <c r="VAA51" i="7" l="1"/>
  <c r="UZY52" i="7"/>
  <c r="VAC51" i="7" l="1"/>
  <c r="VAA52" i="7"/>
  <c r="VAE51" i="7" l="1"/>
  <c r="VAC52" i="7"/>
  <c r="VAG51" i="7" l="1"/>
  <c r="VAE52" i="7"/>
  <c r="VAI51" i="7" l="1"/>
  <c r="VAG52" i="7"/>
  <c r="VAK51" i="7" l="1"/>
  <c r="VAI52" i="7"/>
  <c r="VAM51" i="7" l="1"/>
  <c r="VAK52" i="7"/>
  <c r="VAO51" i="7" l="1"/>
  <c r="VAM52" i="7"/>
  <c r="VAQ51" i="7" l="1"/>
  <c r="VAO52" i="7"/>
  <c r="VAS51" i="7" l="1"/>
  <c r="VAQ52" i="7"/>
  <c r="VAU51" i="7" l="1"/>
  <c r="VAS52" i="7"/>
  <c r="VAW51" i="7" l="1"/>
  <c r="VAU52" i="7"/>
  <c r="VAY51" i="7" l="1"/>
  <c r="VAW52" i="7"/>
  <c r="VBA51" i="7" l="1"/>
  <c r="VAY52" i="7"/>
  <c r="VBC51" i="7" l="1"/>
  <c r="VBA52" i="7"/>
  <c r="VBE51" i="7" l="1"/>
  <c r="VBC52" i="7"/>
  <c r="VBG51" i="7" l="1"/>
  <c r="VBE52" i="7"/>
  <c r="VBI51" i="7" l="1"/>
  <c r="VBG52" i="7"/>
  <c r="VBK51" i="7" l="1"/>
  <c r="VBI52" i="7"/>
  <c r="VBM51" i="7" l="1"/>
  <c r="VBK52" i="7"/>
  <c r="VBO51" i="7" l="1"/>
  <c r="VBM52" i="7"/>
  <c r="VBQ51" i="7" l="1"/>
  <c r="VBO52" i="7"/>
  <c r="VBS51" i="7" l="1"/>
  <c r="VBQ52" i="7"/>
  <c r="VBU51" i="7" l="1"/>
  <c r="VBS52" i="7"/>
  <c r="VBW51" i="7" l="1"/>
  <c r="VBU52" i="7"/>
  <c r="VBY51" i="7" l="1"/>
  <c r="VBW52" i="7"/>
  <c r="VCA51" i="7" l="1"/>
  <c r="VBY52" i="7"/>
  <c r="VCC51" i="7" l="1"/>
  <c r="VCA52" i="7"/>
  <c r="VCE51" i="7" l="1"/>
  <c r="VCC52" i="7"/>
  <c r="VCG51" i="7" l="1"/>
  <c r="VCE52" i="7"/>
  <c r="VCI51" i="7" l="1"/>
  <c r="VCG52" i="7"/>
  <c r="VCK51" i="7" l="1"/>
  <c r="VCI52" i="7"/>
  <c r="VCM51" i="7" l="1"/>
  <c r="VCK52" i="7"/>
  <c r="VCO51" i="7" l="1"/>
  <c r="VCM52" i="7"/>
  <c r="VCQ51" i="7" l="1"/>
  <c r="VCO52" i="7"/>
  <c r="VCS51" i="7" l="1"/>
  <c r="VCQ52" i="7"/>
  <c r="VCU51" i="7" l="1"/>
  <c r="VCS52" i="7"/>
  <c r="VCW51" i="7" l="1"/>
  <c r="VCU52" i="7"/>
  <c r="VCY51" i="7" l="1"/>
  <c r="VCW52" i="7"/>
  <c r="VDA51" i="7" l="1"/>
  <c r="VCY52" i="7"/>
  <c r="VDC51" i="7" l="1"/>
  <c r="VDA52" i="7"/>
  <c r="VDE51" i="7" l="1"/>
  <c r="VDC52" i="7"/>
  <c r="VDG51" i="7" l="1"/>
  <c r="VDE52" i="7"/>
  <c r="VDI51" i="7" l="1"/>
  <c r="VDG52" i="7"/>
  <c r="VDK51" i="7" l="1"/>
  <c r="VDI52" i="7"/>
  <c r="VDM51" i="7" l="1"/>
  <c r="VDK52" i="7"/>
  <c r="VDO51" i="7" l="1"/>
  <c r="VDM52" i="7"/>
  <c r="VDQ51" i="7" l="1"/>
  <c r="VDO52" i="7"/>
  <c r="VDS51" i="7" l="1"/>
  <c r="VDQ52" i="7"/>
  <c r="VDU51" i="7" l="1"/>
  <c r="VDS52" i="7"/>
  <c r="VDW51" i="7" l="1"/>
  <c r="VDU52" i="7"/>
  <c r="VDY51" i="7" l="1"/>
  <c r="VDW52" i="7"/>
  <c r="VEA51" i="7" l="1"/>
  <c r="VDY52" i="7"/>
  <c r="VEC51" i="7" l="1"/>
  <c r="VEA52" i="7"/>
  <c r="VEE51" i="7" l="1"/>
  <c r="VEC52" i="7"/>
  <c r="VEG51" i="7" l="1"/>
  <c r="VEE52" i="7"/>
  <c r="VEI51" i="7" l="1"/>
  <c r="VEG52" i="7"/>
  <c r="VEK51" i="7" l="1"/>
  <c r="VEI52" i="7"/>
  <c r="VEM51" i="7" l="1"/>
  <c r="VEK52" i="7"/>
  <c r="VEO51" i="7" l="1"/>
  <c r="VEM52" i="7"/>
  <c r="VEQ51" i="7" l="1"/>
  <c r="VEO52" i="7"/>
  <c r="VES51" i="7" l="1"/>
  <c r="VEQ52" i="7"/>
  <c r="VEU51" i="7" l="1"/>
  <c r="VES52" i="7"/>
  <c r="VEW51" i="7" l="1"/>
  <c r="VEU52" i="7"/>
  <c r="VEY51" i="7" l="1"/>
  <c r="VEW52" i="7"/>
  <c r="VFA51" i="7" l="1"/>
  <c r="VEY52" i="7"/>
  <c r="VFC51" i="7" l="1"/>
  <c r="VFA52" i="7"/>
  <c r="VFE51" i="7" l="1"/>
  <c r="VFC52" i="7"/>
  <c r="VFG51" i="7" l="1"/>
  <c r="VFE52" i="7"/>
  <c r="VFI51" i="7" l="1"/>
  <c r="VFG52" i="7"/>
  <c r="VFK51" i="7" l="1"/>
  <c r="VFI52" i="7"/>
  <c r="VFM51" i="7" l="1"/>
  <c r="VFK52" i="7"/>
  <c r="VFO51" i="7" l="1"/>
  <c r="VFM52" i="7"/>
  <c r="VFQ51" i="7" l="1"/>
  <c r="VFO52" i="7"/>
  <c r="VFS51" i="7" l="1"/>
  <c r="VFQ52" i="7"/>
  <c r="VFU51" i="7" l="1"/>
  <c r="VFS52" i="7"/>
  <c r="VFW51" i="7" l="1"/>
  <c r="VFU52" i="7"/>
  <c r="VFY51" i="7" l="1"/>
  <c r="VFW52" i="7"/>
  <c r="VGA51" i="7" l="1"/>
  <c r="VFY52" i="7"/>
  <c r="VGC51" i="7" l="1"/>
  <c r="VGA52" i="7"/>
  <c r="VGE51" i="7" l="1"/>
  <c r="VGC52" i="7"/>
  <c r="VGG51" i="7" l="1"/>
  <c r="VGE52" i="7"/>
  <c r="VGI51" i="7" l="1"/>
  <c r="VGG52" i="7"/>
  <c r="VGK51" i="7" l="1"/>
  <c r="VGI52" i="7"/>
  <c r="VGM51" i="7" l="1"/>
  <c r="VGK52" i="7"/>
  <c r="VGO51" i="7" l="1"/>
  <c r="VGM52" i="7"/>
  <c r="VGQ51" i="7" l="1"/>
  <c r="VGO52" i="7"/>
  <c r="VGS51" i="7" l="1"/>
  <c r="VGQ52" i="7"/>
  <c r="VGU51" i="7" l="1"/>
  <c r="VGS52" i="7"/>
  <c r="VGW51" i="7" l="1"/>
  <c r="VGU52" i="7"/>
  <c r="VGY51" i="7" l="1"/>
  <c r="VGW52" i="7"/>
  <c r="VHA51" i="7" l="1"/>
  <c r="VGY52" i="7"/>
  <c r="VHC51" i="7" l="1"/>
  <c r="VHA52" i="7"/>
  <c r="VHE51" i="7" l="1"/>
  <c r="VHC52" i="7"/>
  <c r="VHG51" i="7" l="1"/>
  <c r="VHE52" i="7"/>
  <c r="VHI51" i="7" l="1"/>
  <c r="VHG52" i="7"/>
  <c r="VHK51" i="7" l="1"/>
  <c r="VHI52" i="7"/>
  <c r="VHM51" i="7" l="1"/>
  <c r="VHK52" i="7"/>
  <c r="VHO51" i="7" l="1"/>
  <c r="VHM52" i="7"/>
  <c r="VHQ51" i="7" l="1"/>
  <c r="VHO52" i="7"/>
  <c r="VHS51" i="7" l="1"/>
  <c r="VHQ52" i="7"/>
  <c r="VHU51" i="7" l="1"/>
  <c r="VHS52" i="7"/>
  <c r="VHW51" i="7" l="1"/>
  <c r="VHU52" i="7"/>
  <c r="VHY51" i="7" l="1"/>
  <c r="VHW52" i="7"/>
  <c r="VIA51" i="7" l="1"/>
  <c r="VHY52" i="7"/>
  <c r="VIC51" i="7" l="1"/>
  <c r="VIA52" i="7"/>
  <c r="VIE51" i="7" l="1"/>
  <c r="VIC52" i="7"/>
  <c r="VIG51" i="7" l="1"/>
  <c r="VIE52" i="7"/>
  <c r="VII51" i="7" l="1"/>
  <c r="VIG52" i="7"/>
  <c r="VIK51" i="7" l="1"/>
  <c r="VII52" i="7"/>
  <c r="VIM51" i="7" l="1"/>
  <c r="VIK52" i="7"/>
  <c r="VIO51" i="7" l="1"/>
  <c r="VIM52" i="7"/>
  <c r="VIQ51" i="7" l="1"/>
  <c r="VIO52" i="7"/>
  <c r="VIS51" i="7" l="1"/>
  <c r="VIQ52" i="7"/>
  <c r="VIU51" i="7" l="1"/>
  <c r="VIS52" i="7"/>
  <c r="VIW51" i="7" l="1"/>
  <c r="VIU52" i="7"/>
  <c r="VIY51" i="7" l="1"/>
  <c r="VIW52" i="7"/>
  <c r="VJA51" i="7" l="1"/>
  <c r="VIY52" i="7"/>
  <c r="VJC51" i="7" l="1"/>
  <c r="VJA52" i="7"/>
  <c r="VJE51" i="7" l="1"/>
  <c r="VJC52" i="7"/>
  <c r="VJG51" i="7" l="1"/>
  <c r="VJE52" i="7"/>
  <c r="VJI51" i="7" l="1"/>
  <c r="VJG52" i="7"/>
  <c r="VJK51" i="7" l="1"/>
  <c r="VJI52" i="7"/>
  <c r="VJM51" i="7" l="1"/>
  <c r="VJK52" i="7"/>
  <c r="VJO51" i="7" l="1"/>
  <c r="VJM52" i="7"/>
  <c r="VJQ51" i="7" l="1"/>
  <c r="VJO52" i="7"/>
  <c r="VJS51" i="7" l="1"/>
  <c r="VJQ52" i="7"/>
  <c r="VJU51" i="7" l="1"/>
  <c r="VJS52" i="7"/>
  <c r="VJW51" i="7" l="1"/>
  <c r="VJU52" i="7"/>
  <c r="VJY51" i="7" l="1"/>
  <c r="VJW52" i="7"/>
  <c r="VKA51" i="7" l="1"/>
  <c r="VJY52" i="7"/>
  <c r="VKC51" i="7" l="1"/>
  <c r="VKA52" i="7"/>
  <c r="VKE51" i="7" l="1"/>
  <c r="VKC52" i="7"/>
  <c r="VKG51" i="7" l="1"/>
  <c r="VKE52" i="7"/>
  <c r="VKI51" i="7" l="1"/>
  <c r="VKG52" i="7"/>
  <c r="VKK51" i="7" l="1"/>
  <c r="VKI52" i="7"/>
  <c r="VKM51" i="7" l="1"/>
  <c r="VKK52" i="7"/>
  <c r="VKO51" i="7" l="1"/>
  <c r="VKM52" i="7"/>
  <c r="VKQ51" i="7" l="1"/>
  <c r="VKO52" i="7"/>
  <c r="VKS51" i="7" l="1"/>
  <c r="VKQ52" i="7"/>
  <c r="VKU51" i="7" l="1"/>
  <c r="VKS52" i="7"/>
  <c r="VKW51" i="7" l="1"/>
  <c r="VKU52" i="7"/>
  <c r="VKY51" i="7" l="1"/>
  <c r="VKW52" i="7"/>
  <c r="VLA51" i="7" l="1"/>
  <c r="VKY52" i="7"/>
  <c r="VLC51" i="7" l="1"/>
  <c r="VLA52" i="7"/>
  <c r="VLE51" i="7" l="1"/>
  <c r="VLC52" i="7"/>
  <c r="VLG51" i="7" l="1"/>
  <c r="VLE52" i="7"/>
  <c r="VLI51" i="7" l="1"/>
  <c r="VLG52" i="7"/>
  <c r="VLK51" i="7" l="1"/>
  <c r="VLI52" i="7"/>
  <c r="VLM51" i="7" l="1"/>
  <c r="VLK52" i="7"/>
  <c r="VLO51" i="7" l="1"/>
  <c r="VLM52" i="7"/>
  <c r="VLQ51" i="7" l="1"/>
  <c r="VLO52" i="7"/>
  <c r="VLS51" i="7" l="1"/>
  <c r="VLQ52" i="7"/>
  <c r="VLU51" i="7" l="1"/>
  <c r="VLS52" i="7"/>
  <c r="VLW51" i="7" l="1"/>
  <c r="VLU52" i="7"/>
  <c r="VLY51" i="7" l="1"/>
  <c r="VLW52" i="7"/>
  <c r="VMA51" i="7" l="1"/>
  <c r="VLY52" i="7"/>
  <c r="VMC51" i="7" l="1"/>
  <c r="VMA52" i="7"/>
  <c r="VME51" i="7" l="1"/>
  <c r="VMC52" i="7"/>
  <c r="VMG51" i="7" l="1"/>
  <c r="VME52" i="7"/>
  <c r="VMI51" i="7" l="1"/>
  <c r="VMG52" i="7"/>
  <c r="VMK51" i="7" l="1"/>
  <c r="VMI52" i="7"/>
  <c r="VMM51" i="7" l="1"/>
  <c r="VMK52" i="7"/>
  <c r="VMO51" i="7" l="1"/>
  <c r="VMM52" i="7"/>
  <c r="VMQ51" i="7" l="1"/>
  <c r="VMO52" i="7"/>
  <c r="VMS51" i="7" l="1"/>
  <c r="VMQ52" i="7"/>
  <c r="VMU51" i="7" l="1"/>
  <c r="VMS52" i="7"/>
  <c r="VMW51" i="7" l="1"/>
  <c r="VMU52" i="7"/>
  <c r="VMY51" i="7" l="1"/>
  <c r="VMW52" i="7"/>
  <c r="VNA51" i="7" l="1"/>
  <c r="VMY52" i="7"/>
  <c r="VNC51" i="7" l="1"/>
  <c r="VNA52" i="7"/>
  <c r="VNE51" i="7" l="1"/>
  <c r="VNC52" i="7"/>
  <c r="VNG51" i="7" l="1"/>
  <c r="VNE52" i="7"/>
  <c r="VNI51" i="7" l="1"/>
  <c r="VNG52" i="7"/>
  <c r="VNK51" i="7" l="1"/>
  <c r="VNI52" i="7"/>
  <c r="VNM51" i="7" l="1"/>
  <c r="VNK52" i="7"/>
  <c r="VNO51" i="7" l="1"/>
  <c r="VNM52" i="7"/>
  <c r="VNQ51" i="7" l="1"/>
  <c r="VNO52" i="7"/>
  <c r="VNS51" i="7" l="1"/>
  <c r="VNQ52" i="7"/>
  <c r="VNU51" i="7" l="1"/>
  <c r="VNS52" i="7"/>
  <c r="VNW51" i="7" l="1"/>
  <c r="VNU52" i="7"/>
  <c r="VNY51" i="7" l="1"/>
  <c r="VNW52" i="7"/>
  <c r="VOA51" i="7" l="1"/>
  <c r="VNY52" i="7"/>
  <c r="VOC51" i="7" l="1"/>
  <c r="VOA52" i="7"/>
  <c r="VOE51" i="7" l="1"/>
  <c r="VOC52" i="7"/>
  <c r="VOG51" i="7" l="1"/>
  <c r="VOE52" i="7"/>
  <c r="VOI51" i="7" l="1"/>
  <c r="VOG52" i="7"/>
  <c r="VOK51" i="7" l="1"/>
  <c r="VOI52" i="7"/>
  <c r="VOM51" i="7" l="1"/>
  <c r="VOK52" i="7"/>
  <c r="VOO51" i="7" l="1"/>
  <c r="VOM52" i="7"/>
  <c r="VOQ51" i="7" l="1"/>
  <c r="VOO52" i="7"/>
  <c r="VOS51" i="7" l="1"/>
  <c r="VOQ52" i="7"/>
  <c r="VOU51" i="7" l="1"/>
  <c r="VOS52" i="7"/>
  <c r="VOW51" i="7" l="1"/>
  <c r="VOU52" i="7"/>
  <c r="VOY51" i="7" l="1"/>
  <c r="VOW52" i="7"/>
  <c r="VPA51" i="7" l="1"/>
  <c r="VOY52" i="7"/>
  <c r="VPC51" i="7" l="1"/>
  <c r="VPA52" i="7"/>
  <c r="VPE51" i="7" l="1"/>
  <c r="VPC52" i="7"/>
  <c r="VPG51" i="7" l="1"/>
  <c r="VPE52" i="7"/>
  <c r="VPI51" i="7" l="1"/>
  <c r="VPG52" i="7"/>
  <c r="VPK51" i="7" l="1"/>
  <c r="VPI52" i="7"/>
  <c r="VPM51" i="7" l="1"/>
  <c r="VPK52" i="7"/>
  <c r="VPO51" i="7" l="1"/>
  <c r="VPM52" i="7"/>
  <c r="VPQ51" i="7" l="1"/>
  <c r="VPO52" i="7"/>
  <c r="VPS51" i="7" l="1"/>
  <c r="VPQ52" i="7"/>
  <c r="VPU51" i="7" l="1"/>
  <c r="VPS52" i="7"/>
  <c r="VPW51" i="7" l="1"/>
  <c r="VPU52" i="7"/>
  <c r="VPY51" i="7" l="1"/>
  <c r="VPW52" i="7"/>
  <c r="VQA51" i="7" l="1"/>
  <c r="VPY52" i="7"/>
  <c r="VQC51" i="7" l="1"/>
  <c r="VQA52" i="7"/>
  <c r="VQE51" i="7" l="1"/>
  <c r="VQC52" i="7"/>
  <c r="VQG51" i="7" l="1"/>
  <c r="VQE52" i="7"/>
  <c r="VQI51" i="7" l="1"/>
  <c r="VQG52" i="7"/>
  <c r="VQK51" i="7" l="1"/>
  <c r="VQI52" i="7"/>
  <c r="VQM51" i="7" l="1"/>
  <c r="VQK52" i="7"/>
  <c r="VQO51" i="7" l="1"/>
  <c r="VQM52" i="7"/>
  <c r="VQQ51" i="7" l="1"/>
  <c r="VQO52" i="7"/>
  <c r="VQS51" i="7" l="1"/>
  <c r="VQQ52" i="7"/>
  <c r="VQU51" i="7" l="1"/>
  <c r="VQS52" i="7"/>
  <c r="VQW51" i="7" l="1"/>
  <c r="VQU52" i="7"/>
  <c r="VQY51" i="7" l="1"/>
  <c r="VQW52" i="7"/>
  <c r="VRA51" i="7" l="1"/>
  <c r="VQY52" i="7"/>
  <c r="VRC51" i="7" l="1"/>
  <c r="VRA52" i="7"/>
  <c r="VRE51" i="7" l="1"/>
  <c r="VRC52" i="7"/>
  <c r="VRG51" i="7" l="1"/>
  <c r="VRE52" i="7"/>
  <c r="VRI51" i="7" l="1"/>
  <c r="VRG52" i="7"/>
  <c r="VRK51" i="7" l="1"/>
  <c r="VRI52" i="7"/>
  <c r="VRM51" i="7" l="1"/>
  <c r="VRK52" i="7"/>
  <c r="VRO51" i="7" l="1"/>
  <c r="VRM52" i="7"/>
  <c r="VRQ51" i="7" l="1"/>
  <c r="VRO52" i="7"/>
  <c r="VRS51" i="7" l="1"/>
  <c r="VRQ52" i="7"/>
  <c r="VRU51" i="7" l="1"/>
  <c r="VRS52" i="7"/>
  <c r="VRW51" i="7" l="1"/>
  <c r="VRU52" i="7"/>
  <c r="VRY51" i="7" l="1"/>
  <c r="VRW52" i="7"/>
  <c r="VSA51" i="7" l="1"/>
  <c r="VRY52" i="7"/>
  <c r="VSC51" i="7" l="1"/>
  <c r="VSA52" i="7"/>
  <c r="VSE51" i="7" l="1"/>
  <c r="VSC52" i="7"/>
  <c r="VSG51" i="7" l="1"/>
  <c r="VSE52" i="7"/>
  <c r="VSI51" i="7" l="1"/>
  <c r="VSG52" i="7"/>
  <c r="VSK51" i="7" l="1"/>
  <c r="VSI52" i="7"/>
  <c r="VSM51" i="7" l="1"/>
  <c r="VSK52" i="7"/>
  <c r="VSO51" i="7" l="1"/>
  <c r="VSM52" i="7"/>
  <c r="VSQ51" i="7" l="1"/>
  <c r="VSO52" i="7"/>
  <c r="VSS51" i="7" l="1"/>
  <c r="VSQ52" i="7"/>
  <c r="VSU51" i="7" l="1"/>
  <c r="VSS52" i="7"/>
  <c r="VSW51" i="7" l="1"/>
  <c r="VSU52" i="7"/>
  <c r="VSY51" i="7" l="1"/>
  <c r="VSW52" i="7"/>
  <c r="VTA51" i="7" l="1"/>
  <c r="VSY52" i="7"/>
  <c r="VTC51" i="7" l="1"/>
  <c r="VTA52" i="7"/>
  <c r="VTE51" i="7" l="1"/>
  <c r="VTC52" i="7"/>
  <c r="VTG51" i="7" l="1"/>
  <c r="VTE52" i="7"/>
  <c r="VTI51" i="7" l="1"/>
  <c r="VTG52" i="7"/>
  <c r="VTK51" i="7" l="1"/>
  <c r="VTI52" i="7"/>
  <c r="VTM51" i="7" l="1"/>
  <c r="VTK52" i="7"/>
  <c r="VTO51" i="7" l="1"/>
  <c r="VTM52" i="7"/>
  <c r="VTQ51" i="7" l="1"/>
  <c r="VTO52" i="7"/>
  <c r="VTS51" i="7" l="1"/>
  <c r="VTQ52" i="7"/>
  <c r="VTU51" i="7" l="1"/>
  <c r="VTS52" i="7"/>
  <c r="VTW51" i="7" l="1"/>
  <c r="VTU52" i="7"/>
  <c r="VTY51" i="7" l="1"/>
  <c r="VTW52" i="7"/>
  <c r="VUA51" i="7" l="1"/>
  <c r="VTY52" i="7"/>
  <c r="VUC51" i="7" l="1"/>
  <c r="VUA52" i="7"/>
  <c r="VUE51" i="7" l="1"/>
  <c r="VUC52" i="7"/>
  <c r="VUG51" i="7" l="1"/>
  <c r="VUE52" i="7"/>
  <c r="VUI51" i="7" l="1"/>
  <c r="VUG52" i="7"/>
  <c r="VUK51" i="7" l="1"/>
  <c r="VUI52" i="7"/>
  <c r="VUM51" i="7" l="1"/>
  <c r="VUK52" i="7"/>
  <c r="VUO51" i="7" l="1"/>
  <c r="VUM52" i="7"/>
  <c r="VUQ51" i="7" l="1"/>
  <c r="VUO52" i="7"/>
  <c r="VUS51" i="7" l="1"/>
  <c r="VUQ52" i="7"/>
  <c r="VUU51" i="7" l="1"/>
  <c r="VUS52" i="7"/>
  <c r="VUW51" i="7" l="1"/>
  <c r="VUU52" i="7"/>
  <c r="VUY51" i="7" l="1"/>
  <c r="VUW52" i="7"/>
  <c r="VVA51" i="7" l="1"/>
  <c r="VUY52" i="7"/>
  <c r="VVC51" i="7" l="1"/>
  <c r="VVA52" i="7"/>
  <c r="VVE51" i="7" l="1"/>
  <c r="VVC52" i="7"/>
  <c r="VVG51" i="7" l="1"/>
  <c r="VVE52" i="7"/>
  <c r="VVI51" i="7" l="1"/>
  <c r="VVG52" i="7"/>
  <c r="VVK51" i="7" l="1"/>
  <c r="VVI52" i="7"/>
  <c r="VVM51" i="7" l="1"/>
  <c r="VVK52" i="7"/>
  <c r="VVO51" i="7" l="1"/>
  <c r="VVM52" i="7"/>
  <c r="VVQ51" i="7" l="1"/>
  <c r="VVO52" i="7"/>
  <c r="VVS51" i="7" l="1"/>
  <c r="VVQ52" i="7"/>
  <c r="VVU51" i="7" l="1"/>
  <c r="VVS52" i="7"/>
  <c r="VVW51" i="7" l="1"/>
  <c r="VVU52" i="7"/>
  <c r="VVY51" i="7" l="1"/>
  <c r="VVW52" i="7"/>
  <c r="VWA51" i="7" l="1"/>
  <c r="VVY52" i="7"/>
  <c r="VWC51" i="7" l="1"/>
  <c r="VWA52" i="7"/>
  <c r="VWE51" i="7" l="1"/>
  <c r="VWC52" i="7"/>
  <c r="VWG51" i="7" l="1"/>
  <c r="VWE52" i="7"/>
  <c r="VWI51" i="7" l="1"/>
  <c r="VWG52" i="7"/>
  <c r="VWK51" i="7" l="1"/>
  <c r="VWI52" i="7"/>
  <c r="VWM51" i="7" l="1"/>
  <c r="VWK52" i="7"/>
  <c r="VWO51" i="7" l="1"/>
  <c r="VWM52" i="7"/>
  <c r="VWQ51" i="7" l="1"/>
  <c r="VWO52" i="7"/>
  <c r="VWS51" i="7" l="1"/>
  <c r="VWQ52" i="7"/>
  <c r="VWU51" i="7" l="1"/>
  <c r="VWS52" i="7"/>
  <c r="VWW51" i="7" l="1"/>
  <c r="VWU52" i="7"/>
  <c r="VWY51" i="7" l="1"/>
  <c r="VWW52" i="7"/>
  <c r="VXA51" i="7" l="1"/>
  <c r="VWY52" i="7"/>
  <c r="VXC51" i="7" l="1"/>
  <c r="VXA52" i="7"/>
  <c r="VXE51" i="7" l="1"/>
  <c r="VXC52" i="7"/>
  <c r="VXG51" i="7" l="1"/>
  <c r="VXE52" i="7"/>
  <c r="VXI51" i="7" l="1"/>
  <c r="VXG52" i="7"/>
  <c r="VXK51" i="7" l="1"/>
  <c r="VXI52" i="7"/>
  <c r="VXM51" i="7" l="1"/>
  <c r="VXK52" i="7"/>
  <c r="VXO51" i="7" l="1"/>
  <c r="VXM52" i="7"/>
  <c r="VXQ51" i="7" l="1"/>
  <c r="VXO52" i="7"/>
  <c r="VXS51" i="7" l="1"/>
  <c r="VXQ52" i="7"/>
  <c r="VXU51" i="7" l="1"/>
  <c r="VXS52" i="7"/>
  <c r="VXW51" i="7" l="1"/>
  <c r="VXU52" i="7"/>
  <c r="VXY51" i="7" l="1"/>
  <c r="VXW52" i="7"/>
  <c r="VYA51" i="7" l="1"/>
  <c r="VXY52" i="7"/>
  <c r="VYC51" i="7" l="1"/>
  <c r="VYA52" i="7"/>
  <c r="VYE51" i="7" l="1"/>
  <c r="VYC52" i="7"/>
  <c r="VYG51" i="7" l="1"/>
  <c r="VYE52" i="7"/>
  <c r="VYI51" i="7" l="1"/>
  <c r="VYG52" i="7"/>
  <c r="VYK51" i="7" l="1"/>
  <c r="VYI52" i="7"/>
  <c r="VYM51" i="7" l="1"/>
  <c r="VYK52" i="7"/>
  <c r="VYO51" i="7" l="1"/>
  <c r="VYM52" i="7"/>
  <c r="VYQ51" i="7" l="1"/>
  <c r="VYO52" i="7"/>
  <c r="VYS51" i="7" l="1"/>
  <c r="VYQ52" i="7"/>
  <c r="VYU51" i="7" l="1"/>
  <c r="VYS52" i="7"/>
  <c r="VYW51" i="7" l="1"/>
  <c r="VYU52" i="7"/>
  <c r="VYY51" i="7" l="1"/>
  <c r="VYW52" i="7"/>
  <c r="VZA51" i="7" l="1"/>
  <c r="VYY52" i="7"/>
  <c r="VZC51" i="7" l="1"/>
  <c r="VZA52" i="7"/>
  <c r="VZE51" i="7" l="1"/>
  <c r="VZC52" i="7"/>
  <c r="VZG51" i="7" l="1"/>
  <c r="VZE52" i="7"/>
  <c r="VZI51" i="7" l="1"/>
  <c r="VZG52" i="7"/>
  <c r="VZK51" i="7" l="1"/>
  <c r="VZI52" i="7"/>
  <c r="VZM51" i="7" l="1"/>
  <c r="VZK52" i="7"/>
  <c r="VZO51" i="7" l="1"/>
  <c r="VZM52" i="7"/>
  <c r="VZQ51" i="7" l="1"/>
  <c r="VZO52" i="7"/>
  <c r="VZS51" i="7" l="1"/>
  <c r="VZQ52" i="7"/>
  <c r="VZU51" i="7" l="1"/>
  <c r="VZS52" i="7"/>
  <c r="VZW51" i="7" l="1"/>
  <c r="VZU52" i="7"/>
  <c r="VZY51" i="7" l="1"/>
  <c r="VZW52" i="7"/>
  <c r="WAA51" i="7" l="1"/>
  <c r="VZY52" i="7"/>
  <c r="WAC51" i="7" l="1"/>
  <c r="WAA52" i="7"/>
  <c r="WAE51" i="7" l="1"/>
  <c r="WAC52" i="7"/>
  <c r="WAG51" i="7" l="1"/>
  <c r="WAE52" i="7"/>
  <c r="WAI51" i="7" l="1"/>
  <c r="WAG52" i="7"/>
  <c r="WAK51" i="7" l="1"/>
  <c r="WAI52" i="7"/>
  <c r="WAM51" i="7" l="1"/>
  <c r="WAK52" i="7"/>
  <c r="WAO51" i="7" l="1"/>
  <c r="WAM52" i="7"/>
  <c r="WAQ51" i="7" l="1"/>
  <c r="WAO52" i="7"/>
  <c r="WAS51" i="7" l="1"/>
  <c r="WAQ52" i="7"/>
  <c r="WAU51" i="7" l="1"/>
  <c r="WAS52" i="7"/>
  <c r="WAW51" i="7" l="1"/>
  <c r="WAU52" i="7"/>
  <c r="WAY51" i="7" l="1"/>
  <c r="WAW52" i="7"/>
  <c r="WBA51" i="7" l="1"/>
  <c r="WAY52" i="7"/>
  <c r="WBC51" i="7" l="1"/>
  <c r="WBA52" i="7"/>
  <c r="WBE51" i="7" l="1"/>
  <c r="WBC52" i="7"/>
  <c r="WBG51" i="7" l="1"/>
  <c r="WBE52" i="7"/>
  <c r="WBI51" i="7" l="1"/>
  <c r="WBG52" i="7"/>
  <c r="WBK51" i="7" l="1"/>
  <c r="WBI52" i="7"/>
  <c r="WBM51" i="7" l="1"/>
  <c r="WBK52" i="7"/>
  <c r="WBO51" i="7" l="1"/>
  <c r="WBM52" i="7"/>
  <c r="WBQ51" i="7" l="1"/>
  <c r="WBO52" i="7"/>
  <c r="WBS51" i="7" l="1"/>
  <c r="WBQ52" i="7"/>
  <c r="WBU51" i="7" l="1"/>
  <c r="WBS52" i="7"/>
  <c r="WBW51" i="7" l="1"/>
  <c r="WBU52" i="7"/>
  <c r="WBY51" i="7" l="1"/>
  <c r="WBW52" i="7"/>
  <c r="WCA51" i="7" l="1"/>
  <c r="WBY52" i="7"/>
  <c r="WCC51" i="7" l="1"/>
  <c r="WCA52" i="7"/>
  <c r="WCE51" i="7" l="1"/>
  <c r="WCC52" i="7"/>
  <c r="WCG51" i="7" l="1"/>
  <c r="WCE52" i="7"/>
  <c r="WCI51" i="7" l="1"/>
  <c r="WCG52" i="7"/>
  <c r="WCK51" i="7" l="1"/>
  <c r="WCI52" i="7"/>
  <c r="WCM51" i="7" l="1"/>
  <c r="WCK52" i="7"/>
  <c r="WCO51" i="7" l="1"/>
  <c r="WCM52" i="7"/>
  <c r="WCQ51" i="7" l="1"/>
  <c r="WCO52" i="7"/>
  <c r="WCS51" i="7" l="1"/>
  <c r="WCQ52" i="7"/>
  <c r="WCU51" i="7" l="1"/>
  <c r="WCS52" i="7"/>
  <c r="WCW51" i="7" l="1"/>
  <c r="WCU52" i="7"/>
  <c r="WCY51" i="7" l="1"/>
  <c r="WCW52" i="7"/>
  <c r="WDA51" i="7" l="1"/>
  <c r="WCY52" i="7"/>
  <c r="WDC51" i="7" l="1"/>
  <c r="WDA52" i="7"/>
  <c r="WDE51" i="7" l="1"/>
  <c r="WDC52" i="7"/>
  <c r="WDG51" i="7" l="1"/>
  <c r="WDE52" i="7"/>
  <c r="WDI51" i="7" l="1"/>
  <c r="WDG52" i="7"/>
  <c r="WDK51" i="7" l="1"/>
  <c r="WDI52" i="7"/>
  <c r="WDM51" i="7" l="1"/>
  <c r="WDK52" i="7"/>
  <c r="WDO51" i="7" l="1"/>
  <c r="WDM52" i="7"/>
  <c r="WDQ51" i="7" l="1"/>
  <c r="WDO52" i="7"/>
  <c r="WDS51" i="7" l="1"/>
  <c r="WDQ52" i="7"/>
  <c r="WDU51" i="7" l="1"/>
  <c r="WDS52" i="7"/>
  <c r="WDW51" i="7" l="1"/>
  <c r="WDU52" i="7"/>
  <c r="WDY51" i="7" l="1"/>
  <c r="WDW52" i="7"/>
  <c r="WEA51" i="7" l="1"/>
  <c r="WDY52" i="7"/>
  <c r="WEC51" i="7" l="1"/>
  <c r="WEA52" i="7"/>
  <c r="WEE51" i="7" l="1"/>
  <c r="WEC52" i="7"/>
  <c r="WEG51" i="7" l="1"/>
  <c r="WEE52" i="7"/>
  <c r="WEI51" i="7" l="1"/>
  <c r="WEG52" i="7"/>
  <c r="WEK51" i="7" l="1"/>
  <c r="WEI52" i="7"/>
  <c r="WEM51" i="7" l="1"/>
  <c r="WEK52" i="7"/>
  <c r="WEO51" i="7" l="1"/>
  <c r="WEM52" i="7"/>
  <c r="WEQ51" i="7" l="1"/>
  <c r="WEO52" i="7"/>
  <c r="WES51" i="7" l="1"/>
  <c r="WEQ52" i="7"/>
  <c r="WEU51" i="7" l="1"/>
  <c r="WES52" i="7"/>
  <c r="WEW51" i="7" l="1"/>
  <c r="WEU52" i="7"/>
  <c r="WEY51" i="7" l="1"/>
  <c r="WEW52" i="7"/>
  <c r="WFA51" i="7" l="1"/>
  <c r="WEY52" i="7"/>
  <c r="WFC51" i="7" l="1"/>
  <c r="WFA52" i="7"/>
  <c r="WFE51" i="7" l="1"/>
  <c r="WFC52" i="7"/>
  <c r="WFG51" i="7" l="1"/>
  <c r="WFE52" i="7"/>
  <c r="WFI51" i="7" l="1"/>
  <c r="WFG52" i="7"/>
  <c r="WFK51" i="7" l="1"/>
  <c r="WFI52" i="7"/>
  <c r="WFM51" i="7" l="1"/>
  <c r="WFK52" i="7"/>
  <c r="WFO51" i="7" l="1"/>
  <c r="WFM52" i="7"/>
  <c r="WFQ51" i="7" l="1"/>
  <c r="WFO52" i="7"/>
  <c r="WFS51" i="7" l="1"/>
  <c r="WFQ52" i="7"/>
  <c r="WFU51" i="7" l="1"/>
  <c r="WFS52" i="7"/>
  <c r="WFW51" i="7" l="1"/>
  <c r="WFU52" i="7"/>
  <c r="WFY51" i="7" l="1"/>
  <c r="WFW52" i="7"/>
  <c r="WGA51" i="7" l="1"/>
  <c r="WFY52" i="7"/>
  <c r="WGC51" i="7" l="1"/>
  <c r="WGA52" i="7"/>
  <c r="WGE51" i="7" l="1"/>
  <c r="WGC52" i="7"/>
  <c r="WGG51" i="7" l="1"/>
  <c r="WGE52" i="7"/>
  <c r="WGI51" i="7" l="1"/>
  <c r="WGG52" i="7"/>
  <c r="WGK51" i="7" l="1"/>
  <c r="WGI52" i="7"/>
  <c r="WGM51" i="7" l="1"/>
  <c r="WGK52" i="7"/>
  <c r="WGO51" i="7" l="1"/>
  <c r="WGM52" i="7"/>
  <c r="WGQ51" i="7" l="1"/>
  <c r="WGO52" i="7"/>
  <c r="WGS51" i="7" l="1"/>
  <c r="WGQ52" i="7"/>
  <c r="WGU51" i="7" l="1"/>
  <c r="WGS52" i="7"/>
  <c r="WGW51" i="7" l="1"/>
  <c r="WGU52" i="7"/>
  <c r="WGY51" i="7" l="1"/>
  <c r="WGW52" i="7"/>
  <c r="WHA51" i="7" l="1"/>
  <c r="WGY52" i="7"/>
  <c r="WHC51" i="7" l="1"/>
  <c r="WHA52" i="7"/>
  <c r="WHE51" i="7" l="1"/>
  <c r="WHC52" i="7"/>
  <c r="WHG51" i="7" l="1"/>
  <c r="WHE52" i="7"/>
  <c r="WHI51" i="7" l="1"/>
  <c r="WHG52" i="7"/>
  <c r="WHK51" i="7" l="1"/>
  <c r="WHI52" i="7"/>
  <c r="WHM51" i="7" l="1"/>
  <c r="WHK52" i="7"/>
  <c r="WHO51" i="7" l="1"/>
  <c r="WHM52" i="7"/>
  <c r="WHQ51" i="7" l="1"/>
  <c r="WHO52" i="7"/>
  <c r="WHS51" i="7" l="1"/>
  <c r="WHQ52" i="7"/>
  <c r="WHU51" i="7" l="1"/>
  <c r="WHS52" i="7"/>
  <c r="WHW51" i="7" l="1"/>
  <c r="WHU52" i="7"/>
  <c r="WHY51" i="7" l="1"/>
  <c r="WHW52" i="7"/>
  <c r="WIA51" i="7" l="1"/>
  <c r="WHY52" i="7"/>
  <c r="WIC51" i="7" l="1"/>
  <c r="WIA52" i="7"/>
  <c r="WIE51" i="7" l="1"/>
  <c r="WIC52" i="7"/>
  <c r="WIG51" i="7" l="1"/>
  <c r="WIE52" i="7"/>
  <c r="WII51" i="7" l="1"/>
  <c r="WIG52" i="7"/>
  <c r="WIK51" i="7" l="1"/>
  <c r="WII52" i="7"/>
  <c r="WIM51" i="7" l="1"/>
  <c r="WIK52" i="7"/>
  <c r="WIO51" i="7" l="1"/>
  <c r="WIM52" i="7"/>
  <c r="WIQ51" i="7" l="1"/>
  <c r="WIO52" i="7"/>
  <c r="WIS51" i="7" l="1"/>
  <c r="WIQ52" i="7"/>
  <c r="WIU51" i="7" l="1"/>
  <c r="WIS52" i="7"/>
  <c r="WIW51" i="7" l="1"/>
  <c r="WIU52" i="7"/>
  <c r="WIY51" i="7" l="1"/>
  <c r="WIW52" i="7"/>
  <c r="WJA51" i="7" l="1"/>
  <c r="WIY52" i="7"/>
  <c r="WJC51" i="7" l="1"/>
  <c r="WJA52" i="7"/>
  <c r="WJE51" i="7" l="1"/>
  <c r="WJC52" i="7"/>
  <c r="WJG51" i="7" l="1"/>
  <c r="WJE52" i="7"/>
  <c r="WJI51" i="7" l="1"/>
  <c r="WJG52" i="7"/>
  <c r="WJK51" i="7" l="1"/>
  <c r="WJI52" i="7"/>
  <c r="WJM51" i="7" l="1"/>
  <c r="WJK52" i="7"/>
  <c r="WJO51" i="7" l="1"/>
  <c r="WJM52" i="7"/>
  <c r="WJQ51" i="7" l="1"/>
  <c r="WJO52" i="7"/>
  <c r="WJS51" i="7" l="1"/>
  <c r="WJQ52" i="7"/>
  <c r="WJU51" i="7" l="1"/>
  <c r="WJS52" i="7"/>
  <c r="WJW51" i="7" l="1"/>
  <c r="WJU52" i="7"/>
  <c r="WJY51" i="7" l="1"/>
  <c r="WJW52" i="7"/>
  <c r="WKA51" i="7" l="1"/>
  <c r="WJY52" i="7"/>
  <c r="WKC51" i="7" l="1"/>
  <c r="WKA52" i="7"/>
  <c r="WKE51" i="7" l="1"/>
  <c r="WKC52" i="7"/>
  <c r="WKG51" i="7" l="1"/>
  <c r="WKE52" i="7"/>
  <c r="WKI51" i="7" l="1"/>
  <c r="WKG52" i="7"/>
  <c r="WKK51" i="7" l="1"/>
  <c r="WKI52" i="7"/>
  <c r="WKM51" i="7" l="1"/>
  <c r="WKK52" i="7"/>
  <c r="WKO51" i="7" l="1"/>
  <c r="WKM52" i="7"/>
  <c r="WKQ51" i="7" l="1"/>
  <c r="WKO52" i="7"/>
  <c r="WKS51" i="7" l="1"/>
  <c r="WKQ52" i="7"/>
  <c r="WKU51" i="7" l="1"/>
  <c r="WKS52" i="7"/>
  <c r="WKW51" i="7" l="1"/>
  <c r="WKU52" i="7"/>
  <c r="WKY51" i="7" l="1"/>
  <c r="WKW52" i="7"/>
  <c r="WLA51" i="7" l="1"/>
  <c r="WKY52" i="7"/>
  <c r="WLC51" i="7" l="1"/>
  <c r="WLA52" i="7"/>
  <c r="WLE51" i="7" l="1"/>
  <c r="WLC52" i="7"/>
  <c r="WLG51" i="7" l="1"/>
  <c r="WLE52" i="7"/>
  <c r="WLI51" i="7" l="1"/>
  <c r="WLG52" i="7"/>
  <c r="WLK51" i="7" l="1"/>
  <c r="WLI52" i="7"/>
  <c r="WLM51" i="7" l="1"/>
  <c r="WLK52" i="7"/>
  <c r="WLO51" i="7" l="1"/>
  <c r="WLM52" i="7"/>
  <c r="WLQ51" i="7" l="1"/>
  <c r="WLO52" i="7"/>
  <c r="WLS51" i="7" l="1"/>
  <c r="WLQ52" i="7"/>
  <c r="WLU51" i="7" l="1"/>
  <c r="WLS52" i="7"/>
  <c r="WLW51" i="7" l="1"/>
  <c r="WLU52" i="7"/>
  <c r="WLY51" i="7" l="1"/>
  <c r="WLW52" i="7"/>
  <c r="WMA51" i="7" l="1"/>
  <c r="WLY52" i="7"/>
  <c r="WMC51" i="7" l="1"/>
  <c r="WMA52" i="7"/>
  <c r="WME51" i="7" l="1"/>
  <c r="WMC52" i="7"/>
  <c r="WMG51" i="7" l="1"/>
  <c r="WME52" i="7"/>
  <c r="WMI51" i="7" l="1"/>
  <c r="WMG52" i="7"/>
  <c r="WMK51" i="7" l="1"/>
  <c r="WMI52" i="7"/>
  <c r="WMM51" i="7" l="1"/>
  <c r="WMK52" i="7"/>
  <c r="WMO51" i="7" l="1"/>
  <c r="WMM52" i="7"/>
  <c r="WMQ51" i="7" l="1"/>
  <c r="WMO52" i="7"/>
  <c r="WMS51" i="7" l="1"/>
  <c r="WMQ52" i="7"/>
  <c r="WMU51" i="7" l="1"/>
  <c r="WMS52" i="7"/>
  <c r="WMW51" i="7" l="1"/>
  <c r="WMU52" i="7"/>
  <c r="WMY51" i="7" l="1"/>
  <c r="WMW52" i="7"/>
  <c r="WNA51" i="7" l="1"/>
  <c r="WMY52" i="7"/>
  <c r="WNC51" i="7" l="1"/>
  <c r="WNA52" i="7"/>
  <c r="WNE51" i="7" l="1"/>
  <c r="WNC52" i="7"/>
  <c r="WNG51" i="7" l="1"/>
  <c r="WNE52" i="7"/>
  <c r="WNI51" i="7" l="1"/>
  <c r="WNG52" i="7"/>
  <c r="WNK51" i="7" l="1"/>
  <c r="WNI52" i="7"/>
  <c r="WNM51" i="7" l="1"/>
  <c r="WNK52" i="7"/>
  <c r="WNO51" i="7" l="1"/>
  <c r="WNM52" i="7"/>
  <c r="WNQ51" i="7" l="1"/>
  <c r="WNO52" i="7"/>
  <c r="WNS51" i="7" l="1"/>
  <c r="WNQ52" i="7"/>
  <c r="WNU51" i="7" l="1"/>
  <c r="WNS52" i="7"/>
  <c r="WNW51" i="7" l="1"/>
  <c r="WNU52" i="7"/>
  <c r="WNY51" i="7" l="1"/>
  <c r="WNW52" i="7"/>
  <c r="WOA51" i="7" l="1"/>
  <c r="WNY52" i="7"/>
  <c r="WOC51" i="7" l="1"/>
  <c r="WOA52" i="7"/>
  <c r="WOE51" i="7" l="1"/>
  <c r="WOC52" i="7"/>
  <c r="WOG51" i="7" l="1"/>
  <c r="WOE52" i="7"/>
  <c r="WOI51" i="7" l="1"/>
  <c r="WOG52" i="7"/>
  <c r="WOK51" i="7" l="1"/>
  <c r="WOI52" i="7"/>
  <c r="WOM51" i="7" l="1"/>
  <c r="WOK52" i="7"/>
  <c r="WOO51" i="7" l="1"/>
  <c r="WOM52" i="7"/>
  <c r="WOQ51" i="7" l="1"/>
  <c r="WOO52" i="7"/>
  <c r="WOS51" i="7" l="1"/>
  <c r="WOQ52" i="7"/>
  <c r="WOU51" i="7" l="1"/>
  <c r="WOS52" i="7"/>
  <c r="WOW51" i="7" l="1"/>
  <c r="WOU52" i="7"/>
  <c r="WOY51" i="7" l="1"/>
  <c r="WOW52" i="7"/>
  <c r="WPA51" i="7" l="1"/>
  <c r="WOY52" i="7"/>
  <c r="WPC51" i="7" l="1"/>
  <c r="WPA52" i="7"/>
  <c r="WPE51" i="7" l="1"/>
  <c r="WPC52" i="7"/>
  <c r="WPG51" i="7" l="1"/>
  <c r="WPE52" i="7"/>
  <c r="WPI51" i="7" l="1"/>
  <c r="WPG52" i="7"/>
  <c r="WPK51" i="7" l="1"/>
  <c r="WPI52" i="7"/>
  <c r="WPM51" i="7" l="1"/>
  <c r="WPK52" i="7"/>
  <c r="WPO51" i="7" l="1"/>
  <c r="WPM52" i="7"/>
  <c r="WPQ51" i="7" l="1"/>
  <c r="WPO52" i="7"/>
  <c r="WPS51" i="7" l="1"/>
  <c r="WPQ52" i="7"/>
  <c r="WPU51" i="7" l="1"/>
  <c r="WPS52" i="7"/>
  <c r="WPW51" i="7" l="1"/>
  <c r="WPU52" i="7"/>
  <c r="WPY51" i="7" l="1"/>
  <c r="WPW52" i="7"/>
  <c r="WQA51" i="7" l="1"/>
  <c r="WPY52" i="7"/>
  <c r="WQC51" i="7" l="1"/>
  <c r="WQA52" i="7"/>
  <c r="WQE51" i="7" l="1"/>
  <c r="WQC52" i="7"/>
  <c r="WQG51" i="7" l="1"/>
  <c r="WQE52" i="7"/>
  <c r="WQI51" i="7" l="1"/>
  <c r="WQG52" i="7"/>
  <c r="WQK51" i="7" l="1"/>
  <c r="WQI52" i="7"/>
  <c r="WQM51" i="7" l="1"/>
  <c r="WQK52" i="7"/>
  <c r="WQO51" i="7" l="1"/>
  <c r="WQM52" i="7"/>
  <c r="WQQ51" i="7" l="1"/>
  <c r="WQO52" i="7"/>
  <c r="WQS51" i="7" l="1"/>
  <c r="WQQ52" i="7"/>
  <c r="WQU51" i="7" l="1"/>
  <c r="WQS52" i="7"/>
  <c r="WQW51" i="7" l="1"/>
  <c r="WQU52" i="7"/>
  <c r="WQY51" i="7" l="1"/>
  <c r="WQW52" i="7"/>
  <c r="WRA51" i="7" l="1"/>
  <c r="WQY52" i="7"/>
  <c r="WRC51" i="7" l="1"/>
  <c r="WRA52" i="7"/>
  <c r="WRE51" i="7" l="1"/>
  <c r="WRC52" i="7"/>
  <c r="WRG51" i="7" l="1"/>
  <c r="WRE52" i="7"/>
  <c r="WRI51" i="7" l="1"/>
  <c r="WRG52" i="7"/>
  <c r="WRK51" i="7" l="1"/>
  <c r="WRI52" i="7"/>
  <c r="WRM51" i="7" l="1"/>
  <c r="WRK52" i="7"/>
  <c r="WRO51" i="7" l="1"/>
  <c r="WRM52" i="7"/>
  <c r="WRQ51" i="7" l="1"/>
  <c r="WRO52" i="7"/>
  <c r="WRS51" i="7" l="1"/>
  <c r="WRQ52" i="7"/>
  <c r="WRU51" i="7" l="1"/>
  <c r="WRS52" i="7"/>
  <c r="WRW51" i="7" l="1"/>
  <c r="WRU52" i="7"/>
  <c r="WRY51" i="7" l="1"/>
  <c r="WRW52" i="7"/>
  <c r="WSA51" i="7" l="1"/>
  <c r="WRY52" i="7"/>
  <c r="WSC51" i="7" l="1"/>
  <c r="WSA52" i="7"/>
  <c r="WSE51" i="7" l="1"/>
  <c r="WSC52" i="7"/>
  <c r="WSG51" i="7" l="1"/>
  <c r="WSE52" i="7"/>
  <c r="WSI51" i="7" l="1"/>
  <c r="WSG52" i="7"/>
  <c r="WSK51" i="7" l="1"/>
  <c r="WSI52" i="7"/>
  <c r="WSM51" i="7" l="1"/>
  <c r="WSK52" i="7"/>
  <c r="WSO51" i="7" l="1"/>
  <c r="WSM52" i="7"/>
  <c r="WSQ51" i="7" l="1"/>
  <c r="WSO52" i="7"/>
  <c r="WSS51" i="7" l="1"/>
  <c r="WSQ52" i="7"/>
  <c r="WSU51" i="7" l="1"/>
  <c r="WSS52" i="7"/>
  <c r="WSW51" i="7" l="1"/>
  <c r="WSU52" i="7"/>
  <c r="WSY51" i="7" l="1"/>
  <c r="WSW52" i="7"/>
  <c r="WTA51" i="7" l="1"/>
  <c r="WSY52" i="7"/>
  <c r="WTC51" i="7" l="1"/>
  <c r="WTA52" i="7"/>
  <c r="WTE51" i="7" l="1"/>
  <c r="WTC52" i="7"/>
  <c r="WTG51" i="7" l="1"/>
  <c r="WTE52" i="7"/>
  <c r="WTI51" i="7" l="1"/>
  <c r="WTG52" i="7"/>
  <c r="WTK51" i="7" l="1"/>
  <c r="WTI52" i="7"/>
  <c r="WTM51" i="7" l="1"/>
  <c r="WTK52" i="7"/>
  <c r="WTO51" i="7" l="1"/>
  <c r="WTM52" i="7"/>
  <c r="WTQ51" i="7" l="1"/>
  <c r="WTO52" i="7"/>
  <c r="WTS51" i="7" l="1"/>
  <c r="WTQ52" i="7"/>
  <c r="WTU51" i="7" l="1"/>
  <c r="WTS52" i="7"/>
  <c r="WTW51" i="7" l="1"/>
  <c r="WTU52" i="7"/>
  <c r="WTY51" i="7" l="1"/>
  <c r="WTW52" i="7"/>
  <c r="WUA51" i="7" l="1"/>
  <c r="WTY52" i="7"/>
  <c r="WUC51" i="7" l="1"/>
  <c r="WUA52" i="7"/>
  <c r="WUE51" i="7" l="1"/>
  <c r="WUC52" i="7"/>
  <c r="WUG51" i="7" l="1"/>
  <c r="WUE52" i="7"/>
  <c r="WUI51" i="7" l="1"/>
  <c r="WUG52" i="7"/>
  <c r="WUK51" i="7" l="1"/>
  <c r="WUI52" i="7"/>
  <c r="WUM51" i="7" l="1"/>
  <c r="WUK52" i="7"/>
  <c r="WUO51" i="7" l="1"/>
  <c r="WUM52" i="7"/>
  <c r="WUQ51" i="7" l="1"/>
  <c r="WUO52" i="7"/>
  <c r="WUS51" i="7" l="1"/>
  <c r="WUQ52" i="7"/>
  <c r="WUU51" i="7" l="1"/>
  <c r="WUS52" i="7"/>
  <c r="WUW51" i="7" l="1"/>
  <c r="WUU52" i="7"/>
  <c r="WUY51" i="7" l="1"/>
  <c r="WUW52" i="7"/>
  <c r="WVA51" i="7" l="1"/>
  <c r="WUY52" i="7"/>
  <c r="WVC51" i="7" l="1"/>
  <c r="WVA52" i="7"/>
  <c r="WVE51" i="7" l="1"/>
  <c r="WVC52" i="7"/>
  <c r="WVG51" i="7" l="1"/>
  <c r="WVE52" i="7"/>
  <c r="WVI51" i="7" l="1"/>
  <c r="WVG52" i="7"/>
  <c r="WVK51" i="7" l="1"/>
  <c r="WVI52" i="7"/>
  <c r="WVM51" i="7" l="1"/>
  <c r="WVK52" i="7"/>
  <c r="WVO51" i="7" l="1"/>
  <c r="WVM52" i="7"/>
  <c r="WVQ51" i="7" l="1"/>
  <c r="WVO52" i="7"/>
  <c r="WVS51" i="7" l="1"/>
  <c r="WVQ52" i="7"/>
  <c r="WVU51" i="7" l="1"/>
  <c r="WVS52" i="7"/>
  <c r="WVW51" i="7" l="1"/>
  <c r="WVU52" i="7"/>
  <c r="WVY51" i="7" l="1"/>
  <c r="WVW52" i="7"/>
  <c r="WWA51" i="7" l="1"/>
  <c r="WVY52" i="7"/>
  <c r="WWC51" i="7" l="1"/>
  <c r="WWA52" i="7"/>
  <c r="WWE51" i="7" l="1"/>
  <c r="WWC52" i="7"/>
  <c r="WWG51" i="7" l="1"/>
  <c r="WWE52" i="7"/>
  <c r="WWI51" i="7" l="1"/>
  <c r="WWG52" i="7"/>
  <c r="WWK51" i="7" l="1"/>
  <c r="WWI52" i="7"/>
  <c r="WWM51" i="7" l="1"/>
  <c r="WWK52" i="7"/>
  <c r="WWO51" i="7" l="1"/>
  <c r="WWM52" i="7"/>
  <c r="WWQ51" i="7" l="1"/>
  <c r="WWO52" i="7"/>
  <c r="WWS51" i="7" l="1"/>
  <c r="WWQ52" i="7"/>
  <c r="WWU51" i="7" l="1"/>
  <c r="WWS52" i="7"/>
  <c r="WWW51" i="7" l="1"/>
  <c r="WWU52" i="7"/>
  <c r="WWY51" i="7" l="1"/>
  <c r="WWW52" i="7"/>
  <c r="WXA51" i="7" l="1"/>
  <c r="WWY52" i="7"/>
  <c r="WXC51" i="7" l="1"/>
  <c r="WXA52" i="7"/>
  <c r="WXE51" i="7" l="1"/>
  <c r="WXC52" i="7"/>
  <c r="WXG51" i="7" l="1"/>
  <c r="WXE52" i="7"/>
  <c r="WXI51" i="7" l="1"/>
  <c r="WXG52" i="7"/>
  <c r="WXK51" i="7" l="1"/>
  <c r="WXI52" i="7"/>
  <c r="WXM51" i="7" l="1"/>
  <c r="WXK52" i="7"/>
  <c r="WXO51" i="7" l="1"/>
  <c r="WXM52" i="7"/>
  <c r="WXQ51" i="7" l="1"/>
  <c r="WXO52" i="7"/>
  <c r="WXS51" i="7" l="1"/>
  <c r="WXQ52" i="7"/>
  <c r="WXU51" i="7" l="1"/>
  <c r="WXS52" i="7"/>
  <c r="WXW51" i="7" l="1"/>
  <c r="WXU52" i="7"/>
  <c r="WXY51" i="7" l="1"/>
  <c r="WXW52" i="7"/>
  <c r="WYA51" i="7" l="1"/>
  <c r="WXY52" i="7"/>
  <c r="WYC51" i="7" l="1"/>
  <c r="WYA52" i="7"/>
  <c r="WYE51" i="7" l="1"/>
  <c r="WYC52" i="7"/>
  <c r="WYG51" i="7" l="1"/>
  <c r="WYE52" i="7"/>
  <c r="WYI51" i="7" l="1"/>
  <c r="WYG52" i="7"/>
  <c r="WYK51" i="7" l="1"/>
  <c r="WYI52" i="7"/>
  <c r="WYM51" i="7" l="1"/>
  <c r="WYK52" i="7"/>
  <c r="WYO51" i="7" l="1"/>
  <c r="WYM52" i="7"/>
  <c r="WYQ51" i="7" l="1"/>
  <c r="WYO52" i="7"/>
  <c r="WYS51" i="7" l="1"/>
  <c r="WYQ52" i="7"/>
  <c r="WYU51" i="7" l="1"/>
  <c r="WYS52" i="7"/>
  <c r="WYW51" i="7" l="1"/>
  <c r="WYU52" i="7"/>
  <c r="WYY51" i="7" l="1"/>
  <c r="WYW52" i="7"/>
  <c r="WZA51" i="7" l="1"/>
  <c r="WYY52" i="7"/>
  <c r="WZC51" i="7" l="1"/>
  <c r="WZA52" i="7"/>
  <c r="WZE51" i="7" l="1"/>
  <c r="WZC52" i="7"/>
  <c r="WZG51" i="7" l="1"/>
  <c r="WZE52" i="7"/>
  <c r="WZI51" i="7" l="1"/>
  <c r="WZG52" i="7"/>
  <c r="WZK51" i="7" l="1"/>
  <c r="WZI52" i="7"/>
  <c r="WZM51" i="7" l="1"/>
  <c r="WZK52" i="7"/>
  <c r="WZO51" i="7" l="1"/>
  <c r="WZM52" i="7"/>
  <c r="WZQ51" i="7" l="1"/>
  <c r="WZO52" i="7"/>
  <c r="WZS51" i="7" l="1"/>
  <c r="WZQ52" i="7"/>
  <c r="WZU51" i="7" l="1"/>
  <c r="WZS52" i="7"/>
  <c r="WZW51" i="7" l="1"/>
  <c r="WZU52" i="7"/>
  <c r="WZY51" i="7" l="1"/>
  <c r="WZW52" i="7"/>
  <c r="XAA51" i="7" l="1"/>
  <c r="WZY52" i="7"/>
  <c r="XAC51" i="7" l="1"/>
  <c r="XAA52" i="7"/>
  <c r="XAE51" i="7" l="1"/>
  <c r="XAC52" i="7"/>
  <c r="XAG51" i="7" l="1"/>
  <c r="XAE52" i="7"/>
  <c r="XAI51" i="7" l="1"/>
  <c r="XAG52" i="7"/>
  <c r="XAK51" i="7" l="1"/>
  <c r="XAI52" i="7"/>
  <c r="XAM51" i="7" l="1"/>
  <c r="XAK52" i="7"/>
  <c r="XAO51" i="7" l="1"/>
  <c r="XAM52" i="7"/>
  <c r="XAQ51" i="7" l="1"/>
  <c r="XAO52" i="7"/>
  <c r="XAS51" i="7" l="1"/>
  <c r="XAQ52" i="7"/>
  <c r="XAU51" i="7" l="1"/>
  <c r="XAS52" i="7"/>
  <c r="XAW51" i="7" l="1"/>
  <c r="XAU52" i="7"/>
  <c r="XAY51" i="7" l="1"/>
  <c r="XAW52" i="7"/>
  <c r="XBA51" i="7" l="1"/>
  <c r="XAY52" i="7"/>
  <c r="XBC51" i="7" l="1"/>
  <c r="XBA52" i="7"/>
  <c r="XBE51" i="7" l="1"/>
  <c r="XBC52" i="7"/>
  <c r="XBG51" i="7" l="1"/>
  <c r="XBE52" i="7"/>
  <c r="XBI51" i="7" l="1"/>
  <c r="XBG52" i="7"/>
  <c r="XBK51" i="7" l="1"/>
  <c r="XBI52" i="7"/>
  <c r="XBM51" i="7" l="1"/>
  <c r="XBK52" i="7"/>
  <c r="XBO51" i="7" l="1"/>
  <c r="XBM52" i="7"/>
  <c r="XBQ51" i="7" l="1"/>
  <c r="XBO52" i="7"/>
  <c r="XBS51" i="7" l="1"/>
  <c r="XBQ52" i="7"/>
  <c r="XBU51" i="7" l="1"/>
  <c r="XBS52" i="7"/>
  <c r="XBW51" i="7" l="1"/>
  <c r="XBU52" i="7"/>
  <c r="XBY51" i="7" l="1"/>
  <c r="XBW52" i="7"/>
  <c r="XCA51" i="7" l="1"/>
  <c r="XBY52" i="7"/>
  <c r="XCC51" i="7" l="1"/>
  <c r="XCA52" i="7"/>
  <c r="XCE51" i="7" l="1"/>
  <c r="XCC52" i="7"/>
  <c r="XCG51" i="7" l="1"/>
  <c r="XCE52" i="7"/>
  <c r="XCI51" i="7" l="1"/>
  <c r="XCG52" i="7"/>
  <c r="XCK51" i="7" l="1"/>
  <c r="XCI52" i="7"/>
  <c r="XCM51" i="7" l="1"/>
  <c r="XCK52" i="7"/>
  <c r="XCO51" i="7" l="1"/>
  <c r="XCM52" i="7"/>
  <c r="XCQ51" i="7" l="1"/>
  <c r="XCO52" i="7"/>
  <c r="XCS51" i="7" l="1"/>
  <c r="XCQ52" i="7"/>
  <c r="XCU51" i="7" l="1"/>
  <c r="XCS52" i="7"/>
  <c r="XCW51" i="7" l="1"/>
  <c r="XCU52" i="7"/>
  <c r="XCY51" i="7" l="1"/>
  <c r="XCW52" i="7"/>
  <c r="XDA51" i="7" l="1"/>
  <c r="XCY52" i="7"/>
  <c r="XDC51" i="7" l="1"/>
  <c r="XDA52" i="7"/>
  <c r="XDE51" i="7" l="1"/>
  <c r="XDC52" i="7"/>
  <c r="XDG51" i="7" l="1"/>
  <c r="XDE52" i="7"/>
  <c r="XDI51" i="7" l="1"/>
  <c r="XDG52" i="7"/>
  <c r="XDK51" i="7" l="1"/>
  <c r="XDI52" i="7"/>
  <c r="XDM51" i="7" l="1"/>
  <c r="XDK52" i="7"/>
  <c r="XDO51" i="7" l="1"/>
  <c r="XDM52" i="7"/>
  <c r="XDQ51" i="7" l="1"/>
  <c r="XDO52" i="7"/>
  <c r="XDS51" i="7" l="1"/>
  <c r="XDQ52" i="7"/>
  <c r="XDU51" i="7" l="1"/>
  <c r="XDS52" i="7"/>
  <c r="XDW51" i="7" l="1"/>
  <c r="XDU52" i="7"/>
  <c r="XDY51" i="7" l="1"/>
  <c r="XDW52" i="7"/>
  <c r="XEA51" i="7" l="1"/>
  <c r="XDY52" i="7"/>
  <c r="XEC51" i="7" l="1"/>
  <c r="XEA52" i="7"/>
  <c r="XEE51" i="7" l="1"/>
  <c r="XEC52" i="7"/>
  <c r="XEG51" i="7" l="1"/>
  <c r="XEE52" i="7"/>
  <c r="XEI51" i="7" l="1"/>
  <c r="XEG52" i="7"/>
  <c r="XEK51" i="7" l="1"/>
  <c r="XEI52" i="7"/>
  <c r="XEM51" i="7" l="1"/>
  <c r="XEK52" i="7"/>
  <c r="XEO51" i="7" l="1"/>
  <c r="XEM52" i="7"/>
  <c r="XEQ51" i="7" l="1"/>
  <c r="XEO52" i="7"/>
  <c r="XES51" i="7" l="1"/>
  <c r="XEQ52" i="7"/>
  <c r="XEU51" i="7" l="1"/>
  <c r="XES52" i="7"/>
  <c r="XEW51" i="7" l="1"/>
  <c r="XEU52" i="7"/>
  <c r="XEY51" i="7" l="1"/>
  <c r="XEW52" i="7"/>
  <c r="XFA51" i="7" l="1"/>
  <c r="XEY52" i="7"/>
  <c r="XFC51" i="7" l="1"/>
  <c r="XFC52" i="7" s="1"/>
  <c r="XFA52" i="7"/>
  <c r="C37" i="4" l="1"/>
  <c r="C31" i="4" l="1"/>
  <c r="D31" i="4"/>
  <c r="D35" i="4"/>
  <c r="C35" i="4"/>
  <c r="C38" i="11"/>
  <c r="B38" i="11"/>
  <c r="B37" i="13"/>
  <c r="D37" i="4"/>
  <c r="B37" i="4" s="1"/>
  <c r="E37" i="4" s="1"/>
  <c r="R37" i="4" s="1"/>
  <c r="S37" i="4" s="1"/>
  <c r="E37" i="13" s="1"/>
  <c r="D38" i="11" l="1"/>
  <c r="D96" i="4"/>
  <c r="D32" i="4"/>
  <c r="D33" i="4" s="1"/>
  <c r="C32" i="4"/>
  <c r="B86" i="11"/>
  <c r="C86" i="11"/>
  <c r="D86" i="11" s="1"/>
  <c r="B85" i="13"/>
  <c r="C36" i="11"/>
  <c r="B36" i="11"/>
  <c r="B35" i="13"/>
  <c r="B35" i="4"/>
  <c r="E35" i="4" s="1"/>
  <c r="R35" i="4" s="1"/>
  <c r="S35" i="4" s="1"/>
  <c r="E35" i="13" s="1"/>
  <c r="C32" i="11"/>
  <c r="B32" i="11"/>
  <c r="B31" i="13"/>
  <c r="B31" i="4"/>
  <c r="E31" i="4" s="1"/>
  <c r="R31" i="4" s="1"/>
  <c r="S31" i="4" s="1"/>
  <c r="E31" i="13" s="1"/>
  <c r="D36" i="11" l="1"/>
  <c r="D32" i="11"/>
  <c r="B85" i="4"/>
  <c r="C33" i="4"/>
  <c r="C33" i="11"/>
  <c r="B33" i="11"/>
  <c r="B32" i="13"/>
  <c r="B32" i="4"/>
  <c r="E32" i="4" s="1"/>
  <c r="R32" i="4" s="1"/>
  <c r="S32" i="4" s="1"/>
  <c r="E32" i="13" s="1"/>
  <c r="C34" i="11" l="1"/>
  <c r="B34" i="11"/>
  <c r="B33" i="13"/>
  <c r="B33" i="4"/>
  <c r="E33" i="4" s="1"/>
  <c r="R33" i="4" s="1"/>
  <c r="S33" i="4" s="1"/>
  <c r="E33" i="13" s="1"/>
  <c r="AJ1004" i="3"/>
  <c r="AJ1032" i="3" s="1"/>
  <c r="E85" i="4"/>
  <c r="R85" i="4" s="1"/>
  <c r="S85" i="4" s="1"/>
  <c r="N153" i="23"/>
  <c r="N160" i="23" s="1"/>
  <c r="D33" i="11"/>
  <c r="E85" i="13" l="1"/>
  <c r="T24" i="15"/>
  <c r="AP772" i="20"/>
  <c r="AP771" i="20" s="1"/>
  <c r="AP774" i="20" s="1"/>
  <c r="AF767" i="20" s="1"/>
  <c r="D34" i="11"/>
  <c r="B14" i="11" l="1"/>
  <c r="B13" i="13" l="1"/>
  <c r="B13" i="4"/>
  <c r="C14" i="11"/>
  <c r="D14" i="11" l="1"/>
  <c r="E13" i="4"/>
  <c r="S13" i="4"/>
  <c r="E13" i="13" l="1"/>
  <c r="R13" i="4"/>
  <c r="E10" i="7"/>
  <c r="G10" i="7"/>
  <c r="I10" i="7"/>
  <c r="K10" i="7"/>
  <c r="M10" i="7"/>
  <c r="O10" i="7"/>
  <c r="Q10" i="7"/>
  <c r="S10" i="7"/>
  <c r="U10" i="7"/>
  <c r="W10" i="7"/>
  <c r="Y10" i="7"/>
  <c r="AA10" i="7"/>
  <c r="AC10" i="7"/>
  <c r="AE10" i="7"/>
  <c r="AG10" i="7"/>
  <c r="B30" i="13"/>
  <c r="C38" i="4"/>
  <c r="B38" i="13" s="1"/>
  <c r="D38" i="4"/>
  <c r="B80" i="11"/>
  <c r="B82" i="11" s="1"/>
  <c r="D81" i="4"/>
  <c r="B79" i="13" l="1"/>
  <c r="B38" i="4"/>
  <c r="B30" i="4"/>
  <c r="C31" i="11"/>
  <c r="B79" i="4"/>
  <c r="E79" i="4" s="1"/>
  <c r="B31" i="11"/>
  <c r="B39" i="11" s="1"/>
  <c r="C81" i="4"/>
  <c r="C80" i="11"/>
  <c r="R79" i="4" l="1"/>
  <c r="E81" i="4"/>
  <c r="D80" i="11"/>
  <c r="C82" i="11"/>
  <c r="D82" i="11" s="1"/>
  <c r="B81" i="13"/>
  <c r="B81" i="4"/>
  <c r="C39" i="11"/>
  <c r="D31" i="11"/>
  <c r="S79" i="4" l="1"/>
  <c r="R81" i="4"/>
  <c r="D39" i="11"/>
  <c r="E79" i="13" l="1"/>
  <c r="S81" i="4"/>
  <c r="E81" i="13" s="1"/>
  <c r="B93" i="11"/>
  <c r="C93" i="11"/>
  <c r="B94" i="11"/>
  <c r="C94" i="11"/>
  <c r="D94" i="11" s="1"/>
  <c r="B92" i="13"/>
  <c r="B93" i="13"/>
  <c r="B92" i="4"/>
  <c r="E92" i="4" s="1"/>
  <c r="R92" i="4" s="1"/>
  <c r="S92" i="4" s="1"/>
  <c r="B93" i="4"/>
  <c r="E93" i="4" s="1"/>
  <c r="R93" i="4" s="1"/>
  <c r="S93" i="4" s="1"/>
  <c r="E93" i="13" s="1"/>
  <c r="D93" i="11" l="1"/>
  <c r="E92" i="13"/>
  <c r="S96" i="4"/>
  <c r="E96" i="13" s="1"/>
  <c r="B74" i="11"/>
  <c r="C74" i="11"/>
  <c r="B73" i="13"/>
  <c r="B73" i="4"/>
  <c r="E73" i="4" s="1"/>
  <c r="D74" i="11" l="1"/>
  <c r="R73" i="4"/>
  <c r="B59" i="11"/>
  <c r="B63" i="11" s="1"/>
  <c r="C59" i="11"/>
  <c r="D59" i="11" s="1"/>
  <c r="B58" i="13"/>
  <c r="B58" i="4"/>
  <c r="E58" i="4" s="1"/>
  <c r="C62" i="4"/>
  <c r="B62" i="13" s="1"/>
  <c r="C63" i="11" l="1"/>
  <c r="D63" i="11"/>
  <c r="E62" i="4"/>
  <c r="R58" i="4"/>
  <c r="R62" i="4" s="1"/>
  <c r="B62" i="4"/>
  <c r="AM564" i="3"/>
  <c r="AM565" i="3"/>
  <c r="AM570" i="3"/>
  <c r="AO637" i="3"/>
  <c r="AO640" i="3"/>
  <c r="AO641" i="3"/>
  <c r="AO649" i="3"/>
  <c r="AO651" i="3" s="1"/>
  <c r="AO650" i="3"/>
  <c r="AE709" i="3"/>
  <c r="AC888" i="3"/>
  <c r="E28" i="7" s="1"/>
  <c r="G28" i="7" s="1"/>
  <c r="I28" i="7" s="1"/>
  <c r="K28" i="7" s="1"/>
  <c r="M28" i="7" s="1"/>
  <c r="O28" i="7" s="1"/>
  <c r="Q28" i="7" s="1"/>
  <c r="S28" i="7" s="1"/>
  <c r="U28" i="7" s="1"/>
  <c r="W28" i="7" s="1"/>
  <c r="Y28" i="7" s="1"/>
  <c r="AA28" i="7" s="1"/>
  <c r="AC28" i="7" s="1"/>
  <c r="AE28" i="7" s="1"/>
  <c r="AG28" i="7" s="1"/>
  <c r="AI28" i="7" s="1"/>
  <c r="AK28" i="7" s="1"/>
  <c r="AM28" i="7" s="1"/>
  <c r="AO28" i="7" s="1"/>
  <c r="AQ28" i="7" s="1"/>
  <c r="AS28" i="7" s="1"/>
  <c r="AU28" i="7" s="1"/>
  <c r="AW28" i="7" s="1"/>
  <c r="AY28" i="7" s="1"/>
  <c r="BA28" i="7" s="1"/>
  <c r="BC28" i="7" s="1"/>
  <c r="BE28" i="7" s="1"/>
  <c r="BG28" i="7" s="1"/>
  <c r="BI28" i="7" s="1"/>
  <c r="BK28" i="7" s="1"/>
  <c r="BM28" i="7" s="1"/>
  <c r="BO28" i="7" s="1"/>
  <c r="BQ28" i="7" s="1"/>
  <c r="BS28" i="7" s="1"/>
  <c r="BU28" i="7" s="1"/>
  <c r="BW28" i="7" s="1"/>
  <c r="BY28" i="7" s="1"/>
  <c r="CA28" i="7" s="1"/>
  <c r="CC28" i="7" s="1"/>
  <c r="CE28" i="7" s="1"/>
  <c r="CG28" i="7" s="1"/>
  <c r="CI28" i="7" s="1"/>
  <c r="CK28" i="7" s="1"/>
  <c r="CM28" i="7" s="1"/>
  <c r="CO28" i="7" s="1"/>
  <c r="CQ28" i="7" s="1"/>
  <c r="CS28" i="7" s="1"/>
  <c r="CU28" i="7" s="1"/>
  <c r="CW28" i="7" s="1"/>
  <c r="CY28" i="7" s="1"/>
  <c r="DA28" i="7" s="1"/>
  <c r="DC28" i="7" s="1"/>
  <c r="DE28" i="7" s="1"/>
  <c r="DG28" i="7" s="1"/>
  <c r="DI28" i="7" s="1"/>
  <c r="DK28" i="7" s="1"/>
  <c r="DM28" i="7" s="1"/>
  <c r="DO28" i="7" s="1"/>
  <c r="DQ28" i="7" s="1"/>
  <c r="DS28" i="7" s="1"/>
  <c r="DU28" i="7" s="1"/>
  <c r="DW28" i="7" s="1"/>
  <c r="DY28" i="7" s="1"/>
  <c r="EA28" i="7" s="1"/>
  <c r="EC28" i="7" s="1"/>
  <c r="EE28" i="7" s="1"/>
  <c r="EG28" i="7" s="1"/>
  <c r="EI28" i="7" s="1"/>
  <c r="EK28" i="7" s="1"/>
  <c r="EM28" i="7" s="1"/>
  <c r="EO28" i="7" s="1"/>
  <c r="EQ28" i="7" s="1"/>
  <c r="ES28" i="7" s="1"/>
  <c r="EU28" i="7" s="1"/>
  <c r="EW28" i="7" s="1"/>
  <c r="EY28" i="7" s="1"/>
  <c r="FA28" i="7" s="1"/>
  <c r="FC28" i="7" s="1"/>
  <c r="FE28" i="7" s="1"/>
  <c r="FG28" i="7" s="1"/>
  <c r="FI28" i="7" s="1"/>
  <c r="FK28" i="7" s="1"/>
  <c r="FM28" i="7" s="1"/>
  <c r="FO28" i="7" s="1"/>
  <c r="FQ28" i="7" s="1"/>
  <c r="FS28" i="7" s="1"/>
  <c r="FU28" i="7" s="1"/>
  <c r="FW28" i="7" s="1"/>
  <c r="FY28" i="7" s="1"/>
  <c r="GA28" i="7" s="1"/>
  <c r="GC28" i="7" s="1"/>
  <c r="GE28" i="7" s="1"/>
  <c r="GG28" i="7" s="1"/>
  <c r="GI28" i="7" s="1"/>
  <c r="GK28" i="7" s="1"/>
  <c r="GM28" i="7" s="1"/>
  <c r="GO28" i="7" s="1"/>
  <c r="GQ28" i="7" s="1"/>
  <c r="GS28" i="7" s="1"/>
  <c r="GU28" i="7" s="1"/>
  <c r="GW28" i="7" s="1"/>
  <c r="GY28" i="7" s="1"/>
  <c r="HA28" i="7" s="1"/>
  <c r="HC28" i="7" s="1"/>
  <c r="HE28" i="7" s="1"/>
  <c r="HG28" i="7" s="1"/>
  <c r="HI28" i="7" s="1"/>
  <c r="HK28" i="7" s="1"/>
  <c r="HM28" i="7" s="1"/>
  <c r="HO28" i="7" s="1"/>
  <c r="HQ28" i="7" s="1"/>
  <c r="HS28" i="7" s="1"/>
  <c r="HU28" i="7" s="1"/>
  <c r="HW28" i="7" s="1"/>
  <c r="HY28" i="7" s="1"/>
  <c r="IA28" i="7" s="1"/>
  <c r="IC28" i="7" s="1"/>
  <c r="IE28" i="7" s="1"/>
  <c r="IG28" i="7" s="1"/>
  <c r="II28" i="7" s="1"/>
  <c r="IK28" i="7" s="1"/>
  <c r="IM28" i="7" s="1"/>
  <c r="IO28" i="7" s="1"/>
  <c r="IQ28" i="7" s="1"/>
  <c r="IS28" i="7" s="1"/>
  <c r="IU28" i="7" s="1"/>
  <c r="IW28" i="7" s="1"/>
  <c r="IY28" i="7" s="1"/>
  <c r="JA28" i="7" s="1"/>
  <c r="JC28" i="7" s="1"/>
  <c r="JE28" i="7" s="1"/>
  <c r="JG28" i="7" s="1"/>
  <c r="JI28" i="7" s="1"/>
  <c r="JK28" i="7" s="1"/>
  <c r="JM28" i="7" s="1"/>
  <c r="JO28" i="7" s="1"/>
  <c r="JQ28" i="7" s="1"/>
  <c r="JS28" i="7" s="1"/>
  <c r="JU28" i="7" s="1"/>
  <c r="JW28" i="7" s="1"/>
  <c r="JY28" i="7" s="1"/>
  <c r="KA28" i="7" s="1"/>
  <c r="KC28" i="7" s="1"/>
  <c r="KE28" i="7" s="1"/>
  <c r="KG28" i="7" s="1"/>
  <c r="KI28" i="7" s="1"/>
  <c r="KK28" i="7" s="1"/>
  <c r="KM28" i="7" s="1"/>
  <c r="KO28" i="7" s="1"/>
  <c r="KQ28" i="7" s="1"/>
  <c r="KS28" i="7" s="1"/>
  <c r="KU28" i="7" s="1"/>
  <c r="KW28" i="7" s="1"/>
  <c r="KY28" i="7" s="1"/>
  <c r="LA28" i="7" s="1"/>
  <c r="LC28" i="7" s="1"/>
  <c r="LE28" i="7" s="1"/>
  <c r="LG28" i="7" s="1"/>
  <c r="LI28" i="7" s="1"/>
  <c r="LK28" i="7" s="1"/>
  <c r="LM28" i="7" s="1"/>
  <c r="LO28" i="7" s="1"/>
  <c r="LQ28" i="7" s="1"/>
  <c r="LS28" i="7" s="1"/>
  <c r="LU28" i="7" s="1"/>
  <c r="LW28" i="7" s="1"/>
  <c r="LY28" i="7" s="1"/>
  <c r="MA28" i="7" s="1"/>
  <c r="MC28" i="7" s="1"/>
  <c r="ME28" i="7" s="1"/>
  <c r="MG28" i="7" s="1"/>
  <c r="MI28" i="7" s="1"/>
  <c r="MK28" i="7" s="1"/>
  <c r="MM28" i="7" s="1"/>
  <c r="MO28" i="7" s="1"/>
  <c r="MQ28" i="7" s="1"/>
  <c r="MS28" i="7" s="1"/>
  <c r="MU28" i="7" s="1"/>
  <c r="MW28" i="7" s="1"/>
  <c r="MY28" i="7" s="1"/>
  <c r="NA28" i="7" s="1"/>
  <c r="NC28" i="7" s="1"/>
  <c r="NE28" i="7" s="1"/>
  <c r="NG28" i="7" s="1"/>
  <c r="NI28" i="7" s="1"/>
  <c r="NK28" i="7" s="1"/>
  <c r="NM28" i="7" s="1"/>
  <c r="NO28" i="7" s="1"/>
  <c r="NQ28" i="7" s="1"/>
  <c r="NS28" i="7" s="1"/>
  <c r="NU28" i="7" s="1"/>
  <c r="NW28" i="7" s="1"/>
  <c r="NY28" i="7" s="1"/>
  <c r="OA28" i="7" s="1"/>
  <c r="OC28" i="7" s="1"/>
  <c r="OE28" i="7" s="1"/>
  <c r="OG28" i="7" s="1"/>
  <c r="OI28" i="7" s="1"/>
  <c r="OK28" i="7" s="1"/>
  <c r="OM28" i="7" s="1"/>
  <c r="OO28" i="7" s="1"/>
  <c r="OQ28" i="7" s="1"/>
  <c r="OS28" i="7" s="1"/>
  <c r="OU28" i="7" s="1"/>
  <c r="OW28" i="7" s="1"/>
  <c r="OY28" i="7" s="1"/>
  <c r="PA28" i="7" s="1"/>
  <c r="PC28" i="7" s="1"/>
  <c r="PE28" i="7" s="1"/>
  <c r="PG28" i="7" s="1"/>
  <c r="PI28" i="7" s="1"/>
  <c r="PK28" i="7" s="1"/>
  <c r="PM28" i="7" s="1"/>
  <c r="PO28" i="7" s="1"/>
  <c r="PQ28" i="7" s="1"/>
  <c r="PS28" i="7" s="1"/>
  <c r="PU28" i="7" s="1"/>
  <c r="PW28" i="7" s="1"/>
  <c r="PY28" i="7" s="1"/>
  <c r="QA28" i="7" s="1"/>
  <c r="QC28" i="7" s="1"/>
  <c r="QE28" i="7" s="1"/>
  <c r="QG28" i="7" s="1"/>
  <c r="QI28" i="7" s="1"/>
  <c r="QK28" i="7" s="1"/>
  <c r="QM28" i="7" s="1"/>
  <c r="QO28" i="7" s="1"/>
  <c r="QQ28" i="7" s="1"/>
  <c r="QS28" i="7" s="1"/>
  <c r="QU28" i="7" s="1"/>
  <c r="QW28" i="7" s="1"/>
  <c r="QY28" i="7" s="1"/>
  <c r="RA28" i="7" s="1"/>
  <c r="RC28" i="7" s="1"/>
  <c r="RE28" i="7" s="1"/>
  <c r="RG28" i="7" s="1"/>
  <c r="RI28" i="7" s="1"/>
  <c r="RK28" i="7" s="1"/>
  <c r="RM28" i="7" s="1"/>
  <c r="RO28" i="7" s="1"/>
  <c r="RQ28" i="7" s="1"/>
  <c r="RS28" i="7" s="1"/>
  <c r="RU28" i="7" s="1"/>
  <c r="RW28" i="7" s="1"/>
  <c r="RY28" i="7" s="1"/>
  <c r="SA28" i="7" s="1"/>
  <c r="SC28" i="7" s="1"/>
  <c r="SE28" i="7" s="1"/>
  <c r="SG28" i="7" s="1"/>
  <c r="SI28" i="7" s="1"/>
  <c r="SK28" i="7" s="1"/>
  <c r="SM28" i="7" s="1"/>
  <c r="SO28" i="7" s="1"/>
  <c r="SQ28" i="7" s="1"/>
  <c r="SS28" i="7" s="1"/>
  <c r="SU28" i="7" s="1"/>
  <c r="SW28" i="7" s="1"/>
  <c r="SY28" i="7" s="1"/>
  <c r="TA28" i="7" s="1"/>
  <c r="TC28" i="7" s="1"/>
  <c r="TE28" i="7" s="1"/>
  <c r="TG28" i="7" s="1"/>
  <c r="TI28" i="7" s="1"/>
  <c r="TK28" i="7" s="1"/>
  <c r="TM28" i="7" s="1"/>
  <c r="TO28" i="7" s="1"/>
  <c r="TQ28" i="7" s="1"/>
  <c r="TS28" i="7" s="1"/>
  <c r="TU28" i="7" s="1"/>
  <c r="TW28" i="7" s="1"/>
  <c r="TY28" i="7" s="1"/>
  <c r="UA28" i="7" s="1"/>
  <c r="UC28" i="7" s="1"/>
  <c r="UE28" i="7" s="1"/>
  <c r="UG28" i="7" s="1"/>
  <c r="UI28" i="7" s="1"/>
  <c r="UK28" i="7" s="1"/>
  <c r="UM28" i="7" s="1"/>
  <c r="UO28" i="7" s="1"/>
  <c r="UQ28" i="7" s="1"/>
  <c r="US28" i="7" s="1"/>
  <c r="UU28" i="7" s="1"/>
  <c r="UW28" i="7" s="1"/>
  <c r="UY28" i="7" s="1"/>
  <c r="VA28" i="7" s="1"/>
  <c r="VC28" i="7" s="1"/>
  <c r="VE28" i="7" s="1"/>
  <c r="VG28" i="7" s="1"/>
  <c r="VI28" i="7" s="1"/>
  <c r="VK28" i="7" s="1"/>
  <c r="VM28" i="7" s="1"/>
  <c r="VO28" i="7" s="1"/>
  <c r="VQ28" i="7" s="1"/>
  <c r="VS28" i="7" s="1"/>
  <c r="VU28" i="7" s="1"/>
  <c r="VW28" i="7" s="1"/>
  <c r="VY28" i="7" s="1"/>
  <c r="WA28" i="7" s="1"/>
  <c r="WC28" i="7" s="1"/>
  <c r="WE28" i="7" s="1"/>
  <c r="WG28" i="7" s="1"/>
  <c r="WI28" i="7" s="1"/>
  <c r="WK28" i="7" s="1"/>
  <c r="WM28" i="7" s="1"/>
  <c r="WO28" i="7" s="1"/>
  <c r="WQ28" i="7" s="1"/>
  <c r="WS28" i="7" s="1"/>
  <c r="WU28" i="7" s="1"/>
  <c r="WW28" i="7" s="1"/>
  <c r="WY28" i="7" s="1"/>
  <c r="XA28" i="7" s="1"/>
  <c r="XC28" i="7" s="1"/>
  <c r="XE28" i="7" s="1"/>
  <c r="XG28" i="7" s="1"/>
  <c r="XI28" i="7" s="1"/>
  <c r="XK28" i="7" s="1"/>
  <c r="XM28" i="7" s="1"/>
  <c r="XO28" i="7" s="1"/>
  <c r="XQ28" i="7" s="1"/>
  <c r="XS28" i="7" s="1"/>
  <c r="XU28" i="7" s="1"/>
  <c r="XW28" i="7" s="1"/>
  <c r="XY28" i="7" s="1"/>
  <c r="YA28" i="7" s="1"/>
  <c r="YC28" i="7" s="1"/>
  <c r="YE28" i="7" s="1"/>
  <c r="YG28" i="7" s="1"/>
  <c r="YI28" i="7" s="1"/>
  <c r="YK28" i="7" s="1"/>
  <c r="YM28" i="7" s="1"/>
  <c r="YO28" i="7" s="1"/>
  <c r="YQ28" i="7" s="1"/>
  <c r="YS28" i="7" s="1"/>
  <c r="YU28" i="7" s="1"/>
  <c r="YW28" i="7" s="1"/>
  <c r="YY28" i="7" s="1"/>
  <c r="ZA28" i="7" s="1"/>
  <c r="ZC28" i="7" s="1"/>
  <c r="ZE28" i="7" s="1"/>
  <c r="ZG28" i="7" s="1"/>
  <c r="ZI28" i="7" s="1"/>
  <c r="ZK28" i="7" s="1"/>
  <c r="ZM28" i="7" s="1"/>
  <c r="ZO28" i="7" s="1"/>
  <c r="ZQ28" i="7" s="1"/>
  <c r="ZS28" i="7" s="1"/>
  <c r="ZU28" i="7" s="1"/>
  <c r="ZW28" i="7" s="1"/>
  <c r="ZY28" i="7" s="1"/>
  <c r="AAA28" i="7" s="1"/>
  <c r="AAC28" i="7" s="1"/>
  <c r="AAE28" i="7" s="1"/>
  <c r="AAG28" i="7" s="1"/>
  <c r="AAI28" i="7" s="1"/>
  <c r="AAK28" i="7" s="1"/>
  <c r="AAM28" i="7" s="1"/>
  <c r="AAO28" i="7" s="1"/>
  <c r="AAQ28" i="7" s="1"/>
  <c r="AAS28" i="7" s="1"/>
  <c r="AAU28" i="7" s="1"/>
  <c r="AAW28" i="7" s="1"/>
  <c r="AAY28" i="7" s="1"/>
  <c r="ABA28" i="7" s="1"/>
  <c r="ABC28" i="7" s="1"/>
  <c r="ABE28" i="7" s="1"/>
  <c r="ABG28" i="7" s="1"/>
  <c r="ABI28" i="7" s="1"/>
  <c r="ABK28" i="7" s="1"/>
  <c r="ABM28" i="7" s="1"/>
  <c r="ABO28" i="7" s="1"/>
  <c r="ABQ28" i="7" s="1"/>
  <c r="ABS28" i="7" s="1"/>
  <c r="ABU28" i="7" s="1"/>
  <c r="ABW28" i="7" s="1"/>
  <c r="ABY28" i="7" s="1"/>
  <c r="ACA28" i="7" s="1"/>
  <c r="ACC28" i="7" s="1"/>
  <c r="ACE28" i="7" s="1"/>
  <c r="ACG28" i="7" s="1"/>
  <c r="ACI28" i="7" s="1"/>
  <c r="ACK28" i="7" s="1"/>
  <c r="ACM28" i="7" s="1"/>
  <c r="ACO28" i="7" s="1"/>
  <c r="ACQ28" i="7" s="1"/>
  <c r="ACS28" i="7" s="1"/>
  <c r="ACU28" i="7" s="1"/>
  <c r="ACW28" i="7" s="1"/>
  <c r="ACY28" i="7" s="1"/>
  <c r="ADA28" i="7" s="1"/>
  <c r="ADC28" i="7" s="1"/>
  <c r="ADE28" i="7" s="1"/>
  <c r="ADG28" i="7" s="1"/>
  <c r="ADI28" i="7" s="1"/>
  <c r="ADK28" i="7" s="1"/>
  <c r="ADM28" i="7" s="1"/>
  <c r="ADO28" i="7" s="1"/>
  <c r="ADQ28" i="7" s="1"/>
  <c r="ADS28" i="7" s="1"/>
  <c r="ADU28" i="7" s="1"/>
  <c r="ADW28" i="7" s="1"/>
  <c r="ADY28" i="7" s="1"/>
  <c r="AEA28" i="7" s="1"/>
  <c r="AEC28" i="7" s="1"/>
  <c r="AEE28" i="7" s="1"/>
  <c r="AEG28" i="7" s="1"/>
  <c r="AEI28" i="7" s="1"/>
  <c r="AEK28" i="7" s="1"/>
  <c r="AEM28" i="7" s="1"/>
  <c r="AEO28" i="7" s="1"/>
  <c r="AEQ28" i="7" s="1"/>
  <c r="AES28" i="7" s="1"/>
  <c r="AEU28" i="7" s="1"/>
  <c r="AEW28" i="7" s="1"/>
  <c r="AEY28" i="7" s="1"/>
  <c r="AFA28" i="7" s="1"/>
  <c r="AFC28" i="7" s="1"/>
  <c r="AFE28" i="7" s="1"/>
  <c r="AFG28" i="7" s="1"/>
  <c r="AFI28" i="7" s="1"/>
  <c r="AFK28" i="7" s="1"/>
  <c r="AFM28" i="7" s="1"/>
  <c r="AFO28" i="7" s="1"/>
  <c r="AFQ28" i="7" s="1"/>
  <c r="AFS28" i="7" s="1"/>
  <c r="AFU28" i="7" s="1"/>
  <c r="AFW28" i="7" s="1"/>
  <c r="AFY28" i="7" s="1"/>
  <c r="AGA28" i="7" s="1"/>
  <c r="AGC28" i="7" s="1"/>
  <c r="AGE28" i="7" s="1"/>
  <c r="AGG28" i="7" s="1"/>
  <c r="AGI28" i="7" s="1"/>
  <c r="AGK28" i="7" s="1"/>
  <c r="AGM28" i="7" s="1"/>
  <c r="AGO28" i="7" s="1"/>
  <c r="AGQ28" i="7" s="1"/>
  <c r="AGS28" i="7" s="1"/>
  <c r="AGU28" i="7" s="1"/>
  <c r="AGW28" i="7" s="1"/>
  <c r="AGY28" i="7" s="1"/>
  <c r="AHA28" i="7" s="1"/>
  <c r="AHC28" i="7" s="1"/>
  <c r="AHE28" i="7" s="1"/>
  <c r="AHG28" i="7" s="1"/>
  <c r="AHI28" i="7" s="1"/>
  <c r="AHK28" i="7" s="1"/>
  <c r="AHM28" i="7" s="1"/>
  <c r="AHO28" i="7" s="1"/>
  <c r="AHQ28" i="7" s="1"/>
  <c r="AHS28" i="7" s="1"/>
  <c r="AHU28" i="7" s="1"/>
  <c r="AHW28" i="7" s="1"/>
  <c r="AHY28" i="7" s="1"/>
  <c r="AIA28" i="7" s="1"/>
  <c r="AIC28" i="7" s="1"/>
  <c r="AIE28" i="7" s="1"/>
  <c r="AIG28" i="7" s="1"/>
  <c r="AII28" i="7" s="1"/>
  <c r="AIK28" i="7" s="1"/>
  <c r="AIM28" i="7" s="1"/>
  <c r="AIO28" i="7" s="1"/>
  <c r="AIQ28" i="7" s="1"/>
  <c r="AIS28" i="7" s="1"/>
  <c r="AIU28" i="7" s="1"/>
  <c r="AIW28" i="7" s="1"/>
  <c r="AIY28" i="7" s="1"/>
  <c r="AJA28" i="7" s="1"/>
  <c r="AJC28" i="7" s="1"/>
  <c r="AJE28" i="7" s="1"/>
  <c r="AJG28" i="7" s="1"/>
  <c r="AJI28" i="7" s="1"/>
  <c r="AJK28" i="7" s="1"/>
  <c r="AJM28" i="7" s="1"/>
  <c r="AJO28" i="7" s="1"/>
  <c r="AJQ28" i="7" s="1"/>
  <c r="AJS28" i="7" s="1"/>
  <c r="AJU28" i="7" s="1"/>
  <c r="AJW28" i="7" s="1"/>
  <c r="AJY28" i="7" s="1"/>
  <c r="AKA28" i="7" s="1"/>
  <c r="AKC28" i="7" s="1"/>
  <c r="AKE28" i="7" s="1"/>
  <c r="AKG28" i="7" s="1"/>
  <c r="AKI28" i="7" s="1"/>
  <c r="AKK28" i="7" s="1"/>
  <c r="AKM28" i="7" s="1"/>
  <c r="AKO28" i="7" s="1"/>
  <c r="AKQ28" i="7" s="1"/>
  <c r="AKS28" i="7" s="1"/>
  <c r="AKU28" i="7" s="1"/>
  <c r="AKW28" i="7" s="1"/>
  <c r="AKY28" i="7" s="1"/>
  <c r="ALA28" i="7" s="1"/>
  <c r="ALC28" i="7" s="1"/>
  <c r="ALE28" i="7" s="1"/>
  <c r="ALG28" i="7" s="1"/>
  <c r="ALI28" i="7" s="1"/>
  <c r="ALK28" i="7" s="1"/>
  <c r="ALM28" i="7" s="1"/>
  <c r="ALO28" i="7" s="1"/>
  <c r="ALQ28" i="7" s="1"/>
  <c r="ALS28" i="7" s="1"/>
  <c r="ALU28" i="7" s="1"/>
  <c r="ALW28" i="7" s="1"/>
  <c r="ALY28" i="7" s="1"/>
  <c r="AMA28" i="7" s="1"/>
  <c r="AMC28" i="7" s="1"/>
  <c r="AME28" i="7" s="1"/>
  <c r="AMG28" i="7" s="1"/>
  <c r="AMI28" i="7" s="1"/>
  <c r="AMK28" i="7" s="1"/>
  <c r="AMM28" i="7" s="1"/>
  <c r="AMO28" i="7" s="1"/>
  <c r="AMQ28" i="7" s="1"/>
  <c r="AMS28" i="7" s="1"/>
  <c r="AMU28" i="7" s="1"/>
  <c r="AMW28" i="7" s="1"/>
  <c r="AMY28" i="7" s="1"/>
  <c r="ANA28" i="7" s="1"/>
  <c r="ANC28" i="7" s="1"/>
  <c r="ANE28" i="7" s="1"/>
  <c r="ANG28" i="7" s="1"/>
  <c r="ANI28" i="7" s="1"/>
  <c r="ANK28" i="7" s="1"/>
  <c r="ANM28" i="7" s="1"/>
  <c r="ANO28" i="7" s="1"/>
  <c r="ANQ28" i="7" s="1"/>
  <c r="ANS28" i="7" s="1"/>
  <c r="ANU28" i="7" s="1"/>
  <c r="ANW28" i="7" s="1"/>
  <c r="ANY28" i="7" s="1"/>
  <c r="AOA28" i="7" s="1"/>
  <c r="AOC28" i="7" s="1"/>
  <c r="AOE28" i="7" s="1"/>
  <c r="AOG28" i="7" s="1"/>
  <c r="AOI28" i="7" s="1"/>
  <c r="AOK28" i="7" s="1"/>
  <c r="AOM28" i="7" s="1"/>
  <c r="AOO28" i="7" s="1"/>
  <c r="AOQ28" i="7" s="1"/>
  <c r="AOS28" i="7" s="1"/>
  <c r="AOU28" i="7" s="1"/>
  <c r="AOW28" i="7" s="1"/>
  <c r="AOY28" i="7" s="1"/>
  <c r="APA28" i="7" s="1"/>
  <c r="APC28" i="7" s="1"/>
  <c r="APE28" i="7" s="1"/>
  <c r="APG28" i="7" s="1"/>
  <c r="API28" i="7" s="1"/>
  <c r="APK28" i="7" s="1"/>
  <c r="APM28" i="7" s="1"/>
  <c r="APO28" i="7" s="1"/>
  <c r="APQ28" i="7" s="1"/>
  <c r="APS28" i="7" s="1"/>
  <c r="APU28" i="7" s="1"/>
  <c r="APW28" i="7" s="1"/>
  <c r="APY28" i="7" s="1"/>
  <c r="AQA28" i="7" s="1"/>
  <c r="AQC28" i="7" s="1"/>
  <c r="AQE28" i="7" s="1"/>
  <c r="AQG28" i="7" s="1"/>
  <c r="AQI28" i="7" s="1"/>
  <c r="AQK28" i="7" s="1"/>
  <c r="AQM28" i="7" s="1"/>
  <c r="AQO28" i="7" s="1"/>
  <c r="AQQ28" i="7" s="1"/>
  <c r="AQS28" i="7" s="1"/>
  <c r="AQU28" i="7" s="1"/>
  <c r="AQW28" i="7" s="1"/>
  <c r="AQY28" i="7" s="1"/>
  <c r="ARA28" i="7" s="1"/>
  <c r="ARC28" i="7" s="1"/>
  <c r="ARE28" i="7" s="1"/>
  <c r="ARG28" i="7" s="1"/>
  <c r="ARI28" i="7" s="1"/>
  <c r="ARK28" i="7" s="1"/>
  <c r="ARM28" i="7" s="1"/>
  <c r="ARO28" i="7" s="1"/>
  <c r="ARQ28" i="7" s="1"/>
  <c r="ARS28" i="7" s="1"/>
  <c r="ARU28" i="7" s="1"/>
  <c r="ARW28" i="7" s="1"/>
  <c r="ARY28" i="7" s="1"/>
  <c r="ASA28" i="7" s="1"/>
  <c r="ASC28" i="7" s="1"/>
  <c r="ASE28" i="7" s="1"/>
  <c r="ASG28" i="7" s="1"/>
  <c r="ASI28" i="7" s="1"/>
  <c r="ASK28" i="7" s="1"/>
  <c r="ASM28" i="7" s="1"/>
  <c r="ASO28" i="7" s="1"/>
  <c r="ASQ28" i="7" s="1"/>
  <c r="ASS28" i="7" s="1"/>
  <c r="ASU28" i="7" s="1"/>
  <c r="ASW28" i="7" s="1"/>
  <c r="ASY28" i="7" s="1"/>
  <c r="ATA28" i="7" s="1"/>
  <c r="ATC28" i="7" s="1"/>
  <c r="ATE28" i="7" s="1"/>
  <c r="ATG28" i="7" s="1"/>
  <c r="ATI28" i="7" s="1"/>
  <c r="ATK28" i="7" s="1"/>
  <c r="ATM28" i="7" s="1"/>
  <c r="ATO28" i="7" s="1"/>
  <c r="ATQ28" i="7" s="1"/>
  <c r="ATS28" i="7" s="1"/>
  <c r="ATU28" i="7" s="1"/>
  <c r="ATW28" i="7" s="1"/>
  <c r="ATY28" i="7" s="1"/>
  <c r="AUA28" i="7" s="1"/>
  <c r="AUC28" i="7" s="1"/>
  <c r="AUE28" i="7" s="1"/>
  <c r="AUG28" i="7" s="1"/>
  <c r="AUI28" i="7" s="1"/>
  <c r="AUK28" i="7" s="1"/>
  <c r="AUM28" i="7" s="1"/>
  <c r="AUO28" i="7" s="1"/>
  <c r="AUQ28" i="7" s="1"/>
  <c r="AUS28" i="7" s="1"/>
  <c r="AUU28" i="7" s="1"/>
  <c r="AUW28" i="7" s="1"/>
  <c r="AUY28" i="7" s="1"/>
  <c r="AVA28" i="7" s="1"/>
  <c r="AVC28" i="7" s="1"/>
  <c r="AVE28" i="7" s="1"/>
  <c r="AVG28" i="7" s="1"/>
  <c r="AVI28" i="7" s="1"/>
  <c r="AVK28" i="7" s="1"/>
  <c r="AVM28" i="7" s="1"/>
  <c r="AVO28" i="7" s="1"/>
  <c r="AVQ28" i="7" s="1"/>
  <c r="AVS28" i="7" s="1"/>
  <c r="AVU28" i="7" s="1"/>
  <c r="AVW28" i="7" s="1"/>
  <c r="AVY28" i="7" s="1"/>
  <c r="AWA28" i="7" s="1"/>
  <c r="AWC28" i="7" s="1"/>
  <c r="AWE28" i="7" s="1"/>
  <c r="AWG28" i="7" s="1"/>
  <c r="AWI28" i="7" s="1"/>
  <c r="AWK28" i="7" s="1"/>
  <c r="AWM28" i="7" s="1"/>
  <c r="AWO28" i="7" s="1"/>
  <c r="AWQ28" i="7" s="1"/>
  <c r="AWS28" i="7" s="1"/>
  <c r="AWU28" i="7" s="1"/>
  <c r="AWW28" i="7" s="1"/>
  <c r="AWY28" i="7" s="1"/>
  <c r="AXA28" i="7" s="1"/>
  <c r="AXC28" i="7" s="1"/>
  <c r="AXE28" i="7" s="1"/>
  <c r="AXG28" i="7" s="1"/>
  <c r="AXI28" i="7" s="1"/>
  <c r="AXK28" i="7" s="1"/>
  <c r="AXM28" i="7" s="1"/>
  <c r="AXO28" i="7" s="1"/>
  <c r="AXQ28" i="7" s="1"/>
  <c r="AXS28" i="7" s="1"/>
  <c r="AXU28" i="7" s="1"/>
  <c r="AXW28" i="7" s="1"/>
  <c r="AXY28" i="7" s="1"/>
  <c r="AYA28" i="7" s="1"/>
  <c r="AYC28" i="7" s="1"/>
  <c r="AYE28" i="7" s="1"/>
  <c r="AYG28" i="7" s="1"/>
  <c r="AYI28" i="7" s="1"/>
  <c r="AYK28" i="7" s="1"/>
  <c r="AYM28" i="7" s="1"/>
  <c r="AYO28" i="7" s="1"/>
  <c r="AYQ28" i="7" s="1"/>
  <c r="AYS28" i="7" s="1"/>
  <c r="AYU28" i="7" s="1"/>
  <c r="AYW28" i="7" s="1"/>
  <c r="AYY28" i="7" s="1"/>
  <c r="AZA28" i="7" s="1"/>
  <c r="AZC28" i="7" s="1"/>
  <c r="AZE28" i="7" s="1"/>
  <c r="AZG28" i="7" s="1"/>
  <c r="AZI28" i="7" s="1"/>
  <c r="AZK28" i="7" s="1"/>
  <c r="AZM28" i="7" s="1"/>
  <c r="AZO28" i="7" s="1"/>
  <c r="AZQ28" i="7" s="1"/>
  <c r="AZS28" i="7" s="1"/>
  <c r="AZU28" i="7" s="1"/>
  <c r="AZW28" i="7" s="1"/>
  <c r="AZY28" i="7" s="1"/>
  <c r="BAA28" i="7" s="1"/>
  <c r="BAC28" i="7" s="1"/>
  <c r="BAE28" i="7" s="1"/>
  <c r="BAG28" i="7" s="1"/>
  <c r="BAI28" i="7" s="1"/>
  <c r="BAK28" i="7" s="1"/>
  <c r="BAM28" i="7" s="1"/>
  <c r="BAO28" i="7" s="1"/>
  <c r="BAQ28" i="7" s="1"/>
  <c r="BAS28" i="7" s="1"/>
  <c r="BAU28" i="7" s="1"/>
  <c r="BAW28" i="7" s="1"/>
  <c r="BAY28" i="7" s="1"/>
  <c r="BBA28" i="7" s="1"/>
  <c r="BBC28" i="7" s="1"/>
  <c r="BBE28" i="7" s="1"/>
  <c r="BBG28" i="7" s="1"/>
  <c r="BBI28" i="7" s="1"/>
  <c r="BBK28" i="7" s="1"/>
  <c r="BBM28" i="7" s="1"/>
  <c r="BBO28" i="7" s="1"/>
  <c r="BBQ28" i="7" s="1"/>
  <c r="BBS28" i="7" s="1"/>
  <c r="BBU28" i="7" s="1"/>
  <c r="BBW28" i="7" s="1"/>
  <c r="BBY28" i="7" s="1"/>
  <c r="BCA28" i="7" s="1"/>
  <c r="BCC28" i="7" s="1"/>
  <c r="BCE28" i="7" s="1"/>
  <c r="BCG28" i="7" s="1"/>
  <c r="BCI28" i="7" s="1"/>
  <c r="BCK28" i="7" s="1"/>
  <c r="BCM28" i="7" s="1"/>
  <c r="BCO28" i="7" s="1"/>
  <c r="BCQ28" i="7" s="1"/>
  <c r="BCS28" i="7" s="1"/>
  <c r="BCU28" i="7" s="1"/>
  <c r="BCW28" i="7" s="1"/>
  <c r="BCY28" i="7" s="1"/>
  <c r="BDA28" i="7" s="1"/>
  <c r="BDC28" i="7" s="1"/>
  <c r="BDE28" i="7" s="1"/>
  <c r="BDG28" i="7" s="1"/>
  <c r="BDI28" i="7" s="1"/>
  <c r="BDK28" i="7" s="1"/>
  <c r="BDM28" i="7" s="1"/>
  <c r="BDO28" i="7" s="1"/>
  <c r="BDQ28" i="7" s="1"/>
  <c r="BDS28" i="7" s="1"/>
  <c r="BDU28" i="7" s="1"/>
  <c r="BDW28" i="7" s="1"/>
  <c r="BDY28" i="7" s="1"/>
  <c r="BEA28" i="7" s="1"/>
  <c r="BEC28" i="7" s="1"/>
  <c r="BEE28" i="7" s="1"/>
  <c r="BEG28" i="7" s="1"/>
  <c r="BEI28" i="7" s="1"/>
  <c r="BEK28" i="7" s="1"/>
  <c r="BEM28" i="7" s="1"/>
  <c r="BEO28" i="7" s="1"/>
  <c r="BEQ28" i="7" s="1"/>
  <c r="BES28" i="7" s="1"/>
  <c r="BEU28" i="7" s="1"/>
  <c r="BEW28" i="7" s="1"/>
  <c r="BEY28" i="7" s="1"/>
  <c r="BFA28" i="7" s="1"/>
  <c r="BFC28" i="7" s="1"/>
  <c r="BFE28" i="7" s="1"/>
  <c r="BFG28" i="7" s="1"/>
  <c r="BFI28" i="7" s="1"/>
  <c r="BFK28" i="7" s="1"/>
  <c r="BFM28" i="7" s="1"/>
  <c r="BFO28" i="7" s="1"/>
  <c r="BFQ28" i="7" s="1"/>
  <c r="BFS28" i="7" s="1"/>
  <c r="BFU28" i="7" s="1"/>
  <c r="BFW28" i="7" s="1"/>
  <c r="BFY28" i="7" s="1"/>
  <c r="BGA28" i="7" s="1"/>
  <c r="BGC28" i="7" s="1"/>
  <c r="BGE28" i="7" s="1"/>
  <c r="BGG28" i="7" s="1"/>
  <c r="BGI28" i="7" s="1"/>
  <c r="BGK28" i="7" s="1"/>
  <c r="BGM28" i="7" s="1"/>
  <c r="BGO28" i="7" s="1"/>
  <c r="BGQ28" i="7" s="1"/>
  <c r="BGS28" i="7" s="1"/>
  <c r="BGU28" i="7" s="1"/>
  <c r="BGW28" i="7" s="1"/>
  <c r="BGY28" i="7" s="1"/>
  <c r="BHA28" i="7" s="1"/>
  <c r="BHC28" i="7" s="1"/>
  <c r="BHE28" i="7" s="1"/>
  <c r="BHG28" i="7" s="1"/>
  <c r="BHI28" i="7" s="1"/>
  <c r="BHK28" i="7" s="1"/>
  <c r="BHM28" i="7" s="1"/>
  <c r="BHO28" i="7" s="1"/>
  <c r="BHQ28" i="7" s="1"/>
  <c r="BHS28" i="7" s="1"/>
  <c r="BHU28" i="7" s="1"/>
  <c r="BHW28" i="7" s="1"/>
  <c r="BHY28" i="7" s="1"/>
  <c r="BIA28" i="7" s="1"/>
  <c r="BIC28" i="7" s="1"/>
  <c r="BIE28" i="7" s="1"/>
  <c r="BIG28" i="7" s="1"/>
  <c r="BII28" i="7" s="1"/>
  <c r="BIK28" i="7" s="1"/>
  <c r="BIM28" i="7" s="1"/>
  <c r="BIO28" i="7" s="1"/>
  <c r="BIQ28" i="7" s="1"/>
  <c r="BIS28" i="7" s="1"/>
  <c r="BIU28" i="7" s="1"/>
  <c r="BIW28" i="7" s="1"/>
  <c r="BIY28" i="7" s="1"/>
  <c r="BJA28" i="7" s="1"/>
  <c r="BJC28" i="7" s="1"/>
  <c r="BJE28" i="7" s="1"/>
  <c r="BJG28" i="7" s="1"/>
  <c r="BJI28" i="7" s="1"/>
  <c r="BJK28" i="7" s="1"/>
  <c r="BJM28" i="7" s="1"/>
  <c r="BJO28" i="7" s="1"/>
  <c r="BJQ28" i="7" s="1"/>
  <c r="BJS28" i="7" s="1"/>
  <c r="BJU28" i="7" s="1"/>
  <c r="BJW28" i="7" s="1"/>
  <c r="BJY28" i="7" s="1"/>
  <c r="BKA28" i="7" s="1"/>
  <c r="BKC28" i="7" s="1"/>
  <c r="BKE28" i="7" s="1"/>
  <c r="BKG28" i="7" s="1"/>
  <c r="BKI28" i="7" s="1"/>
  <c r="BKK28" i="7" s="1"/>
  <c r="BKM28" i="7" s="1"/>
  <c r="BKO28" i="7" s="1"/>
  <c r="BKQ28" i="7" s="1"/>
  <c r="BKS28" i="7" s="1"/>
  <c r="BKU28" i="7" s="1"/>
  <c r="BKW28" i="7" s="1"/>
  <c r="BKY28" i="7" s="1"/>
  <c r="BLA28" i="7" s="1"/>
  <c r="BLC28" i="7" s="1"/>
  <c r="BLE28" i="7" s="1"/>
  <c r="BLG28" i="7" s="1"/>
  <c r="BLI28" i="7" s="1"/>
  <c r="BLK28" i="7" s="1"/>
  <c r="BLM28" i="7" s="1"/>
  <c r="BLO28" i="7" s="1"/>
  <c r="BLQ28" i="7" s="1"/>
  <c r="BLS28" i="7" s="1"/>
  <c r="BLU28" i="7" s="1"/>
  <c r="BLW28" i="7" s="1"/>
  <c r="BLY28" i="7" s="1"/>
  <c r="BMA28" i="7" s="1"/>
  <c r="BMC28" i="7" s="1"/>
  <c r="BME28" i="7" s="1"/>
  <c r="BMG28" i="7" s="1"/>
  <c r="BMI28" i="7" s="1"/>
  <c r="BMK28" i="7" s="1"/>
  <c r="BMM28" i="7" s="1"/>
  <c r="BMO28" i="7" s="1"/>
  <c r="BMQ28" i="7" s="1"/>
  <c r="BMS28" i="7" s="1"/>
  <c r="BMU28" i="7" s="1"/>
  <c r="BMW28" i="7" s="1"/>
  <c r="BMY28" i="7" s="1"/>
  <c r="BNA28" i="7" s="1"/>
  <c r="BNC28" i="7" s="1"/>
  <c r="BNE28" i="7" s="1"/>
  <c r="BNG28" i="7" s="1"/>
  <c r="BNI28" i="7" s="1"/>
  <c r="BNK28" i="7" s="1"/>
  <c r="BNM28" i="7" s="1"/>
  <c r="BNO28" i="7" s="1"/>
  <c r="BNQ28" i="7" s="1"/>
  <c r="BNS28" i="7" s="1"/>
  <c r="BNU28" i="7" s="1"/>
  <c r="BNW28" i="7" s="1"/>
  <c r="BNY28" i="7" s="1"/>
  <c r="BOA28" i="7" s="1"/>
  <c r="BOC28" i="7" s="1"/>
  <c r="BOE28" i="7" s="1"/>
  <c r="BOG28" i="7" s="1"/>
  <c r="BOI28" i="7" s="1"/>
  <c r="BOK28" i="7" s="1"/>
  <c r="BOM28" i="7" s="1"/>
  <c r="BOO28" i="7" s="1"/>
  <c r="BOQ28" i="7" s="1"/>
  <c r="BOS28" i="7" s="1"/>
  <c r="BOU28" i="7" s="1"/>
  <c r="BOW28" i="7" s="1"/>
  <c r="BOY28" i="7" s="1"/>
  <c r="BPA28" i="7" s="1"/>
  <c r="BPC28" i="7" s="1"/>
  <c r="BPE28" i="7" s="1"/>
  <c r="BPG28" i="7" s="1"/>
  <c r="BPI28" i="7" s="1"/>
  <c r="BPK28" i="7" s="1"/>
  <c r="BPM28" i="7" s="1"/>
  <c r="BPO28" i="7" s="1"/>
  <c r="BPQ28" i="7" s="1"/>
  <c r="BPS28" i="7" s="1"/>
  <c r="BPU28" i="7" s="1"/>
  <c r="BPW28" i="7" s="1"/>
  <c r="BPY28" i="7" s="1"/>
  <c r="BQA28" i="7" s="1"/>
  <c r="BQC28" i="7" s="1"/>
  <c r="BQE28" i="7" s="1"/>
  <c r="BQG28" i="7" s="1"/>
  <c r="BQI28" i="7" s="1"/>
  <c r="BQK28" i="7" s="1"/>
  <c r="BQM28" i="7" s="1"/>
  <c r="BQO28" i="7" s="1"/>
  <c r="BQQ28" i="7" s="1"/>
  <c r="BQS28" i="7" s="1"/>
  <c r="BQU28" i="7" s="1"/>
  <c r="BQW28" i="7" s="1"/>
  <c r="BQY28" i="7" s="1"/>
  <c r="BRA28" i="7" s="1"/>
  <c r="BRC28" i="7" s="1"/>
  <c r="BRE28" i="7" s="1"/>
  <c r="BRG28" i="7" s="1"/>
  <c r="BRI28" i="7" s="1"/>
  <c r="BRK28" i="7" s="1"/>
  <c r="BRM28" i="7" s="1"/>
  <c r="BRO28" i="7" s="1"/>
  <c r="BRQ28" i="7" s="1"/>
  <c r="BRS28" i="7" s="1"/>
  <c r="BRU28" i="7" s="1"/>
  <c r="BRW28" i="7" s="1"/>
  <c r="BRY28" i="7" s="1"/>
  <c r="BSA28" i="7" s="1"/>
  <c r="BSC28" i="7" s="1"/>
  <c r="BSE28" i="7" s="1"/>
  <c r="BSG28" i="7" s="1"/>
  <c r="BSI28" i="7" s="1"/>
  <c r="BSK28" i="7" s="1"/>
  <c r="BSM28" i="7" s="1"/>
  <c r="BSO28" i="7" s="1"/>
  <c r="BSQ28" i="7" s="1"/>
  <c r="BSS28" i="7" s="1"/>
  <c r="BSU28" i="7" s="1"/>
  <c r="BSW28" i="7" s="1"/>
  <c r="BSY28" i="7" s="1"/>
  <c r="BTA28" i="7" s="1"/>
  <c r="BTC28" i="7" s="1"/>
  <c r="BTE28" i="7" s="1"/>
  <c r="BTG28" i="7" s="1"/>
  <c r="BTI28" i="7" s="1"/>
  <c r="BTK28" i="7" s="1"/>
  <c r="BTM28" i="7" s="1"/>
  <c r="BTO28" i="7" s="1"/>
  <c r="BTQ28" i="7" s="1"/>
  <c r="BTS28" i="7" s="1"/>
  <c r="BTU28" i="7" s="1"/>
  <c r="BTW28" i="7" s="1"/>
  <c r="BTY28" i="7" s="1"/>
  <c r="BUA28" i="7" s="1"/>
  <c r="BUC28" i="7" s="1"/>
  <c r="BUE28" i="7" s="1"/>
  <c r="BUG28" i="7" s="1"/>
  <c r="BUI28" i="7" s="1"/>
  <c r="BUK28" i="7" s="1"/>
  <c r="BUM28" i="7" s="1"/>
  <c r="BUO28" i="7" s="1"/>
  <c r="BUQ28" i="7" s="1"/>
  <c r="BUS28" i="7" s="1"/>
  <c r="BUU28" i="7" s="1"/>
  <c r="BUW28" i="7" s="1"/>
  <c r="BUY28" i="7" s="1"/>
  <c r="BVA28" i="7" s="1"/>
  <c r="BVC28" i="7" s="1"/>
  <c r="BVE28" i="7" s="1"/>
  <c r="BVG28" i="7" s="1"/>
  <c r="BVI28" i="7" s="1"/>
  <c r="BVK28" i="7" s="1"/>
  <c r="BVM28" i="7" s="1"/>
  <c r="BVO28" i="7" s="1"/>
  <c r="BVQ28" i="7" s="1"/>
  <c r="BVS28" i="7" s="1"/>
  <c r="BVU28" i="7" s="1"/>
  <c r="BVW28" i="7" s="1"/>
  <c r="BVY28" i="7" s="1"/>
  <c r="BWA28" i="7" s="1"/>
  <c r="BWC28" i="7" s="1"/>
  <c r="BWE28" i="7" s="1"/>
  <c r="BWG28" i="7" s="1"/>
  <c r="BWI28" i="7" s="1"/>
  <c r="BWK28" i="7" s="1"/>
  <c r="BWM28" i="7" s="1"/>
  <c r="BWO28" i="7" s="1"/>
  <c r="BWQ28" i="7" s="1"/>
  <c r="BWS28" i="7" s="1"/>
  <c r="BWU28" i="7" s="1"/>
  <c r="BWW28" i="7" s="1"/>
  <c r="BWY28" i="7" s="1"/>
  <c r="BXA28" i="7" s="1"/>
  <c r="BXC28" i="7" s="1"/>
  <c r="BXE28" i="7" s="1"/>
  <c r="BXG28" i="7" s="1"/>
  <c r="BXI28" i="7" s="1"/>
  <c r="BXK28" i="7" s="1"/>
  <c r="BXM28" i="7" s="1"/>
  <c r="BXO28" i="7" s="1"/>
  <c r="BXQ28" i="7" s="1"/>
  <c r="BXS28" i="7" s="1"/>
  <c r="BXU28" i="7" s="1"/>
  <c r="BXW28" i="7" s="1"/>
  <c r="BXY28" i="7" s="1"/>
  <c r="BYA28" i="7" s="1"/>
  <c r="BYC28" i="7" s="1"/>
  <c r="BYE28" i="7" s="1"/>
  <c r="BYG28" i="7" s="1"/>
  <c r="BYI28" i="7" s="1"/>
  <c r="BYK28" i="7" s="1"/>
  <c r="BYM28" i="7" s="1"/>
  <c r="BYO28" i="7" s="1"/>
  <c r="BYQ28" i="7" s="1"/>
  <c r="BYS28" i="7" s="1"/>
  <c r="BYU28" i="7" s="1"/>
  <c r="BYW28" i="7" s="1"/>
  <c r="BYY28" i="7" s="1"/>
  <c r="BZA28" i="7" s="1"/>
  <c r="BZC28" i="7" s="1"/>
  <c r="BZE28" i="7" s="1"/>
  <c r="BZG28" i="7" s="1"/>
  <c r="BZI28" i="7" s="1"/>
  <c r="BZK28" i="7" s="1"/>
  <c r="BZM28" i="7" s="1"/>
  <c r="BZO28" i="7" s="1"/>
  <c r="BZQ28" i="7" s="1"/>
  <c r="BZS28" i="7" s="1"/>
  <c r="BZU28" i="7" s="1"/>
  <c r="BZW28" i="7" s="1"/>
  <c r="BZY28" i="7" s="1"/>
  <c r="CAA28" i="7" s="1"/>
  <c r="CAC28" i="7" s="1"/>
  <c r="CAE28" i="7" s="1"/>
  <c r="CAG28" i="7" s="1"/>
  <c r="CAI28" i="7" s="1"/>
  <c r="CAK28" i="7" s="1"/>
  <c r="CAM28" i="7" s="1"/>
  <c r="CAO28" i="7" s="1"/>
  <c r="CAQ28" i="7" s="1"/>
  <c r="CAS28" i="7" s="1"/>
  <c r="CAU28" i="7" s="1"/>
  <c r="CAW28" i="7" s="1"/>
  <c r="CAY28" i="7" s="1"/>
  <c r="CBA28" i="7" s="1"/>
  <c r="CBC28" i="7" s="1"/>
  <c r="CBE28" i="7" s="1"/>
  <c r="CBG28" i="7" s="1"/>
  <c r="CBI28" i="7" s="1"/>
  <c r="CBK28" i="7" s="1"/>
  <c r="CBM28" i="7" s="1"/>
  <c r="CBO28" i="7" s="1"/>
  <c r="CBQ28" i="7" s="1"/>
  <c r="CBS28" i="7" s="1"/>
  <c r="CBU28" i="7" s="1"/>
  <c r="CBW28" i="7" s="1"/>
  <c r="CBY28" i="7" s="1"/>
  <c r="CCA28" i="7" s="1"/>
  <c r="CCC28" i="7" s="1"/>
  <c r="CCE28" i="7" s="1"/>
  <c r="CCG28" i="7" s="1"/>
  <c r="CCI28" i="7" s="1"/>
  <c r="CCK28" i="7" s="1"/>
  <c r="CCM28" i="7" s="1"/>
  <c r="CCO28" i="7" s="1"/>
  <c r="CCQ28" i="7" s="1"/>
  <c r="CCS28" i="7" s="1"/>
  <c r="CCU28" i="7" s="1"/>
  <c r="CCW28" i="7" s="1"/>
  <c r="CCY28" i="7" s="1"/>
  <c r="CDA28" i="7" s="1"/>
  <c r="CDC28" i="7" s="1"/>
  <c r="CDE28" i="7" s="1"/>
  <c r="CDG28" i="7" s="1"/>
  <c r="CDI28" i="7" s="1"/>
  <c r="CDK28" i="7" s="1"/>
  <c r="CDM28" i="7" s="1"/>
  <c r="CDO28" i="7" s="1"/>
  <c r="CDQ28" i="7" s="1"/>
  <c r="CDS28" i="7" s="1"/>
  <c r="CDU28" i="7" s="1"/>
  <c r="CDW28" i="7" s="1"/>
  <c r="CDY28" i="7" s="1"/>
  <c r="CEA28" i="7" s="1"/>
  <c r="CEC28" i="7" s="1"/>
  <c r="CEE28" i="7" s="1"/>
  <c r="CEG28" i="7" s="1"/>
  <c r="CEI28" i="7" s="1"/>
  <c r="CEK28" i="7" s="1"/>
  <c r="CEM28" i="7" s="1"/>
  <c r="CEO28" i="7" s="1"/>
  <c r="CEQ28" i="7" s="1"/>
  <c r="CES28" i="7" s="1"/>
  <c r="CEU28" i="7" s="1"/>
  <c r="CEW28" i="7" s="1"/>
  <c r="CEY28" i="7" s="1"/>
  <c r="CFA28" i="7" s="1"/>
  <c r="CFC28" i="7" s="1"/>
  <c r="CFE28" i="7" s="1"/>
  <c r="CFG28" i="7" s="1"/>
  <c r="CFI28" i="7" s="1"/>
  <c r="CFK28" i="7" s="1"/>
  <c r="CFM28" i="7" s="1"/>
  <c r="CFO28" i="7" s="1"/>
  <c r="CFQ28" i="7" s="1"/>
  <c r="CFS28" i="7" s="1"/>
  <c r="CFU28" i="7" s="1"/>
  <c r="CFW28" i="7" s="1"/>
  <c r="CFY28" i="7" s="1"/>
  <c r="CGA28" i="7" s="1"/>
  <c r="CGC28" i="7" s="1"/>
  <c r="CGE28" i="7" s="1"/>
  <c r="CGG28" i="7" s="1"/>
  <c r="CGI28" i="7" s="1"/>
  <c r="CGK28" i="7" s="1"/>
  <c r="CGM28" i="7" s="1"/>
  <c r="CGO28" i="7" s="1"/>
  <c r="CGQ28" i="7" s="1"/>
  <c r="CGS28" i="7" s="1"/>
  <c r="CGU28" i="7" s="1"/>
  <c r="CGW28" i="7" s="1"/>
  <c r="CGY28" i="7" s="1"/>
  <c r="CHA28" i="7" s="1"/>
  <c r="CHC28" i="7" s="1"/>
  <c r="CHE28" i="7" s="1"/>
  <c r="CHG28" i="7" s="1"/>
  <c r="CHI28" i="7" s="1"/>
  <c r="CHK28" i="7" s="1"/>
  <c r="CHM28" i="7" s="1"/>
  <c r="CHO28" i="7" s="1"/>
  <c r="CHQ28" i="7" s="1"/>
  <c r="CHS28" i="7" s="1"/>
  <c r="CHU28" i="7" s="1"/>
  <c r="CHW28" i="7" s="1"/>
  <c r="CHY28" i="7" s="1"/>
  <c r="CIA28" i="7" s="1"/>
  <c r="CIC28" i="7" s="1"/>
  <c r="CIE28" i="7" s="1"/>
  <c r="CIG28" i="7" s="1"/>
  <c r="CII28" i="7" s="1"/>
  <c r="CIK28" i="7" s="1"/>
  <c r="CIM28" i="7" s="1"/>
  <c r="CIO28" i="7" s="1"/>
  <c r="CIQ28" i="7" s="1"/>
  <c r="CIS28" i="7" s="1"/>
  <c r="CIU28" i="7" s="1"/>
  <c r="CIW28" i="7" s="1"/>
  <c r="CIY28" i="7" s="1"/>
  <c r="CJA28" i="7" s="1"/>
  <c r="CJC28" i="7" s="1"/>
  <c r="CJE28" i="7" s="1"/>
  <c r="CJG28" i="7" s="1"/>
  <c r="CJI28" i="7" s="1"/>
  <c r="CJK28" i="7" s="1"/>
  <c r="CJM28" i="7" s="1"/>
  <c r="CJO28" i="7" s="1"/>
  <c r="CJQ28" i="7" s="1"/>
  <c r="CJS28" i="7" s="1"/>
  <c r="CJU28" i="7" s="1"/>
  <c r="CJW28" i="7" s="1"/>
  <c r="CJY28" i="7" s="1"/>
  <c r="CKA28" i="7" s="1"/>
  <c r="CKC28" i="7" s="1"/>
  <c r="CKE28" i="7" s="1"/>
  <c r="CKG28" i="7" s="1"/>
  <c r="CKI28" i="7" s="1"/>
  <c r="CKK28" i="7" s="1"/>
  <c r="CKM28" i="7" s="1"/>
  <c r="CKO28" i="7" s="1"/>
  <c r="CKQ28" i="7" s="1"/>
  <c r="CKS28" i="7" s="1"/>
  <c r="CKU28" i="7" s="1"/>
  <c r="CKW28" i="7" s="1"/>
  <c r="CKY28" i="7" s="1"/>
  <c r="CLA28" i="7" s="1"/>
  <c r="CLC28" i="7" s="1"/>
  <c r="CLE28" i="7" s="1"/>
  <c r="CLG28" i="7" s="1"/>
  <c r="CLI28" i="7" s="1"/>
  <c r="CLK28" i="7" s="1"/>
  <c r="CLM28" i="7" s="1"/>
  <c r="CLO28" i="7" s="1"/>
  <c r="CLQ28" i="7" s="1"/>
  <c r="CLS28" i="7" s="1"/>
  <c r="CLU28" i="7" s="1"/>
  <c r="CLW28" i="7" s="1"/>
  <c r="CLY28" i="7" s="1"/>
  <c r="CMA28" i="7" s="1"/>
  <c r="CMC28" i="7" s="1"/>
  <c r="CME28" i="7" s="1"/>
  <c r="CMG28" i="7" s="1"/>
  <c r="CMI28" i="7" s="1"/>
  <c r="CMK28" i="7" s="1"/>
  <c r="CMM28" i="7" s="1"/>
  <c r="CMO28" i="7" s="1"/>
  <c r="CMQ28" i="7" s="1"/>
  <c r="CMS28" i="7" s="1"/>
  <c r="CMU28" i="7" s="1"/>
  <c r="CMW28" i="7" s="1"/>
  <c r="CMY28" i="7" s="1"/>
  <c r="CNA28" i="7" s="1"/>
  <c r="CNC28" i="7" s="1"/>
  <c r="CNE28" i="7" s="1"/>
  <c r="CNG28" i="7" s="1"/>
  <c r="CNI28" i="7" s="1"/>
  <c r="CNK28" i="7" s="1"/>
  <c r="CNM28" i="7" s="1"/>
  <c r="CNO28" i="7" s="1"/>
  <c r="CNQ28" i="7" s="1"/>
  <c r="CNS28" i="7" s="1"/>
  <c r="CNU28" i="7" s="1"/>
  <c r="CNW28" i="7" s="1"/>
  <c r="CNY28" i="7" s="1"/>
  <c r="COA28" i="7" s="1"/>
  <c r="COC28" i="7" s="1"/>
  <c r="COE28" i="7" s="1"/>
  <c r="COG28" i="7" s="1"/>
  <c r="COI28" i="7" s="1"/>
  <c r="COK28" i="7" s="1"/>
  <c r="COM28" i="7" s="1"/>
  <c r="COO28" i="7" s="1"/>
  <c r="COQ28" i="7" s="1"/>
  <c r="COS28" i="7" s="1"/>
  <c r="COU28" i="7" s="1"/>
  <c r="COW28" i="7" s="1"/>
  <c r="COY28" i="7" s="1"/>
  <c r="CPA28" i="7" s="1"/>
  <c r="CPC28" i="7" s="1"/>
  <c r="CPE28" i="7" s="1"/>
  <c r="CPG28" i="7" s="1"/>
  <c r="CPI28" i="7" s="1"/>
  <c r="CPK28" i="7" s="1"/>
  <c r="CPM28" i="7" s="1"/>
  <c r="CPO28" i="7" s="1"/>
  <c r="CPQ28" i="7" s="1"/>
  <c r="CPS28" i="7" s="1"/>
  <c r="CPU28" i="7" s="1"/>
  <c r="CPW28" i="7" s="1"/>
  <c r="CPY28" i="7" s="1"/>
  <c r="CQA28" i="7" s="1"/>
  <c r="CQC28" i="7" s="1"/>
  <c r="CQE28" i="7" s="1"/>
  <c r="CQG28" i="7" s="1"/>
  <c r="CQI28" i="7" s="1"/>
  <c r="CQK28" i="7" s="1"/>
  <c r="CQM28" i="7" s="1"/>
  <c r="CQO28" i="7" s="1"/>
  <c r="CQQ28" i="7" s="1"/>
  <c r="CQS28" i="7" s="1"/>
  <c r="CQU28" i="7" s="1"/>
  <c r="CQW28" i="7" s="1"/>
  <c r="CQY28" i="7" s="1"/>
  <c r="CRA28" i="7" s="1"/>
  <c r="CRC28" i="7" s="1"/>
  <c r="CRE28" i="7" s="1"/>
  <c r="CRG28" i="7" s="1"/>
  <c r="CRI28" i="7" s="1"/>
  <c r="CRK28" i="7" s="1"/>
  <c r="CRM28" i="7" s="1"/>
  <c r="CRO28" i="7" s="1"/>
  <c r="CRQ28" i="7" s="1"/>
  <c r="CRS28" i="7" s="1"/>
  <c r="CRU28" i="7" s="1"/>
  <c r="CRW28" i="7" s="1"/>
  <c r="CRY28" i="7" s="1"/>
  <c r="CSA28" i="7" s="1"/>
  <c r="CSC28" i="7" s="1"/>
  <c r="CSE28" i="7" s="1"/>
  <c r="CSG28" i="7" s="1"/>
  <c r="CSI28" i="7" s="1"/>
  <c r="CSK28" i="7" s="1"/>
  <c r="CSM28" i="7" s="1"/>
  <c r="CSO28" i="7" s="1"/>
  <c r="CSQ28" i="7" s="1"/>
  <c r="CSS28" i="7" s="1"/>
  <c r="CSU28" i="7" s="1"/>
  <c r="CSW28" i="7" s="1"/>
  <c r="CSY28" i="7" s="1"/>
  <c r="CTA28" i="7" s="1"/>
  <c r="CTC28" i="7" s="1"/>
  <c r="CTE28" i="7" s="1"/>
  <c r="CTG28" i="7" s="1"/>
  <c r="CTI28" i="7" s="1"/>
  <c r="CTK28" i="7" s="1"/>
  <c r="CTM28" i="7" s="1"/>
  <c r="CTO28" i="7" s="1"/>
  <c r="CTQ28" i="7" s="1"/>
  <c r="CTS28" i="7" s="1"/>
  <c r="CTU28" i="7" s="1"/>
  <c r="CTW28" i="7" s="1"/>
  <c r="CTY28" i="7" s="1"/>
  <c r="CUA28" i="7" s="1"/>
  <c r="CUC28" i="7" s="1"/>
  <c r="CUE28" i="7" s="1"/>
  <c r="CUG28" i="7" s="1"/>
  <c r="CUI28" i="7" s="1"/>
  <c r="CUK28" i="7" s="1"/>
  <c r="CUM28" i="7" s="1"/>
  <c r="CUO28" i="7" s="1"/>
  <c r="CUQ28" i="7" s="1"/>
  <c r="CUS28" i="7" s="1"/>
  <c r="CUU28" i="7" s="1"/>
  <c r="CUW28" i="7" s="1"/>
  <c r="CUY28" i="7" s="1"/>
  <c r="CVA28" i="7" s="1"/>
  <c r="CVC28" i="7" s="1"/>
  <c r="CVE28" i="7" s="1"/>
  <c r="CVG28" i="7" s="1"/>
  <c r="CVI28" i="7" s="1"/>
  <c r="CVK28" i="7" s="1"/>
  <c r="CVM28" i="7" s="1"/>
  <c r="CVO28" i="7" s="1"/>
  <c r="CVQ28" i="7" s="1"/>
  <c r="CVS28" i="7" s="1"/>
  <c r="CVU28" i="7" s="1"/>
  <c r="CVW28" i="7" s="1"/>
  <c r="CVY28" i="7" s="1"/>
  <c r="CWA28" i="7" s="1"/>
  <c r="CWC28" i="7" s="1"/>
  <c r="CWE28" i="7" s="1"/>
  <c r="CWG28" i="7" s="1"/>
  <c r="CWI28" i="7" s="1"/>
  <c r="CWK28" i="7" s="1"/>
  <c r="CWM28" i="7" s="1"/>
  <c r="CWO28" i="7" s="1"/>
  <c r="CWQ28" i="7" s="1"/>
  <c r="CWS28" i="7" s="1"/>
  <c r="CWU28" i="7" s="1"/>
  <c r="CWW28" i="7" s="1"/>
  <c r="CWY28" i="7" s="1"/>
  <c r="CXA28" i="7" s="1"/>
  <c r="CXC28" i="7" s="1"/>
  <c r="CXE28" i="7" s="1"/>
  <c r="CXG28" i="7" s="1"/>
  <c r="CXI28" i="7" s="1"/>
  <c r="CXK28" i="7" s="1"/>
  <c r="CXM28" i="7" s="1"/>
  <c r="CXO28" i="7" s="1"/>
  <c r="CXQ28" i="7" s="1"/>
  <c r="CXS28" i="7" s="1"/>
  <c r="CXU28" i="7" s="1"/>
  <c r="CXW28" i="7" s="1"/>
  <c r="CXY28" i="7" s="1"/>
  <c r="CYA28" i="7" s="1"/>
  <c r="CYC28" i="7" s="1"/>
  <c r="CYE28" i="7" s="1"/>
  <c r="CYG28" i="7" s="1"/>
  <c r="CYI28" i="7" s="1"/>
  <c r="CYK28" i="7" s="1"/>
  <c r="CYM28" i="7" s="1"/>
  <c r="CYO28" i="7" s="1"/>
  <c r="CYQ28" i="7" s="1"/>
  <c r="CYS28" i="7" s="1"/>
  <c r="CYU28" i="7" s="1"/>
  <c r="CYW28" i="7" s="1"/>
  <c r="CYY28" i="7" s="1"/>
  <c r="CZA28" i="7" s="1"/>
  <c r="CZC28" i="7" s="1"/>
  <c r="CZE28" i="7" s="1"/>
  <c r="CZG28" i="7" s="1"/>
  <c r="CZI28" i="7" s="1"/>
  <c r="CZK28" i="7" s="1"/>
  <c r="CZM28" i="7" s="1"/>
  <c r="CZO28" i="7" s="1"/>
  <c r="CZQ28" i="7" s="1"/>
  <c r="CZS28" i="7" s="1"/>
  <c r="CZU28" i="7" s="1"/>
  <c r="CZW28" i="7" s="1"/>
  <c r="CZY28" i="7" s="1"/>
  <c r="DAA28" i="7" s="1"/>
  <c r="DAC28" i="7" s="1"/>
  <c r="DAE28" i="7" s="1"/>
  <c r="DAG28" i="7" s="1"/>
  <c r="DAI28" i="7" s="1"/>
  <c r="DAK28" i="7" s="1"/>
  <c r="DAM28" i="7" s="1"/>
  <c r="DAO28" i="7" s="1"/>
  <c r="DAQ28" i="7" s="1"/>
  <c r="DAS28" i="7" s="1"/>
  <c r="DAU28" i="7" s="1"/>
  <c r="DAW28" i="7" s="1"/>
  <c r="DAY28" i="7" s="1"/>
  <c r="DBA28" i="7" s="1"/>
  <c r="DBC28" i="7" s="1"/>
  <c r="DBE28" i="7" s="1"/>
  <c r="DBG28" i="7" s="1"/>
  <c r="DBI28" i="7" s="1"/>
  <c r="DBK28" i="7" s="1"/>
  <c r="DBM28" i="7" s="1"/>
  <c r="DBO28" i="7" s="1"/>
  <c r="DBQ28" i="7" s="1"/>
  <c r="DBS28" i="7" s="1"/>
  <c r="DBU28" i="7" s="1"/>
  <c r="DBW28" i="7" s="1"/>
  <c r="DBY28" i="7" s="1"/>
  <c r="DCA28" i="7" s="1"/>
  <c r="DCC28" i="7" s="1"/>
  <c r="DCE28" i="7" s="1"/>
  <c r="DCG28" i="7" s="1"/>
  <c r="DCI28" i="7" s="1"/>
  <c r="DCK28" i="7" s="1"/>
  <c r="DCM28" i="7" s="1"/>
  <c r="DCO28" i="7" s="1"/>
  <c r="DCQ28" i="7" s="1"/>
  <c r="DCS28" i="7" s="1"/>
  <c r="DCU28" i="7" s="1"/>
  <c r="DCW28" i="7" s="1"/>
  <c r="DCY28" i="7" s="1"/>
  <c r="DDA28" i="7" s="1"/>
  <c r="DDC28" i="7" s="1"/>
  <c r="DDE28" i="7" s="1"/>
  <c r="DDG28" i="7" s="1"/>
  <c r="DDI28" i="7" s="1"/>
  <c r="DDK28" i="7" s="1"/>
  <c r="DDM28" i="7" s="1"/>
  <c r="DDO28" i="7" s="1"/>
  <c r="DDQ28" i="7" s="1"/>
  <c r="DDS28" i="7" s="1"/>
  <c r="DDU28" i="7" s="1"/>
  <c r="DDW28" i="7" s="1"/>
  <c r="DDY28" i="7" s="1"/>
  <c r="DEA28" i="7" s="1"/>
  <c r="DEC28" i="7" s="1"/>
  <c r="DEE28" i="7" s="1"/>
  <c r="DEG28" i="7" s="1"/>
  <c r="DEI28" i="7" s="1"/>
  <c r="DEK28" i="7" s="1"/>
  <c r="DEM28" i="7" s="1"/>
  <c r="DEO28" i="7" s="1"/>
  <c r="DEQ28" i="7" s="1"/>
  <c r="DES28" i="7" s="1"/>
  <c r="DEU28" i="7" s="1"/>
  <c r="DEW28" i="7" s="1"/>
  <c r="DEY28" i="7" s="1"/>
  <c r="DFA28" i="7" s="1"/>
  <c r="DFC28" i="7" s="1"/>
  <c r="DFE28" i="7" s="1"/>
  <c r="DFG28" i="7" s="1"/>
  <c r="DFI28" i="7" s="1"/>
  <c r="DFK28" i="7" s="1"/>
  <c r="DFM28" i="7" s="1"/>
  <c r="DFO28" i="7" s="1"/>
  <c r="DFQ28" i="7" s="1"/>
  <c r="DFS28" i="7" s="1"/>
  <c r="DFU28" i="7" s="1"/>
  <c r="DFW28" i="7" s="1"/>
  <c r="DFY28" i="7" s="1"/>
  <c r="DGA28" i="7" s="1"/>
  <c r="DGC28" i="7" s="1"/>
  <c r="DGE28" i="7" s="1"/>
  <c r="DGG28" i="7" s="1"/>
  <c r="DGI28" i="7" s="1"/>
  <c r="DGK28" i="7" s="1"/>
  <c r="DGM28" i="7" s="1"/>
  <c r="DGO28" i="7" s="1"/>
  <c r="DGQ28" i="7" s="1"/>
  <c r="DGS28" i="7" s="1"/>
  <c r="DGU28" i="7" s="1"/>
  <c r="DGW28" i="7" s="1"/>
  <c r="DGY28" i="7" s="1"/>
  <c r="DHA28" i="7" s="1"/>
  <c r="DHC28" i="7" s="1"/>
  <c r="DHE28" i="7" s="1"/>
  <c r="DHG28" i="7" s="1"/>
  <c r="DHI28" i="7" s="1"/>
  <c r="DHK28" i="7" s="1"/>
  <c r="DHM28" i="7" s="1"/>
  <c r="DHO28" i="7" s="1"/>
  <c r="DHQ28" i="7" s="1"/>
  <c r="DHS28" i="7" s="1"/>
  <c r="DHU28" i="7" s="1"/>
  <c r="DHW28" i="7" s="1"/>
  <c r="DHY28" i="7" s="1"/>
  <c r="DIA28" i="7" s="1"/>
  <c r="DIC28" i="7" s="1"/>
  <c r="DIE28" i="7" s="1"/>
  <c r="DIG28" i="7" s="1"/>
  <c r="DII28" i="7" s="1"/>
  <c r="DIK28" i="7" s="1"/>
  <c r="DIM28" i="7" s="1"/>
  <c r="DIO28" i="7" s="1"/>
  <c r="DIQ28" i="7" s="1"/>
  <c r="DIS28" i="7" s="1"/>
  <c r="DIU28" i="7" s="1"/>
  <c r="DIW28" i="7" s="1"/>
  <c r="DIY28" i="7" s="1"/>
  <c r="DJA28" i="7" s="1"/>
  <c r="DJC28" i="7" s="1"/>
  <c r="DJE28" i="7" s="1"/>
  <c r="DJG28" i="7" s="1"/>
  <c r="DJI28" i="7" s="1"/>
  <c r="DJK28" i="7" s="1"/>
  <c r="DJM28" i="7" s="1"/>
  <c r="DJO28" i="7" s="1"/>
  <c r="DJQ28" i="7" s="1"/>
  <c r="DJS28" i="7" s="1"/>
  <c r="DJU28" i="7" s="1"/>
  <c r="DJW28" i="7" s="1"/>
  <c r="DJY28" i="7" s="1"/>
  <c r="DKA28" i="7" s="1"/>
  <c r="DKC28" i="7" s="1"/>
  <c r="DKE28" i="7" s="1"/>
  <c r="DKG28" i="7" s="1"/>
  <c r="DKI28" i="7" s="1"/>
  <c r="DKK28" i="7" s="1"/>
  <c r="DKM28" i="7" s="1"/>
  <c r="DKO28" i="7" s="1"/>
  <c r="DKQ28" i="7" s="1"/>
  <c r="DKS28" i="7" s="1"/>
  <c r="DKU28" i="7" s="1"/>
  <c r="DKW28" i="7" s="1"/>
  <c r="DKY28" i="7" s="1"/>
  <c r="DLA28" i="7" s="1"/>
  <c r="DLC28" i="7" s="1"/>
  <c r="DLE28" i="7" s="1"/>
  <c r="DLG28" i="7" s="1"/>
  <c r="DLI28" i="7" s="1"/>
  <c r="DLK28" i="7" s="1"/>
  <c r="DLM28" i="7" s="1"/>
  <c r="DLO28" i="7" s="1"/>
  <c r="DLQ28" i="7" s="1"/>
  <c r="DLS28" i="7" s="1"/>
  <c r="DLU28" i="7" s="1"/>
  <c r="DLW28" i="7" s="1"/>
  <c r="DLY28" i="7" s="1"/>
  <c r="DMA28" i="7" s="1"/>
  <c r="DMC28" i="7" s="1"/>
  <c r="DME28" i="7" s="1"/>
  <c r="DMG28" i="7" s="1"/>
  <c r="DMI28" i="7" s="1"/>
  <c r="DMK28" i="7" s="1"/>
  <c r="DMM28" i="7" s="1"/>
  <c r="DMO28" i="7" s="1"/>
  <c r="DMQ28" i="7" s="1"/>
  <c r="DMS28" i="7" s="1"/>
  <c r="DMU28" i="7" s="1"/>
  <c r="DMW28" i="7" s="1"/>
  <c r="DMY28" i="7" s="1"/>
  <c r="DNA28" i="7" s="1"/>
  <c r="DNC28" i="7" s="1"/>
  <c r="DNE28" i="7" s="1"/>
  <c r="DNG28" i="7" s="1"/>
  <c r="DNI28" i="7" s="1"/>
  <c r="DNK28" i="7" s="1"/>
  <c r="DNM28" i="7" s="1"/>
  <c r="DNO28" i="7" s="1"/>
  <c r="DNQ28" i="7" s="1"/>
  <c r="DNS28" i="7" s="1"/>
  <c r="DNU28" i="7" s="1"/>
  <c r="DNW28" i="7" s="1"/>
  <c r="DNY28" i="7" s="1"/>
  <c r="DOA28" i="7" s="1"/>
  <c r="DOC28" i="7" s="1"/>
  <c r="DOE28" i="7" s="1"/>
  <c r="DOG28" i="7" s="1"/>
  <c r="DOI28" i="7" s="1"/>
  <c r="DOK28" i="7" s="1"/>
  <c r="DOM28" i="7" s="1"/>
  <c r="DOO28" i="7" s="1"/>
  <c r="DOQ28" i="7" s="1"/>
  <c r="DOS28" i="7" s="1"/>
  <c r="DOU28" i="7" s="1"/>
  <c r="DOW28" i="7" s="1"/>
  <c r="DOY28" i="7" s="1"/>
  <c r="DPA28" i="7" s="1"/>
  <c r="DPC28" i="7" s="1"/>
  <c r="DPE28" i="7" s="1"/>
  <c r="DPG28" i="7" s="1"/>
  <c r="DPI28" i="7" s="1"/>
  <c r="DPK28" i="7" s="1"/>
  <c r="DPM28" i="7" s="1"/>
  <c r="DPO28" i="7" s="1"/>
  <c r="DPQ28" i="7" s="1"/>
  <c r="DPS28" i="7" s="1"/>
  <c r="DPU28" i="7" s="1"/>
  <c r="DPW28" i="7" s="1"/>
  <c r="DPY28" i="7" s="1"/>
  <c r="DQA28" i="7" s="1"/>
  <c r="DQC28" i="7" s="1"/>
  <c r="DQE28" i="7" s="1"/>
  <c r="DQG28" i="7" s="1"/>
  <c r="DQI28" i="7" s="1"/>
  <c r="DQK28" i="7" s="1"/>
  <c r="DQM28" i="7" s="1"/>
  <c r="DQO28" i="7" s="1"/>
  <c r="DQQ28" i="7" s="1"/>
  <c r="DQS28" i="7" s="1"/>
  <c r="DQU28" i="7" s="1"/>
  <c r="DQW28" i="7" s="1"/>
  <c r="DQY28" i="7" s="1"/>
  <c r="DRA28" i="7" s="1"/>
  <c r="DRC28" i="7" s="1"/>
  <c r="DRE28" i="7" s="1"/>
  <c r="DRG28" i="7" s="1"/>
  <c r="DRI28" i="7" s="1"/>
  <c r="DRK28" i="7" s="1"/>
  <c r="DRM28" i="7" s="1"/>
  <c r="DRO28" i="7" s="1"/>
  <c r="DRQ28" i="7" s="1"/>
  <c r="DRS28" i="7" s="1"/>
  <c r="DRU28" i="7" s="1"/>
  <c r="DRW28" i="7" s="1"/>
  <c r="DRY28" i="7" s="1"/>
  <c r="DSA28" i="7" s="1"/>
  <c r="DSC28" i="7" s="1"/>
  <c r="DSE28" i="7" s="1"/>
  <c r="DSG28" i="7" s="1"/>
  <c r="DSI28" i="7" s="1"/>
  <c r="DSK28" i="7" s="1"/>
  <c r="DSM28" i="7" s="1"/>
  <c r="DSO28" i="7" s="1"/>
  <c r="DSQ28" i="7" s="1"/>
  <c r="DSS28" i="7" s="1"/>
  <c r="DSU28" i="7" s="1"/>
  <c r="DSW28" i="7" s="1"/>
  <c r="DSY28" i="7" s="1"/>
  <c r="DTA28" i="7" s="1"/>
  <c r="DTC28" i="7" s="1"/>
  <c r="DTE28" i="7" s="1"/>
  <c r="DTG28" i="7" s="1"/>
  <c r="DTI28" i="7" s="1"/>
  <c r="DTK28" i="7" s="1"/>
  <c r="DTM28" i="7" s="1"/>
  <c r="DTO28" i="7" s="1"/>
  <c r="DTQ28" i="7" s="1"/>
  <c r="DTS28" i="7" s="1"/>
  <c r="DTU28" i="7" s="1"/>
  <c r="DTW28" i="7" s="1"/>
  <c r="DTY28" i="7" s="1"/>
  <c r="DUA28" i="7" s="1"/>
  <c r="DUC28" i="7" s="1"/>
  <c r="DUE28" i="7" s="1"/>
  <c r="DUG28" i="7" s="1"/>
  <c r="DUI28" i="7" s="1"/>
  <c r="DUK28" i="7" s="1"/>
  <c r="DUM28" i="7" s="1"/>
  <c r="DUO28" i="7" s="1"/>
  <c r="DUQ28" i="7" s="1"/>
  <c r="DUS28" i="7" s="1"/>
  <c r="DUU28" i="7" s="1"/>
  <c r="DUW28" i="7" s="1"/>
  <c r="DUY28" i="7" s="1"/>
  <c r="DVA28" i="7" s="1"/>
  <c r="DVC28" i="7" s="1"/>
  <c r="DVE28" i="7" s="1"/>
  <c r="DVG28" i="7" s="1"/>
  <c r="DVI28" i="7" s="1"/>
  <c r="DVK28" i="7" s="1"/>
  <c r="DVM28" i="7" s="1"/>
  <c r="DVO28" i="7" s="1"/>
  <c r="DVQ28" i="7" s="1"/>
  <c r="DVS28" i="7" s="1"/>
  <c r="DVU28" i="7" s="1"/>
  <c r="DVW28" i="7" s="1"/>
  <c r="DVY28" i="7" s="1"/>
  <c r="DWA28" i="7" s="1"/>
  <c r="DWC28" i="7" s="1"/>
  <c r="DWE28" i="7" s="1"/>
  <c r="DWG28" i="7" s="1"/>
  <c r="DWI28" i="7" s="1"/>
  <c r="DWK28" i="7" s="1"/>
  <c r="DWM28" i="7" s="1"/>
  <c r="DWO28" i="7" s="1"/>
  <c r="DWQ28" i="7" s="1"/>
  <c r="DWS28" i="7" s="1"/>
  <c r="DWU28" i="7" s="1"/>
  <c r="DWW28" i="7" s="1"/>
  <c r="DWY28" i="7" s="1"/>
  <c r="DXA28" i="7" s="1"/>
  <c r="DXC28" i="7" s="1"/>
  <c r="DXE28" i="7" s="1"/>
  <c r="DXG28" i="7" s="1"/>
  <c r="DXI28" i="7" s="1"/>
  <c r="DXK28" i="7" s="1"/>
  <c r="DXM28" i="7" s="1"/>
  <c r="DXO28" i="7" s="1"/>
  <c r="DXQ28" i="7" s="1"/>
  <c r="DXS28" i="7" s="1"/>
  <c r="DXU28" i="7" s="1"/>
  <c r="DXW28" i="7" s="1"/>
  <c r="DXY28" i="7" s="1"/>
  <c r="DYA28" i="7" s="1"/>
  <c r="DYC28" i="7" s="1"/>
  <c r="DYE28" i="7" s="1"/>
  <c r="DYG28" i="7" s="1"/>
  <c r="DYI28" i="7" s="1"/>
  <c r="DYK28" i="7" s="1"/>
  <c r="DYM28" i="7" s="1"/>
  <c r="DYO28" i="7" s="1"/>
  <c r="DYQ28" i="7" s="1"/>
  <c r="DYS28" i="7" s="1"/>
  <c r="DYU28" i="7" s="1"/>
  <c r="DYW28" i="7" s="1"/>
  <c r="DYY28" i="7" s="1"/>
  <c r="DZA28" i="7" s="1"/>
  <c r="DZC28" i="7" s="1"/>
  <c r="DZE28" i="7" s="1"/>
  <c r="DZG28" i="7" s="1"/>
  <c r="DZI28" i="7" s="1"/>
  <c r="DZK28" i="7" s="1"/>
  <c r="DZM28" i="7" s="1"/>
  <c r="DZO28" i="7" s="1"/>
  <c r="DZQ28" i="7" s="1"/>
  <c r="DZS28" i="7" s="1"/>
  <c r="DZU28" i="7" s="1"/>
  <c r="DZW28" i="7" s="1"/>
  <c r="DZY28" i="7" s="1"/>
  <c r="EAA28" i="7" s="1"/>
  <c r="EAC28" i="7" s="1"/>
  <c r="EAE28" i="7" s="1"/>
  <c r="EAG28" i="7" s="1"/>
  <c r="EAI28" i="7" s="1"/>
  <c r="EAK28" i="7" s="1"/>
  <c r="EAM28" i="7" s="1"/>
  <c r="EAO28" i="7" s="1"/>
  <c r="EAQ28" i="7" s="1"/>
  <c r="EAS28" i="7" s="1"/>
  <c r="EAU28" i="7" s="1"/>
  <c r="EAW28" i="7" s="1"/>
  <c r="EAY28" i="7" s="1"/>
  <c r="EBA28" i="7" s="1"/>
  <c r="EBC28" i="7" s="1"/>
  <c r="EBE28" i="7" s="1"/>
  <c r="EBG28" i="7" s="1"/>
  <c r="EBI28" i="7" s="1"/>
  <c r="EBK28" i="7" s="1"/>
  <c r="EBM28" i="7" s="1"/>
  <c r="EBO28" i="7" s="1"/>
  <c r="EBQ28" i="7" s="1"/>
  <c r="EBS28" i="7" s="1"/>
  <c r="EBU28" i="7" s="1"/>
  <c r="EBW28" i="7" s="1"/>
  <c r="EBY28" i="7" s="1"/>
  <c r="ECA28" i="7" s="1"/>
  <c r="ECC28" i="7" s="1"/>
  <c r="ECE28" i="7" s="1"/>
  <c r="ECG28" i="7" s="1"/>
  <c r="ECI28" i="7" s="1"/>
  <c r="ECK28" i="7" s="1"/>
  <c r="ECM28" i="7" s="1"/>
  <c r="ECO28" i="7" s="1"/>
  <c r="ECQ28" i="7" s="1"/>
  <c r="ECS28" i="7" s="1"/>
  <c r="ECU28" i="7" s="1"/>
  <c r="ECW28" i="7" s="1"/>
  <c r="ECY28" i="7" s="1"/>
  <c r="EDA28" i="7" s="1"/>
  <c r="EDC28" i="7" s="1"/>
  <c r="EDE28" i="7" s="1"/>
  <c r="EDG28" i="7" s="1"/>
  <c r="EDI28" i="7" s="1"/>
  <c r="EDK28" i="7" s="1"/>
  <c r="EDM28" i="7" s="1"/>
  <c r="EDO28" i="7" s="1"/>
  <c r="EDQ28" i="7" s="1"/>
  <c r="EDS28" i="7" s="1"/>
  <c r="EDU28" i="7" s="1"/>
  <c r="EDW28" i="7" s="1"/>
  <c r="EDY28" i="7" s="1"/>
  <c r="EEA28" i="7" s="1"/>
  <c r="EEC28" i="7" s="1"/>
  <c r="EEE28" i="7" s="1"/>
  <c r="EEG28" i="7" s="1"/>
  <c r="EEI28" i="7" s="1"/>
  <c r="EEK28" i="7" s="1"/>
  <c r="EEM28" i="7" s="1"/>
  <c r="EEO28" i="7" s="1"/>
  <c r="EEQ28" i="7" s="1"/>
  <c r="EES28" i="7" s="1"/>
  <c r="EEU28" i="7" s="1"/>
  <c r="EEW28" i="7" s="1"/>
  <c r="EEY28" i="7" s="1"/>
  <c r="EFA28" i="7" s="1"/>
  <c r="EFC28" i="7" s="1"/>
  <c r="EFE28" i="7" s="1"/>
  <c r="EFG28" i="7" s="1"/>
  <c r="EFI28" i="7" s="1"/>
  <c r="EFK28" i="7" s="1"/>
  <c r="EFM28" i="7" s="1"/>
  <c r="EFO28" i="7" s="1"/>
  <c r="EFQ28" i="7" s="1"/>
  <c r="EFS28" i="7" s="1"/>
  <c r="EFU28" i="7" s="1"/>
  <c r="EFW28" i="7" s="1"/>
  <c r="EFY28" i="7" s="1"/>
  <c r="EGA28" i="7" s="1"/>
  <c r="EGC28" i="7" s="1"/>
  <c r="EGE28" i="7" s="1"/>
  <c r="EGG28" i="7" s="1"/>
  <c r="EGI28" i="7" s="1"/>
  <c r="EGK28" i="7" s="1"/>
  <c r="EGM28" i="7" s="1"/>
  <c r="EGO28" i="7" s="1"/>
  <c r="EGQ28" i="7" s="1"/>
  <c r="EGS28" i="7" s="1"/>
  <c r="EGU28" i="7" s="1"/>
  <c r="EGW28" i="7" s="1"/>
  <c r="EGY28" i="7" s="1"/>
  <c r="EHA28" i="7" s="1"/>
  <c r="EHC28" i="7" s="1"/>
  <c r="EHE28" i="7" s="1"/>
  <c r="EHG28" i="7" s="1"/>
  <c r="EHI28" i="7" s="1"/>
  <c r="EHK28" i="7" s="1"/>
  <c r="EHM28" i="7" s="1"/>
  <c r="EHO28" i="7" s="1"/>
  <c r="EHQ28" i="7" s="1"/>
  <c r="EHS28" i="7" s="1"/>
  <c r="EHU28" i="7" s="1"/>
  <c r="EHW28" i="7" s="1"/>
  <c r="EHY28" i="7" s="1"/>
  <c r="EIA28" i="7" s="1"/>
  <c r="EIC28" i="7" s="1"/>
  <c r="EIE28" i="7" s="1"/>
  <c r="EIG28" i="7" s="1"/>
  <c r="EII28" i="7" s="1"/>
  <c r="EIK28" i="7" s="1"/>
  <c r="EIM28" i="7" s="1"/>
  <c r="EIO28" i="7" s="1"/>
  <c r="EIQ28" i="7" s="1"/>
  <c r="EIS28" i="7" s="1"/>
  <c r="EIU28" i="7" s="1"/>
  <c r="EIW28" i="7" s="1"/>
  <c r="EIY28" i="7" s="1"/>
  <c r="EJA28" i="7" s="1"/>
  <c r="EJC28" i="7" s="1"/>
  <c r="EJE28" i="7" s="1"/>
  <c r="EJG28" i="7" s="1"/>
  <c r="EJI28" i="7" s="1"/>
  <c r="EJK28" i="7" s="1"/>
  <c r="EJM28" i="7" s="1"/>
  <c r="EJO28" i="7" s="1"/>
  <c r="EJQ28" i="7" s="1"/>
  <c r="EJS28" i="7" s="1"/>
  <c r="EJU28" i="7" s="1"/>
  <c r="EJW28" i="7" s="1"/>
  <c r="EJY28" i="7" s="1"/>
  <c r="EKA28" i="7" s="1"/>
  <c r="EKC28" i="7" s="1"/>
  <c r="EKE28" i="7" s="1"/>
  <c r="EKG28" i="7" s="1"/>
  <c r="EKI28" i="7" s="1"/>
  <c r="EKK28" i="7" s="1"/>
  <c r="EKM28" i="7" s="1"/>
  <c r="EKO28" i="7" s="1"/>
  <c r="EKQ28" i="7" s="1"/>
  <c r="EKS28" i="7" s="1"/>
  <c r="EKU28" i="7" s="1"/>
  <c r="EKW28" i="7" s="1"/>
  <c r="EKY28" i="7" s="1"/>
  <c r="ELA28" i="7" s="1"/>
  <c r="ELC28" i="7" s="1"/>
  <c r="ELE28" i="7" s="1"/>
  <c r="ELG28" i="7" s="1"/>
  <c r="ELI28" i="7" s="1"/>
  <c r="ELK28" i="7" s="1"/>
  <c r="ELM28" i="7" s="1"/>
  <c r="ELO28" i="7" s="1"/>
  <c r="ELQ28" i="7" s="1"/>
  <c r="ELS28" i="7" s="1"/>
  <c r="ELU28" i="7" s="1"/>
  <c r="ELW28" i="7" s="1"/>
  <c r="ELY28" i="7" s="1"/>
  <c r="EMA28" i="7" s="1"/>
  <c r="EMC28" i="7" s="1"/>
  <c r="EME28" i="7" s="1"/>
  <c r="EMG28" i="7" s="1"/>
  <c r="EMI28" i="7" s="1"/>
  <c r="EMK28" i="7" s="1"/>
  <c r="EMM28" i="7" s="1"/>
  <c r="EMO28" i="7" s="1"/>
  <c r="EMQ28" i="7" s="1"/>
  <c r="EMS28" i="7" s="1"/>
  <c r="EMU28" i="7" s="1"/>
  <c r="EMW28" i="7" s="1"/>
  <c r="EMY28" i="7" s="1"/>
  <c r="ENA28" i="7" s="1"/>
  <c r="ENC28" i="7" s="1"/>
  <c r="ENE28" i="7" s="1"/>
  <c r="ENG28" i="7" s="1"/>
  <c r="ENI28" i="7" s="1"/>
  <c r="ENK28" i="7" s="1"/>
  <c r="ENM28" i="7" s="1"/>
  <c r="ENO28" i="7" s="1"/>
  <c r="ENQ28" i="7" s="1"/>
  <c r="ENS28" i="7" s="1"/>
  <c r="ENU28" i="7" s="1"/>
  <c r="ENW28" i="7" s="1"/>
  <c r="ENY28" i="7" s="1"/>
  <c r="EOA28" i="7" s="1"/>
  <c r="EOC28" i="7" s="1"/>
  <c r="EOE28" i="7" s="1"/>
  <c r="EOG28" i="7" s="1"/>
  <c r="EOI28" i="7" s="1"/>
  <c r="EOK28" i="7" s="1"/>
  <c r="EOM28" i="7" s="1"/>
  <c r="EOO28" i="7" s="1"/>
  <c r="EOQ28" i="7" s="1"/>
  <c r="EOS28" i="7" s="1"/>
  <c r="EOU28" i="7" s="1"/>
  <c r="EOW28" i="7" s="1"/>
  <c r="EOY28" i="7" s="1"/>
  <c r="EPA28" i="7" s="1"/>
  <c r="EPC28" i="7" s="1"/>
  <c r="EPE28" i="7" s="1"/>
  <c r="EPG28" i="7" s="1"/>
  <c r="EPI28" i="7" s="1"/>
  <c r="EPK28" i="7" s="1"/>
  <c r="EPM28" i="7" s="1"/>
  <c r="EPO28" i="7" s="1"/>
  <c r="EPQ28" i="7" s="1"/>
  <c r="EPS28" i="7" s="1"/>
  <c r="EPU28" i="7" s="1"/>
  <c r="EPW28" i="7" s="1"/>
  <c r="EPY28" i="7" s="1"/>
  <c r="EQA28" i="7" s="1"/>
  <c r="EQC28" i="7" s="1"/>
  <c r="EQE28" i="7" s="1"/>
  <c r="EQG28" i="7" s="1"/>
  <c r="EQI28" i="7" s="1"/>
  <c r="EQK28" i="7" s="1"/>
  <c r="EQM28" i="7" s="1"/>
  <c r="EQO28" i="7" s="1"/>
  <c r="EQQ28" i="7" s="1"/>
  <c r="EQS28" i="7" s="1"/>
  <c r="EQU28" i="7" s="1"/>
  <c r="EQW28" i="7" s="1"/>
  <c r="EQY28" i="7" s="1"/>
  <c r="ERA28" i="7" s="1"/>
  <c r="ERC28" i="7" s="1"/>
  <c r="ERE28" i="7" s="1"/>
  <c r="ERG28" i="7" s="1"/>
  <c r="ERI28" i="7" s="1"/>
  <c r="ERK28" i="7" s="1"/>
  <c r="ERM28" i="7" s="1"/>
  <c r="ERO28" i="7" s="1"/>
  <c r="ERQ28" i="7" s="1"/>
  <c r="ERS28" i="7" s="1"/>
  <c r="ERU28" i="7" s="1"/>
  <c r="ERW28" i="7" s="1"/>
  <c r="ERY28" i="7" s="1"/>
  <c r="ESA28" i="7" s="1"/>
  <c r="ESC28" i="7" s="1"/>
  <c r="ESE28" i="7" s="1"/>
  <c r="ESG28" i="7" s="1"/>
  <c r="ESI28" i="7" s="1"/>
  <c r="ESK28" i="7" s="1"/>
  <c r="ESM28" i="7" s="1"/>
  <c r="ESO28" i="7" s="1"/>
  <c r="ESQ28" i="7" s="1"/>
  <c r="ESS28" i="7" s="1"/>
  <c r="ESU28" i="7" s="1"/>
  <c r="ESW28" i="7" s="1"/>
  <c r="ESY28" i="7" s="1"/>
  <c r="ETA28" i="7" s="1"/>
  <c r="ETC28" i="7" s="1"/>
  <c r="ETE28" i="7" s="1"/>
  <c r="ETG28" i="7" s="1"/>
  <c r="ETI28" i="7" s="1"/>
  <c r="ETK28" i="7" s="1"/>
  <c r="ETM28" i="7" s="1"/>
  <c r="ETO28" i="7" s="1"/>
  <c r="ETQ28" i="7" s="1"/>
  <c r="ETS28" i="7" s="1"/>
  <c r="ETU28" i="7" s="1"/>
  <c r="ETW28" i="7" s="1"/>
  <c r="ETY28" i="7" s="1"/>
  <c r="EUA28" i="7" s="1"/>
  <c r="EUC28" i="7" s="1"/>
  <c r="EUE28" i="7" s="1"/>
  <c r="EUG28" i="7" s="1"/>
  <c r="EUI28" i="7" s="1"/>
  <c r="EUK28" i="7" s="1"/>
  <c r="EUM28" i="7" s="1"/>
  <c r="EUO28" i="7" s="1"/>
  <c r="EUQ28" i="7" s="1"/>
  <c r="EUS28" i="7" s="1"/>
  <c r="EUU28" i="7" s="1"/>
  <c r="EUW28" i="7" s="1"/>
  <c r="EUY28" i="7" s="1"/>
  <c r="EVA28" i="7" s="1"/>
  <c r="EVC28" i="7" s="1"/>
  <c r="EVE28" i="7" s="1"/>
  <c r="EVG28" i="7" s="1"/>
  <c r="EVI28" i="7" s="1"/>
  <c r="EVK28" i="7" s="1"/>
  <c r="EVM28" i="7" s="1"/>
  <c r="EVO28" i="7" s="1"/>
  <c r="EVQ28" i="7" s="1"/>
  <c r="EVS28" i="7" s="1"/>
  <c r="EVU28" i="7" s="1"/>
  <c r="EVW28" i="7" s="1"/>
  <c r="EVY28" i="7" s="1"/>
  <c r="EWA28" i="7" s="1"/>
  <c r="EWC28" i="7" s="1"/>
  <c r="EWE28" i="7" s="1"/>
  <c r="EWG28" i="7" s="1"/>
  <c r="EWI28" i="7" s="1"/>
  <c r="EWK28" i="7" s="1"/>
  <c r="EWM28" i="7" s="1"/>
  <c r="EWO28" i="7" s="1"/>
  <c r="EWQ28" i="7" s="1"/>
  <c r="EWS28" i="7" s="1"/>
  <c r="EWU28" i="7" s="1"/>
  <c r="EWW28" i="7" s="1"/>
  <c r="EWY28" i="7" s="1"/>
  <c r="EXA28" i="7" s="1"/>
  <c r="EXC28" i="7" s="1"/>
  <c r="EXE28" i="7" s="1"/>
  <c r="EXG28" i="7" s="1"/>
  <c r="EXI28" i="7" s="1"/>
  <c r="EXK28" i="7" s="1"/>
  <c r="EXM28" i="7" s="1"/>
  <c r="EXO28" i="7" s="1"/>
  <c r="EXQ28" i="7" s="1"/>
  <c r="EXS28" i="7" s="1"/>
  <c r="EXU28" i="7" s="1"/>
  <c r="EXW28" i="7" s="1"/>
  <c r="EXY28" i="7" s="1"/>
  <c r="EYA28" i="7" s="1"/>
  <c r="EYC28" i="7" s="1"/>
  <c r="EYE28" i="7" s="1"/>
  <c r="EYG28" i="7" s="1"/>
  <c r="EYI28" i="7" s="1"/>
  <c r="EYK28" i="7" s="1"/>
  <c r="EYM28" i="7" s="1"/>
  <c r="EYO28" i="7" s="1"/>
  <c r="EYQ28" i="7" s="1"/>
  <c r="EYS28" i="7" s="1"/>
  <c r="EYU28" i="7" s="1"/>
  <c r="EYW28" i="7" s="1"/>
  <c r="EYY28" i="7" s="1"/>
  <c r="EZA28" i="7" s="1"/>
  <c r="EZC28" i="7" s="1"/>
  <c r="EZE28" i="7" s="1"/>
  <c r="EZG28" i="7" s="1"/>
  <c r="EZI28" i="7" s="1"/>
  <c r="EZK28" i="7" s="1"/>
  <c r="EZM28" i="7" s="1"/>
  <c r="EZO28" i="7" s="1"/>
  <c r="EZQ28" i="7" s="1"/>
  <c r="EZS28" i="7" s="1"/>
  <c r="EZU28" i="7" s="1"/>
  <c r="EZW28" i="7" s="1"/>
  <c r="EZY28" i="7" s="1"/>
  <c r="FAA28" i="7" s="1"/>
  <c r="FAC28" i="7" s="1"/>
  <c r="FAE28" i="7" s="1"/>
  <c r="FAG28" i="7" s="1"/>
  <c r="FAI28" i="7" s="1"/>
  <c r="FAK28" i="7" s="1"/>
  <c r="FAM28" i="7" s="1"/>
  <c r="FAO28" i="7" s="1"/>
  <c r="FAQ28" i="7" s="1"/>
  <c r="FAS28" i="7" s="1"/>
  <c r="FAU28" i="7" s="1"/>
  <c r="FAW28" i="7" s="1"/>
  <c r="FAY28" i="7" s="1"/>
  <c r="FBA28" i="7" s="1"/>
  <c r="FBC28" i="7" s="1"/>
  <c r="FBE28" i="7" s="1"/>
  <c r="FBG28" i="7" s="1"/>
  <c r="FBI28" i="7" s="1"/>
  <c r="FBK28" i="7" s="1"/>
  <c r="FBM28" i="7" s="1"/>
  <c r="FBO28" i="7" s="1"/>
  <c r="FBQ28" i="7" s="1"/>
  <c r="FBS28" i="7" s="1"/>
  <c r="FBU28" i="7" s="1"/>
  <c r="FBW28" i="7" s="1"/>
  <c r="FBY28" i="7" s="1"/>
  <c r="FCA28" i="7" s="1"/>
  <c r="FCC28" i="7" s="1"/>
  <c r="FCE28" i="7" s="1"/>
  <c r="FCG28" i="7" s="1"/>
  <c r="FCI28" i="7" s="1"/>
  <c r="FCK28" i="7" s="1"/>
  <c r="FCM28" i="7" s="1"/>
  <c r="FCO28" i="7" s="1"/>
  <c r="FCQ28" i="7" s="1"/>
  <c r="FCS28" i="7" s="1"/>
  <c r="FCU28" i="7" s="1"/>
  <c r="FCW28" i="7" s="1"/>
  <c r="FCY28" i="7" s="1"/>
  <c r="FDA28" i="7" s="1"/>
  <c r="FDC28" i="7" s="1"/>
  <c r="FDE28" i="7" s="1"/>
  <c r="FDG28" i="7" s="1"/>
  <c r="FDI28" i="7" s="1"/>
  <c r="FDK28" i="7" s="1"/>
  <c r="FDM28" i="7" s="1"/>
  <c r="FDO28" i="7" s="1"/>
  <c r="FDQ28" i="7" s="1"/>
  <c r="FDS28" i="7" s="1"/>
  <c r="FDU28" i="7" s="1"/>
  <c r="FDW28" i="7" s="1"/>
  <c r="FDY28" i="7" s="1"/>
  <c r="FEA28" i="7" s="1"/>
  <c r="FEC28" i="7" s="1"/>
  <c r="FEE28" i="7" s="1"/>
  <c r="FEG28" i="7" s="1"/>
  <c r="FEI28" i="7" s="1"/>
  <c r="FEK28" i="7" s="1"/>
  <c r="FEM28" i="7" s="1"/>
  <c r="FEO28" i="7" s="1"/>
  <c r="FEQ28" i="7" s="1"/>
  <c r="FES28" i="7" s="1"/>
  <c r="FEU28" i="7" s="1"/>
  <c r="FEW28" i="7" s="1"/>
  <c r="FEY28" i="7" s="1"/>
  <c r="FFA28" i="7" s="1"/>
  <c r="FFC28" i="7" s="1"/>
  <c r="FFE28" i="7" s="1"/>
  <c r="FFG28" i="7" s="1"/>
  <c r="FFI28" i="7" s="1"/>
  <c r="FFK28" i="7" s="1"/>
  <c r="FFM28" i="7" s="1"/>
  <c r="FFO28" i="7" s="1"/>
  <c r="FFQ28" i="7" s="1"/>
  <c r="FFS28" i="7" s="1"/>
  <c r="FFU28" i="7" s="1"/>
  <c r="FFW28" i="7" s="1"/>
  <c r="FFY28" i="7" s="1"/>
  <c r="FGA28" i="7" s="1"/>
  <c r="FGC28" i="7" s="1"/>
  <c r="FGE28" i="7" s="1"/>
  <c r="FGG28" i="7" s="1"/>
  <c r="FGI28" i="7" s="1"/>
  <c r="FGK28" i="7" s="1"/>
  <c r="FGM28" i="7" s="1"/>
  <c r="FGO28" i="7" s="1"/>
  <c r="FGQ28" i="7" s="1"/>
  <c r="FGS28" i="7" s="1"/>
  <c r="FGU28" i="7" s="1"/>
  <c r="FGW28" i="7" s="1"/>
  <c r="FGY28" i="7" s="1"/>
  <c r="FHA28" i="7" s="1"/>
  <c r="FHC28" i="7" s="1"/>
  <c r="FHE28" i="7" s="1"/>
  <c r="FHG28" i="7" s="1"/>
  <c r="FHI28" i="7" s="1"/>
  <c r="FHK28" i="7" s="1"/>
  <c r="FHM28" i="7" s="1"/>
  <c r="FHO28" i="7" s="1"/>
  <c r="FHQ28" i="7" s="1"/>
  <c r="FHS28" i="7" s="1"/>
  <c r="FHU28" i="7" s="1"/>
  <c r="FHW28" i="7" s="1"/>
  <c r="FHY28" i="7" s="1"/>
  <c r="FIA28" i="7" s="1"/>
  <c r="FIC28" i="7" s="1"/>
  <c r="FIE28" i="7" s="1"/>
  <c r="FIG28" i="7" s="1"/>
  <c r="FII28" i="7" s="1"/>
  <c r="FIK28" i="7" s="1"/>
  <c r="FIM28" i="7" s="1"/>
  <c r="FIO28" i="7" s="1"/>
  <c r="FIQ28" i="7" s="1"/>
  <c r="FIS28" i="7" s="1"/>
  <c r="FIU28" i="7" s="1"/>
  <c r="FIW28" i="7" s="1"/>
  <c r="FIY28" i="7" s="1"/>
  <c r="FJA28" i="7" s="1"/>
  <c r="FJC28" i="7" s="1"/>
  <c r="FJE28" i="7" s="1"/>
  <c r="FJG28" i="7" s="1"/>
  <c r="FJI28" i="7" s="1"/>
  <c r="FJK28" i="7" s="1"/>
  <c r="FJM28" i="7" s="1"/>
  <c r="FJO28" i="7" s="1"/>
  <c r="FJQ28" i="7" s="1"/>
  <c r="FJS28" i="7" s="1"/>
  <c r="FJU28" i="7" s="1"/>
  <c r="FJW28" i="7" s="1"/>
  <c r="FJY28" i="7" s="1"/>
  <c r="FKA28" i="7" s="1"/>
  <c r="FKC28" i="7" s="1"/>
  <c r="FKE28" i="7" s="1"/>
  <c r="FKG28" i="7" s="1"/>
  <c r="FKI28" i="7" s="1"/>
  <c r="FKK28" i="7" s="1"/>
  <c r="FKM28" i="7" s="1"/>
  <c r="FKO28" i="7" s="1"/>
  <c r="FKQ28" i="7" s="1"/>
  <c r="FKS28" i="7" s="1"/>
  <c r="FKU28" i="7" s="1"/>
  <c r="FKW28" i="7" s="1"/>
  <c r="FKY28" i="7" s="1"/>
  <c r="FLA28" i="7" s="1"/>
  <c r="FLC28" i="7" s="1"/>
  <c r="FLE28" i="7" s="1"/>
  <c r="FLG28" i="7" s="1"/>
  <c r="FLI28" i="7" s="1"/>
  <c r="FLK28" i="7" s="1"/>
  <c r="FLM28" i="7" s="1"/>
  <c r="FLO28" i="7" s="1"/>
  <c r="FLQ28" i="7" s="1"/>
  <c r="FLS28" i="7" s="1"/>
  <c r="FLU28" i="7" s="1"/>
  <c r="FLW28" i="7" s="1"/>
  <c r="FLY28" i="7" s="1"/>
  <c r="FMA28" i="7" s="1"/>
  <c r="FMC28" i="7" s="1"/>
  <c r="FME28" i="7" s="1"/>
  <c r="FMG28" i="7" s="1"/>
  <c r="FMI28" i="7" s="1"/>
  <c r="FMK28" i="7" s="1"/>
  <c r="FMM28" i="7" s="1"/>
  <c r="FMO28" i="7" s="1"/>
  <c r="FMQ28" i="7" s="1"/>
  <c r="FMS28" i="7" s="1"/>
  <c r="FMU28" i="7" s="1"/>
  <c r="FMW28" i="7" s="1"/>
  <c r="FMY28" i="7" s="1"/>
  <c r="FNA28" i="7" s="1"/>
  <c r="FNC28" i="7" s="1"/>
  <c r="FNE28" i="7" s="1"/>
  <c r="FNG28" i="7" s="1"/>
  <c r="FNI28" i="7" s="1"/>
  <c r="FNK28" i="7" s="1"/>
  <c r="FNM28" i="7" s="1"/>
  <c r="FNO28" i="7" s="1"/>
  <c r="FNQ28" i="7" s="1"/>
  <c r="FNS28" i="7" s="1"/>
  <c r="FNU28" i="7" s="1"/>
  <c r="FNW28" i="7" s="1"/>
  <c r="FNY28" i="7" s="1"/>
  <c r="FOA28" i="7" s="1"/>
  <c r="FOC28" i="7" s="1"/>
  <c r="FOE28" i="7" s="1"/>
  <c r="FOG28" i="7" s="1"/>
  <c r="FOI28" i="7" s="1"/>
  <c r="FOK28" i="7" s="1"/>
  <c r="FOM28" i="7" s="1"/>
  <c r="FOO28" i="7" s="1"/>
  <c r="FOQ28" i="7" s="1"/>
  <c r="FOS28" i="7" s="1"/>
  <c r="FOU28" i="7" s="1"/>
  <c r="FOW28" i="7" s="1"/>
  <c r="FOY28" i="7" s="1"/>
  <c r="FPA28" i="7" s="1"/>
  <c r="FPC28" i="7" s="1"/>
  <c r="FPE28" i="7" s="1"/>
  <c r="FPG28" i="7" s="1"/>
  <c r="FPI28" i="7" s="1"/>
  <c r="FPK28" i="7" s="1"/>
  <c r="FPM28" i="7" s="1"/>
  <c r="FPO28" i="7" s="1"/>
  <c r="FPQ28" i="7" s="1"/>
  <c r="FPS28" i="7" s="1"/>
  <c r="FPU28" i="7" s="1"/>
  <c r="FPW28" i="7" s="1"/>
  <c r="FPY28" i="7" s="1"/>
  <c r="FQA28" i="7" s="1"/>
  <c r="FQC28" i="7" s="1"/>
  <c r="FQE28" i="7" s="1"/>
  <c r="FQG28" i="7" s="1"/>
  <c r="FQI28" i="7" s="1"/>
  <c r="FQK28" i="7" s="1"/>
  <c r="FQM28" i="7" s="1"/>
  <c r="FQO28" i="7" s="1"/>
  <c r="FQQ28" i="7" s="1"/>
  <c r="FQS28" i="7" s="1"/>
  <c r="FQU28" i="7" s="1"/>
  <c r="FQW28" i="7" s="1"/>
  <c r="FQY28" i="7" s="1"/>
  <c r="FRA28" i="7" s="1"/>
  <c r="FRC28" i="7" s="1"/>
  <c r="FRE28" i="7" s="1"/>
  <c r="FRG28" i="7" s="1"/>
  <c r="FRI28" i="7" s="1"/>
  <c r="FRK28" i="7" s="1"/>
  <c r="FRM28" i="7" s="1"/>
  <c r="FRO28" i="7" s="1"/>
  <c r="FRQ28" i="7" s="1"/>
  <c r="FRS28" i="7" s="1"/>
  <c r="FRU28" i="7" s="1"/>
  <c r="FRW28" i="7" s="1"/>
  <c r="FRY28" i="7" s="1"/>
  <c r="FSA28" i="7" s="1"/>
  <c r="FSC28" i="7" s="1"/>
  <c r="FSE28" i="7" s="1"/>
  <c r="FSG28" i="7" s="1"/>
  <c r="FSI28" i="7" s="1"/>
  <c r="FSK28" i="7" s="1"/>
  <c r="FSM28" i="7" s="1"/>
  <c r="FSO28" i="7" s="1"/>
  <c r="FSQ28" i="7" s="1"/>
  <c r="FSS28" i="7" s="1"/>
  <c r="FSU28" i="7" s="1"/>
  <c r="FSW28" i="7" s="1"/>
  <c r="FSY28" i="7" s="1"/>
  <c r="FTA28" i="7" s="1"/>
  <c r="FTC28" i="7" s="1"/>
  <c r="FTE28" i="7" s="1"/>
  <c r="FTG28" i="7" s="1"/>
  <c r="FTI28" i="7" s="1"/>
  <c r="FTK28" i="7" s="1"/>
  <c r="FTM28" i="7" s="1"/>
  <c r="FTO28" i="7" s="1"/>
  <c r="FTQ28" i="7" s="1"/>
  <c r="FTS28" i="7" s="1"/>
  <c r="FTU28" i="7" s="1"/>
  <c r="FTW28" i="7" s="1"/>
  <c r="FTY28" i="7" s="1"/>
  <c r="FUA28" i="7" s="1"/>
  <c r="FUC28" i="7" s="1"/>
  <c r="FUE28" i="7" s="1"/>
  <c r="FUG28" i="7" s="1"/>
  <c r="FUI28" i="7" s="1"/>
  <c r="FUK28" i="7" s="1"/>
  <c r="FUM28" i="7" s="1"/>
  <c r="FUO28" i="7" s="1"/>
  <c r="FUQ28" i="7" s="1"/>
  <c r="FUS28" i="7" s="1"/>
  <c r="FUU28" i="7" s="1"/>
  <c r="FUW28" i="7" s="1"/>
  <c r="FUY28" i="7" s="1"/>
  <c r="FVA28" i="7" s="1"/>
  <c r="FVC28" i="7" s="1"/>
  <c r="FVE28" i="7" s="1"/>
  <c r="FVG28" i="7" s="1"/>
  <c r="FVI28" i="7" s="1"/>
  <c r="FVK28" i="7" s="1"/>
  <c r="FVM28" i="7" s="1"/>
  <c r="FVO28" i="7" s="1"/>
  <c r="FVQ28" i="7" s="1"/>
  <c r="FVS28" i="7" s="1"/>
  <c r="FVU28" i="7" s="1"/>
  <c r="FVW28" i="7" s="1"/>
  <c r="FVY28" i="7" s="1"/>
  <c r="FWA28" i="7" s="1"/>
  <c r="FWC28" i="7" s="1"/>
  <c r="FWE28" i="7" s="1"/>
  <c r="FWG28" i="7" s="1"/>
  <c r="FWI28" i="7" s="1"/>
  <c r="FWK28" i="7" s="1"/>
  <c r="FWM28" i="7" s="1"/>
  <c r="FWO28" i="7" s="1"/>
  <c r="FWQ28" i="7" s="1"/>
  <c r="FWS28" i="7" s="1"/>
  <c r="FWU28" i="7" s="1"/>
  <c r="FWW28" i="7" s="1"/>
  <c r="FWY28" i="7" s="1"/>
  <c r="FXA28" i="7" s="1"/>
  <c r="FXC28" i="7" s="1"/>
  <c r="FXE28" i="7" s="1"/>
  <c r="FXG28" i="7" s="1"/>
  <c r="FXI28" i="7" s="1"/>
  <c r="FXK28" i="7" s="1"/>
  <c r="FXM28" i="7" s="1"/>
  <c r="FXO28" i="7" s="1"/>
  <c r="FXQ28" i="7" s="1"/>
  <c r="FXS28" i="7" s="1"/>
  <c r="FXU28" i="7" s="1"/>
  <c r="FXW28" i="7" s="1"/>
  <c r="FXY28" i="7" s="1"/>
  <c r="FYA28" i="7" s="1"/>
  <c r="FYC28" i="7" s="1"/>
  <c r="FYE28" i="7" s="1"/>
  <c r="FYG28" i="7" s="1"/>
  <c r="FYI28" i="7" s="1"/>
  <c r="FYK28" i="7" s="1"/>
  <c r="FYM28" i="7" s="1"/>
  <c r="FYO28" i="7" s="1"/>
  <c r="FYQ28" i="7" s="1"/>
  <c r="FYS28" i="7" s="1"/>
  <c r="FYU28" i="7" s="1"/>
  <c r="FYW28" i="7" s="1"/>
  <c r="FYY28" i="7" s="1"/>
  <c r="FZA28" i="7" s="1"/>
  <c r="FZC28" i="7" s="1"/>
  <c r="FZE28" i="7" s="1"/>
  <c r="FZG28" i="7" s="1"/>
  <c r="FZI28" i="7" s="1"/>
  <c r="FZK28" i="7" s="1"/>
  <c r="FZM28" i="7" s="1"/>
  <c r="FZO28" i="7" s="1"/>
  <c r="FZQ28" i="7" s="1"/>
  <c r="FZS28" i="7" s="1"/>
  <c r="FZU28" i="7" s="1"/>
  <c r="FZW28" i="7" s="1"/>
  <c r="FZY28" i="7" s="1"/>
  <c r="GAA28" i="7" s="1"/>
  <c r="GAC28" i="7" s="1"/>
  <c r="GAE28" i="7" s="1"/>
  <c r="GAG28" i="7" s="1"/>
  <c r="GAI28" i="7" s="1"/>
  <c r="GAK28" i="7" s="1"/>
  <c r="GAM28" i="7" s="1"/>
  <c r="GAO28" i="7" s="1"/>
  <c r="GAQ28" i="7" s="1"/>
  <c r="GAS28" i="7" s="1"/>
  <c r="GAU28" i="7" s="1"/>
  <c r="GAW28" i="7" s="1"/>
  <c r="GAY28" i="7" s="1"/>
  <c r="GBA28" i="7" s="1"/>
  <c r="GBC28" i="7" s="1"/>
  <c r="GBE28" i="7" s="1"/>
  <c r="GBG28" i="7" s="1"/>
  <c r="GBI28" i="7" s="1"/>
  <c r="GBK28" i="7" s="1"/>
  <c r="GBM28" i="7" s="1"/>
  <c r="GBO28" i="7" s="1"/>
  <c r="GBQ28" i="7" s="1"/>
  <c r="GBS28" i="7" s="1"/>
  <c r="GBU28" i="7" s="1"/>
  <c r="GBW28" i="7" s="1"/>
  <c r="GBY28" i="7" s="1"/>
  <c r="GCA28" i="7" s="1"/>
  <c r="GCC28" i="7" s="1"/>
  <c r="GCE28" i="7" s="1"/>
  <c r="GCG28" i="7" s="1"/>
  <c r="GCI28" i="7" s="1"/>
  <c r="GCK28" i="7" s="1"/>
  <c r="GCM28" i="7" s="1"/>
  <c r="GCO28" i="7" s="1"/>
  <c r="GCQ28" i="7" s="1"/>
  <c r="GCS28" i="7" s="1"/>
  <c r="GCU28" i="7" s="1"/>
  <c r="GCW28" i="7" s="1"/>
  <c r="GCY28" i="7" s="1"/>
  <c r="GDA28" i="7" s="1"/>
  <c r="GDC28" i="7" s="1"/>
  <c r="GDE28" i="7" s="1"/>
  <c r="GDG28" i="7" s="1"/>
  <c r="GDI28" i="7" s="1"/>
  <c r="GDK28" i="7" s="1"/>
  <c r="GDM28" i="7" s="1"/>
  <c r="GDO28" i="7" s="1"/>
  <c r="GDQ28" i="7" s="1"/>
  <c r="GDS28" i="7" s="1"/>
  <c r="GDU28" i="7" s="1"/>
  <c r="GDW28" i="7" s="1"/>
  <c r="GDY28" i="7" s="1"/>
  <c r="GEA28" i="7" s="1"/>
  <c r="GEC28" i="7" s="1"/>
  <c r="GEE28" i="7" s="1"/>
  <c r="GEG28" i="7" s="1"/>
  <c r="GEI28" i="7" s="1"/>
  <c r="GEK28" i="7" s="1"/>
  <c r="GEM28" i="7" s="1"/>
  <c r="GEO28" i="7" s="1"/>
  <c r="GEQ28" i="7" s="1"/>
  <c r="GES28" i="7" s="1"/>
  <c r="GEU28" i="7" s="1"/>
  <c r="GEW28" i="7" s="1"/>
  <c r="GEY28" i="7" s="1"/>
  <c r="GFA28" i="7" s="1"/>
  <c r="GFC28" i="7" s="1"/>
  <c r="GFE28" i="7" s="1"/>
  <c r="GFG28" i="7" s="1"/>
  <c r="GFI28" i="7" s="1"/>
  <c r="GFK28" i="7" s="1"/>
  <c r="GFM28" i="7" s="1"/>
  <c r="GFO28" i="7" s="1"/>
  <c r="GFQ28" i="7" s="1"/>
  <c r="GFS28" i="7" s="1"/>
  <c r="GFU28" i="7" s="1"/>
  <c r="GFW28" i="7" s="1"/>
  <c r="GFY28" i="7" s="1"/>
  <c r="GGA28" i="7" s="1"/>
  <c r="GGC28" i="7" s="1"/>
  <c r="GGE28" i="7" s="1"/>
  <c r="GGG28" i="7" s="1"/>
  <c r="GGI28" i="7" s="1"/>
  <c r="GGK28" i="7" s="1"/>
  <c r="GGM28" i="7" s="1"/>
  <c r="GGO28" i="7" s="1"/>
  <c r="GGQ28" i="7" s="1"/>
  <c r="GGS28" i="7" s="1"/>
  <c r="GGU28" i="7" s="1"/>
  <c r="GGW28" i="7" s="1"/>
  <c r="GGY28" i="7" s="1"/>
  <c r="GHA28" i="7" s="1"/>
  <c r="GHC28" i="7" s="1"/>
  <c r="GHE28" i="7" s="1"/>
  <c r="GHG28" i="7" s="1"/>
  <c r="GHI28" i="7" s="1"/>
  <c r="GHK28" i="7" s="1"/>
  <c r="GHM28" i="7" s="1"/>
  <c r="GHO28" i="7" s="1"/>
  <c r="GHQ28" i="7" s="1"/>
  <c r="GHS28" i="7" s="1"/>
  <c r="GHU28" i="7" s="1"/>
  <c r="GHW28" i="7" s="1"/>
  <c r="GHY28" i="7" s="1"/>
  <c r="GIA28" i="7" s="1"/>
  <c r="GIC28" i="7" s="1"/>
  <c r="GIE28" i="7" s="1"/>
  <c r="GIG28" i="7" s="1"/>
  <c r="GII28" i="7" s="1"/>
  <c r="GIK28" i="7" s="1"/>
  <c r="GIM28" i="7" s="1"/>
  <c r="GIO28" i="7" s="1"/>
  <c r="GIQ28" i="7" s="1"/>
  <c r="GIS28" i="7" s="1"/>
  <c r="GIU28" i="7" s="1"/>
  <c r="GIW28" i="7" s="1"/>
  <c r="GIY28" i="7" s="1"/>
  <c r="GJA28" i="7" s="1"/>
  <c r="GJC28" i="7" s="1"/>
  <c r="GJE28" i="7" s="1"/>
  <c r="GJG28" i="7" s="1"/>
  <c r="GJI28" i="7" s="1"/>
  <c r="GJK28" i="7" s="1"/>
  <c r="GJM28" i="7" s="1"/>
  <c r="GJO28" i="7" s="1"/>
  <c r="GJQ28" i="7" s="1"/>
  <c r="GJS28" i="7" s="1"/>
  <c r="GJU28" i="7" s="1"/>
  <c r="GJW28" i="7" s="1"/>
  <c r="GJY28" i="7" s="1"/>
  <c r="GKA28" i="7" s="1"/>
  <c r="GKC28" i="7" s="1"/>
  <c r="GKE28" i="7" s="1"/>
  <c r="GKG28" i="7" s="1"/>
  <c r="GKI28" i="7" s="1"/>
  <c r="GKK28" i="7" s="1"/>
  <c r="GKM28" i="7" s="1"/>
  <c r="GKO28" i="7" s="1"/>
  <c r="GKQ28" i="7" s="1"/>
  <c r="GKS28" i="7" s="1"/>
  <c r="GKU28" i="7" s="1"/>
  <c r="GKW28" i="7" s="1"/>
  <c r="GKY28" i="7" s="1"/>
  <c r="GLA28" i="7" s="1"/>
  <c r="GLC28" i="7" s="1"/>
  <c r="GLE28" i="7" s="1"/>
  <c r="GLG28" i="7" s="1"/>
  <c r="GLI28" i="7" s="1"/>
  <c r="GLK28" i="7" s="1"/>
  <c r="GLM28" i="7" s="1"/>
  <c r="GLO28" i="7" s="1"/>
  <c r="GLQ28" i="7" s="1"/>
  <c r="GLS28" i="7" s="1"/>
  <c r="GLU28" i="7" s="1"/>
  <c r="GLW28" i="7" s="1"/>
  <c r="GLY28" i="7" s="1"/>
  <c r="GMA28" i="7" s="1"/>
  <c r="GMC28" i="7" s="1"/>
  <c r="GME28" i="7" s="1"/>
  <c r="GMG28" i="7" s="1"/>
  <c r="GMI28" i="7" s="1"/>
  <c r="GMK28" i="7" s="1"/>
  <c r="GMM28" i="7" s="1"/>
  <c r="GMO28" i="7" s="1"/>
  <c r="GMQ28" i="7" s="1"/>
  <c r="GMS28" i="7" s="1"/>
  <c r="GMU28" i="7" s="1"/>
  <c r="GMW28" i="7" s="1"/>
  <c r="GMY28" i="7" s="1"/>
  <c r="GNA28" i="7" s="1"/>
  <c r="GNC28" i="7" s="1"/>
  <c r="GNE28" i="7" s="1"/>
  <c r="GNG28" i="7" s="1"/>
  <c r="GNI28" i="7" s="1"/>
  <c r="GNK28" i="7" s="1"/>
  <c r="GNM28" i="7" s="1"/>
  <c r="GNO28" i="7" s="1"/>
  <c r="GNQ28" i="7" s="1"/>
  <c r="GNS28" i="7" s="1"/>
  <c r="GNU28" i="7" s="1"/>
  <c r="GNW28" i="7" s="1"/>
  <c r="GNY28" i="7" s="1"/>
  <c r="GOA28" i="7" s="1"/>
  <c r="GOC28" i="7" s="1"/>
  <c r="GOE28" i="7" s="1"/>
  <c r="GOG28" i="7" s="1"/>
  <c r="GOI28" i="7" s="1"/>
  <c r="GOK28" i="7" s="1"/>
  <c r="GOM28" i="7" s="1"/>
  <c r="GOO28" i="7" s="1"/>
  <c r="GOQ28" i="7" s="1"/>
  <c r="GOS28" i="7" s="1"/>
  <c r="GOU28" i="7" s="1"/>
  <c r="GOW28" i="7" s="1"/>
  <c r="GOY28" i="7" s="1"/>
  <c r="GPA28" i="7" s="1"/>
  <c r="GPC28" i="7" s="1"/>
  <c r="GPE28" i="7" s="1"/>
  <c r="GPG28" i="7" s="1"/>
  <c r="GPI28" i="7" s="1"/>
  <c r="GPK28" i="7" s="1"/>
  <c r="GPM28" i="7" s="1"/>
  <c r="GPO28" i="7" s="1"/>
  <c r="GPQ28" i="7" s="1"/>
  <c r="GPS28" i="7" s="1"/>
  <c r="GPU28" i="7" s="1"/>
  <c r="GPW28" i="7" s="1"/>
  <c r="GPY28" i="7" s="1"/>
  <c r="GQA28" i="7" s="1"/>
  <c r="GQC28" i="7" s="1"/>
  <c r="GQE28" i="7" s="1"/>
  <c r="GQG28" i="7" s="1"/>
  <c r="GQI28" i="7" s="1"/>
  <c r="GQK28" i="7" s="1"/>
  <c r="GQM28" i="7" s="1"/>
  <c r="GQO28" i="7" s="1"/>
  <c r="GQQ28" i="7" s="1"/>
  <c r="GQS28" i="7" s="1"/>
  <c r="GQU28" i="7" s="1"/>
  <c r="GQW28" i="7" s="1"/>
  <c r="GQY28" i="7" s="1"/>
  <c r="GRA28" i="7" s="1"/>
  <c r="GRC28" i="7" s="1"/>
  <c r="GRE28" i="7" s="1"/>
  <c r="GRG28" i="7" s="1"/>
  <c r="GRI28" i="7" s="1"/>
  <c r="GRK28" i="7" s="1"/>
  <c r="GRM28" i="7" s="1"/>
  <c r="GRO28" i="7" s="1"/>
  <c r="GRQ28" i="7" s="1"/>
  <c r="GRS28" i="7" s="1"/>
  <c r="GRU28" i="7" s="1"/>
  <c r="GRW28" i="7" s="1"/>
  <c r="GRY28" i="7" s="1"/>
  <c r="GSA28" i="7" s="1"/>
  <c r="GSC28" i="7" s="1"/>
  <c r="GSE28" i="7" s="1"/>
  <c r="GSG28" i="7" s="1"/>
  <c r="GSI28" i="7" s="1"/>
  <c r="GSK28" i="7" s="1"/>
  <c r="GSM28" i="7" s="1"/>
  <c r="GSO28" i="7" s="1"/>
  <c r="GSQ28" i="7" s="1"/>
  <c r="GSS28" i="7" s="1"/>
  <c r="GSU28" i="7" s="1"/>
  <c r="GSW28" i="7" s="1"/>
  <c r="GSY28" i="7" s="1"/>
  <c r="GTA28" i="7" s="1"/>
  <c r="GTC28" i="7" s="1"/>
  <c r="GTE28" i="7" s="1"/>
  <c r="GTG28" i="7" s="1"/>
  <c r="GTI28" i="7" s="1"/>
  <c r="GTK28" i="7" s="1"/>
  <c r="GTM28" i="7" s="1"/>
  <c r="GTO28" i="7" s="1"/>
  <c r="GTQ28" i="7" s="1"/>
  <c r="GTS28" i="7" s="1"/>
  <c r="GTU28" i="7" s="1"/>
  <c r="GTW28" i="7" s="1"/>
  <c r="GTY28" i="7" s="1"/>
  <c r="GUA28" i="7" s="1"/>
  <c r="GUC28" i="7" s="1"/>
  <c r="GUE28" i="7" s="1"/>
  <c r="GUG28" i="7" s="1"/>
  <c r="GUI28" i="7" s="1"/>
  <c r="GUK28" i="7" s="1"/>
  <c r="GUM28" i="7" s="1"/>
  <c r="GUO28" i="7" s="1"/>
  <c r="GUQ28" i="7" s="1"/>
  <c r="GUS28" i="7" s="1"/>
  <c r="GUU28" i="7" s="1"/>
  <c r="GUW28" i="7" s="1"/>
  <c r="GUY28" i="7" s="1"/>
  <c r="GVA28" i="7" s="1"/>
  <c r="GVC28" i="7" s="1"/>
  <c r="GVE28" i="7" s="1"/>
  <c r="GVG28" i="7" s="1"/>
  <c r="GVI28" i="7" s="1"/>
  <c r="GVK28" i="7" s="1"/>
  <c r="GVM28" i="7" s="1"/>
  <c r="GVO28" i="7" s="1"/>
  <c r="GVQ28" i="7" s="1"/>
  <c r="GVS28" i="7" s="1"/>
  <c r="GVU28" i="7" s="1"/>
  <c r="GVW28" i="7" s="1"/>
  <c r="GVY28" i="7" s="1"/>
  <c r="GWA28" i="7" s="1"/>
  <c r="GWC28" i="7" s="1"/>
  <c r="GWE28" i="7" s="1"/>
  <c r="GWG28" i="7" s="1"/>
  <c r="GWI28" i="7" s="1"/>
  <c r="GWK28" i="7" s="1"/>
  <c r="GWM28" i="7" s="1"/>
  <c r="GWO28" i="7" s="1"/>
  <c r="GWQ28" i="7" s="1"/>
  <c r="GWS28" i="7" s="1"/>
  <c r="GWU28" i="7" s="1"/>
  <c r="GWW28" i="7" s="1"/>
  <c r="GWY28" i="7" s="1"/>
  <c r="GXA28" i="7" s="1"/>
  <c r="GXC28" i="7" s="1"/>
  <c r="GXE28" i="7" s="1"/>
  <c r="GXG28" i="7" s="1"/>
  <c r="GXI28" i="7" s="1"/>
  <c r="GXK28" i="7" s="1"/>
  <c r="GXM28" i="7" s="1"/>
  <c r="GXO28" i="7" s="1"/>
  <c r="GXQ28" i="7" s="1"/>
  <c r="GXS28" i="7" s="1"/>
  <c r="GXU28" i="7" s="1"/>
  <c r="GXW28" i="7" s="1"/>
  <c r="GXY28" i="7" s="1"/>
  <c r="GYA28" i="7" s="1"/>
  <c r="GYC28" i="7" s="1"/>
  <c r="GYE28" i="7" s="1"/>
  <c r="GYG28" i="7" s="1"/>
  <c r="GYI28" i="7" s="1"/>
  <c r="GYK28" i="7" s="1"/>
  <c r="GYM28" i="7" s="1"/>
  <c r="GYO28" i="7" s="1"/>
  <c r="GYQ28" i="7" s="1"/>
  <c r="GYS28" i="7" s="1"/>
  <c r="GYU28" i="7" s="1"/>
  <c r="GYW28" i="7" s="1"/>
  <c r="GYY28" i="7" s="1"/>
  <c r="GZA28" i="7" s="1"/>
  <c r="GZC28" i="7" s="1"/>
  <c r="GZE28" i="7" s="1"/>
  <c r="GZG28" i="7" s="1"/>
  <c r="GZI28" i="7" s="1"/>
  <c r="GZK28" i="7" s="1"/>
  <c r="GZM28" i="7" s="1"/>
  <c r="GZO28" i="7" s="1"/>
  <c r="GZQ28" i="7" s="1"/>
  <c r="GZS28" i="7" s="1"/>
  <c r="GZU28" i="7" s="1"/>
  <c r="GZW28" i="7" s="1"/>
  <c r="GZY28" i="7" s="1"/>
  <c r="HAA28" i="7" s="1"/>
  <c r="HAC28" i="7" s="1"/>
  <c r="HAE28" i="7" s="1"/>
  <c r="HAG28" i="7" s="1"/>
  <c r="HAI28" i="7" s="1"/>
  <c r="HAK28" i="7" s="1"/>
  <c r="HAM28" i="7" s="1"/>
  <c r="HAO28" i="7" s="1"/>
  <c r="HAQ28" i="7" s="1"/>
  <c r="HAS28" i="7" s="1"/>
  <c r="HAU28" i="7" s="1"/>
  <c r="HAW28" i="7" s="1"/>
  <c r="HAY28" i="7" s="1"/>
  <c r="HBA28" i="7" s="1"/>
  <c r="HBC28" i="7" s="1"/>
  <c r="HBE28" i="7" s="1"/>
  <c r="HBG28" i="7" s="1"/>
  <c r="HBI28" i="7" s="1"/>
  <c r="HBK28" i="7" s="1"/>
  <c r="HBM28" i="7" s="1"/>
  <c r="HBO28" i="7" s="1"/>
  <c r="HBQ28" i="7" s="1"/>
  <c r="HBS28" i="7" s="1"/>
  <c r="HBU28" i="7" s="1"/>
  <c r="HBW28" i="7" s="1"/>
  <c r="HBY28" i="7" s="1"/>
  <c r="HCA28" i="7" s="1"/>
  <c r="HCC28" i="7" s="1"/>
  <c r="HCE28" i="7" s="1"/>
  <c r="HCG28" i="7" s="1"/>
  <c r="HCI28" i="7" s="1"/>
  <c r="HCK28" i="7" s="1"/>
  <c r="HCM28" i="7" s="1"/>
  <c r="HCO28" i="7" s="1"/>
  <c r="HCQ28" i="7" s="1"/>
  <c r="HCS28" i="7" s="1"/>
  <c r="HCU28" i="7" s="1"/>
  <c r="HCW28" i="7" s="1"/>
  <c r="HCY28" i="7" s="1"/>
  <c r="HDA28" i="7" s="1"/>
  <c r="HDC28" i="7" s="1"/>
  <c r="HDE28" i="7" s="1"/>
  <c r="HDG28" i="7" s="1"/>
  <c r="HDI28" i="7" s="1"/>
  <c r="HDK28" i="7" s="1"/>
  <c r="HDM28" i="7" s="1"/>
  <c r="HDO28" i="7" s="1"/>
  <c r="HDQ28" i="7" s="1"/>
  <c r="HDS28" i="7" s="1"/>
  <c r="HDU28" i="7" s="1"/>
  <c r="HDW28" i="7" s="1"/>
  <c r="HDY28" i="7" s="1"/>
  <c r="HEA28" i="7" s="1"/>
  <c r="HEC28" i="7" s="1"/>
  <c r="HEE28" i="7" s="1"/>
  <c r="HEG28" i="7" s="1"/>
  <c r="HEI28" i="7" s="1"/>
  <c r="HEK28" i="7" s="1"/>
  <c r="HEM28" i="7" s="1"/>
  <c r="HEO28" i="7" s="1"/>
  <c r="HEQ28" i="7" s="1"/>
  <c r="HES28" i="7" s="1"/>
  <c r="HEU28" i="7" s="1"/>
  <c r="HEW28" i="7" s="1"/>
  <c r="HEY28" i="7" s="1"/>
  <c r="HFA28" i="7" s="1"/>
  <c r="HFC28" i="7" s="1"/>
  <c r="HFE28" i="7" s="1"/>
  <c r="HFG28" i="7" s="1"/>
  <c r="HFI28" i="7" s="1"/>
  <c r="HFK28" i="7" s="1"/>
  <c r="HFM28" i="7" s="1"/>
  <c r="HFO28" i="7" s="1"/>
  <c r="HFQ28" i="7" s="1"/>
  <c r="HFS28" i="7" s="1"/>
  <c r="HFU28" i="7" s="1"/>
  <c r="HFW28" i="7" s="1"/>
  <c r="HFY28" i="7" s="1"/>
  <c r="HGA28" i="7" s="1"/>
  <c r="HGC28" i="7" s="1"/>
  <c r="HGE28" i="7" s="1"/>
  <c r="HGG28" i="7" s="1"/>
  <c r="HGI28" i="7" s="1"/>
  <c r="HGK28" i="7" s="1"/>
  <c r="HGM28" i="7" s="1"/>
  <c r="HGO28" i="7" s="1"/>
  <c r="HGQ28" i="7" s="1"/>
  <c r="HGS28" i="7" s="1"/>
  <c r="HGU28" i="7" s="1"/>
  <c r="HGW28" i="7" s="1"/>
  <c r="HGY28" i="7" s="1"/>
  <c r="HHA28" i="7" s="1"/>
  <c r="HHC28" i="7" s="1"/>
  <c r="HHE28" i="7" s="1"/>
  <c r="HHG28" i="7" s="1"/>
  <c r="HHI28" i="7" s="1"/>
  <c r="HHK28" i="7" s="1"/>
  <c r="HHM28" i="7" s="1"/>
  <c r="HHO28" i="7" s="1"/>
  <c r="HHQ28" i="7" s="1"/>
  <c r="HHS28" i="7" s="1"/>
  <c r="HHU28" i="7" s="1"/>
  <c r="HHW28" i="7" s="1"/>
  <c r="HHY28" i="7" s="1"/>
  <c r="HIA28" i="7" s="1"/>
  <c r="HIC28" i="7" s="1"/>
  <c r="HIE28" i="7" s="1"/>
  <c r="HIG28" i="7" s="1"/>
  <c r="HII28" i="7" s="1"/>
  <c r="HIK28" i="7" s="1"/>
  <c r="HIM28" i="7" s="1"/>
  <c r="HIO28" i="7" s="1"/>
  <c r="HIQ28" i="7" s="1"/>
  <c r="HIS28" i="7" s="1"/>
  <c r="HIU28" i="7" s="1"/>
  <c r="HIW28" i="7" s="1"/>
  <c r="HIY28" i="7" s="1"/>
  <c r="HJA28" i="7" s="1"/>
  <c r="HJC28" i="7" s="1"/>
  <c r="HJE28" i="7" s="1"/>
  <c r="HJG28" i="7" s="1"/>
  <c r="HJI28" i="7" s="1"/>
  <c r="HJK28" i="7" s="1"/>
  <c r="HJM28" i="7" s="1"/>
  <c r="HJO28" i="7" s="1"/>
  <c r="HJQ28" i="7" s="1"/>
  <c r="HJS28" i="7" s="1"/>
  <c r="HJU28" i="7" s="1"/>
  <c r="HJW28" i="7" s="1"/>
  <c r="HJY28" i="7" s="1"/>
  <c r="HKA28" i="7" s="1"/>
  <c r="HKC28" i="7" s="1"/>
  <c r="HKE28" i="7" s="1"/>
  <c r="HKG28" i="7" s="1"/>
  <c r="HKI28" i="7" s="1"/>
  <c r="HKK28" i="7" s="1"/>
  <c r="HKM28" i="7" s="1"/>
  <c r="HKO28" i="7" s="1"/>
  <c r="HKQ28" i="7" s="1"/>
  <c r="HKS28" i="7" s="1"/>
  <c r="HKU28" i="7" s="1"/>
  <c r="HKW28" i="7" s="1"/>
  <c r="HKY28" i="7" s="1"/>
  <c r="HLA28" i="7" s="1"/>
  <c r="HLC28" i="7" s="1"/>
  <c r="HLE28" i="7" s="1"/>
  <c r="HLG28" i="7" s="1"/>
  <c r="HLI28" i="7" s="1"/>
  <c r="HLK28" i="7" s="1"/>
  <c r="HLM28" i="7" s="1"/>
  <c r="HLO28" i="7" s="1"/>
  <c r="HLQ28" i="7" s="1"/>
  <c r="HLS28" i="7" s="1"/>
  <c r="HLU28" i="7" s="1"/>
  <c r="HLW28" i="7" s="1"/>
  <c r="HLY28" i="7" s="1"/>
  <c r="HMA28" i="7" s="1"/>
  <c r="HMC28" i="7" s="1"/>
  <c r="HME28" i="7" s="1"/>
  <c r="HMG28" i="7" s="1"/>
  <c r="HMI28" i="7" s="1"/>
  <c r="HMK28" i="7" s="1"/>
  <c r="HMM28" i="7" s="1"/>
  <c r="HMO28" i="7" s="1"/>
  <c r="HMQ28" i="7" s="1"/>
  <c r="HMS28" i="7" s="1"/>
  <c r="HMU28" i="7" s="1"/>
  <c r="HMW28" i="7" s="1"/>
  <c r="HMY28" i="7" s="1"/>
  <c r="HNA28" i="7" s="1"/>
  <c r="HNC28" i="7" s="1"/>
  <c r="HNE28" i="7" s="1"/>
  <c r="HNG28" i="7" s="1"/>
  <c r="HNI28" i="7" s="1"/>
  <c r="HNK28" i="7" s="1"/>
  <c r="HNM28" i="7" s="1"/>
  <c r="HNO28" i="7" s="1"/>
  <c r="HNQ28" i="7" s="1"/>
  <c r="HNS28" i="7" s="1"/>
  <c r="HNU28" i="7" s="1"/>
  <c r="HNW28" i="7" s="1"/>
  <c r="HNY28" i="7" s="1"/>
  <c r="HOA28" i="7" s="1"/>
  <c r="HOC28" i="7" s="1"/>
  <c r="HOE28" i="7" s="1"/>
  <c r="HOG28" i="7" s="1"/>
  <c r="HOI28" i="7" s="1"/>
  <c r="HOK28" i="7" s="1"/>
  <c r="HOM28" i="7" s="1"/>
  <c r="HOO28" i="7" s="1"/>
  <c r="HOQ28" i="7" s="1"/>
  <c r="HOS28" i="7" s="1"/>
  <c r="HOU28" i="7" s="1"/>
  <c r="HOW28" i="7" s="1"/>
  <c r="HOY28" i="7" s="1"/>
  <c r="HPA28" i="7" s="1"/>
  <c r="HPC28" i="7" s="1"/>
  <c r="HPE28" i="7" s="1"/>
  <c r="HPG28" i="7" s="1"/>
  <c r="HPI28" i="7" s="1"/>
  <c r="HPK28" i="7" s="1"/>
  <c r="HPM28" i="7" s="1"/>
  <c r="HPO28" i="7" s="1"/>
  <c r="HPQ28" i="7" s="1"/>
  <c r="HPS28" i="7" s="1"/>
  <c r="HPU28" i="7" s="1"/>
  <c r="HPW28" i="7" s="1"/>
  <c r="HPY28" i="7" s="1"/>
  <c r="HQA28" i="7" s="1"/>
  <c r="HQC28" i="7" s="1"/>
  <c r="HQE28" i="7" s="1"/>
  <c r="HQG28" i="7" s="1"/>
  <c r="HQI28" i="7" s="1"/>
  <c r="HQK28" i="7" s="1"/>
  <c r="HQM28" i="7" s="1"/>
  <c r="HQO28" i="7" s="1"/>
  <c r="HQQ28" i="7" s="1"/>
  <c r="HQS28" i="7" s="1"/>
  <c r="HQU28" i="7" s="1"/>
  <c r="HQW28" i="7" s="1"/>
  <c r="HQY28" i="7" s="1"/>
  <c r="HRA28" i="7" s="1"/>
  <c r="HRC28" i="7" s="1"/>
  <c r="HRE28" i="7" s="1"/>
  <c r="HRG28" i="7" s="1"/>
  <c r="HRI28" i="7" s="1"/>
  <c r="HRK28" i="7" s="1"/>
  <c r="HRM28" i="7" s="1"/>
  <c r="HRO28" i="7" s="1"/>
  <c r="HRQ28" i="7" s="1"/>
  <c r="HRS28" i="7" s="1"/>
  <c r="HRU28" i="7" s="1"/>
  <c r="HRW28" i="7" s="1"/>
  <c r="HRY28" i="7" s="1"/>
  <c r="HSA28" i="7" s="1"/>
  <c r="HSC28" i="7" s="1"/>
  <c r="HSE28" i="7" s="1"/>
  <c r="HSG28" i="7" s="1"/>
  <c r="HSI28" i="7" s="1"/>
  <c r="HSK28" i="7" s="1"/>
  <c r="HSM28" i="7" s="1"/>
  <c r="HSO28" i="7" s="1"/>
  <c r="HSQ28" i="7" s="1"/>
  <c r="HSS28" i="7" s="1"/>
  <c r="HSU28" i="7" s="1"/>
  <c r="HSW28" i="7" s="1"/>
  <c r="HSY28" i="7" s="1"/>
  <c r="HTA28" i="7" s="1"/>
  <c r="HTC28" i="7" s="1"/>
  <c r="HTE28" i="7" s="1"/>
  <c r="HTG28" i="7" s="1"/>
  <c r="HTI28" i="7" s="1"/>
  <c r="HTK28" i="7" s="1"/>
  <c r="HTM28" i="7" s="1"/>
  <c r="HTO28" i="7" s="1"/>
  <c r="HTQ28" i="7" s="1"/>
  <c r="HTS28" i="7" s="1"/>
  <c r="HTU28" i="7" s="1"/>
  <c r="HTW28" i="7" s="1"/>
  <c r="HTY28" i="7" s="1"/>
  <c r="HUA28" i="7" s="1"/>
  <c r="HUC28" i="7" s="1"/>
  <c r="HUE28" i="7" s="1"/>
  <c r="HUG28" i="7" s="1"/>
  <c r="HUI28" i="7" s="1"/>
  <c r="HUK28" i="7" s="1"/>
  <c r="HUM28" i="7" s="1"/>
  <c r="HUO28" i="7" s="1"/>
  <c r="HUQ28" i="7" s="1"/>
  <c r="HUS28" i="7" s="1"/>
  <c r="HUU28" i="7" s="1"/>
  <c r="HUW28" i="7" s="1"/>
  <c r="HUY28" i="7" s="1"/>
  <c r="HVA28" i="7" s="1"/>
  <c r="HVC28" i="7" s="1"/>
  <c r="HVE28" i="7" s="1"/>
  <c r="HVG28" i="7" s="1"/>
  <c r="HVI28" i="7" s="1"/>
  <c r="HVK28" i="7" s="1"/>
  <c r="HVM28" i="7" s="1"/>
  <c r="HVO28" i="7" s="1"/>
  <c r="HVQ28" i="7" s="1"/>
  <c r="HVS28" i="7" s="1"/>
  <c r="HVU28" i="7" s="1"/>
  <c r="HVW28" i="7" s="1"/>
  <c r="HVY28" i="7" s="1"/>
  <c r="HWA28" i="7" s="1"/>
  <c r="HWC28" i="7" s="1"/>
  <c r="HWE28" i="7" s="1"/>
  <c r="HWG28" i="7" s="1"/>
  <c r="HWI28" i="7" s="1"/>
  <c r="HWK28" i="7" s="1"/>
  <c r="HWM28" i="7" s="1"/>
  <c r="HWO28" i="7" s="1"/>
  <c r="HWQ28" i="7" s="1"/>
  <c r="HWS28" i="7" s="1"/>
  <c r="HWU28" i="7" s="1"/>
  <c r="HWW28" i="7" s="1"/>
  <c r="HWY28" i="7" s="1"/>
  <c r="HXA28" i="7" s="1"/>
  <c r="HXC28" i="7" s="1"/>
  <c r="HXE28" i="7" s="1"/>
  <c r="HXG28" i="7" s="1"/>
  <c r="HXI28" i="7" s="1"/>
  <c r="HXK28" i="7" s="1"/>
  <c r="HXM28" i="7" s="1"/>
  <c r="HXO28" i="7" s="1"/>
  <c r="HXQ28" i="7" s="1"/>
  <c r="HXS28" i="7" s="1"/>
  <c r="HXU28" i="7" s="1"/>
  <c r="HXW28" i="7" s="1"/>
  <c r="HXY28" i="7" s="1"/>
  <c r="HYA28" i="7" s="1"/>
  <c r="HYC28" i="7" s="1"/>
  <c r="HYE28" i="7" s="1"/>
  <c r="HYG28" i="7" s="1"/>
  <c r="HYI28" i="7" s="1"/>
  <c r="HYK28" i="7" s="1"/>
  <c r="HYM28" i="7" s="1"/>
  <c r="HYO28" i="7" s="1"/>
  <c r="HYQ28" i="7" s="1"/>
  <c r="HYS28" i="7" s="1"/>
  <c r="HYU28" i="7" s="1"/>
  <c r="HYW28" i="7" s="1"/>
  <c r="HYY28" i="7" s="1"/>
  <c r="HZA28" i="7" s="1"/>
  <c r="HZC28" i="7" s="1"/>
  <c r="HZE28" i="7" s="1"/>
  <c r="HZG28" i="7" s="1"/>
  <c r="HZI28" i="7" s="1"/>
  <c r="HZK28" i="7" s="1"/>
  <c r="HZM28" i="7" s="1"/>
  <c r="HZO28" i="7" s="1"/>
  <c r="HZQ28" i="7" s="1"/>
  <c r="HZS28" i="7" s="1"/>
  <c r="HZU28" i="7" s="1"/>
  <c r="HZW28" i="7" s="1"/>
  <c r="HZY28" i="7" s="1"/>
  <c r="IAA28" i="7" s="1"/>
  <c r="IAC28" i="7" s="1"/>
  <c r="IAE28" i="7" s="1"/>
  <c r="IAG28" i="7" s="1"/>
  <c r="IAI28" i="7" s="1"/>
  <c r="IAK28" i="7" s="1"/>
  <c r="IAM28" i="7" s="1"/>
  <c r="IAO28" i="7" s="1"/>
  <c r="IAQ28" i="7" s="1"/>
  <c r="IAS28" i="7" s="1"/>
  <c r="IAU28" i="7" s="1"/>
  <c r="IAW28" i="7" s="1"/>
  <c r="IAY28" i="7" s="1"/>
  <c r="IBA28" i="7" s="1"/>
  <c r="IBC28" i="7" s="1"/>
  <c r="IBE28" i="7" s="1"/>
  <c r="IBG28" i="7" s="1"/>
  <c r="IBI28" i="7" s="1"/>
  <c r="IBK28" i="7" s="1"/>
  <c r="IBM28" i="7" s="1"/>
  <c r="IBO28" i="7" s="1"/>
  <c r="IBQ28" i="7" s="1"/>
  <c r="IBS28" i="7" s="1"/>
  <c r="IBU28" i="7" s="1"/>
  <c r="IBW28" i="7" s="1"/>
  <c r="IBY28" i="7" s="1"/>
  <c r="ICA28" i="7" s="1"/>
  <c r="ICC28" i="7" s="1"/>
  <c r="ICE28" i="7" s="1"/>
  <c r="ICG28" i="7" s="1"/>
  <c r="ICI28" i="7" s="1"/>
  <c r="ICK28" i="7" s="1"/>
  <c r="ICM28" i="7" s="1"/>
  <c r="ICO28" i="7" s="1"/>
  <c r="ICQ28" i="7" s="1"/>
  <c r="ICS28" i="7" s="1"/>
  <c r="ICU28" i="7" s="1"/>
  <c r="ICW28" i="7" s="1"/>
  <c r="ICY28" i="7" s="1"/>
  <c r="IDA28" i="7" s="1"/>
  <c r="IDC28" i="7" s="1"/>
  <c r="IDE28" i="7" s="1"/>
  <c r="IDG28" i="7" s="1"/>
  <c r="IDI28" i="7" s="1"/>
  <c r="IDK28" i="7" s="1"/>
  <c r="IDM28" i="7" s="1"/>
  <c r="IDO28" i="7" s="1"/>
  <c r="IDQ28" i="7" s="1"/>
  <c r="IDS28" i="7" s="1"/>
  <c r="IDU28" i="7" s="1"/>
  <c r="IDW28" i="7" s="1"/>
  <c r="IDY28" i="7" s="1"/>
  <c r="IEA28" i="7" s="1"/>
  <c r="IEC28" i="7" s="1"/>
  <c r="IEE28" i="7" s="1"/>
  <c r="IEG28" i="7" s="1"/>
  <c r="IEI28" i="7" s="1"/>
  <c r="IEK28" i="7" s="1"/>
  <c r="IEM28" i="7" s="1"/>
  <c r="IEO28" i="7" s="1"/>
  <c r="IEQ28" i="7" s="1"/>
  <c r="IES28" i="7" s="1"/>
  <c r="IEU28" i="7" s="1"/>
  <c r="IEW28" i="7" s="1"/>
  <c r="IEY28" i="7" s="1"/>
  <c r="IFA28" i="7" s="1"/>
  <c r="IFC28" i="7" s="1"/>
  <c r="IFE28" i="7" s="1"/>
  <c r="IFG28" i="7" s="1"/>
  <c r="IFI28" i="7" s="1"/>
  <c r="IFK28" i="7" s="1"/>
  <c r="IFM28" i="7" s="1"/>
  <c r="IFO28" i="7" s="1"/>
  <c r="IFQ28" i="7" s="1"/>
  <c r="IFS28" i="7" s="1"/>
  <c r="IFU28" i="7" s="1"/>
  <c r="IFW28" i="7" s="1"/>
  <c r="IFY28" i="7" s="1"/>
  <c r="IGA28" i="7" s="1"/>
  <c r="IGC28" i="7" s="1"/>
  <c r="IGE28" i="7" s="1"/>
  <c r="IGG28" i="7" s="1"/>
  <c r="IGI28" i="7" s="1"/>
  <c r="IGK28" i="7" s="1"/>
  <c r="IGM28" i="7" s="1"/>
  <c r="IGO28" i="7" s="1"/>
  <c r="IGQ28" i="7" s="1"/>
  <c r="IGS28" i="7" s="1"/>
  <c r="IGU28" i="7" s="1"/>
  <c r="IGW28" i="7" s="1"/>
  <c r="IGY28" i="7" s="1"/>
  <c r="IHA28" i="7" s="1"/>
  <c r="IHC28" i="7" s="1"/>
  <c r="IHE28" i="7" s="1"/>
  <c r="IHG28" i="7" s="1"/>
  <c r="IHI28" i="7" s="1"/>
  <c r="IHK28" i="7" s="1"/>
  <c r="IHM28" i="7" s="1"/>
  <c r="IHO28" i="7" s="1"/>
  <c r="IHQ28" i="7" s="1"/>
  <c r="IHS28" i="7" s="1"/>
  <c r="IHU28" i="7" s="1"/>
  <c r="IHW28" i="7" s="1"/>
  <c r="IHY28" i="7" s="1"/>
  <c r="IIA28" i="7" s="1"/>
  <c r="IIC28" i="7" s="1"/>
  <c r="IIE28" i="7" s="1"/>
  <c r="IIG28" i="7" s="1"/>
  <c r="III28" i="7" s="1"/>
  <c r="IIK28" i="7" s="1"/>
  <c r="IIM28" i="7" s="1"/>
  <c r="IIO28" i="7" s="1"/>
  <c r="IIQ28" i="7" s="1"/>
  <c r="IIS28" i="7" s="1"/>
  <c r="IIU28" i="7" s="1"/>
  <c r="IIW28" i="7" s="1"/>
  <c r="IIY28" i="7" s="1"/>
  <c r="IJA28" i="7" s="1"/>
  <c r="IJC28" i="7" s="1"/>
  <c r="IJE28" i="7" s="1"/>
  <c r="IJG28" i="7" s="1"/>
  <c r="IJI28" i="7" s="1"/>
  <c r="IJK28" i="7" s="1"/>
  <c r="IJM28" i="7" s="1"/>
  <c r="IJO28" i="7" s="1"/>
  <c r="IJQ28" i="7" s="1"/>
  <c r="IJS28" i="7" s="1"/>
  <c r="IJU28" i="7" s="1"/>
  <c r="IJW28" i="7" s="1"/>
  <c r="IJY28" i="7" s="1"/>
  <c r="IKA28" i="7" s="1"/>
  <c r="IKC28" i="7" s="1"/>
  <c r="IKE28" i="7" s="1"/>
  <c r="IKG28" i="7" s="1"/>
  <c r="IKI28" i="7" s="1"/>
  <c r="IKK28" i="7" s="1"/>
  <c r="IKM28" i="7" s="1"/>
  <c r="IKO28" i="7" s="1"/>
  <c r="IKQ28" i="7" s="1"/>
  <c r="IKS28" i="7" s="1"/>
  <c r="IKU28" i="7" s="1"/>
  <c r="IKW28" i="7" s="1"/>
  <c r="IKY28" i="7" s="1"/>
  <c r="ILA28" i="7" s="1"/>
  <c r="ILC28" i="7" s="1"/>
  <c r="ILE28" i="7" s="1"/>
  <c r="ILG28" i="7" s="1"/>
  <c r="ILI28" i="7" s="1"/>
  <c r="ILK28" i="7" s="1"/>
  <c r="ILM28" i="7" s="1"/>
  <c r="ILO28" i="7" s="1"/>
  <c r="ILQ28" i="7" s="1"/>
  <c r="ILS28" i="7" s="1"/>
  <c r="ILU28" i="7" s="1"/>
  <c r="ILW28" i="7" s="1"/>
  <c r="ILY28" i="7" s="1"/>
  <c r="IMA28" i="7" s="1"/>
  <c r="IMC28" i="7" s="1"/>
  <c r="IME28" i="7" s="1"/>
  <c r="IMG28" i="7" s="1"/>
  <c r="IMI28" i="7" s="1"/>
  <c r="IMK28" i="7" s="1"/>
  <c r="IMM28" i="7" s="1"/>
  <c r="IMO28" i="7" s="1"/>
  <c r="IMQ28" i="7" s="1"/>
  <c r="IMS28" i="7" s="1"/>
  <c r="IMU28" i="7" s="1"/>
  <c r="IMW28" i="7" s="1"/>
  <c r="IMY28" i="7" s="1"/>
  <c r="INA28" i="7" s="1"/>
  <c r="INC28" i="7" s="1"/>
  <c r="INE28" i="7" s="1"/>
  <c r="ING28" i="7" s="1"/>
  <c r="INI28" i="7" s="1"/>
  <c r="INK28" i="7" s="1"/>
  <c r="INM28" i="7" s="1"/>
  <c r="INO28" i="7" s="1"/>
  <c r="INQ28" i="7" s="1"/>
  <c r="INS28" i="7" s="1"/>
  <c r="INU28" i="7" s="1"/>
  <c r="INW28" i="7" s="1"/>
  <c r="INY28" i="7" s="1"/>
  <c r="IOA28" i="7" s="1"/>
  <c r="IOC28" i="7" s="1"/>
  <c r="IOE28" i="7" s="1"/>
  <c r="IOG28" i="7" s="1"/>
  <c r="IOI28" i="7" s="1"/>
  <c r="IOK28" i="7" s="1"/>
  <c r="IOM28" i="7" s="1"/>
  <c r="IOO28" i="7" s="1"/>
  <c r="IOQ28" i="7" s="1"/>
  <c r="IOS28" i="7" s="1"/>
  <c r="IOU28" i="7" s="1"/>
  <c r="IOW28" i="7" s="1"/>
  <c r="IOY28" i="7" s="1"/>
  <c r="IPA28" i="7" s="1"/>
  <c r="IPC28" i="7" s="1"/>
  <c r="IPE28" i="7" s="1"/>
  <c r="IPG28" i="7" s="1"/>
  <c r="IPI28" i="7" s="1"/>
  <c r="IPK28" i="7" s="1"/>
  <c r="IPM28" i="7" s="1"/>
  <c r="IPO28" i="7" s="1"/>
  <c r="IPQ28" i="7" s="1"/>
  <c r="IPS28" i="7" s="1"/>
  <c r="IPU28" i="7" s="1"/>
  <c r="IPW28" i="7" s="1"/>
  <c r="IPY28" i="7" s="1"/>
  <c r="IQA28" i="7" s="1"/>
  <c r="IQC28" i="7" s="1"/>
  <c r="IQE28" i="7" s="1"/>
  <c r="IQG28" i="7" s="1"/>
  <c r="IQI28" i="7" s="1"/>
  <c r="IQK28" i="7" s="1"/>
  <c r="IQM28" i="7" s="1"/>
  <c r="IQO28" i="7" s="1"/>
  <c r="IQQ28" i="7" s="1"/>
  <c r="IQS28" i="7" s="1"/>
  <c r="IQU28" i="7" s="1"/>
  <c r="IQW28" i="7" s="1"/>
  <c r="IQY28" i="7" s="1"/>
  <c r="IRA28" i="7" s="1"/>
  <c r="IRC28" i="7" s="1"/>
  <c r="IRE28" i="7" s="1"/>
  <c r="IRG28" i="7" s="1"/>
  <c r="IRI28" i="7" s="1"/>
  <c r="IRK28" i="7" s="1"/>
  <c r="IRM28" i="7" s="1"/>
  <c r="IRO28" i="7" s="1"/>
  <c r="IRQ28" i="7" s="1"/>
  <c r="IRS28" i="7" s="1"/>
  <c r="IRU28" i="7" s="1"/>
  <c r="IRW28" i="7" s="1"/>
  <c r="IRY28" i="7" s="1"/>
  <c r="ISA28" i="7" s="1"/>
  <c r="ISC28" i="7" s="1"/>
  <c r="ISE28" i="7" s="1"/>
  <c r="ISG28" i="7" s="1"/>
  <c r="ISI28" i="7" s="1"/>
  <c r="ISK28" i="7" s="1"/>
  <c r="ISM28" i="7" s="1"/>
  <c r="ISO28" i="7" s="1"/>
  <c r="ISQ28" i="7" s="1"/>
  <c r="ISS28" i="7" s="1"/>
  <c r="ISU28" i="7" s="1"/>
  <c r="ISW28" i="7" s="1"/>
  <c r="ISY28" i="7" s="1"/>
  <c r="ITA28" i="7" s="1"/>
  <c r="ITC28" i="7" s="1"/>
  <c r="ITE28" i="7" s="1"/>
  <c r="ITG28" i="7" s="1"/>
  <c r="ITI28" i="7" s="1"/>
  <c r="ITK28" i="7" s="1"/>
  <c r="ITM28" i="7" s="1"/>
  <c r="ITO28" i="7" s="1"/>
  <c r="ITQ28" i="7" s="1"/>
  <c r="ITS28" i="7" s="1"/>
  <c r="ITU28" i="7" s="1"/>
  <c r="ITW28" i="7" s="1"/>
  <c r="ITY28" i="7" s="1"/>
  <c r="IUA28" i="7" s="1"/>
  <c r="IUC28" i="7" s="1"/>
  <c r="IUE28" i="7" s="1"/>
  <c r="IUG28" i="7" s="1"/>
  <c r="IUI28" i="7" s="1"/>
  <c r="IUK28" i="7" s="1"/>
  <c r="IUM28" i="7" s="1"/>
  <c r="IUO28" i="7" s="1"/>
  <c r="IUQ28" i="7" s="1"/>
  <c r="IUS28" i="7" s="1"/>
  <c r="IUU28" i="7" s="1"/>
  <c r="IUW28" i="7" s="1"/>
  <c r="IUY28" i="7" s="1"/>
  <c r="IVA28" i="7" s="1"/>
  <c r="IVC28" i="7" s="1"/>
  <c r="IVE28" i="7" s="1"/>
  <c r="IVG28" i="7" s="1"/>
  <c r="IVI28" i="7" s="1"/>
  <c r="IVK28" i="7" s="1"/>
  <c r="IVM28" i="7" s="1"/>
  <c r="IVO28" i="7" s="1"/>
  <c r="IVQ28" i="7" s="1"/>
  <c r="IVS28" i="7" s="1"/>
  <c r="IVU28" i="7" s="1"/>
  <c r="IVW28" i="7" s="1"/>
  <c r="IVY28" i="7" s="1"/>
  <c r="IWA28" i="7" s="1"/>
  <c r="IWC28" i="7" s="1"/>
  <c r="IWE28" i="7" s="1"/>
  <c r="IWG28" i="7" s="1"/>
  <c r="IWI28" i="7" s="1"/>
  <c r="IWK28" i="7" s="1"/>
  <c r="IWM28" i="7" s="1"/>
  <c r="IWO28" i="7" s="1"/>
  <c r="IWQ28" i="7" s="1"/>
  <c r="IWS28" i="7" s="1"/>
  <c r="IWU28" i="7" s="1"/>
  <c r="IWW28" i="7" s="1"/>
  <c r="IWY28" i="7" s="1"/>
  <c r="IXA28" i="7" s="1"/>
  <c r="IXC28" i="7" s="1"/>
  <c r="IXE28" i="7" s="1"/>
  <c r="IXG28" i="7" s="1"/>
  <c r="IXI28" i="7" s="1"/>
  <c r="IXK28" i="7" s="1"/>
  <c r="IXM28" i="7" s="1"/>
  <c r="IXO28" i="7" s="1"/>
  <c r="IXQ28" i="7" s="1"/>
  <c r="IXS28" i="7" s="1"/>
  <c r="IXU28" i="7" s="1"/>
  <c r="IXW28" i="7" s="1"/>
  <c r="IXY28" i="7" s="1"/>
  <c r="IYA28" i="7" s="1"/>
  <c r="IYC28" i="7" s="1"/>
  <c r="IYE28" i="7" s="1"/>
  <c r="IYG28" i="7" s="1"/>
  <c r="IYI28" i="7" s="1"/>
  <c r="IYK28" i="7" s="1"/>
  <c r="IYM28" i="7" s="1"/>
  <c r="IYO28" i="7" s="1"/>
  <c r="IYQ28" i="7" s="1"/>
  <c r="IYS28" i="7" s="1"/>
  <c r="IYU28" i="7" s="1"/>
  <c r="IYW28" i="7" s="1"/>
  <c r="IYY28" i="7" s="1"/>
  <c r="IZA28" i="7" s="1"/>
  <c r="IZC28" i="7" s="1"/>
  <c r="IZE28" i="7" s="1"/>
  <c r="IZG28" i="7" s="1"/>
  <c r="IZI28" i="7" s="1"/>
  <c r="IZK28" i="7" s="1"/>
  <c r="IZM28" i="7" s="1"/>
  <c r="IZO28" i="7" s="1"/>
  <c r="IZQ28" i="7" s="1"/>
  <c r="IZS28" i="7" s="1"/>
  <c r="IZU28" i="7" s="1"/>
  <c r="IZW28" i="7" s="1"/>
  <c r="IZY28" i="7" s="1"/>
  <c r="JAA28" i="7" s="1"/>
  <c r="JAC28" i="7" s="1"/>
  <c r="JAE28" i="7" s="1"/>
  <c r="JAG28" i="7" s="1"/>
  <c r="JAI28" i="7" s="1"/>
  <c r="JAK28" i="7" s="1"/>
  <c r="JAM28" i="7" s="1"/>
  <c r="JAO28" i="7" s="1"/>
  <c r="JAQ28" i="7" s="1"/>
  <c r="JAS28" i="7" s="1"/>
  <c r="JAU28" i="7" s="1"/>
  <c r="JAW28" i="7" s="1"/>
  <c r="JAY28" i="7" s="1"/>
  <c r="JBA28" i="7" s="1"/>
  <c r="JBC28" i="7" s="1"/>
  <c r="JBE28" i="7" s="1"/>
  <c r="JBG28" i="7" s="1"/>
  <c r="JBI28" i="7" s="1"/>
  <c r="JBK28" i="7" s="1"/>
  <c r="JBM28" i="7" s="1"/>
  <c r="JBO28" i="7" s="1"/>
  <c r="JBQ28" i="7" s="1"/>
  <c r="JBS28" i="7" s="1"/>
  <c r="JBU28" i="7" s="1"/>
  <c r="JBW28" i="7" s="1"/>
  <c r="JBY28" i="7" s="1"/>
  <c r="JCA28" i="7" s="1"/>
  <c r="JCC28" i="7" s="1"/>
  <c r="JCE28" i="7" s="1"/>
  <c r="JCG28" i="7" s="1"/>
  <c r="JCI28" i="7" s="1"/>
  <c r="JCK28" i="7" s="1"/>
  <c r="JCM28" i="7" s="1"/>
  <c r="JCO28" i="7" s="1"/>
  <c r="JCQ28" i="7" s="1"/>
  <c r="JCS28" i="7" s="1"/>
  <c r="JCU28" i="7" s="1"/>
  <c r="JCW28" i="7" s="1"/>
  <c r="JCY28" i="7" s="1"/>
  <c r="JDA28" i="7" s="1"/>
  <c r="JDC28" i="7" s="1"/>
  <c r="JDE28" i="7" s="1"/>
  <c r="JDG28" i="7" s="1"/>
  <c r="JDI28" i="7" s="1"/>
  <c r="JDK28" i="7" s="1"/>
  <c r="JDM28" i="7" s="1"/>
  <c r="JDO28" i="7" s="1"/>
  <c r="JDQ28" i="7" s="1"/>
  <c r="JDS28" i="7" s="1"/>
  <c r="JDU28" i="7" s="1"/>
  <c r="JDW28" i="7" s="1"/>
  <c r="JDY28" i="7" s="1"/>
  <c r="JEA28" i="7" s="1"/>
  <c r="JEC28" i="7" s="1"/>
  <c r="JEE28" i="7" s="1"/>
  <c r="JEG28" i="7" s="1"/>
  <c r="JEI28" i="7" s="1"/>
  <c r="JEK28" i="7" s="1"/>
  <c r="JEM28" i="7" s="1"/>
  <c r="JEO28" i="7" s="1"/>
  <c r="JEQ28" i="7" s="1"/>
  <c r="JES28" i="7" s="1"/>
  <c r="JEU28" i="7" s="1"/>
  <c r="JEW28" i="7" s="1"/>
  <c r="JEY28" i="7" s="1"/>
  <c r="JFA28" i="7" s="1"/>
  <c r="JFC28" i="7" s="1"/>
  <c r="JFE28" i="7" s="1"/>
  <c r="JFG28" i="7" s="1"/>
  <c r="JFI28" i="7" s="1"/>
  <c r="JFK28" i="7" s="1"/>
  <c r="JFM28" i="7" s="1"/>
  <c r="JFO28" i="7" s="1"/>
  <c r="JFQ28" i="7" s="1"/>
  <c r="JFS28" i="7" s="1"/>
  <c r="JFU28" i="7" s="1"/>
  <c r="JFW28" i="7" s="1"/>
  <c r="JFY28" i="7" s="1"/>
  <c r="JGA28" i="7" s="1"/>
  <c r="JGC28" i="7" s="1"/>
  <c r="JGE28" i="7" s="1"/>
  <c r="JGG28" i="7" s="1"/>
  <c r="JGI28" i="7" s="1"/>
  <c r="JGK28" i="7" s="1"/>
  <c r="JGM28" i="7" s="1"/>
  <c r="JGO28" i="7" s="1"/>
  <c r="JGQ28" i="7" s="1"/>
  <c r="JGS28" i="7" s="1"/>
  <c r="JGU28" i="7" s="1"/>
  <c r="JGW28" i="7" s="1"/>
  <c r="JGY28" i="7" s="1"/>
  <c r="JHA28" i="7" s="1"/>
  <c r="JHC28" i="7" s="1"/>
  <c r="JHE28" i="7" s="1"/>
  <c r="JHG28" i="7" s="1"/>
  <c r="JHI28" i="7" s="1"/>
  <c r="JHK28" i="7" s="1"/>
  <c r="JHM28" i="7" s="1"/>
  <c r="JHO28" i="7" s="1"/>
  <c r="JHQ28" i="7" s="1"/>
  <c r="JHS28" i="7" s="1"/>
  <c r="JHU28" i="7" s="1"/>
  <c r="JHW28" i="7" s="1"/>
  <c r="JHY28" i="7" s="1"/>
  <c r="JIA28" i="7" s="1"/>
  <c r="JIC28" i="7" s="1"/>
  <c r="JIE28" i="7" s="1"/>
  <c r="JIG28" i="7" s="1"/>
  <c r="JII28" i="7" s="1"/>
  <c r="JIK28" i="7" s="1"/>
  <c r="JIM28" i="7" s="1"/>
  <c r="JIO28" i="7" s="1"/>
  <c r="JIQ28" i="7" s="1"/>
  <c r="JIS28" i="7" s="1"/>
  <c r="JIU28" i="7" s="1"/>
  <c r="JIW28" i="7" s="1"/>
  <c r="JIY28" i="7" s="1"/>
  <c r="JJA28" i="7" s="1"/>
  <c r="JJC28" i="7" s="1"/>
  <c r="JJE28" i="7" s="1"/>
  <c r="JJG28" i="7" s="1"/>
  <c r="JJI28" i="7" s="1"/>
  <c r="JJK28" i="7" s="1"/>
  <c r="JJM28" i="7" s="1"/>
  <c r="JJO28" i="7" s="1"/>
  <c r="JJQ28" i="7" s="1"/>
  <c r="JJS28" i="7" s="1"/>
  <c r="JJU28" i="7" s="1"/>
  <c r="JJW28" i="7" s="1"/>
  <c r="JJY28" i="7" s="1"/>
  <c r="JKA28" i="7" s="1"/>
  <c r="JKC28" i="7" s="1"/>
  <c r="JKE28" i="7" s="1"/>
  <c r="JKG28" i="7" s="1"/>
  <c r="JKI28" i="7" s="1"/>
  <c r="JKK28" i="7" s="1"/>
  <c r="JKM28" i="7" s="1"/>
  <c r="JKO28" i="7" s="1"/>
  <c r="JKQ28" i="7" s="1"/>
  <c r="JKS28" i="7" s="1"/>
  <c r="JKU28" i="7" s="1"/>
  <c r="JKW28" i="7" s="1"/>
  <c r="JKY28" i="7" s="1"/>
  <c r="JLA28" i="7" s="1"/>
  <c r="JLC28" i="7" s="1"/>
  <c r="JLE28" i="7" s="1"/>
  <c r="JLG28" i="7" s="1"/>
  <c r="JLI28" i="7" s="1"/>
  <c r="JLK28" i="7" s="1"/>
  <c r="JLM28" i="7" s="1"/>
  <c r="JLO28" i="7" s="1"/>
  <c r="JLQ28" i="7" s="1"/>
  <c r="JLS28" i="7" s="1"/>
  <c r="JLU28" i="7" s="1"/>
  <c r="JLW28" i="7" s="1"/>
  <c r="JLY28" i="7" s="1"/>
  <c r="JMA28" i="7" s="1"/>
  <c r="JMC28" i="7" s="1"/>
  <c r="JME28" i="7" s="1"/>
  <c r="JMG28" i="7" s="1"/>
  <c r="JMI28" i="7" s="1"/>
  <c r="JMK28" i="7" s="1"/>
  <c r="JMM28" i="7" s="1"/>
  <c r="JMO28" i="7" s="1"/>
  <c r="JMQ28" i="7" s="1"/>
  <c r="JMS28" i="7" s="1"/>
  <c r="JMU28" i="7" s="1"/>
  <c r="JMW28" i="7" s="1"/>
  <c r="JMY28" i="7" s="1"/>
  <c r="JNA28" i="7" s="1"/>
  <c r="JNC28" i="7" s="1"/>
  <c r="JNE28" i="7" s="1"/>
  <c r="JNG28" i="7" s="1"/>
  <c r="JNI28" i="7" s="1"/>
  <c r="JNK28" i="7" s="1"/>
  <c r="JNM28" i="7" s="1"/>
  <c r="JNO28" i="7" s="1"/>
  <c r="JNQ28" i="7" s="1"/>
  <c r="JNS28" i="7" s="1"/>
  <c r="JNU28" i="7" s="1"/>
  <c r="JNW28" i="7" s="1"/>
  <c r="JNY28" i="7" s="1"/>
  <c r="JOA28" i="7" s="1"/>
  <c r="JOC28" i="7" s="1"/>
  <c r="JOE28" i="7" s="1"/>
  <c r="JOG28" i="7" s="1"/>
  <c r="JOI28" i="7" s="1"/>
  <c r="JOK28" i="7" s="1"/>
  <c r="JOM28" i="7" s="1"/>
  <c r="JOO28" i="7" s="1"/>
  <c r="JOQ28" i="7" s="1"/>
  <c r="JOS28" i="7" s="1"/>
  <c r="JOU28" i="7" s="1"/>
  <c r="JOW28" i="7" s="1"/>
  <c r="JOY28" i="7" s="1"/>
  <c r="JPA28" i="7" s="1"/>
  <c r="JPC28" i="7" s="1"/>
  <c r="JPE28" i="7" s="1"/>
  <c r="JPG28" i="7" s="1"/>
  <c r="JPI28" i="7" s="1"/>
  <c r="JPK28" i="7" s="1"/>
  <c r="JPM28" i="7" s="1"/>
  <c r="JPO28" i="7" s="1"/>
  <c r="JPQ28" i="7" s="1"/>
  <c r="JPS28" i="7" s="1"/>
  <c r="JPU28" i="7" s="1"/>
  <c r="JPW28" i="7" s="1"/>
  <c r="JPY28" i="7" s="1"/>
  <c r="JQA28" i="7" s="1"/>
  <c r="JQC28" i="7" s="1"/>
  <c r="JQE28" i="7" s="1"/>
  <c r="JQG28" i="7" s="1"/>
  <c r="JQI28" i="7" s="1"/>
  <c r="JQK28" i="7" s="1"/>
  <c r="JQM28" i="7" s="1"/>
  <c r="JQO28" i="7" s="1"/>
  <c r="JQQ28" i="7" s="1"/>
  <c r="JQS28" i="7" s="1"/>
  <c r="JQU28" i="7" s="1"/>
  <c r="JQW28" i="7" s="1"/>
  <c r="JQY28" i="7" s="1"/>
  <c r="JRA28" i="7" s="1"/>
  <c r="JRC28" i="7" s="1"/>
  <c r="JRE28" i="7" s="1"/>
  <c r="JRG28" i="7" s="1"/>
  <c r="JRI28" i="7" s="1"/>
  <c r="JRK28" i="7" s="1"/>
  <c r="JRM28" i="7" s="1"/>
  <c r="JRO28" i="7" s="1"/>
  <c r="JRQ28" i="7" s="1"/>
  <c r="JRS28" i="7" s="1"/>
  <c r="JRU28" i="7" s="1"/>
  <c r="JRW28" i="7" s="1"/>
  <c r="JRY28" i="7" s="1"/>
  <c r="JSA28" i="7" s="1"/>
  <c r="JSC28" i="7" s="1"/>
  <c r="JSE28" i="7" s="1"/>
  <c r="JSG28" i="7" s="1"/>
  <c r="JSI28" i="7" s="1"/>
  <c r="JSK28" i="7" s="1"/>
  <c r="JSM28" i="7" s="1"/>
  <c r="JSO28" i="7" s="1"/>
  <c r="JSQ28" i="7" s="1"/>
  <c r="JSS28" i="7" s="1"/>
  <c r="JSU28" i="7" s="1"/>
  <c r="JSW28" i="7" s="1"/>
  <c r="JSY28" i="7" s="1"/>
  <c r="JTA28" i="7" s="1"/>
  <c r="JTC28" i="7" s="1"/>
  <c r="JTE28" i="7" s="1"/>
  <c r="JTG28" i="7" s="1"/>
  <c r="JTI28" i="7" s="1"/>
  <c r="JTK28" i="7" s="1"/>
  <c r="JTM28" i="7" s="1"/>
  <c r="JTO28" i="7" s="1"/>
  <c r="JTQ28" i="7" s="1"/>
  <c r="JTS28" i="7" s="1"/>
  <c r="JTU28" i="7" s="1"/>
  <c r="JTW28" i="7" s="1"/>
  <c r="JTY28" i="7" s="1"/>
  <c r="JUA28" i="7" s="1"/>
  <c r="JUC28" i="7" s="1"/>
  <c r="JUE28" i="7" s="1"/>
  <c r="JUG28" i="7" s="1"/>
  <c r="JUI28" i="7" s="1"/>
  <c r="JUK28" i="7" s="1"/>
  <c r="JUM28" i="7" s="1"/>
  <c r="JUO28" i="7" s="1"/>
  <c r="JUQ28" i="7" s="1"/>
  <c r="JUS28" i="7" s="1"/>
  <c r="JUU28" i="7" s="1"/>
  <c r="JUW28" i="7" s="1"/>
  <c r="JUY28" i="7" s="1"/>
  <c r="JVA28" i="7" s="1"/>
  <c r="JVC28" i="7" s="1"/>
  <c r="JVE28" i="7" s="1"/>
  <c r="JVG28" i="7" s="1"/>
  <c r="JVI28" i="7" s="1"/>
  <c r="JVK28" i="7" s="1"/>
  <c r="JVM28" i="7" s="1"/>
  <c r="JVO28" i="7" s="1"/>
  <c r="JVQ28" i="7" s="1"/>
  <c r="JVS28" i="7" s="1"/>
  <c r="JVU28" i="7" s="1"/>
  <c r="JVW28" i="7" s="1"/>
  <c r="JVY28" i="7" s="1"/>
  <c r="JWA28" i="7" s="1"/>
  <c r="JWC28" i="7" s="1"/>
  <c r="JWE28" i="7" s="1"/>
  <c r="JWG28" i="7" s="1"/>
  <c r="JWI28" i="7" s="1"/>
  <c r="JWK28" i="7" s="1"/>
  <c r="JWM28" i="7" s="1"/>
  <c r="JWO28" i="7" s="1"/>
  <c r="JWQ28" i="7" s="1"/>
  <c r="JWS28" i="7" s="1"/>
  <c r="JWU28" i="7" s="1"/>
  <c r="JWW28" i="7" s="1"/>
  <c r="JWY28" i="7" s="1"/>
  <c r="JXA28" i="7" s="1"/>
  <c r="JXC28" i="7" s="1"/>
  <c r="JXE28" i="7" s="1"/>
  <c r="JXG28" i="7" s="1"/>
  <c r="JXI28" i="7" s="1"/>
  <c r="JXK28" i="7" s="1"/>
  <c r="JXM28" i="7" s="1"/>
  <c r="JXO28" i="7" s="1"/>
  <c r="JXQ28" i="7" s="1"/>
  <c r="JXS28" i="7" s="1"/>
  <c r="JXU28" i="7" s="1"/>
  <c r="JXW28" i="7" s="1"/>
  <c r="JXY28" i="7" s="1"/>
  <c r="JYA28" i="7" s="1"/>
  <c r="JYC28" i="7" s="1"/>
  <c r="JYE28" i="7" s="1"/>
  <c r="JYG28" i="7" s="1"/>
  <c r="JYI28" i="7" s="1"/>
  <c r="JYK28" i="7" s="1"/>
  <c r="JYM28" i="7" s="1"/>
  <c r="JYO28" i="7" s="1"/>
  <c r="JYQ28" i="7" s="1"/>
  <c r="JYS28" i="7" s="1"/>
  <c r="JYU28" i="7" s="1"/>
  <c r="JYW28" i="7" s="1"/>
  <c r="JYY28" i="7" s="1"/>
  <c r="JZA28" i="7" s="1"/>
  <c r="JZC28" i="7" s="1"/>
  <c r="JZE28" i="7" s="1"/>
  <c r="JZG28" i="7" s="1"/>
  <c r="JZI28" i="7" s="1"/>
  <c r="JZK28" i="7" s="1"/>
  <c r="JZM28" i="7" s="1"/>
  <c r="JZO28" i="7" s="1"/>
  <c r="JZQ28" i="7" s="1"/>
  <c r="JZS28" i="7" s="1"/>
  <c r="JZU28" i="7" s="1"/>
  <c r="JZW28" i="7" s="1"/>
  <c r="JZY28" i="7" s="1"/>
  <c r="KAA28" i="7" s="1"/>
  <c r="KAC28" i="7" s="1"/>
  <c r="KAE28" i="7" s="1"/>
  <c r="KAG28" i="7" s="1"/>
  <c r="KAI28" i="7" s="1"/>
  <c r="KAK28" i="7" s="1"/>
  <c r="KAM28" i="7" s="1"/>
  <c r="KAO28" i="7" s="1"/>
  <c r="KAQ28" i="7" s="1"/>
  <c r="KAS28" i="7" s="1"/>
  <c r="KAU28" i="7" s="1"/>
  <c r="KAW28" i="7" s="1"/>
  <c r="KAY28" i="7" s="1"/>
  <c r="KBA28" i="7" s="1"/>
  <c r="KBC28" i="7" s="1"/>
  <c r="KBE28" i="7" s="1"/>
  <c r="KBG28" i="7" s="1"/>
  <c r="KBI28" i="7" s="1"/>
  <c r="KBK28" i="7" s="1"/>
  <c r="KBM28" i="7" s="1"/>
  <c r="KBO28" i="7" s="1"/>
  <c r="KBQ28" i="7" s="1"/>
  <c r="KBS28" i="7" s="1"/>
  <c r="KBU28" i="7" s="1"/>
  <c r="KBW28" i="7" s="1"/>
  <c r="KBY28" i="7" s="1"/>
  <c r="KCA28" i="7" s="1"/>
  <c r="KCC28" i="7" s="1"/>
  <c r="KCE28" i="7" s="1"/>
  <c r="KCG28" i="7" s="1"/>
  <c r="KCI28" i="7" s="1"/>
  <c r="KCK28" i="7" s="1"/>
  <c r="KCM28" i="7" s="1"/>
  <c r="KCO28" i="7" s="1"/>
  <c r="KCQ28" i="7" s="1"/>
  <c r="KCS28" i="7" s="1"/>
  <c r="KCU28" i="7" s="1"/>
  <c r="KCW28" i="7" s="1"/>
  <c r="KCY28" i="7" s="1"/>
  <c r="KDA28" i="7" s="1"/>
  <c r="KDC28" i="7" s="1"/>
  <c r="KDE28" i="7" s="1"/>
  <c r="KDG28" i="7" s="1"/>
  <c r="KDI28" i="7" s="1"/>
  <c r="KDK28" i="7" s="1"/>
  <c r="KDM28" i="7" s="1"/>
  <c r="KDO28" i="7" s="1"/>
  <c r="KDQ28" i="7" s="1"/>
  <c r="KDS28" i="7" s="1"/>
  <c r="KDU28" i="7" s="1"/>
  <c r="KDW28" i="7" s="1"/>
  <c r="KDY28" i="7" s="1"/>
  <c r="KEA28" i="7" s="1"/>
  <c r="KEC28" i="7" s="1"/>
  <c r="KEE28" i="7" s="1"/>
  <c r="KEG28" i="7" s="1"/>
  <c r="KEI28" i="7" s="1"/>
  <c r="KEK28" i="7" s="1"/>
  <c r="KEM28" i="7" s="1"/>
  <c r="KEO28" i="7" s="1"/>
  <c r="KEQ28" i="7" s="1"/>
  <c r="KES28" i="7" s="1"/>
  <c r="KEU28" i="7" s="1"/>
  <c r="KEW28" i="7" s="1"/>
  <c r="KEY28" i="7" s="1"/>
  <c r="KFA28" i="7" s="1"/>
  <c r="KFC28" i="7" s="1"/>
  <c r="KFE28" i="7" s="1"/>
  <c r="KFG28" i="7" s="1"/>
  <c r="KFI28" i="7" s="1"/>
  <c r="KFK28" i="7" s="1"/>
  <c r="KFM28" i="7" s="1"/>
  <c r="KFO28" i="7" s="1"/>
  <c r="KFQ28" i="7" s="1"/>
  <c r="KFS28" i="7" s="1"/>
  <c r="KFU28" i="7" s="1"/>
  <c r="KFW28" i="7" s="1"/>
  <c r="KFY28" i="7" s="1"/>
  <c r="KGA28" i="7" s="1"/>
  <c r="KGC28" i="7" s="1"/>
  <c r="KGE28" i="7" s="1"/>
  <c r="KGG28" i="7" s="1"/>
  <c r="KGI28" i="7" s="1"/>
  <c r="KGK28" i="7" s="1"/>
  <c r="KGM28" i="7" s="1"/>
  <c r="KGO28" i="7" s="1"/>
  <c r="KGQ28" i="7" s="1"/>
  <c r="KGS28" i="7" s="1"/>
  <c r="KGU28" i="7" s="1"/>
  <c r="KGW28" i="7" s="1"/>
  <c r="KGY28" i="7" s="1"/>
  <c r="KHA28" i="7" s="1"/>
  <c r="KHC28" i="7" s="1"/>
  <c r="KHE28" i="7" s="1"/>
  <c r="KHG28" i="7" s="1"/>
  <c r="KHI28" i="7" s="1"/>
  <c r="KHK28" i="7" s="1"/>
  <c r="KHM28" i="7" s="1"/>
  <c r="KHO28" i="7" s="1"/>
  <c r="KHQ28" i="7" s="1"/>
  <c r="KHS28" i="7" s="1"/>
  <c r="KHU28" i="7" s="1"/>
  <c r="KHW28" i="7" s="1"/>
  <c r="KHY28" i="7" s="1"/>
  <c r="KIA28" i="7" s="1"/>
  <c r="KIC28" i="7" s="1"/>
  <c r="KIE28" i="7" s="1"/>
  <c r="KIG28" i="7" s="1"/>
  <c r="KII28" i="7" s="1"/>
  <c r="KIK28" i="7" s="1"/>
  <c r="KIM28" i="7" s="1"/>
  <c r="KIO28" i="7" s="1"/>
  <c r="KIQ28" i="7" s="1"/>
  <c r="KIS28" i="7" s="1"/>
  <c r="KIU28" i="7" s="1"/>
  <c r="KIW28" i="7" s="1"/>
  <c r="KIY28" i="7" s="1"/>
  <c r="KJA28" i="7" s="1"/>
  <c r="KJC28" i="7" s="1"/>
  <c r="KJE28" i="7" s="1"/>
  <c r="KJG28" i="7" s="1"/>
  <c r="KJI28" i="7" s="1"/>
  <c r="KJK28" i="7" s="1"/>
  <c r="KJM28" i="7" s="1"/>
  <c r="KJO28" i="7" s="1"/>
  <c r="KJQ28" i="7" s="1"/>
  <c r="KJS28" i="7" s="1"/>
  <c r="KJU28" i="7" s="1"/>
  <c r="KJW28" i="7" s="1"/>
  <c r="KJY28" i="7" s="1"/>
  <c r="KKA28" i="7" s="1"/>
  <c r="KKC28" i="7" s="1"/>
  <c r="KKE28" i="7" s="1"/>
  <c r="KKG28" i="7" s="1"/>
  <c r="KKI28" i="7" s="1"/>
  <c r="KKK28" i="7" s="1"/>
  <c r="KKM28" i="7" s="1"/>
  <c r="KKO28" i="7" s="1"/>
  <c r="KKQ28" i="7" s="1"/>
  <c r="KKS28" i="7" s="1"/>
  <c r="KKU28" i="7" s="1"/>
  <c r="KKW28" i="7" s="1"/>
  <c r="KKY28" i="7" s="1"/>
  <c r="KLA28" i="7" s="1"/>
  <c r="KLC28" i="7" s="1"/>
  <c r="KLE28" i="7" s="1"/>
  <c r="KLG28" i="7" s="1"/>
  <c r="KLI28" i="7" s="1"/>
  <c r="KLK28" i="7" s="1"/>
  <c r="KLM28" i="7" s="1"/>
  <c r="KLO28" i="7" s="1"/>
  <c r="KLQ28" i="7" s="1"/>
  <c r="KLS28" i="7" s="1"/>
  <c r="KLU28" i="7" s="1"/>
  <c r="KLW28" i="7" s="1"/>
  <c r="KLY28" i="7" s="1"/>
  <c r="KMA28" i="7" s="1"/>
  <c r="KMC28" i="7" s="1"/>
  <c r="KME28" i="7" s="1"/>
  <c r="KMG28" i="7" s="1"/>
  <c r="KMI28" i="7" s="1"/>
  <c r="KMK28" i="7" s="1"/>
  <c r="KMM28" i="7" s="1"/>
  <c r="KMO28" i="7" s="1"/>
  <c r="KMQ28" i="7" s="1"/>
  <c r="KMS28" i="7" s="1"/>
  <c r="KMU28" i="7" s="1"/>
  <c r="KMW28" i="7" s="1"/>
  <c r="KMY28" i="7" s="1"/>
  <c r="KNA28" i="7" s="1"/>
  <c r="KNC28" i="7" s="1"/>
  <c r="KNE28" i="7" s="1"/>
  <c r="KNG28" i="7" s="1"/>
  <c r="KNI28" i="7" s="1"/>
  <c r="KNK28" i="7" s="1"/>
  <c r="KNM28" i="7" s="1"/>
  <c r="KNO28" i="7" s="1"/>
  <c r="KNQ28" i="7" s="1"/>
  <c r="KNS28" i="7" s="1"/>
  <c r="KNU28" i="7" s="1"/>
  <c r="KNW28" i="7" s="1"/>
  <c r="KNY28" i="7" s="1"/>
  <c r="KOA28" i="7" s="1"/>
  <c r="KOC28" i="7" s="1"/>
  <c r="KOE28" i="7" s="1"/>
  <c r="KOG28" i="7" s="1"/>
  <c r="KOI28" i="7" s="1"/>
  <c r="KOK28" i="7" s="1"/>
  <c r="KOM28" i="7" s="1"/>
  <c r="KOO28" i="7" s="1"/>
  <c r="KOQ28" i="7" s="1"/>
  <c r="KOS28" i="7" s="1"/>
  <c r="KOU28" i="7" s="1"/>
  <c r="KOW28" i="7" s="1"/>
  <c r="KOY28" i="7" s="1"/>
  <c r="KPA28" i="7" s="1"/>
  <c r="KPC28" i="7" s="1"/>
  <c r="KPE28" i="7" s="1"/>
  <c r="KPG28" i="7" s="1"/>
  <c r="KPI28" i="7" s="1"/>
  <c r="KPK28" i="7" s="1"/>
  <c r="KPM28" i="7" s="1"/>
  <c r="KPO28" i="7" s="1"/>
  <c r="KPQ28" i="7" s="1"/>
  <c r="KPS28" i="7" s="1"/>
  <c r="KPU28" i="7" s="1"/>
  <c r="KPW28" i="7" s="1"/>
  <c r="KPY28" i="7" s="1"/>
  <c r="KQA28" i="7" s="1"/>
  <c r="KQC28" i="7" s="1"/>
  <c r="KQE28" i="7" s="1"/>
  <c r="KQG28" i="7" s="1"/>
  <c r="KQI28" i="7" s="1"/>
  <c r="KQK28" i="7" s="1"/>
  <c r="KQM28" i="7" s="1"/>
  <c r="KQO28" i="7" s="1"/>
  <c r="KQQ28" i="7" s="1"/>
  <c r="KQS28" i="7" s="1"/>
  <c r="KQU28" i="7" s="1"/>
  <c r="KQW28" i="7" s="1"/>
  <c r="KQY28" i="7" s="1"/>
  <c r="KRA28" i="7" s="1"/>
  <c r="KRC28" i="7" s="1"/>
  <c r="KRE28" i="7" s="1"/>
  <c r="KRG28" i="7" s="1"/>
  <c r="KRI28" i="7" s="1"/>
  <c r="KRK28" i="7" s="1"/>
  <c r="KRM28" i="7" s="1"/>
  <c r="KRO28" i="7" s="1"/>
  <c r="KRQ28" i="7" s="1"/>
  <c r="KRS28" i="7" s="1"/>
  <c r="KRU28" i="7" s="1"/>
  <c r="KRW28" i="7" s="1"/>
  <c r="KRY28" i="7" s="1"/>
  <c r="KSA28" i="7" s="1"/>
  <c r="KSC28" i="7" s="1"/>
  <c r="KSE28" i="7" s="1"/>
  <c r="KSG28" i="7" s="1"/>
  <c r="KSI28" i="7" s="1"/>
  <c r="KSK28" i="7" s="1"/>
  <c r="KSM28" i="7" s="1"/>
  <c r="KSO28" i="7" s="1"/>
  <c r="KSQ28" i="7" s="1"/>
  <c r="KSS28" i="7" s="1"/>
  <c r="KSU28" i="7" s="1"/>
  <c r="KSW28" i="7" s="1"/>
  <c r="KSY28" i="7" s="1"/>
  <c r="KTA28" i="7" s="1"/>
  <c r="KTC28" i="7" s="1"/>
  <c r="KTE28" i="7" s="1"/>
  <c r="KTG28" i="7" s="1"/>
  <c r="KTI28" i="7" s="1"/>
  <c r="KTK28" i="7" s="1"/>
  <c r="KTM28" i="7" s="1"/>
  <c r="KTO28" i="7" s="1"/>
  <c r="KTQ28" i="7" s="1"/>
  <c r="KTS28" i="7" s="1"/>
  <c r="KTU28" i="7" s="1"/>
  <c r="KTW28" i="7" s="1"/>
  <c r="KTY28" i="7" s="1"/>
  <c r="KUA28" i="7" s="1"/>
  <c r="KUC28" i="7" s="1"/>
  <c r="KUE28" i="7" s="1"/>
  <c r="KUG28" i="7" s="1"/>
  <c r="KUI28" i="7" s="1"/>
  <c r="KUK28" i="7" s="1"/>
  <c r="KUM28" i="7" s="1"/>
  <c r="KUO28" i="7" s="1"/>
  <c r="KUQ28" i="7" s="1"/>
  <c r="KUS28" i="7" s="1"/>
  <c r="KUU28" i="7" s="1"/>
  <c r="KUW28" i="7" s="1"/>
  <c r="KUY28" i="7" s="1"/>
  <c r="KVA28" i="7" s="1"/>
  <c r="KVC28" i="7" s="1"/>
  <c r="KVE28" i="7" s="1"/>
  <c r="KVG28" i="7" s="1"/>
  <c r="KVI28" i="7" s="1"/>
  <c r="KVK28" i="7" s="1"/>
  <c r="KVM28" i="7" s="1"/>
  <c r="KVO28" i="7" s="1"/>
  <c r="KVQ28" i="7" s="1"/>
  <c r="KVS28" i="7" s="1"/>
  <c r="KVU28" i="7" s="1"/>
  <c r="KVW28" i="7" s="1"/>
  <c r="KVY28" i="7" s="1"/>
  <c r="KWA28" i="7" s="1"/>
  <c r="KWC28" i="7" s="1"/>
  <c r="KWE28" i="7" s="1"/>
  <c r="KWG28" i="7" s="1"/>
  <c r="KWI28" i="7" s="1"/>
  <c r="KWK28" i="7" s="1"/>
  <c r="KWM28" i="7" s="1"/>
  <c r="KWO28" i="7" s="1"/>
  <c r="KWQ28" i="7" s="1"/>
  <c r="KWS28" i="7" s="1"/>
  <c r="KWU28" i="7" s="1"/>
  <c r="KWW28" i="7" s="1"/>
  <c r="KWY28" i="7" s="1"/>
  <c r="KXA28" i="7" s="1"/>
  <c r="KXC28" i="7" s="1"/>
  <c r="KXE28" i="7" s="1"/>
  <c r="KXG28" i="7" s="1"/>
  <c r="KXI28" i="7" s="1"/>
  <c r="KXK28" i="7" s="1"/>
  <c r="KXM28" i="7" s="1"/>
  <c r="KXO28" i="7" s="1"/>
  <c r="KXQ28" i="7" s="1"/>
  <c r="KXS28" i="7" s="1"/>
  <c r="KXU28" i="7" s="1"/>
  <c r="KXW28" i="7" s="1"/>
  <c r="KXY28" i="7" s="1"/>
  <c r="KYA28" i="7" s="1"/>
  <c r="KYC28" i="7" s="1"/>
  <c r="KYE28" i="7" s="1"/>
  <c r="KYG28" i="7" s="1"/>
  <c r="KYI28" i="7" s="1"/>
  <c r="KYK28" i="7" s="1"/>
  <c r="KYM28" i="7" s="1"/>
  <c r="KYO28" i="7" s="1"/>
  <c r="KYQ28" i="7" s="1"/>
  <c r="KYS28" i="7" s="1"/>
  <c r="KYU28" i="7" s="1"/>
  <c r="KYW28" i="7" s="1"/>
  <c r="KYY28" i="7" s="1"/>
  <c r="KZA28" i="7" s="1"/>
  <c r="KZC28" i="7" s="1"/>
  <c r="KZE28" i="7" s="1"/>
  <c r="KZG28" i="7" s="1"/>
  <c r="KZI28" i="7" s="1"/>
  <c r="KZK28" i="7" s="1"/>
  <c r="KZM28" i="7" s="1"/>
  <c r="KZO28" i="7" s="1"/>
  <c r="KZQ28" i="7" s="1"/>
  <c r="KZS28" i="7" s="1"/>
  <c r="KZU28" i="7" s="1"/>
  <c r="KZW28" i="7" s="1"/>
  <c r="KZY28" i="7" s="1"/>
  <c r="LAA28" i="7" s="1"/>
  <c r="LAC28" i="7" s="1"/>
  <c r="LAE28" i="7" s="1"/>
  <c r="LAG28" i="7" s="1"/>
  <c r="LAI28" i="7" s="1"/>
  <c r="LAK28" i="7" s="1"/>
  <c r="LAM28" i="7" s="1"/>
  <c r="LAO28" i="7" s="1"/>
  <c r="LAQ28" i="7" s="1"/>
  <c r="LAS28" i="7" s="1"/>
  <c r="LAU28" i="7" s="1"/>
  <c r="LAW28" i="7" s="1"/>
  <c r="LAY28" i="7" s="1"/>
  <c r="LBA28" i="7" s="1"/>
  <c r="LBC28" i="7" s="1"/>
  <c r="LBE28" i="7" s="1"/>
  <c r="LBG28" i="7" s="1"/>
  <c r="LBI28" i="7" s="1"/>
  <c r="LBK28" i="7" s="1"/>
  <c r="LBM28" i="7" s="1"/>
  <c r="LBO28" i="7" s="1"/>
  <c r="LBQ28" i="7" s="1"/>
  <c r="LBS28" i="7" s="1"/>
  <c r="LBU28" i="7" s="1"/>
  <c r="LBW28" i="7" s="1"/>
  <c r="LBY28" i="7" s="1"/>
  <c r="LCA28" i="7" s="1"/>
  <c r="LCC28" i="7" s="1"/>
  <c r="LCE28" i="7" s="1"/>
  <c r="LCG28" i="7" s="1"/>
  <c r="LCI28" i="7" s="1"/>
  <c r="LCK28" i="7" s="1"/>
  <c r="LCM28" i="7" s="1"/>
  <c r="LCO28" i="7" s="1"/>
  <c r="LCQ28" i="7" s="1"/>
  <c r="LCS28" i="7" s="1"/>
  <c r="LCU28" i="7" s="1"/>
  <c r="LCW28" i="7" s="1"/>
  <c r="LCY28" i="7" s="1"/>
  <c r="LDA28" i="7" s="1"/>
  <c r="LDC28" i="7" s="1"/>
  <c r="LDE28" i="7" s="1"/>
  <c r="LDG28" i="7" s="1"/>
  <c r="LDI28" i="7" s="1"/>
  <c r="LDK28" i="7" s="1"/>
  <c r="LDM28" i="7" s="1"/>
  <c r="LDO28" i="7" s="1"/>
  <c r="LDQ28" i="7" s="1"/>
  <c r="LDS28" i="7" s="1"/>
  <c r="LDU28" i="7" s="1"/>
  <c r="LDW28" i="7" s="1"/>
  <c r="LDY28" i="7" s="1"/>
  <c r="LEA28" i="7" s="1"/>
  <c r="LEC28" i="7" s="1"/>
  <c r="LEE28" i="7" s="1"/>
  <c r="LEG28" i="7" s="1"/>
  <c r="LEI28" i="7" s="1"/>
  <c r="LEK28" i="7" s="1"/>
  <c r="LEM28" i="7" s="1"/>
  <c r="LEO28" i="7" s="1"/>
  <c r="LEQ28" i="7" s="1"/>
  <c r="LES28" i="7" s="1"/>
  <c r="LEU28" i="7" s="1"/>
  <c r="LEW28" i="7" s="1"/>
  <c r="LEY28" i="7" s="1"/>
  <c r="LFA28" i="7" s="1"/>
  <c r="LFC28" i="7" s="1"/>
  <c r="LFE28" i="7" s="1"/>
  <c r="LFG28" i="7" s="1"/>
  <c r="LFI28" i="7" s="1"/>
  <c r="LFK28" i="7" s="1"/>
  <c r="LFM28" i="7" s="1"/>
  <c r="LFO28" i="7" s="1"/>
  <c r="LFQ28" i="7" s="1"/>
  <c r="LFS28" i="7" s="1"/>
  <c r="LFU28" i="7" s="1"/>
  <c r="LFW28" i="7" s="1"/>
  <c r="LFY28" i="7" s="1"/>
  <c r="LGA28" i="7" s="1"/>
  <c r="LGC28" i="7" s="1"/>
  <c r="LGE28" i="7" s="1"/>
  <c r="LGG28" i="7" s="1"/>
  <c r="LGI28" i="7" s="1"/>
  <c r="LGK28" i="7" s="1"/>
  <c r="LGM28" i="7" s="1"/>
  <c r="LGO28" i="7" s="1"/>
  <c r="LGQ28" i="7" s="1"/>
  <c r="LGS28" i="7" s="1"/>
  <c r="LGU28" i="7" s="1"/>
  <c r="LGW28" i="7" s="1"/>
  <c r="LGY28" i="7" s="1"/>
  <c r="LHA28" i="7" s="1"/>
  <c r="LHC28" i="7" s="1"/>
  <c r="LHE28" i="7" s="1"/>
  <c r="LHG28" i="7" s="1"/>
  <c r="LHI28" i="7" s="1"/>
  <c r="LHK28" i="7" s="1"/>
  <c r="LHM28" i="7" s="1"/>
  <c r="LHO28" i="7" s="1"/>
  <c r="LHQ28" i="7" s="1"/>
  <c r="LHS28" i="7" s="1"/>
  <c r="LHU28" i="7" s="1"/>
  <c r="LHW28" i="7" s="1"/>
  <c r="LHY28" i="7" s="1"/>
  <c r="LIA28" i="7" s="1"/>
  <c r="LIC28" i="7" s="1"/>
  <c r="LIE28" i="7" s="1"/>
  <c r="LIG28" i="7" s="1"/>
  <c r="LII28" i="7" s="1"/>
  <c r="LIK28" i="7" s="1"/>
  <c r="LIM28" i="7" s="1"/>
  <c r="LIO28" i="7" s="1"/>
  <c r="LIQ28" i="7" s="1"/>
  <c r="LIS28" i="7" s="1"/>
  <c r="LIU28" i="7" s="1"/>
  <c r="LIW28" i="7" s="1"/>
  <c r="LIY28" i="7" s="1"/>
  <c r="LJA28" i="7" s="1"/>
  <c r="LJC28" i="7" s="1"/>
  <c r="LJE28" i="7" s="1"/>
  <c r="LJG28" i="7" s="1"/>
  <c r="LJI28" i="7" s="1"/>
  <c r="LJK28" i="7" s="1"/>
  <c r="LJM28" i="7" s="1"/>
  <c r="LJO28" i="7" s="1"/>
  <c r="LJQ28" i="7" s="1"/>
  <c r="LJS28" i="7" s="1"/>
  <c r="LJU28" i="7" s="1"/>
  <c r="LJW28" i="7" s="1"/>
  <c r="LJY28" i="7" s="1"/>
  <c r="LKA28" i="7" s="1"/>
  <c r="LKC28" i="7" s="1"/>
  <c r="LKE28" i="7" s="1"/>
  <c r="LKG28" i="7" s="1"/>
  <c r="LKI28" i="7" s="1"/>
  <c r="LKK28" i="7" s="1"/>
  <c r="LKM28" i="7" s="1"/>
  <c r="LKO28" i="7" s="1"/>
  <c r="LKQ28" i="7" s="1"/>
  <c r="LKS28" i="7" s="1"/>
  <c r="LKU28" i="7" s="1"/>
  <c r="LKW28" i="7" s="1"/>
  <c r="LKY28" i="7" s="1"/>
  <c r="LLA28" i="7" s="1"/>
  <c r="LLC28" i="7" s="1"/>
  <c r="LLE28" i="7" s="1"/>
  <c r="LLG28" i="7" s="1"/>
  <c r="LLI28" i="7" s="1"/>
  <c r="LLK28" i="7" s="1"/>
  <c r="LLM28" i="7" s="1"/>
  <c r="LLO28" i="7" s="1"/>
  <c r="LLQ28" i="7" s="1"/>
  <c r="LLS28" i="7" s="1"/>
  <c r="LLU28" i="7" s="1"/>
  <c r="LLW28" i="7" s="1"/>
  <c r="LLY28" i="7" s="1"/>
  <c r="LMA28" i="7" s="1"/>
  <c r="LMC28" i="7" s="1"/>
  <c r="LME28" i="7" s="1"/>
  <c r="LMG28" i="7" s="1"/>
  <c r="LMI28" i="7" s="1"/>
  <c r="LMK28" i="7" s="1"/>
  <c r="LMM28" i="7" s="1"/>
  <c r="LMO28" i="7" s="1"/>
  <c r="LMQ28" i="7" s="1"/>
  <c r="LMS28" i="7" s="1"/>
  <c r="LMU28" i="7" s="1"/>
  <c r="LMW28" i="7" s="1"/>
  <c r="LMY28" i="7" s="1"/>
  <c r="LNA28" i="7" s="1"/>
  <c r="LNC28" i="7" s="1"/>
  <c r="LNE28" i="7" s="1"/>
  <c r="LNG28" i="7" s="1"/>
  <c r="LNI28" i="7" s="1"/>
  <c r="LNK28" i="7" s="1"/>
  <c r="LNM28" i="7" s="1"/>
  <c r="LNO28" i="7" s="1"/>
  <c r="LNQ28" i="7" s="1"/>
  <c r="LNS28" i="7" s="1"/>
  <c r="LNU28" i="7" s="1"/>
  <c r="LNW28" i="7" s="1"/>
  <c r="LNY28" i="7" s="1"/>
  <c r="LOA28" i="7" s="1"/>
  <c r="LOC28" i="7" s="1"/>
  <c r="LOE28" i="7" s="1"/>
  <c r="LOG28" i="7" s="1"/>
  <c r="LOI28" i="7" s="1"/>
  <c r="LOK28" i="7" s="1"/>
  <c r="LOM28" i="7" s="1"/>
  <c r="LOO28" i="7" s="1"/>
  <c r="LOQ28" i="7" s="1"/>
  <c r="LOS28" i="7" s="1"/>
  <c r="LOU28" i="7" s="1"/>
  <c r="LOW28" i="7" s="1"/>
  <c r="LOY28" i="7" s="1"/>
  <c r="LPA28" i="7" s="1"/>
  <c r="LPC28" i="7" s="1"/>
  <c r="LPE28" i="7" s="1"/>
  <c r="LPG28" i="7" s="1"/>
  <c r="LPI28" i="7" s="1"/>
  <c r="LPK28" i="7" s="1"/>
  <c r="LPM28" i="7" s="1"/>
  <c r="LPO28" i="7" s="1"/>
  <c r="LPQ28" i="7" s="1"/>
  <c r="LPS28" i="7" s="1"/>
  <c r="LPU28" i="7" s="1"/>
  <c r="LPW28" i="7" s="1"/>
  <c r="LPY28" i="7" s="1"/>
  <c r="LQA28" i="7" s="1"/>
  <c r="LQC28" i="7" s="1"/>
  <c r="LQE28" i="7" s="1"/>
  <c r="LQG28" i="7" s="1"/>
  <c r="LQI28" i="7" s="1"/>
  <c r="LQK28" i="7" s="1"/>
  <c r="LQM28" i="7" s="1"/>
  <c r="LQO28" i="7" s="1"/>
  <c r="LQQ28" i="7" s="1"/>
  <c r="LQS28" i="7" s="1"/>
  <c r="LQU28" i="7" s="1"/>
  <c r="LQW28" i="7" s="1"/>
  <c r="LQY28" i="7" s="1"/>
  <c r="LRA28" i="7" s="1"/>
  <c r="LRC28" i="7" s="1"/>
  <c r="LRE28" i="7" s="1"/>
  <c r="LRG28" i="7" s="1"/>
  <c r="LRI28" i="7" s="1"/>
  <c r="LRK28" i="7" s="1"/>
  <c r="LRM28" i="7" s="1"/>
  <c r="LRO28" i="7" s="1"/>
  <c r="LRQ28" i="7" s="1"/>
  <c r="LRS28" i="7" s="1"/>
  <c r="LRU28" i="7" s="1"/>
  <c r="LRW28" i="7" s="1"/>
  <c r="LRY28" i="7" s="1"/>
  <c r="LSA28" i="7" s="1"/>
  <c r="LSC28" i="7" s="1"/>
  <c r="LSE28" i="7" s="1"/>
  <c r="LSG28" i="7" s="1"/>
  <c r="LSI28" i="7" s="1"/>
  <c r="LSK28" i="7" s="1"/>
  <c r="LSM28" i="7" s="1"/>
  <c r="LSO28" i="7" s="1"/>
  <c r="LSQ28" i="7" s="1"/>
  <c r="LSS28" i="7" s="1"/>
  <c r="LSU28" i="7" s="1"/>
  <c r="LSW28" i="7" s="1"/>
  <c r="LSY28" i="7" s="1"/>
  <c r="LTA28" i="7" s="1"/>
  <c r="LTC28" i="7" s="1"/>
  <c r="LTE28" i="7" s="1"/>
  <c r="LTG28" i="7" s="1"/>
  <c r="LTI28" i="7" s="1"/>
  <c r="LTK28" i="7" s="1"/>
  <c r="LTM28" i="7" s="1"/>
  <c r="LTO28" i="7" s="1"/>
  <c r="LTQ28" i="7" s="1"/>
  <c r="LTS28" i="7" s="1"/>
  <c r="LTU28" i="7" s="1"/>
  <c r="LTW28" i="7" s="1"/>
  <c r="LTY28" i="7" s="1"/>
  <c r="LUA28" i="7" s="1"/>
  <c r="LUC28" i="7" s="1"/>
  <c r="LUE28" i="7" s="1"/>
  <c r="LUG28" i="7" s="1"/>
  <c r="LUI28" i="7" s="1"/>
  <c r="LUK28" i="7" s="1"/>
  <c r="LUM28" i="7" s="1"/>
  <c r="LUO28" i="7" s="1"/>
  <c r="LUQ28" i="7" s="1"/>
  <c r="LUS28" i="7" s="1"/>
  <c r="LUU28" i="7" s="1"/>
  <c r="LUW28" i="7" s="1"/>
  <c r="LUY28" i="7" s="1"/>
  <c r="LVA28" i="7" s="1"/>
  <c r="LVC28" i="7" s="1"/>
  <c r="LVE28" i="7" s="1"/>
  <c r="LVG28" i="7" s="1"/>
  <c r="LVI28" i="7" s="1"/>
  <c r="LVK28" i="7" s="1"/>
  <c r="LVM28" i="7" s="1"/>
  <c r="LVO28" i="7" s="1"/>
  <c r="LVQ28" i="7" s="1"/>
  <c r="LVS28" i="7" s="1"/>
  <c r="LVU28" i="7" s="1"/>
  <c r="LVW28" i="7" s="1"/>
  <c r="LVY28" i="7" s="1"/>
  <c r="LWA28" i="7" s="1"/>
  <c r="LWC28" i="7" s="1"/>
  <c r="LWE28" i="7" s="1"/>
  <c r="LWG28" i="7" s="1"/>
  <c r="LWI28" i="7" s="1"/>
  <c r="LWK28" i="7" s="1"/>
  <c r="LWM28" i="7" s="1"/>
  <c r="LWO28" i="7" s="1"/>
  <c r="LWQ28" i="7" s="1"/>
  <c r="LWS28" i="7" s="1"/>
  <c r="LWU28" i="7" s="1"/>
  <c r="LWW28" i="7" s="1"/>
  <c r="LWY28" i="7" s="1"/>
  <c r="LXA28" i="7" s="1"/>
  <c r="LXC28" i="7" s="1"/>
  <c r="LXE28" i="7" s="1"/>
  <c r="LXG28" i="7" s="1"/>
  <c r="LXI28" i="7" s="1"/>
  <c r="LXK28" i="7" s="1"/>
  <c r="LXM28" i="7" s="1"/>
  <c r="LXO28" i="7" s="1"/>
  <c r="LXQ28" i="7" s="1"/>
  <c r="LXS28" i="7" s="1"/>
  <c r="LXU28" i="7" s="1"/>
  <c r="LXW28" i="7" s="1"/>
  <c r="LXY28" i="7" s="1"/>
  <c r="LYA28" i="7" s="1"/>
  <c r="LYC28" i="7" s="1"/>
  <c r="LYE28" i="7" s="1"/>
  <c r="LYG28" i="7" s="1"/>
  <c r="LYI28" i="7" s="1"/>
  <c r="LYK28" i="7" s="1"/>
  <c r="LYM28" i="7" s="1"/>
  <c r="LYO28" i="7" s="1"/>
  <c r="LYQ28" i="7" s="1"/>
  <c r="LYS28" i="7" s="1"/>
  <c r="LYU28" i="7" s="1"/>
  <c r="LYW28" i="7" s="1"/>
  <c r="LYY28" i="7" s="1"/>
  <c r="LZA28" i="7" s="1"/>
  <c r="LZC28" i="7" s="1"/>
  <c r="LZE28" i="7" s="1"/>
  <c r="LZG28" i="7" s="1"/>
  <c r="LZI28" i="7" s="1"/>
  <c r="LZK28" i="7" s="1"/>
  <c r="LZM28" i="7" s="1"/>
  <c r="LZO28" i="7" s="1"/>
  <c r="LZQ28" i="7" s="1"/>
  <c r="LZS28" i="7" s="1"/>
  <c r="LZU28" i="7" s="1"/>
  <c r="LZW28" i="7" s="1"/>
  <c r="LZY28" i="7" s="1"/>
  <c r="MAA28" i="7" s="1"/>
  <c r="MAC28" i="7" s="1"/>
  <c r="MAE28" i="7" s="1"/>
  <c r="MAG28" i="7" s="1"/>
  <c r="MAI28" i="7" s="1"/>
  <c r="MAK28" i="7" s="1"/>
  <c r="MAM28" i="7" s="1"/>
  <c r="MAO28" i="7" s="1"/>
  <c r="MAQ28" i="7" s="1"/>
  <c r="MAS28" i="7" s="1"/>
  <c r="MAU28" i="7" s="1"/>
  <c r="MAW28" i="7" s="1"/>
  <c r="MAY28" i="7" s="1"/>
  <c r="MBA28" i="7" s="1"/>
  <c r="MBC28" i="7" s="1"/>
  <c r="MBE28" i="7" s="1"/>
  <c r="MBG28" i="7" s="1"/>
  <c r="MBI28" i="7" s="1"/>
  <c r="MBK28" i="7" s="1"/>
  <c r="MBM28" i="7" s="1"/>
  <c r="MBO28" i="7" s="1"/>
  <c r="MBQ28" i="7" s="1"/>
  <c r="MBS28" i="7" s="1"/>
  <c r="MBU28" i="7" s="1"/>
  <c r="MBW28" i="7" s="1"/>
  <c r="MBY28" i="7" s="1"/>
  <c r="MCA28" i="7" s="1"/>
  <c r="MCC28" i="7" s="1"/>
  <c r="MCE28" i="7" s="1"/>
  <c r="MCG28" i="7" s="1"/>
  <c r="MCI28" i="7" s="1"/>
  <c r="MCK28" i="7" s="1"/>
  <c r="MCM28" i="7" s="1"/>
  <c r="MCO28" i="7" s="1"/>
  <c r="MCQ28" i="7" s="1"/>
  <c r="MCS28" i="7" s="1"/>
  <c r="MCU28" i="7" s="1"/>
  <c r="MCW28" i="7" s="1"/>
  <c r="MCY28" i="7" s="1"/>
  <c r="MDA28" i="7" s="1"/>
  <c r="MDC28" i="7" s="1"/>
  <c r="MDE28" i="7" s="1"/>
  <c r="MDG28" i="7" s="1"/>
  <c r="MDI28" i="7" s="1"/>
  <c r="MDK28" i="7" s="1"/>
  <c r="MDM28" i="7" s="1"/>
  <c r="MDO28" i="7" s="1"/>
  <c r="MDQ28" i="7" s="1"/>
  <c r="MDS28" i="7" s="1"/>
  <c r="MDU28" i="7" s="1"/>
  <c r="MDW28" i="7" s="1"/>
  <c r="MDY28" i="7" s="1"/>
  <c r="MEA28" i="7" s="1"/>
  <c r="MEC28" i="7" s="1"/>
  <c r="MEE28" i="7" s="1"/>
  <c r="MEG28" i="7" s="1"/>
  <c r="MEI28" i="7" s="1"/>
  <c r="MEK28" i="7" s="1"/>
  <c r="MEM28" i="7" s="1"/>
  <c r="MEO28" i="7" s="1"/>
  <c r="MEQ28" i="7" s="1"/>
  <c r="MES28" i="7" s="1"/>
  <c r="MEU28" i="7" s="1"/>
  <c r="MEW28" i="7" s="1"/>
  <c r="MEY28" i="7" s="1"/>
  <c r="MFA28" i="7" s="1"/>
  <c r="MFC28" i="7" s="1"/>
  <c r="MFE28" i="7" s="1"/>
  <c r="MFG28" i="7" s="1"/>
  <c r="MFI28" i="7" s="1"/>
  <c r="MFK28" i="7" s="1"/>
  <c r="MFM28" i="7" s="1"/>
  <c r="MFO28" i="7" s="1"/>
  <c r="MFQ28" i="7" s="1"/>
  <c r="MFS28" i="7" s="1"/>
  <c r="MFU28" i="7" s="1"/>
  <c r="MFW28" i="7" s="1"/>
  <c r="MFY28" i="7" s="1"/>
  <c r="MGA28" i="7" s="1"/>
  <c r="MGC28" i="7" s="1"/>
  <c r="MGE28" i="7" s="1"/>
  <c r="MGG28" i="7" s="1"/>
  <c r="MGI28" i="7" s="1"/>
  <c r="MGK28" i="7" s="1"/>
  <c r="MGM28" i="7" s="1"/>
  <c r="MGO28" i="7" s="1"/>
  <c r="MGQ28" i="7" s="1"/>
  <c r="MGS28" i="7" s="1"/>
  <c r="MGU28" i="7" s="1"/>
  <c r="MGW28" i="7" s="1"/>
  <c r="MGY28" i="7" s="1"/>
  <c r="MHA28" i="7" s="1"/>
  <c r="MHC28" i="7" s="1"/>
  <c r="MHE28" i="7" s="1"/>
  <c r="MHG28" i="7" s="1"/>
  <c r="MHI28" i="7" s="1"/>
  <c r="MHK28" i="7" s="1"/>
  <c r="MHM28" i="7" s="1"/>
  <c r="MHO28" i="7" s="1"/>
  <c r="MHQ28" i="7" s="1"/>
  <c r="MHS28" i="7" s="1"/>
  <c r="MHU28" i="7" s="1"/>
  <c r="MHW28" i="7" s="1"/>
  <c r="MHY28" i="7" s="1"/>
  <c r="MIA28" i="7" s="1"/>
  <c r="MIC28" i="7" s="1"/>
  <c r="MIE28" i="7" s="1"/>
  <c r="MIG28" i="7" s="1"/>
  <c r="MII28" i="7" s="1"/>
  <c r="MIK28" i="7" s="1"/>
  <c r="MIM28" i="7" s="1"/>
  <c r="MIO28" i="7" s="1"/>
  <c r="MIQ28" i="7" s="1"/>
  <c r="MIS28" i="7" s="1"/>
  <c r="MIU28" i="7" s="1"/>
  <c r="MIW28" i="7" s="1"/>
  <c r="MIY28" i="7" s="1"/>
  <c r="MJA28" i="7" s="1"/>
  <c r="MJC28" i="7" s="1"/>
  <c r="MJE28" i="7" s="1"/>
  <c r="MJG28" i="7" s="1"/>
  <c r="MJI28" i="7" s="1"/>
  <c r="MJK28" i="7" s="1"/>
  <c r="MJM28" i="7" s="1"/>
  <c r="MJO28" i="7" s="1"/>
  <c r="MJQ28" i="7" s="1"/>
  <c r="MJS28" i="7" s="1"/>
  <c r="MJU28" i="7" s="1"/>
  <c r="MJW28" i="7" s="1"/>
  <c r="MJY28" i="7" s="1"/>
  <c r="MKA28" i="7" s="1"/>
  <c r="MKC28" i="7" s="1"/>
  <c r="MKE28" i="7" s="1"/>
  <c r="MKG28" i="7" s="1"/>
  <c r="MKI28" i="7" s="1"/>
  <c r="MKK28" i="7" s="1"/>
  <c r="MKM28" i="7" s="1"/>
  <c r="MKO28" i="7" s="1"/>
  <c r="MKQ28" i="7" s="1"/>
  <c r="MKS28" i="7" s="1"/>
  <c r="MKU28" i="7" s="1"/>
  <c r="MKW28" i="7" s="1"/>
  <c r="MKY28" i="7" s="1"/>
  <c r="MLA28" i="7" s="1"/>
  <c r="MLC28" i="7" s="1"/>
  <c r="MLE28" i="7" s="1"/>
  <c r="MLG28" i="7" s="1"/>
  <c r="MLI28" i="7" s="1"/>
  <c r="MLK28" i="7" s="1"/>
  <c r="MLM28" i="7" s="1"/>
  <c r="MLO28" i="7" s="1"/>
  <c r="MLQ28" i="7" s="1"/>
  <c r="MLS28" i="7" s="1"/>
  <c r="MLU28" i="7" s="1"/>
  <c r="MLW28" i="7" s="1"/>
  <c r="MLY28" i="7" s="1"/>
  <c r="MMA28" i="7" s="1"/>
  <c r="MMC28" i="7" s="1"/>
  <c r="MME28" i="7" s="1"/>
  <c r="MMG28" i="7" s="1"/>
  <c r="MMI28" i="7" s="1"/>
  <c r="MMK28" i="7" s="1"/>
  <c r="MMM28" i="7" s="1"/>
  <c r="MMO28" i="7" s="1"/>
  <c r="MMQ28" i="7" s="1"/>
  <c r="MMS28" i="7" s="1"/>
  <c r="MMU28" i="7" s="1"/>
  <c r="MMW28" i="7" s="1"/>
  <c r="MMY28" i="7" s="1"/>
  <c r="MNA28" i="7" s="1"/>
  <c r="MNC28" i="7" s="1"/>
  <c r="MNE28" i="7" s="1"/>
  <c r="MNG28" i="7" s="1"/>
  <c r="MNI28" i="7" s="1"/>
  <c r="MNK28" i="7" s="1"/>
  <c r="MNM28" i="7" s="1"/>
  <c r="MNO28" i="7" s="1"/>
  <c r="MNQ28" i="7" s="1"/>
  <c r="MNS28" i="7" s="1"/>
  <c r="MNU28" i="7" s="1"/>
  <c r="MNW28" i="7" s="1"/>
  <c r="MNY28" i="7" s="1"/>
  <c r="MOA28" i="7" s="1"/>
  <c r="MOC28" i="7" s="1"/>
  <c r="MOE28" i="7" s="1"/>
  <c r="MOG28" i="7" s="1"/>
  <c r="MOI28" i="7" s="1"/>
  <c r="MOK28" i="7" s="1"/>
  <c r="MOM28" i="7" s="1"/>
  <c r="MOO28" i="7" s="1"/>
  <c r="MOQ28" i="7" s="1"/>
  <c r="MOS28" i="7" s="1"/>
  <c r="MOU28" i="7" s="1"/>
  <c r="MOW28" i="7" s="1"/>
  <c r="MOY28" i="7" s="1"/>
  <c r="MPA28" i="7" s="1"/>
  <c r="MPC28" i="7" s="1"/>
  <c r="MPE28" i="7" s="1"/>
  <c r="MPG28" i="7" s="1"/>
  <c r="MPI28" i="7" s="1"/>
  <c r="MPK28" i="7" s="1"/>
  <c r="MPM28" i="7" s="1"/>
  <c r="MPO28" i="7" s="1"/>
  <c r="MPQ28" i="7" s="1"/>
  <c r="MPS28" i="7" s="1"/>
  <c r="MPU28" i="7" s="1"/>
  <c r="MPW28" i="7" s="1"/>
  <c r="MPY28" i="7" s="1"/>
  <c r="MQA28" i="7" s="1"/>
  <c r="MQC28" i="7" s="1"/>
  <c r="MQE28" i="7" s="1"/>
  <c r="MQG28" i="7" s="1"/>
  <c r="MQI28" i="7" s="1"/>
  <c r="MQK28" i="7" s="1"/>
  <c r="MQM28" i="7" s="1"/>
  <c r="MQO28" i="7" s="1"/>
  <c r="MQQ28" i="7" s="1"/>
  <c r="MQS28" i="7" s="1"/>
  <c r="MQU28" i="7" s="1"/>
  <c r="MQW28" i="7" s="1"/>
  <c r="MQY28" i="7" s="1"/>
  <c r="MRA28" i="7" s="1"/>
  <c r="MRC28" i="7" s="1"/>
  <c r="MRE28" i="7" s="1"/>
  <c r="MRG28" i="7" s="1"/>
  <c r="MRI28" i="7" s="1"/>
  <c r="MRK28" i="7" s="1"/>
  <c r="MRM28" i="7" s="1"/>
  <c r="MRO28" i="7" s="1"/>
  <c r="MRQ28" i="7" s="1"/>
  <c r="MRS28" i="7" s="1"/>
  <c r="MRU28" i="7" s="1"/>
  <c r="MRW28" i="7" s="1"/>
  <c r="MRY28" i="7" s="1"/>
  <c r="MSA28" i="7" s="1"/>
  <c r="MSC28" i="7" s="1"/>
  <c r="MSE28" i="7" s="1"/>
  <c r="MSG28" i="7" s="1"/>
  <c r="MSI28" i="7" s="1"/>
  <c r="MSK28" i="7" s="1"/>
  <c r="MSM28" i="7" s="1"/>
  <c r="MSO28" i="7" s="1"/>
  <c r="MSQ28" i="7" s="1"/>
  <c r="MSS28" i="7" s="1"/>
  <c r="MSU28" i="7" s="1"/>
  <c r="MSW28" i="7" s="1"/>
  <c r="MSY28" i="7" s="1"/>
  <c r="MTA28" i="7" s="1"/>
  <c r="MTC28" i="7" s="1"/>
  <c r="MTE28" i="7" s="1"/>
  <c r="MTG28" i="7" s="1"/>
  <c r="MTI28" i="7" s="1"/>
  <c r="MTK28" i="7" s="1"/>
  <c r="MTM28" i="7" s="1"/>
  <c r="MTO28" i="7" s="1"/>
  <c r="MTQ28" i="7" s="1"/>
  <c r="MTS28" i="7" s="1"/>
  <c r="MTU28" i="7" s="1"/>
  <c r="MTW28" i="7" s="1"/>
  <c r="MTY28" i="7" s="1"/>
  <c r="MUA28" i="7" s="1"/>
  <c r="MUC28" i="7" s="1"/>
  <c r="MUE28" i="7" s="1"/>
  <c r="MUG28" i="7" s="1"/>
  <c r="MUI28" i="7" s="1"/>
  <c r="MUK28" i="7" s="1"/>
  <c r="MUM28" i="7" s="1"/>
  <c r="MUO28" i="7" s="1"/>
  <c r="MUQ28" i="7" s="1"/>
  <c r="MUS28" i="7" s="1"/>
  <c r="MUU28" i="7" s="1"/>
  <c r="MUW28" i="7" s="1"/>
  <c r="MUY28" i="7" s="1"/>
  <c r="MVA28" i="7" s="1"/>
  <c r="MVC28" i="7" s="1"/>
  <c r="MVE28" i="7" s="1"/>
  <c r="MVG28" i="7" s="1"/>
  <c r="MVI28" i="7" s="1"/>
  <c r="MVK28" i="7" s="1"/>
  <c r="MVM28" i="7" s="1"/>
  <c r="MVO28" i="7" s="1"/>
  <c r="MVQ28" i="7" s="1"/>
  <c r="MVS28" i="7" s="1"/>
  <c r="MVU28" i="7" s="1"/>
  <c r="MVW28" i="7" s="1"/>
  <c r="MVY28" i="7" s="1"/>
  <c r="MWA28" i="7" s="1"/>
  <c r="MWC28" i="7" s="1"/>
  <c r="MWE28" i="7" s="1"/>
  <c r="MWG28" i="7" s="1"/>
  <c r="MWI28" i="7" s="1"/>
  <c r="MWK28" i="7" s="1"/>
  <c r="MWM28" i="7" s="1"/>
  <c r="MWO28" i="7" s="1"/>
  <c r="MWQ28" i="7" s="1"/>
  <c r="MWS28" i="7" s="1"/>
  <c r="MWU28" i="7" s="1"/>
  <c r="MWW28" i="7" s="1"/>
  <c r="MWY28" i="7" s="1"/>
  <c r="MXA28" i="7" s="1"/>
  <c r="MXC28" i="7" s="1"/>
  <c r="MXE28" i="7" s="1"/>
  <c r="MXG28" i="7" s="1"/>
  <c r="MXI28" i="7" s="1"/>
  <c r="MXK28" i="7" s="1"/>
  <c r="MXM28" i="7" s="1"/>
  <c r="MXO28" i="7" s="1"/>
  <c r="MXQ28" i="7" s="1"/>
  <c r="MXS28" i="7" s="1"/>
  <c r="MXU28" i="7" s="1"/>
  <c r="MXW28" i="7" s="1"/>
  <c r="MXY28" i="7" s="1"/>
  <c r="MYA28" i="7" s="1"/>
  <c r="MYC28" i="7" s="1"/>
  <c r="MYE28" i="7" s="1"/>
  <c r="MYG28" i="7" s="1"/>
  <c r="MYI28" i="7" s="1"/>
  <c r="MYK28" i="7" s="1"/>
  <c r="MYM28" i="7" s="1"/>
  <c r="MYO28" i="7" s="1"/>
  <c r="MYQ28" i="7" s="1"/>
  <c r="MYS28" i="7" s="1"/>
  <c r="MYU28" i="7" s="1"/>
  <c r="MYW28" i="7" s="1"/>
  <c r="MYY28" i="7" s="1"/>
  <c r="MZA28" i="7" s="1"/>
  <c r="MZC28" i="7" s="1"/>
  <c r="MZE28" i="7" s="1"/>
  <c r="MZG28" i="7" s="1"/>
  <c r="MZI28" i="7" s="1"/>
  <c r="MZK28" i="7" s="1"/>
  <c r="MZM28" i="7" s="1"/>
  <c r="MZO28" i="7" s="1"/>
  <c r="MZQ28" i="7" s="1"/>
  <c r="MZS28" i="7" s="1"/>
  <c r="MZU28" i="7" s="1"/>
  <c r="MZW28" i="7" s="1"/>
  <c r="MZY28" i="7" s="1"/>
  <c r="NAA28" i="7" s="1"/>
  <c r="NAC28" i="7" s="1"/>
  <c r="NAE28" i="7" s="1"/>
  <c r="NAG28" i="7" s="1"/>
  <c r="NAI28" i="7" s="1"/>
  <c r="NAK28" i="7" s="1"/>
  <c r="NAM28" i="7" s="1"/>
  <c r="NAO28" i="7" s="1"/>
  <c r="NAQ28" i="7" s="1"/>
  <c r="NAS28" i="7" s="1"/>
  <c r="NAU28" i="7" s="1"/>
  <c r="NAW28" i="7" s="1"/>
  <c r="NAY28" i="7" s="1"/>
  <c r="NBA28" i="7" s="1"/>
  <c r="NBC28" i="7" s="1"/>
  <c r="NBE28" i="7" s="1"/>
  <c r="NBG28" i="7" s="1"/>
  <c r="NBI28" i="7" s="1"/>
  <c r="NBK28" i="7" s="1"/>
  <c r="NBM28" i="7" s="1"/>
  <c r="NBO28" i="7" s="1"/>
  <c r="NBQ28" i="7" s="1"/>
  <c r="NBS28" i="7" s="1"/>
  <c r="NBU28" i="7" s="1"/>
  <c r="NBW28" i="7" s="1"/>
  <c r="NBY28" i="7" s="1"/>
  <c r="NCA28" i="7" s="1"/>
  <c r="NCC28" i="7" s="1"/>
  <c r="NCE28" i="7" s="1"/>
  <c r="NCG28" i="7" s="1"/>
  <c r="NCI28" i="7" s="1"/>
  <c r="NCK28" i="7" s="1"/>
  <c r="NCM28" i="7" s="1"/>
  <c r="NCO28" i="7" s="1"/>
  <c r="NCQ28" i="7" s="1"/>
  <c r="NCS28" i="7" s="1"/>
  <c r="NCU28" i="7" s="1"/>
  <c r="NCW28" i="7" s="1"/>
  <c r="NCY28" i="7" s="1"/>
  <c r="NDA28" i="7" s="1"/>
  <c r="NDC28" i="7" s="1"/>
  <c r="NDE28" i="7" s="1"/>
  <c r="NDG28" i="7" s="1"/>
  <c r="NDI28" i="7" s="1"/>
  <c r="NDK28" i="7" s="1"/>
  <c r="NDM28" i="7" s="1"/>
  <c r="NDO28" i="7" s="1"/>
  <c r="NDQ28" i="7" s="1"/>
  <c r="NDS28" i="7" s="1"/>
  <c r="NDU28" i="7" s="1"/>
  <c r="NDW28" i="7" s="1"/>
  <c r="NDY28" i="7" s="1"/>
  <c r="NEA28" i="7" s="1"/>
  <c r="NEC28" i="7" s="1"/>
  <c r="NEE28" i="7" s="1"/>
  <c r="NEG28" i="7" s="1"/>
  <c r="NEI28" i="7" s="1"/>
  <c r="NEK28" i="7" s="1"/>
  <c r="NEM28" i="7" s="1"/>
  <c r="NEO28" i="7" s="1"/>
  <c r="NEQ28" i="7" s="1"/>
  <c r="NES28" i="7" s="1"/>
  <c r="NEU28" i="7" s="1"/>
  <c r="NEW28" i="7" s="1"/>
  <c r="NEY28" i="7" s="1"/>
  <c r="NFA28" i="7" s="1"/>
  <c r="NFC28" i="7" s="1"/>
  <c r="NFE28" i="7" s="1"/>
  <c r="NFG28" i="7" s="1"/>
  <c r="NFI28" i="7" s="1"/>
  <c r="NFK28" i="7" s="1"/>
  <c r="NFM28" i="7" s="1"/>
  <c r="NFO28" i="7" s="1"/>
  <c r="NFQ28" i="7" s="1"/>
  <c r="NFS28" i="7" s="1"/>
  <c r="NFU28" i="7" s="1"/>
  <c r="NFW28" i="7" s="1"/>
  <c r="NFY28" i="7" s="1"/>
  <c r="NGA28" i="7" s="1"/>
  <c r="NGC28" i="7" s="1"/>
  <c r="NGE28" i="7" s="1"/>
  <c r="NGG28" i="7" s="1"/>
  <c r="NGI28" i="7" s="1"/>
  <c r="NGK28" i="7" s="1"/>
  <c r="NGM28" i="7" s="1"/>
  <c r="NGO28" i="7" s="1"/>
  <c r="NGQ28" i="7" s="1"/>
  <c r="NGS28" i="7" s="1"/>
  <c r="NGU28" i="7" s="1"/>
  <c r="NGW28" i="7" s="1"/>
  <c r="NGY28" i="7" s="1"/>
  <c r="NHA28" i="7" s="1"/>
  <c r="NHC28" i="7" s="1"/>
  <c r="NHE28" i="7" s="1"/>
  <c r="NHG28" i="7" s="1"/>
  <c r="NHI28" i="7" s="1"/>
  <c r="NHK28" i="7" s="1"/>
  <c r="NHM28" i="7" s="1"/>
  <c r="NHO28" i="7" s="1"/>
  <c r="NHQ28" i="7" s="1"/>
  <c r="NHS28" i="7" s="1"/>
  <c r="NHU28" i="7" s="1"/>
  <c r="NHW28" i="7" s="1"/>
  <c r="NHY28" i="7" s="1"/>
  <c r="NIA28" i="7" s="1"/>
  <c r="NIC28" i="7" s="1"/>
  <c r="NIE28" i="7" s="1"/>
  <c r="NIG28" i="7" s="1"/>
  <c r="NII28" i="7" s="1"/>
  <c r="NIK28" i="7" s="1"/>
  <c r="NIM28" i="7" s="1"/>
  <c r="NIO28" i="7" s="1"/>
  <c r="NIQ28" i="7" s="1"/>
  <c r="NIS28" i="7" s="1"/>
  <c r="NIU28" i="7" s="1"/>
  <c r="NIW28" i="7" s="1"/>
  <c r="NIY28" i="7" s="1"/>
  <c r="NJA28" i="7" s="1"/>
  <c r="NJC28" i="7" s="1"/>
  <c r="NJE28" i="7" s="1"/>
  <c r="NJG28" i="7" s="1"/>
  <c r="NJI28" i="7" s="1"/>
  <c r="NJK28" i="7" s="1"/>
  <c r="NJM28" i="7" s="1"/>
  <c r="NJO28" i="7" s="1"/>
  <c r="NJQ28" i="7" s="1"/>
  <c r="NJS28" i="7" s="1"/>
  <c r="NJU28" i="7" s="1"/>
  <c r="NJW28" i="7" s="1"/>
  <c r="NJY28" i="7" s="1"/>
  <c r="NKA28" i="7" s="1"/>
  <c r="NKC28" i="7" s="1"/>
  <c r="NKE28" i="7" s="1"/>
  <c r="NKG28" i="7" s="1"/>
  <c r="NKI28" i="7" s="1"/>
  <c r="NKK28" i="7" s="1"/>
  <c r="NKM28" i="7" s="1"/>
  <c r="NKO28" i="7" s="1"/>
  <c r="NKQ28" i="7" s="1"/>
  <c r="NKS28" i="7" s="1"/>
  <c r="NKU28" i="7" s="1"/>
  <c r="NKW28" i="7" s="1"/>
  <c r="NKY28" i="7" s="1"/>
  <c r="NLA28" i="7" s="1"/>
  <c r="NLC28" i="7" s="1"/>
  <c r="NLE28" i="7" s="1"/>
  <c r="NLG28" i="7" s="1"/>
  <c r="NLI28" i="7" s="1"/>
  <c r="NLK28" i="7" s="1"/>
  <c r="NLM28" i="7" s="1"/>
  <c r="NLO28" i="7" s="1"/>
  <c r="NLQ28" i="7" s="1"/>
  <c r="NLS28" i="7" s="1"/>
  <c r="NLU28" i="7" s="1"/>
  <c r="NLW28" i="7" s="1"/>
  <c r="NLY28" i="7" s="1"/>
  <c r="NMA28" i="7" s="1"/>
  <c r="NMC28" i="7" s="1"/>
  <c r="NME28" i="7" s="1"/>
  <c r="NMG28" i="7" s="1"/>
  <c r="NMI28" i="7" s="1"/>
  <c r="NMK28" i="7" s="1"/>
  <c r="NMM28" i="7" s="1"/>
  <c r="NMO28" i="7" s="1"/>
  <c r="NMQ28" i="7" s="1"/>
  <c r="NMS28" i="7" s="1"/>
  <c r="NMU28" i="7" s="1"/>
  <c r="NMW28" i="7" s="1"/>
  <c r="NMY28" i="7" s="1"/>
  <c r="NNA28" i="7" s="1"/>
  <c r="NNC28" i="7" s="1"/>
  <c r="NNE28" i="7" s="1"/>
  <c r="NNG28" i="7" s="1"/>
  <c r="NNI28" i="7" s="1"/>
  <c r="NNK28" i="7" s="1"/>
  <c r="NNM28" i="7" s="1"/>
  <c r="NNO28" i="7" s="1"/>
  <c r="NNQ28" i="7" s="1"/>
  <c r="NNS28" i="7" s="1"/>
  <c r="NNU28" i="7" s="1"/>
  <c r="NNW28" i="7" s="1"/>
  <c r="NNY28" i="7" s="1"/>
  <c r="NOA28" i="7" s="1"/>
  <c r="NOC28" i="7" s="1"/>
  <c r="NOE28" i="7" s="1"/>
  <c r="NOG28" i="7" s="1"/>
  <c r="NOI28" i="7" s="1"/>
  <c r="NOK28" i="7" s="1"/>
  <c r="NOM28" i="7" s="1"/>
  <c r="NOO28" i="7" s="1"/>
  <c r="NOQ28" i="7" s="1"/>
  <c r="NOS28" i="7" s="1"/>
  <c r="NOU28" i="7" s="1"/>
  <c r="NOW28" i="7" s="1"/>
  <c r="NOY28" i="7" s="1"/>
  <c r="NPA28" i="7" s="1"/>
  <c r="NPC28" i="7" s="1"/>
  <c r="NPE28" i="7" s="1"/>
  <c r="NPG28" i="7" s="1"/>
  <c r="NPI28" i="7" s="1"/>
  <c r="NPK28" i="7" s="1"/>
  <c r="NPM28" i="7" s="1"/>
  <c r="NPO28" i="7" s="1"/>
  <c r="NPQ28" i="7" s="1"/>
  <c r="NPS28" i="7" s="1"/>
  <c r="NPU28" i="7" s="1"/>
  <c r="NPW28" i="7" s="1"/>
  <c r="NPY28" i="7" s="1"/>
  <c r="NQA28" i="7" s="1"/>
  <c r="NQC28" i="7" s="1"/>
  <c r="NQE28" i="7" s="1"/>
  <c r="NQG28" i="7" s="1"/>
  <c r="NQI28" i="7" s="1"/>
  <c r="NQK28" i="7" s="1"/>
  <c r="NQM28" i="7" s="1"/>
  <c r="NQO28" i="7" s="1"/>
  <c r="NQQ28" i="7" s="1"/>
  <c r="NQS28" i="7" s="1"/>
  <c r="NQU28" i="7" s="1"/>
  <c r="NQW28" i="7" s="1"/>
  <c r="NQY28" i="7" s="1"/>
  <c r="NRA28" i="7" s="1"/>
  <c r="NRC28" i="7" s="1"/>
  <c r="NRE28" i="7" s="1"/>
  <c r="NRG28" i="7" s="1"/>
  <c r="NRI28" i="7" s="1"/>
  <c r="NRK28" i="7" s="1"/>
  <c r="NRM28" i="7" s="1"/>
  <c r="NRO28" i="7" s="1"/>
  <c r="NRQ28" i="7" s="1"/>
  <c r="NRS28" i="7" s="1"/>
  <c r="NRU28" i="7" s="1"/>
  <c r="NRW28" i="7" s="1"/>
  <c r="NRY28" i="7" s="1"/>
  <c r="NSA28" i="7" s="1"/>
  <c r="NSC28" i="7" s="1"/>
  <c r="NSE28" i="7" s="1"/>
  <c r="NSG28" i="7" s="1"/>
  <c r="NSI28" i="7" s="1"/>
  <c r="NSK28" i="7" s="1"/>
  <c r="NSM28" i="7" s="1"/>
  <c r="NSO28" i="7" s="1"/>
  <c r="NSQ28" i="7" s="1"/>
  <c r="NSS28" i="7" s="1"/>
  <c r="NSU28" i="7" s="1"/>
  <c r="NSW28" i="7" s="1"/>
  <c r="NSY28" i="7" s="1"/>
  <c r="NTA28" i="7" s="1"/>
  <c r="NTC28" i="7" s="1"/>
  <c r="NTE28" i="7" s="1"/>
  <c r="NTG28" i="7" s="1"/>
  <c r="NTI28" i="7" s="1"/>
  <c r="NTK28" i="7" s="1"/>
  <c r="NTM28" i="7" s="1"/>
  <c r="NTO28" i="7" s="1"/>
  <c r="NTQ28" i="7" s="1"/>
  <c r="NTS28" i="7" s="1"/>
  <c r="NTU28" i="7" s="1"/>
  <c r="NTW28" i="7" s="1"/>
  <c r="NTY28" i="7" s="1"/>
  <c r="NUA28" i="7" s="1"/>
  <c r="NUC28" i="7" s="1"/>
  <c r="NUE28" i="7" s="1"/>
  <c r="NUG28" i="7" s="1"/>
  <c r="NUI28" i="7" s="1"/>
  <c r="NUK28" i="7" s="1"/>
  <c r="NUM28" i="7" s="1"/>
  <c r="NUO28" i="7" s="1"/>
  <c r="NUQ28" i="7" s="1"/>
  <c r="NUS28" i="7" s="1"/>
  <c r="NUU28" i="7" s="1"/>
  <c r="NUW28" i="7" s="1"/>
  <c r="NUY28" i="7" s="1"/>
  <c r="NVA28" i="7" s="1"/>
  <c r="NVC28" i="7" s="1"/>
  <c r="NVE28" i="7" s="1"/>
  <c r="NVG28" i="7" s="1"/>
  <c r="NVI28" i="7" s="1"/>
  <c r="NVK28" i="7" s="1"/>
  <c r="NVM28" i="7" s="1"/>
  <c r="NVO28" i="7" s="1"/>
  <c r="NVQ28" i="7" s="1"/>
  <c r="NVS28" i="7" s="1"/>
  <c r="NVU28" i="7" s="1"/>
  <c r="NVW28" i="7" s="1"/>
  <c r="NVY28" i="7" s="1"/>
  <c r="NWA28" i="7" s="1"/>
  <c r="NWC28" i="7" s="1"/>
  <c r="NWE28" i="7" s="1"/>
  <c r="NWG28" i="7" s="1"/>
  <c r="NWI28" i="7" s="1"/>
  <c r="NWK28" i="7" s="1"/>
  <c r="NWM28" i="7" s="1"/>
  <c r="NWO28" i="7" s="1"/>
  <c r="NWQ28" i="7" s="1"/>
  <c r="NWS28" i="7" s="1"/>
  <c r="NWU28" i="7" s="1"/>
  <c r="NWW28" i="7" s="1"/>
  <c r="NWY28" i="7" s="1"/>
  <c r="NXA28" i="7" s="1"/>
  <c r="NXC28" i="7" s="1"/>
  <c r="NXE28" i="7" s="1"/>
  <c r="NXG28" i="7" s="1"/>
  <c r="NXI28" i="7" s="1"/>
  <c r="NXK28" i="7" s="1"/>
  <c r="NXM28" i="7" s="1"/>
  <c r="NXO28" i="7" s="1"/>
  <c r="NXQ28" i="7" s="1"/>
  <c r="NXS28" i="7" s="1"/>
  <c r="NXU28" i="7" s="1"/>
  <c r="NXW28" i="7" s="1"/>
  <c r="NXY28" i="7" s="1"/>
  <c r="NYA28" i="7" s="1"/>
  <c r="NYC28" i="7" s="1"/>
  <c r="NYE28" i="7" s="1"/>
  <c r="NYG28" i="7" s="1"/>
  <c r="NYI28" i="7" s="1"/>
  <c r="NYK28" i="7" s="1"/>
  <c r="NYM28" i="7" s="1"/>
  <c r="NYO28" i="7" s="1"/>
  <c r="NYQ28" i="7" s="1"/>
  <c r="NYS28" i="7" s="1"/>
  <c r="NYU28" i="7" s="1"/>
  <c r="NYW28" i="7" s="1"/>
  <c r="NYY28" i="7" s="1"/>
  <c r="NZA28" i="7" s="1"/>
  <c r="NZC28" i="7" s="1"/>
  <c r="NZE28" i="7" s="1"/>
  <c r="NZG28" i="7" s="1"/>
  <c r="NZI28" i="7" s="1"/>
  <c r="NZK28" i="7" s="1"/>
  <c r="NZM28" i="7" s="1"/>
  <c r="NZO28" i="7" s="1"/>
  <c r="NZQ28" i="7" s="1"/>
  <c r="NZS28" i="7" s="1"/>
  <c r="NZU28" i="7" s="1"/>
  <c r="NZW28" i="7" s="1"/>
  <c r="NZY28" i="7" s="1"/>
  <c r="OAA28" i="7" s="1"/>
  <c r="OAC28" i="7" s="1"/>
  <c r="OAE28" i="7" s="1"/>
  <c r="OAG28" i="7" s="1"/>
  <c r="OAI28" i="7" s="1"/>
  <c r="OAK28" i="7" s="1"/>
  <c r="OAM28" i="7" s="1"/>
  <c r="OAO28" i="7" s="1"/>
  <c r="OAQ28" i="7" s="1"/>
  <c r="OAS28" i="7" s="1"/>
  <c r="OAU28" i="7" s="1"/>
  <c r="OAW28" i="7" s="1"/>
  <c r="OAY28" i="7" s="1"/>
  <c r="OBA28" i="7" s="1"/>
  <c r="OBC28" i="7" s="1"/>
  <c r="OBE28" i="7" s="1"/>
  <c r="OBG28" i="7" s="1"/>
  <c r="OBI28" i="7" s="1"/>
  <c r="OBK28" i="7" s="1"/>
  <c r="OBM28" i="7" s="1"/>
  <c r="OBO28" i="7" s="1"/>
  <c r="OBQ28" i="7" s="1"/>
  <c r="OBS28" i="7" s="1"/>
  <c r="OBU28" i="7" s="1"/>
  <c r="OBW28" i="7" s="1"/>
  <c r="OBY28" i="7" s="1"/>
  <c r="OCA28" i="7" s="1"/>
  <c r="OCC28" i="7" s="1"/>
  <c r="OCE28" i="7" s="1"/>
  <c r="OCG28" i="7" s="1"/>
  <c r="OCI28" i="7" s="1"/>
  <c r="OCK28" i="7" s="1"/>
  <c r="OCM28" i="7" s="1"/>
  <c r="OCO28" i="7" s="1"/>
  <c r="OCQ28" i="7" s="1"/>
  <c r="OCS28" i="7" s="1"/>
  <c r="OCU28" i="7" s="1"/>
  <c r="OCW28" i="7" s="1"/>
  <c r="OCY28" i="7" s="1"/>
  <c r="ODA28" i="7" s="1"/>
  <c r="ODC28" i="7" s="1"/>
  <c r="ODE28" i="7" s="1"/>
  <c r="ODG28" i="7" s="1"/>
  <c r="ODI28" i="7" s="1"/>
  <c r="ODK28" i="7" s="1"/>
  <c r="ODM28" i="7" s="1"/>
  <c r="ODO28" i="7" s="1"/>
  <c r="ODQ28" i="7" s="1"/>
  <c r="ODS28" i="7" s="1"/>
  <c r="ODU28" i="7" s="1"/>
  <c r="ODW28" i="7" s="1"/>
  <c r="ODY28" i="7" s="1"/>
  <c r="OEA28" i="7" s="1"/>
  <c r="OEC28" i="7" s="1"/>
  <c r="OEE28" i="7" s="1"/>
  <c r="OEG28" i="7" s="1"/>
  <c r="OEI28" i="7" s="1"/>
  <c r="OEK28" i="7" s="1"/>
  <c r="OEM28" i="7" s="1"/>
  <c r="OEO28" i="7" s="1"/>
  <c r="OEQ28" i="7" s="1"/>
  <c r="OES28" i="7" s="1"/>
  <c r="OEU28" i="7" s="1"/>
  <c r="OEW28" i="7" s="1"/>
  <c r="OEY28" i="7" s="1"/>
  <c r="OFA28" i="7" s="1"/>
  <c r="OFC28" i="7" s="1"/>
  <c r="OFE28" i="7" s="1"/>
  <c r="OFG28" i="7" s="1"/>
  <c r="OFI28" i="7" s="1"/>
  <c r="OFK28" i="7" s="1"/>
  <c r="OFM28" i="7" s="1"/>
  <c r="OFO28" i="7" s="1"/>
  <c r="OFQ28" i="7" s="1"/>
  <c r="OFS28" i="7" s="1"/>
  <c r="OFU28" i="7" s="1"/>
  <c r="OFW28" i="7" s="1"/>
  <c r="OFY28" i="7" s="1"/>
  <c r="OGA28" i="7" s="1"/>
  <c r="OGC28" i="7" s="1"/>
  <c r="OGE28" i="7" s="1"/>
  <c r="OGG28" i="7" s="1"/>
  <c r="OGI28" i="7" s="1"/>
  <c r="OGK28" i="7" s="1"/>
  <c r="OGM28" i="7" s="1"/>
  <c r="OGO28" i="7" s="1"/>
  <c r="OGQ28" i="7" s="1"/>
  <c r="OGS28" i="7" s="1"/>
  <c r="OGU28" i="7" s="1"/>
  <c r="OGW28" i="7" s="1"/>
  <c r="OGY28" i="7" s="1"/>
  <c r="OHA28" i="7" s="1"/>
  <c r="OHC28" i="7" s="1"/>
  <c r="OHE28" i="7" s="1"/>
  <c r="OHG28" i="7" s="1"/>
  <c r="OHI28" i="7" s="1"/>
  <c r="OHK28" i="7" s="1"/>
  <c r="OHM28" i="7" s="1"/>
  <c r="OHO28" i="7" s="1"/>
  <c r="OHQ28" i="7" s="1"/>
  <c r="OHS28" i="7" s="1"/>
  <c r="OHU28" i="7" s="1"/>
  <c r="OHW28" i="7" s="1"/>
  <c r="OHY28" i="7" s="1"/>
  <c r="OIA28" i="7" s="1"/>
  <c r="OIC28" i="7" s="1"/>
  <c r="OIE28" i="7" s="1"/>
  <c r="OIG28" i="7" s="1"/>
  <c r="OII28" i="7" s="1"/>
  <c r="OIK28" i="7" s="1"/>
  <c r="OIM28" i="7" s="1"/>
  <c r="OIO28" i="7" s="1"/>
  <c r="OIQ28" i="7" s="1"/>
  <c r="OIS28" i="7" s="1"/>
  <c r="OIU28" i="7" s="1"/>
  <c r="OIW28" i="7" s="1"/>
  <c r="OIY28" i="7" s="1"/>
  <c r="OJA28" i="7" s="1"/>
  <c r="OJC28" i="7" s="1"/>
  <c r="OJE28" i="7" s="1"/>
  <c r="OJG28" i="7" s="1"/>
  <c r="OJI28" i="7" s="1"/>
  <c r="OJK28" i="7" s="1"/>
  <c r="OJM28" i="7" s="1"/>
  <c r="OJO28" i="7" s="1"/>
  <c r="OJQ28" i="7" s="1"/>
  <c r="OJS28" i="7" s="1"/>
  <c r="OJU28" i="7" s="1"/>
  <c r="OJW28" i="7" s="1"/>
  <c r="OJY28" i="7" s="1"/>
  <c r="OKA28" i="7" s="1"/>
  <c r="OKC28" i="7" s="1"/>
  <c r="OKE28" i="7" s="1"/>
  <c r="OKG28" i="7" s="1"/>
  <c r="OKI28" i="7" s="1"/>
  <c r="OKK28" i="7" s="1"/>
  <c r="OKM28" i="7" s="1"/>
  <c r="OKO28" i="7" s="1"/>
  <c r="OKQ28" i="7" s="1"/>
  <c r="OKS28" i="7" s="1"/>
  <c r="OKU28" i="7" s="1"/>
  <c r="OKW28" i="7" s="1"/>
  <c r="OKY28" i="7" s="1"/>
  <c r="OLA28" i="7" s="1"/>
  <c r="OLC28" i="7" s="1"/>
  <c r="OLE28" i="7" s="1"/>
  <c r="OLG28" i="7" s="1"/>
  <c r="OLI28" i="7" s="1"/>
  <c r="OLK28" i="7" s="1"/>
  <c r="OLM28" i="7" s="1"/>
  <c r="OLO28" i="7" s="1"/>
  <c r="OLQ28" i="7" s="1"/>
  <c r="OLS28" i="7" s="1"/>
  <c r="OLU28" i="7" s="1"/>
  <c r="OLW28" i="7" s="1"/>
  <c r="OLY28" i="7" s="1"/>
  <c r="OMA28" i="7" s="1"/>
  <c r="OMC28" i="7" s="1"/>
  <c r="OME28" i="7" s="1"/>
  <c r="OMG28" i="7" s="1"/>
  <c r="OMI28" i="7" s="1"/>
  <c r="OMK28" i="7" s="1"/>
  <c r="OMM28" i="7" s="1"/>
  <c r="OMO28" i="7" s="1"/>
  <c r="OMQ28" i="7" s="1"/>
  <c r="OMS28" i="7" s="1"/>
  <c r="OMU28" i="7" s="1"/>
  <c r="OMW28" i="7" s="1"/>
  <c r="OMY28" i="7" s="1"/>
  <c r="ONA28" i="7" s="1"/>
  <c r="ONC28" i="7" s="1"/>
  <c r="ONE28" i="7" s="1"/>
  <c r="ONG28" i="7" s="1"/>
  <c r="ONI28" i="7" s="1"/>
  <c r="ONK28" i="7" s="1"/>
  <c r="ONM28" i="7" s="1"/>
  <c r="ONO28" i="7" s="1"/>
  <c r="ONQ28" i="7" s="1"/>
  <c r="ONS28" i="7" s="1"/>
  <c r="ONU28" i="7" s="1"/>
  <c r="ONW28" i="7" s="1"/>
  <c r="ONY28" i="7" s="1"/>
  <c r="OOA28" i="7" s="1"/>
  <c r="OOC28" i="7" s="1"/>
  <c r="OOE28" i="7" s="1"/>
  <c r="OOG28" i="7" s="1"/>
  <c r="OOI28" i="7" s="1"/>
  <c r="OOK28" i="7" s="1"/>
  <c r="OOM28" i="7" s="1"/>
  <c r="OOO28" i="7" s="1"/>
  <c r="OOQ28" i="7" s="1"/>
  <c r="OOS28" i="7" s="1"/>
  <c r="OOU28" i="7" s="1"/>
  <c r="OOW28" i="7" s="1"/>
  <c r="OOY28" i="7" s="1"/>
  <c r="OPA28" i="7" s="1"/>
  <c r="OPC28" i="7" s="1"/>
  <c r="OPE28" i="7" s="1"/>
  <c r="OPG28" i="7" s="1"/>
  <c r="OPI28" i="7" s="1"/>
  <c r="OPK28" i="7" s="1"/>
  <c r="OPM28" i="7" s="1"/>
  <c r="OPO28" i="7" s="1"/>
  <c r="OPQ28" i="7" s="1"/>
  <c r="OPS28" i="7" s="1"/>
  <c r="OPU28" i="7" s="1"/>
  <c r="OPW28" i="7" s="1"/>
  <c r="OPY28" i="7" s="1"/>
  <c r="OQA28" i="7" s="1"/>
  <c r="OQC28" i="7" s="1"/>
  <c r="OQE28" i="7" s="1"/>
  <c r="OQG28" i="7" s="1"/>
  <c r="OQI28" i="7" s="1"/>
  <c r="OQK28" i="7" s="1"/>
  <c r="OQM28" i="7" s="1"/>
  <c r="OQO28" i="7" s="1"/>
  <c r="OQQ28" i="7" s="1"/>
  <c r="OQS28" i="7" s="1"/>
  <c r="OQU28" i="7" s="1"/>
  <c r="OQW28" i="7" s="1"/>
  <c r="OQY28" i="7" s="1"/>
  <c r="ORA28" i="7" s="1"/>
  <c r="ORC28" i="7" s="1"/>
  <c r="ORE28" i="7" s="1"/>
  <c r="ORG28" i="7" s="1"/>
  <c r="ORI28" i="7" s="1"/>
  <c r="ORK28" i="7" s="1"/>
  <c r="ORM28" i="7" s="1"/>
  <c r="ORO28" i="7" s="1"/>
  <c r="ORQ28" i="7" s="1"/>
  <c r="ORS28" i="7" s="1"/>
  <c r="ORU28" i="7" s="1"/>
  <c r="ORW28" i="7" s="1"/>
  <c r="ORY28" i="7" s="1"/>
  <c r="OSA28" i="7" s="1"/>
  <c r="OSC28" i="7" s="1"/>
  <c r="OSE28" i="7" s="1"/>
  <c r="OSG28" i="7" s="1"/>
  <c r="OSI28" i="7" s="1"/>
  <c r="OSK28" i="7" s="1"/>
  <c r="OSM28" i="7" s="1"/>
  <c r="OSO28" i="7" s="1"/>
  <c r="OSQ28" i="7" s="1"/>
  <c r="OSS28" i="7" s="1"/>
  <c r="OSU28" i="7" s="1"/>
  <c r="OSW28" i="7" s="1"/>
  <c r="OSY28" i="7" s="1"/>
  <c r="OTA28" i="7" s="1"/>
  <c r="OTC28" i="7" s="1"/>
  <c r="OTE28" i="7" s="1"/>
  <c r="OTG28" i="7" s="1"/>
  <c r="OTI28" i="7" s="1"/>
  <c r="OTK28" i="7" s="1"/>
  <c r="OTM28" i="7" s="1"/>
  <c r="OTO28" i="7" s="1"/>
  <c r="OTQ28" i="7" s="1"/>
  <c r="OTS28" i="7" s="1"/>
  <c r="OTU28" i="7" s="1"/>
  <c r="OTW28" i="7" s="1"/>
  <c r="OTY28" i="7" s="1"/>
  <c r="OUA28" i="7" s="1"/>
  <c r="OUC28" i="7" s="1"/>
  <c r="OUE28" i="7" s="1"/>
  <c r="OUG28" i="7" s="1"/>
  <c r="OUI28" i="7" s="1"/>
  <c r="OUK28" i="7" s="1"/>
  <c r="OUM28" i="7" s="1"/>
  <c r="OUO28" i="7" s="1"/>
  <c r="OUQ28" i="7" s="1"/>
  <c r="OUS28" i="7" s="1"/>
  <c r="OUU28" i="7" s="1"/>
  <c r="OUW28" i="7" s="1"/>
  <c r="OUY28" i="7" s="1"/>
  <c r="OVA28" i="7" s="1"/>
  <c r="OVC28" i="7" s="1"/>
  <c r="OVE28" i="7" s="1"/>
  <c r="OVG28" i="7" s="1"/>
  <c r="OVI28" i="7" s="1"/>
  <c r="OVK28" i="7" s="1"/>
  <c r="OVM28" i="7" s="1"/>
  <c r="OVO28" i="7" s="1"/>
  <c r="OVQ28" i="7" s="1"/>
  <c r="OVS28" i="7" s="1"/>
  <c r="OVU28" i="7" s="1"/>
  <c r="OVW28" i="7" s="1"/>
  <c r="OVY28" i="7" s="1"/>
  <c r="OWA28" i="7" s="1"/>
  <c r="OWC28" i="7" s="1"/>
  <c r="OWE28" i="7" s="1"/>
  <c r="OWG28" i="7" s="1"/>
  <c r="OWI28" i="7" s="1"/>
  <c r="OWK28" i="7" s="1"/>
  <c r="OWM28" i="7" s="1"/>
  <c r="OWO28" i="7" s="1"/>
  <c r="OWQ28" i="7" s="1"/>
  <c r="OWS28" i="7" s="1"/>
  <c r="OWU28" i="7" s="1"/>
  <c r="OWW28" i="7" s="1"/>
  <c r="OWY28" i="7" s="1"/>
  <c r="OXA28" i="7" s="1"/>
  <c r="OXC28" i="7" s="1"/>
  <c r="OXE28" i="7" s="1"/>
  <c r="OXG28" i="7" s="1"/>
  <c r="OXI28" i="7" s="1"/>
  <c r="OXK28" i="7" s="1"/>
  <c r="OXM28" i="7" s="1"/>
  <c r="OXO28" i="7" s="1"/>
  <c r="OXQ28" i="7" s="1"/>
  <c r="OXS28" i="7" s="1"/>
  <c r="OXU28" i="7" s="1"/>
  <c r="OXW28" i="7" s="1"/>
  <c r="OXY28" i="7" s="1"/>
  <c r="OYA28" i="7" s="1"/>
  <c r="OYC28" i="7" s="1"/>
  <c r="OYE28" i="7" s="1"/>
  <c r="OYG28" i="7" s="1"/>
  <c r="OYI28" i="7" s="1"/>
  <c r="OYK28" i="7" s="1"/>
  <c r="OYM28" i="7" s="1"/>
  <c r="OYO28" i="7" s="1"/>
  <c r="OYQ28" i="7" s="1"/>
  <c r="OYS28" i="7" s="1"/>
  <c r="OYU28" i="7" s="1"/>
  <c r="OYW28" i="7" s="1"/>
  <c r="OYY28" i="7" s="1"/>
  <c r="OZA28" i="7" s="1"/>
  <c r="OZC28" i="7" s="1"/>
  <c r="OZE28" i="7" s="1"/>
  <c r="OZG28" i="7" s="1"/>
  <c r="OZI28" i="7" s="1"/>
  <c r="OZK28" i="7" s="1"/>
  <c r="OZM28" i="7" s="1"/>
  <c r="OZO28" i="7" s="1"/>
  <c r="OZQ28" i="7" s="1"/>
  <c r="OZS28" i="7" s="1"/>
  <c r="OZU28" i="7" s="1"/>
  <c r="OZW28" i="7" s="1"/>
  <c r="OZY28" i="7" s="1"/>
  <c r="PAA28" i="7" s="1"/>
  <c r="PAC28" i="7" s="1"/>
  <c r="PAE28" i="7" s="1"/>
  <c r="PAG28" i="7" s="1"/>
  <c r="PAI28" i="7" s="1"/>
  <c r="PAK28" i="7" s="1"/>
  <c r="PAM28" i="7" s="1"/>
  <c r="PAO28" i="7" s="1"/>
  <c r="PAQ28" i="7" s="1"/>
  <c r="PAS28" i="7" s="1"/>
  <c r="PAU28" i="7" s="1"/>
  <c r="PAW28" i="7" s="1"/>
  <c r="PAY28" i="7" s="1"/>
  <c r="PBA28" i="7" s="1"/>
  <c r="PBC28" i="7" s="1"/>
  <c r="PBE28" i="7" s="1"/>
  <c r="PBG28" i="7" s="1"/>
  <c r="PBI28" i="7" s="1"/>
  <c r="PBK28" i="7" s="1"/>
  <c r="PBM28" i="7" s="1"/>
  <c r="PBO28" i="7" s="1"/>
  <c r="PBQ28" i="7" s="1"/>
  <c r="PBS28" i="7" s="1"/>
  <c r="PBU28" i="7" s="1"/>
  <c r="PBW28" i="7" s="1"/>
  <c r="PBY28" i="7" s="1"/>
  <c r="PCA28" i="7" s="1"/>
  <c r="PCC28" i="7" s="1"/>
  <c r="PCE28" i="7" s="1"/>
  <c r="PCG28" i="7" s="1"/>
  <c r="PCI28" i="7" s="1"/>
  <c r="PCK28" i="7" s="1"/>
  <c r="PCM28" i="7" s="1"/>
  <c r="PCO28" i="7" s="1"/>
  <c r="PCQ28" i="7" s="1"/>
  <c r="PCS28" i="7" s="1"/>
  <c r="PCU28" i="7" s="1"/>
  <c r="PCW28" i="7" s="1"/>
  <c r="PCY28" i="7" s="1"/>
  <c r="PDA28" i="7" s="1"/>
  <c r="PDC28" i="7" s="1"/>
  <c r="PDE28" i="7" s="1"/>
  <c r="PDG28" i="7" s="1"/>
  <c r="PDI28" i="7" s="1"/>
  <c r="PDK28" i="7" s="1"/>
  <c r="PDM28" i="7" s="1"/>
  <c r="PDO28" i="7" s="1"/>
  <c r="PDQ28" i="7" s="1"/>
  <c r="PDS28" i="7" s="1"/>
  <c r="PDU28" i="7" s="1"/>
  <c r="PDW28" i="7" s="1"/>
  <c r="PDY28" i="7" s="1"/>
  <c r="PEA28" i="7" s="1"/>
  <c r="PEC28" i="7" s="1"/>
  <c r="PEE28" i="7" s="1"/>
  <c r="PEG28" i="7" s="1"/>
  <c r="PEI28" i="7" s="1"/>
  <c r="PEK28" i="7" s="1"/>
  <c r="PEM28" i="7" s="1"/>
  <c r="PEO28" i="7" s="1"/>
  <c r="PEQ28" i="7" s="1"/>
  <c r="PES28" i="7" s="1"/>
  <c r="PEU28" i="7" s="1"/>
  <c r="PEW28" i="7" s="1"/>
  <c r="PEY28" i="7" s="1"/>
  <c r="PFA28" i="7" s="1"/>
  <c r="PFC28" i="7" s="1"/>
  <c r="PFE28" i="7" s="1"/>
  <c r="PFG28" i="7" s="1"/>
  <c r="PFI28" i="7" s="1"/>
  <c r="PFK28" i="7" s="1"/>
  <c r="PFM28" i="7" s="1"/>
  <c r="PFO28" i="7" s="1"/>
  <c r="PFQ28" i="7" s="1"/>
  <c r="PFS28" i="7" s="1"/>
  <c r="PFU28" i="7" s="1"/>
  <c r="PFW28" i="7" s="1"/>
  <c r="PFY28" i="7" s="1"/>
  <c r="PGA28" i="7" s="1"/>
  <c r="PGC28" i="7" s="1"/>
  <c r="PGE28" i="7" s="1"/>
  <c r="PGG28" i="7" s="1"/>
  <c r="PGI28" i="7" s="1"/>
  <c r="PGK28" i="7" s="1"/>
  <c r="PGM28" i="7" s="1"/>
  <c r="PGO28" i="7" s="1"/>
  <c r="PGQ28" i="7" s="1"/>
  <c r="PGS28" i="7" s="1"/>
  <c r="PGU28" i="7" s="1"/>
  <c r="PGW28" i="7" s="1"/>
  <c r="PGY28" i="7" s="1"/>
  <c r="PHA28" i="7" s="1"/>
  <c r="PHC28" i="7" s="1"/>
  <c r="PHE28" i="7" s="1"/>
  <c r="PHG28" i="7" s="1"/>
  <c r="PHI28" i="7" s="1"/>
  <c r="PHK28" i="7" s="1"/>
  <c r="PHM28" i="7" s="1"/>
  <c r="PHO28" i="7" s="1"/>
  <c r="PHQ28" i="7" s="1"/>
  <c r="PHS28" i="7" s="1"/>
  <c r="PHU28" i="7" s="1"/>
  <c r="PHW28" i="7" s="1"/>
  <c r="PHY28" i="7" s="1"/>
  <c r="PIA28" i="7" s="1"/>
  <c r="PIC28" i="7" s="1"/>
  <c r="PIE28" i="7" s="1"/>
  <c r="PIG28" i="7" s="1"/>
  <c r="PII28" i="7" s="1"/>
  <c r="PIK28" i="7" s="1"/>
  <c r="PIM28" i="7" s="1"/>
  <c r="PIO28" i="7" s="1"/>
  <c r="PIQ28" i="7" s="1"/>
  <c r="PIS28" i="7" s="1"/>
  <c r="PIU28" i="7" s="1"/>
  <c r="PIW28" i="7" s="1"/>
  <c r="PIY28" i="7" s="1"/>
  <c r="PJA28" i="7" s="1"/>
  <c r="PJC28" i="7" s="1"/>
  <c r="PJE28" i="7" s="1"/>
  <c r="PJG28" i="7" s="1"/>
  <c r="PJI28" i="7" s="1"/>
  <c r="PJK28" i="7" s="1"/>
  <c r="PJM28" i="7" s="1"/>
  <c r="PJO28" i="7" s="1"/>
  <c r="PJQ28" i="7" s="1"/>
  <c r="PJS28" i="7" s="1"/>
  <c r="PJU28" i="7" s="1"/>
  <c r="PJW28" i="7" s="1"/>
  <c r="PJY28" i="7" s="1"/>
  <c r="PKA28" i="7" s="1"/>
  <c r="PKC28" i="7" s="1"/>
  <c r="PKE28" i="7" s="1"/>
  <c r="PKG28" i="7" s="1"/>
  <c r="PKI28" i="7" s="1"/>
  <c r="PKK28" i="7" s="1"/>
  <c r="PKM28" i="7" s="1"/>
  <c r="PKO28" i="7" s="1"/>
  <c r="PKQ28" i="7" s="1"/>
  <c r="PKS28" i="7" s="1"/>
  <c r="PKU28" i="7" s="1"/>
  <c r="PKW28" i="7" s="1"/>
  <c r="PKY28" i="7" s="1"/>
  <c r="PLA28" i="7" s="1"/>
  <c r="PLC28" i="7" s="1"/>
  <c r="PLE28" i="7" s="1"/>
  <c r="PLG28" i="7" s="1"/>
  <c r="PLI28" i="7" s="1"/>
  <c r="PLK28" i="7" s="1"/>
  <c r="PLM28" i="7" s="1"/>
  <c r="PLO28" i="7" s="1"/>
  <c r="PLQ28" i="7" s="1"/>
  <c r="PLS28" i="7" s="1"/>
  <c r="PLU28" i="7" s="1"/>
  <c r="PLW28" i="7" s="1"/>
  <c r="PLY28" i="7" s="1"/>
  <c r="PMA28" i="7" s="1"/>
  <c r="PMC28" i="7" s="1"/>
  <c r="PME28" i="7" s="1"/>
  <c r="PMG28" i="7" s="1"/>
  <c r="PMI28" i="7" s="1"/>
  <c r="PMK28" i="7" s="1"/>
  <c r="PMM28" i="7" s="1"/>
  <c r="PMO28" i="7" s="1"/>
  <c r="PMQ28" i="7" s="1"/>
  <c r="PMS28" i="7" s="1"/>
  <c r="PMU28" i="7" s="1"/>
  <c r="PMW28" i="7" s="1"/>
  <c r="PMY28" i="7" s="1"/>
  <c r="PNA28" i="7" s="1"/>
  <c r="PNC28" i="7" s="1"/>
  <c r="PNE28" i="7" s="1"/>
  <c r="PNG28" i="7" s="1"/>
  <c r="PNI28" i="7" s="1"/>
  <c r="PNK28" i="7" s="1"/>
  <c r="PNM28" i="7" s="1"/>
  <c r="PNO28" i="7" s="1"/>
  <c r="PNQ28" i="7" s="1"/>
  <c r="PNS28" i="7" s="1"/>
  <c r="PNU28" i="7" s="1"/>
  <c r="PNW28" i="7" s="1"/>
  <c r="PNY28" i="7" s="1"/>
  <c r="POA28" i="7" s="1"/>
  <c r="POC28" i="7" s="1"/>
  <c r="POE28" i="7" s="1"/>
  <c r="POG28" i="7" s="1"/>
  <c r="POI28" i="7" s="1"/>
  <c r="POK28" i="7" s="1"/>
  <c r="POM28" i="7" s="1"/>
  <c r="POO28" i="7" s="1"/>
  <c r="POQ28" i="7" s="1"/>
  <c r="POS28" i="7" s="1"/>
  <c r="POU28" i="7" s="1"/>
  <c r="POW28" i="7" s="1"/>
  <c r="POY28" i="7" s="1"/>
  <c r="PPA28" i="7" s="1"/>
  <c r="PPC28" i="7" s="1"/>
  <c r="PPE28" i="7" s="1"/>
  <c r="PPG28" i="7" s="1"/>
  <c r="PPI28" i="7" s="1"/>
  <c r="PPK28" i="7" s="1"/>
  <c r="PPM28" i="7" s="1"/>
  <c r="PPO28" i="7" s="1"/>
  <c r="PPQ28" i="7" s="1"/>
  <c r="PPS28" i="7" s="1"/>
  <c r="PPU28" i="7" s="1"/>
  <c r="PPW28" i="7" s="1"/>
  <c r="PPY28" i="7" s="1"/>
  <c r="PQA28" i="7" s="1"/>
  <c r="PQC28" i="7" s="1"/>
  <c r="PQE28" i="7" s="1"/>
  <c r="PQG28" i="7" s="1"/>
  <c r="PQI28" i="7" s="1"/>
  <c r="PQK28" i="7" s="1"/>
  <c r="PQM28" i="7" s="1"/>
  <c r="PQO28" i="7" s="1"/>
  <c r="PQQ28" i="7" s="1"/>
  <c r="PQS28" i="7" s="1"/>
  <c r="PQU28" i="7" s="1"/>
  <c r="PQW28" i="7" s="1"/>
  <c r="PQY28" i="7" s="1"/>
  <c r="PRA28" i="7" s="1"/>
  <c r="PRC28" i="7" s="1"/>
  <c r="PRE28" i="7" s="1"/>
  <c r="PRG28" i="7" s="1"/>
  <c r="PRI28" i="7" s="1"/>
  <c r="PRK28" i="7" s="1"/>
  <c r="PRM28" i="7" s="1"/>
  <c r="PRO28" i="7" s="1"/>
  <c r="PRQ28" i="7" s="1"/>
  <c r="PRS28" i="7" s="1"/>
  <c r="PRU28" i="7" s="1"/>
  <c r="PRW28" i="7" s="1"/>
  <c r="PRY28" i="7" s="1"/>
  <c r="PSA28" i="7" s="1"/>
  <c r="PSC28" i="7" s="1"/>
  <c r="PSE28" i="7" s="1"/>
  <c r="PSG28" i="7" s="1"/>
  <c r="PSI28" i="7" s="1"/>
  <c r="PSK28" i="7" s="1"/>
  <c r="PSM28" i="7" s="1"/>
  <c r="PSO28" i="7" s="1"/>
  <c r="PSQ28" i="7" s="1"/>
  <c r="PSS28" i="7" s="1"/>
  <c r="PSU28" i="7" s="1"/>
  <c r="PSW28" i="7" s="1"/>
  <c r="PSY28" i="7" s="1"/>
  <c r="PTA28" i="7" s="1"/>
  <c r="PTC28" i="7" s="1"/>
  <c r="PTE28" i="7" s="1"/>
  <c r="PTG28" i="7" s="1"/>
  <c r="PTI28" i="7" s="1"/>
  <c r="PTK28" i="7" s="1"/>
  <c r="PTM28" i="7" s="1"/>
  <c r="PTO28" i="7" s="1"/>
  <c r="PTQ28" i="7" s="1"/>
  <c r="PTS28" i="7" s="1"/>
  <c r="PTU28" i="7" s="1"/>
  <c r="PTW28" i="7" s="1"/>
  <c r="PTY28" i="7" s="1"/>
  <c r="PUA28" i="7" s="1"/>
  <c r="PUC28" i="7" s="1"/>
  <c r="PUE28" i="7" s="1"/>
  <c r="PUG28" i="7" s="1"/>
  <c r="PUI28" i="7" s="1"/>
  <c r="PUK28" i="7" s="1"/>
  <c r="PUM28" i="7" s="1"/>
  <c r="PUO28" i="7" s="1"/>
  <c r="PUQ28" i="7" s="1"/>
  <c r="PUS28" i="7" s="1"/>
  <c r="PUU28" i="7" s="1"/>
  <c r="PUW28" i="7" s="1"/>
  <c r="PUY28" i="7" s="1"/>
  <c r="PVA28" i="7" s="1"/>
  <c r="PVC28" i="7" s="1"/>
  <c r="PVE28" i="7" s="1"/>
  <c r="PVG28" i="7" s="1"/>
  <c r="PVI28" i="7" s="1"/>
  <c r="PVK28" i="7" s="1"/>
  <c r="PVM28" i="7" s="1"/>
  <c r="PVO28" i="7" s="1"/>
  <c r="PVQ28" i="7" s="1"/>
  <c r="PVS28" i="7" s="1"/>
  <c r="PVU28" i="7" s="1"/>
  <c r="PVW28" i="7" s="1"/>
  <c r="PVY28" i="7" s="1"/>
  <c r="PWA28" i="7" s="1"/>
  <c r="PWC28" i="7" s="1"/>
  <c r="PWE28" i="7" s="1"/>
  <c r="PWG28" i="7" s="1"/>
  <c r="PWI28" i="7" s="1"/>
  <c r="PWK28" i="7" s="1"/>
  <c r="PWM28" i="7" s="1"/>
  <c r="PWO28" i="7" s="1"/>
  <c r="PWQ28" i="7" s="1"/>
  <c r="PWS28" i="7" s="1"/>
  <c r="PWU28" i="7" s="1"/>
  <c r="PWW28" i="7" s="1"/>
  <c r="PWY28" i="7" s="1"/>
  <c r="PXA28" i="7" s="1"/>
  <c r="PXC28" i="7" s="1"/>
  <c r="PXE28" i="7" s="1"/>
  <c r="PXG28" i="7" s="1"/>
  <c r="PXI28" i="7" s="1"/>
  <c r="PXK28" i="7" s="1"/>
  <c r="PXM28" i="7" s="1"/>
  <c r="PXO28" i="7" s="1"/>
  <c r="PXQ28" i="7" s="1"/>
  <c r="PXS28" i="7" s="1"/>
  <c r="PXU28" i="7" s="1"/>
  <c r="PXW28" i="7" s="1"/>
  <c r="PXY28" i="7" s="1"/>
  <c r="PYA28" i="7" s="1"/>
  <c r="PYC28" i="7" s="1"/>
  <c r="PYE28" i="7" s="1"/>
  <c r="PYG28" i="7" s="1"/>
  <c r="PYI28" i="7" s="1"/>
  <c r="PYK28" i="7" s="1"/>
  <c r="PYM28" i="7" s="1"/>
  <c r="PYO28" i="7" s="1"/>
  <c r="PYQ28" i="7" s="1"/>
  <c r="PYS28" i="7" s="1"/>
  <c r="PYU28" i="7" s="1"/>
  <c r="PYW28" i="7" s="1"/>
  <c r="PYY28" i="7" s="1"/>
  <c r="PZA28" i="7" s="1"/>
  <c r="PZC28" i="7" s="1"/>
  <c r="PZE28" i="7" s="1"/>
  <c r="PZG28" i="7" s="1"/>
  <c r="PZI28" i="7" s="1"/>
  <c r="PZK28" i="7" s="1"/>
  <c r="PZM28" i="7" s="1"/>
  <c r="PZO28" i="7" s="1"/>
  <c r="PZQ28" i="7" s="1"/>
  <c r="PZS28" i="7" s="1"/>
  <c r="PZU28" i="7" s="1"/>
  <c r="PZW28" i="7" s="1"/>
  <c r="PZY28" i="7" s="1"/>
  <c r="QAA28" i="7" s="1"/>
  <c r="QAC28" i="7" s="1"/>
  <c r="QAE28" i="7" s="1"/>
  <c r="QAG28" i="7" s="1"/>
  <c r="QAI28" i="7" s="1"/>
  <c r="QAK28" i="7" s="1"/>
  <c r="QAM28" i="7" s="1"/>
  <c r="QAO28" i="7" s="1"/>
  <c r="QAQ28" i="7" s="1"/>
  <c r="QAS28" i="7" s="1"/>
  <c r="QAU28" i="7" s="1"/>
  <c r="QAW28" i="7" s="1"/>
  <c r="QAY28" i="7" s="1"/>
  <c r="QBA28" i="7" s="1"/>
  <c r="QBC28" i="7" s="1"/>
  <c r="QBE28" i="7" s="1"/>
  <c r="QBG28" i="7" s="1"/>
  <c r="QBI28" i="7" s="1"/>
  <c r="QBK28" i="7" s="1"/>
  <c r="QBM28" i="7" s="1"/>
  <c r="QBO28" i="7" s="1"/>
  <c r="QBQ28" i="7" s="1"/>
  <c r="QBS28" i="7" s="1"/>
  <c r="QBU28" i="7" s="1"/>
  <c r="QBW28" i="7" s="1"/>
  <c r="QBY28" i="7" s="1"/>
  <c r="QCA28" i="7" s="1"/>
  <c r="QCC28" i="7" s="1"/>
  <c r="QCE28" i="7" s="1"/>
  <c r="QCG28" i="7" s="1"/>
  <c r="QCI28" i="7" s="1"/>
  <c r="QCK28" i="7" s="1"/>
  <c r="QCM28" i="7" s="1"/>
  <c r="QCO28" i="7" s="1"/>
  <c r="QCQ28" i="7" s="1"/>
  <c r="QCS28" i="7" s="1"/>
  <c r="QCU28" i="7" s="1"/>
  <c r="QCW28" i="7" s="1"/>
  <c r="QCY28" i="7" s="1"/>
  <c r="QDA28" i="7" s="1"/>
  <c r="QDC28" i="7" s="1"/>
  <c r="QDE28" i="7" s="1"/>
  <c r="QDG28" i="7" s="1"/>
  <c r="QDI28" i="7" s="1"/>
  <c r="QDK28" i="7" s="1"/>
  <c r="QDM28" i="7" s="1"/>
  <c r="QDO28" i="7" s="1"/>
  <c r="QDQ28" i="7" s="1"/>
  <c r="QDS28" i="7" s="1"/>
  <c r="QDU28" i="7" s="1"/>
  <c r="QDW28" i="7" s="1"/>
  <c r="QDY28" i="7" s="1"/>
  <c r="QEA28" i="7" s="1"/>
  <c r="QEC28" i="7" s="1"/>
  <c r="QEE28" i="7" s="1"/>
  <c r="QEG28" i="7" s="1"/>
  <c r="QEI28" i="7" s="1"/>
  <c r="QEK28" i="7" s="1"/>
  <c r="QEM28" i="7" s="1"/>
  <c r="QEO28" i="7" s="1"/>
  <c r="QEQ28" i="7" s="1"/>
  <c r="QES28" i="7" s="1"/>
  <c r="QEU28" i="7" s="1"/>
  <c r="QEW28" i="7" s="1"/>
  <c r="QEY28" i="7" s="1"/>
  <c r="QFA28" i="7" s="1"/>
  <c r="QFC28" i="7" s="1"/>
  <c r="QFE28" i="7" s="1"/>
  <c r="QFG28" i="7" s="1"/>
  <c r="QFI28" i="7" s="1"/>
  <c r="QFK28" i="7" s="1"/>
  <c r="QFM28" i="7" s="1"/>
  <c r="QFO28" i="7" s="1"/>
  <c r="QFQ28" i="7" s="1"/>
  <c r="QFS28" i="7" s="1"/>
  <c r="QFU28" i="7" s="1"/>
  <c r="QFW28" i="7" s="1"/>
  <c r="QFY28" i="7" s="1"/>
  <c r="QGA28" i="7" s="1"/>
  <c r="QGC28" i="7" s="1"/>
  <c r="QGE28" i="7" s="1"/>
  <c r="QGG28" i="7" s="1"/>
  <c r="QGI28" i="7" s="1"/>
  <c r="QGK28" i="7" s="1"/>
  <c r="QGM28" i="7" s="1"/>
  <c r="QGO28" i="7" s="1"/>
  <c r="QGQ28" i="7" s="1"/>
  <c r="QGS28" i="7" s="1"/>
  <c r="QGU28" i="7" s="1"/>
  <c r="QGW28" i="7" s="1"/>
  <c r="QGY28" i="7" s="1"/>
  <c r="QHA28" i="7" s="1"/>
  <c r="QHC28" i="7" s="1"/>
  <c r="QHE28" i="7" s="1"/>
  <c r="QHG28" i="7" s="1"/>
  <c r="QHI28" i="7" s="1"/>
  <c r="QHK28" i="7" s="1"/>
  <c r="QHM28" i="7" s="1"/>
  <c r="QHO28" i="7" s="1"/>
  <c r="QHQ28" i="7" s="1"/>
  <c r="QHS28" i="7" s="1"/>
  <c r="QHU28" i="7" s="1"/>
  <c r="QHW28" i="7" s="1"/>
  <c r="QHY28" i="7" s="1"/>
  <c r="QIA28" i="7" s="1"/>
  <c r="QIC28" i="7" s="1"/>
  <c r="QIE28" i="7" s="1"/>
  <c r="QIG28" i="7" s="1"/>
  <c r="QII28" i="7" s="1"/>
  <c r="QIK28" i="7" s="1"/>
  <c r="QIM28" i="7" s="1"/>
  <c r="QIO28" i="7" s="1"/>
  <c r="QIQ28" i="7" s="1"/>
  <c r="QIS28" i="7" s="1"/>
  <c r="QIU28" i="7" s="1"/>
  <c r="QIW28" i="7" s="1"/>
  <c r="QIY28" i="7" s="1"/>
  <c r="QJA28" i="7" s="1"/>
  <c r="QJC28" i="7" s="1"/>
  <c r="QJE28" i="7" s="1"/>
  <c r="QJG28" i="7" s="1"/>
  <c r="QJI28" i="7" s="1"/>
  <c r="QJK28" i="7" s="1"/>
  <c r="QJM28" i="7" s="1"/>
  <c r="QJO28" i="7" s="1"/>
  <c r="QJQ28" i="7" s="1"/>
  <c r="QJS28" i="7" s="1"/>
  <c r="QJU28" i="7" s="1"/>
  <c r="QJW28" i="7" s="1"/>
  <c r="QJY28" i="7" s="1"/>
  <c r="QKA28" i="7" s="1"/>
  <c r="QKC28" i="7" s="1"/>
  <c r="QKE28" i="7" s="1"/>
  <c r="QKG28" i="7" s="1"/>
  <c r="QKI28" i="7" s="1"/>
  <c r="QKK28" i="7" s="1"/>
  <c r="QKM28" i="7" s="1"/>
  <c r="QKO28" i="7" s="1"/>
  <c r="QKQ28" i="7" s="1"/>
  <c r="QKS28" i="7" s="1"/>
  <c r="QKU28" i="7" s="1"/>
  <c r="QKW28" i="7" s="1"/>
  <c r="QKY28" i="7" s="1"/>
  <c r="QLA28" i="7" s="1"/>
  <c r="QLC28" i="7" s="1"/>
  <c r="QLE28" i="7" s="1"/>
  <c r="QLG28" i="7" s="1"/>
  <c r="QLI28" i="7" s="1"/>
  <c r="QLK28" i="7" s="1"/>
  <c r="QLM28" i="7" s="1"/>
  <c r="QLO28" i="7" s="1"/>
  <c r="QLQ28" i="7" s="1"/>
  <c r="QLS28" i="7" s="1"/>
  <c r="QLU28" i="7" s="1"/>
  <c r="QLW28" i="7" s="1"/>
  <c r="QLY28" i="7" s="1"/>
  <c r="QMA28" i="7" s="1"/>
  <c r="QMC28" i="7" s="1"/>
  <c r="QME28" i="7" s="1"/>
  <c r="QMG28" i="7" s="1"/>
  <c r="QMI28" i="7" s="1"/>
  <c r="QMK28" i="7" s="1"/>
  <c r="QMM28" i="7" s="1"/>
  <c r="QMO28" i="7" s="1"/>
  <c r="QMQ28" i="7" s="1"/>
  <c r="QMS28" i="7" s="1"/>
  <c r="QMU28" i="7" s="1"/>
  <c r="QMW28" i="7" s="1"/>
  <c r="QMY28" i="7" s="1"/>
  <c r="QNA28" i="7" s="1"/>
  <c r="QNC28" i="7" s="1"/>
  <c r="QNE28" i="7" s="1"/>
  <c r="QNG28" i="7" s="1"/>
  <c r="QNI28" i="7" s="1"/>
  <c r="QNK28" i="7" s="1"/>
  <c r="QNM28" i="7" s="1"/>
  <c r="QNO28" i="7" s="1"/>
  <c r="QNQ28" i="7" s="1"/>
  <c r="QNS28" i="7" s="1"/>
  <c r="QNU28" i="7" s="1"/>
  <c r="QNW28" i="7" s="1"/>
  <c r="QNY28" i="7" s="1"/>
  <c r="QOA28" i="7" s="1"/>
  <c r="QOC28" i="7" s="1"/>
  <c r="QOE28" i="7" s="1"/>
  <c r="QOG28" i="7" s="1"/>
  <c r="QOI28" i="7" s="1"/>
  <c r="QOK28" i="7" s="1"/>
  <c r="QOM28" i="7" s="1"/>
  <c r="QOO28" i="7" s="1"/>
  <c r="QOQ28" i="7" s="1"/>
  <c r="QOS28" i="7" s="1"/>
  <c r="QOU28" i="7" s="1"/>
  <c r="QOW28" i="7" s="1"/>
  <c r="QOY28" i="7" s="1"/>
  <c r="QPA28" i="7" s="1"/>
  <c r="QPC28" i="7" s="1"/>
  <c r="QPE28" i="7" s="1"/>
  <c r="QPG28" i="7" s="1"/>
  <c r="QPI28" i="7" s="1"/>
  <c r="QPK28" i="7" s="1"/>
  <c r="QPM28" i="7" s="1"/>
  <c r="QPO28" i="7" s="1"/>
  <c r="QPQ28" i="7" s="1"/>
  <c r="QPS28" i="7" s="1"/>
  <c r="QPU28" i="7" s="1"/>
  <c r="QPW28" i="7" s="1"/>
  <c r="QPY28" i="7" s="1"/>
  <c r="QQA28" i="7" s="1"/>
  <c r="QQC28" i="7" s="1"/>
  <c r="QQE28" i="7" s="1"/>
  <c r="QQG28" i="7" s="1"/>
  <c r="QQI28" i="7" s="1"/>
  <c r="QQK28" i="7" s="1"/>
  <c r="QQM28" i="7" s="1"/>
  <c r="QQO28" i="7" s="1"/>
  <c r="QQQ28" i="7" s="1"/>
  <c r="QQS28" i="7" s="1"/>
  <c r="QQU28" i="7" s="1"/>
  <c r="QQW28" i="7" s="1"/>
  <c r="QQY28" i="7" s="1"/>
  <c r="QRA28" i="7" s="1"/>
  <c r="QRC28" i="7" s="1"/>
  <c r="QRE28" i="7" s="1"/>
  <c r="QRG28" i="7" s="1"/>
  <c r="QRI28" i="7" s="1"/>
  <c r="QRK28" i="7" s="1"/>
  <c r="QRM28" i="7" s="1"/>
  <c r="QRO28" i="7" s="1"/>
  <c r="QRQ28" i="7" s="1"/>
  <c r="QRS28" i="7" s="1"/>
  <c r="QRU28" i="7" s="1"/>
  <c r="QRW28" i="7" s="1"/>
  <c r="QRY28" i="7" s="1"/>
  <c r="QSA28" i="7" s="1"/>
  <c r="QSC28" i="7" s="1"/>
  <c r="QSE28" i="7" s="1"/>
  <c r="QSG28" i="7" s="1"/>
  <c r="QSI28" i="7" s="1"/>
  <c r="QSK28" i="7" s="1"/>
  <c r="QSM28" i="7" s="1"/>
  <c r="QSO28" i="7" s="1"/>
  <c r="QSQ28" i="7" s="1"/>
  <c r="QSS28" i="7" s="1"/>
  <c r="QSU28" i="7" s="1"/>
  <c r="QSW28" i="7" s="1"/>
  <c r="QSY28" i="7" s="1"/>
  <c r="QTA28" i="7" s="1"/>
  <c r="QTC28" i="7" s="1"/>
  <c r="QTE28" i="7" s="1"/>
  <c r="QTG28" i="7" s="1"/>
  <c r="QTI28" i="7" s="1"/>
  <c r="QTK28" i="7" s="1"/>
  <c r="QTM28" i="7" s="1"/>
  <c r="QTO28" i="7" s="1"/>
  <c r="QTQ28" i="7" s="1"/>
  <c r="QTS28" i="7" s="1"/>
  <c r="QTU28" i="7" s="1"/>
  <c r="QTW28" i="7" s="1"/>
  <c r="QTY28" i="7" s="1"/>
  <c r="QUA28" i="7" s="1"/>
  <c r="QUC28" i="7" s="1"/>
  <c r="QUE28" i="7" s="1"/>
  <c r="QUG28" i="7" s="1"/>
  <c r="QUI28" i="7" s="1"/>
  <c r="QUK28" i="7" s="1"/>
  <c r="QUM28" i="7" s="1"/>
  <c r="QUO28" i="7" s="1"/>
  <c r="QUQ28" i="7" s="1"/>
  <c r="QUS28" i="7" s="1"/>
  <c r="QUU28" i="7" s="1"/>
  <c r="QUW28" i="7" s="1"/>
  <c r="QUY28" i="7" s="1"/>
  <c r="QVA28" i="7" s="1"/>
  <c r="QVC28" i="7" s="1"/>
  <c r="QVE28" i="7" s="1"/>
  <c r="QVG28" i="7" s="1"/>
  <c r="QVI28" i="7" s="1"/>
  <c r="QVK28" i="7" s="1"/>
  <c r="QVM28" i="7" s="1"/>
  <c r="QVO28" i="7" s="1"/>
  <c r="QVQ28" i="7" s="1"/>
  <c r="QVS28" i="7" s="1"/>
  <c r="QVU28" i="7" s="1"/>
  <c r="QVW28" i="7" s="1"/>
  <c r="QVY28" i="7" s="1"/>
  <c r="QWA28" i="7" s="1"/>
  <c r="QWC28" i="7" s="1"/>
  <c r="QWE28" i="7" s="1"/>
  <c r="QWG28" i="7" s="1"/>
  <c r="QWI28" i="7" s="1"/>
  <c r="QWK28" i="7" s="1"/>
  <c r="QWM28" i="7" s="1"/>
  <c r="QWO28" i="7" s="1"/>
  <c r="QWQ28" i="7" s="1"/>
  <c r="QWS28" i="7" s="1"/>
  <c r="QWU28" i="7" s="1"/>
  <c r="QWW28" i="7" s="1"/>
  <c r="QWY28" i="7" s="1"/>
  <c r="QXA28" i="7" s="1"/>
  <c r="QXC28" i="7" s="1"/>
  <c r="QXE28" i="7" s="1"/>
  <c r="QXG28" i="7" s="1"/>
  <c r="QXI28" i="7" s="1"/>
  <c r="QXK28" i="7" s="1"/>
  <c r="QXM28" i="7" s="1"/>
  <c r="QXO28" i="7" s="1"/>
  <c r="QXQ28" i="7" s="1"/>
  <c r="QXS28" i="7" s="1"/>
  <c r="QXU28" i="7" s="1"/>
  <c r="QXW28" i="7" s="1"/>
  <c r="QXY28" i="7" s="1"/>
  <c r="QYA28" i="7" s="1"/>
  <c r="QYC28" i="7" s="1"/>
  <c r="QYE28" i="7" s="1"/>
  <c r="QYG28" i="7" s="1"/>
  <c r="QYI28" i="7" s="1"/>
  <c r="QYK28" i="7" s="1"/>
  <c r="QYM28" i="7" s="1"/>
  <c r="QYO28" i="7" s="1"/>
  <c r="QYQ28" i="7" s="1"/>
  <c r="QYS28" i="7" s="1"/>
  <c r="QYU28" i="7" s="1"/>
  <c r="QYW28" i="7" s="1"/>
  <c r="QYY28" i="7" s="1"/>
  <c r="QZA28" i="7" s="1"/>
  <c r="QZC28" i="7" s="1"/>
  <c r="QZE28" i="7" s="1"/>
  <c r="QZG28" i="7" s="1"/>
  <c r="QZI28" i="7" s="1"/>
  <c r="QZK28" i="7" s="1"/>
  <c r="QZM28" i="7" s="1"/>
  <c r="QZO28" i="7" s="1"/>
  <c r="QZQ28" i="7" s="1"/>
  <c r="QZS28" i="7" s="1"/>
  <c r="QZU28" i="7" s="1"/>
  <c r="QZW28" i="7" s="1"/>
  <c r="QZY28" i="7" s="1"/>
  <c r="RAA28" i="7" s="1"/>
  <c r="RAC28" i="7" s="1"/>
  <c r="RAE28" i="7" s="1"/>
  <c r="RAG28" i="7" s="1"/>
  <c r="RAI28" i="7" s="1"/>
  <c r="RAK28" i="7" s="1"/>
  <c r="RAM28" i="7" s="1"/>
  <c r="RAO28" i="7" s="1"/>
  <c r="RAQ28" i="7" s="1"/>
  <c r="RAS28" i="7" s="1"/>
  <c r="RAU28" i="7" s="1"/>
  <c r="RAW28" i="7" s="1"/>
  <c r="RAY28" i="7" s="1"/>
  <c r="RBA28" i="7" s="1"/>
  <c r="RBC28" i="7" s="1"/>
  <c r="RBE28" i="7" s="1"/>
  <c r="RBG28" i="7" s="1"/>
  <c r="RBI28" i="7" s="1"/>
  <c r="RBK28" i="7" s="1"/>
  <c r="RBM28" i="7" s="1"/>
  <c r="RBO28" i="7" s="1"/>
  <c r="RBQ28" i="7" s="1"/>
  <c r="RBS28" i="7" s="1"/>
  <c r="RBU28" i="7" s="1"/>
  <c r="RBW28" i="7" s="1"/>
  <c r="RBY28" i="7" s="1"/>
  <c r="RCA28" i="7" s="1"/>
  <c r="RCC28" i="7" s="1"/>
  <c r="RCE28" i="7" s="1"/>
  <c r="RCG28" i="7" s="1"/>
  <c r="RCI28" i="7" s="1"/>
  <c r="RCK28" i="7" s="1"/>
  <c r="RCM28" i="7" s="1"/>
  <c r="RCO28" i="7" s="1"/>
  <c r="RCQ28" i="7" s="1"/>
  <c r="RCS28" i="7" s="1"/>
  <c r="RCU28" i="7" s="1"/>
  <c r="RCW28" i="7" s="1"/>
  <c r="RCY28" i="7" s="1"/>
  <c r="RDA28" i="7" s="1"/>
  <c r="RDC28" i="7" s="1"/>
  <c r="RDE28" i="7" s="1"/>
  <c r="RDG28" i="7" s="1"/>
  <c r="RDI28" i="7" s="1"/>
  <c r="RDK28" i="7" s="1"/>
  <c r="RDM28" i="7" s="1"/>
  <c r="RDO28" i="7" s="1"/>
  <c r="RDQ28" i="7" s="1"/>
  <c r="RDS28" i="7" s="1"/>
  <c r="RDU28" i="7" s="1"/>
  <c r="RDW28" i="7" s="1"/>
  <c r="RDY28" i="7" s="1"/>
  <c r="REA28" i="7" s="1"/>
  <c r="REC28" i="7" s="1"/>
  <c r="REE28" i="7" s="1"/>
  <c r="REG28" i="7" s="1"/>
  <c r="REI28" i="7" s="1"/>
  <c r="REK28" i="7" s="1"/>
  <c r="REM28" i="7" s="1"/>
  <c r="REO28" i="7" s="1"/>
  <c r="REQ28" i="7" s="1"/>
  <c r="RES28" i="7" s="1"/>
  <c r="REU28" i="7" s="1"/>
  <c r="REW28" i="7" s="1"/>
  <c r="REY28" i="7" s="1"/>
  <c r="RFA28" i="7" s="1"/>
  <c r="RFC28" i="7" s="1"/>
  <c r="RFE28" i="7" s="1"/>
  <c r="RFG28" i="7" s="1"/>
  <c r="RFI28" i="7" s="1"/>
  <c r="RFK28" i="7" s="1"/>
  <c r="RFM28" i="7" s="1"/>
  <c r="RFO28" i="7" s="1"/>
  <c r="RFQ28" i="7" s="1"/>
  <c r="RFS28" i="7" s="1"/>
  <c r="RFU28" i="7" s="1"/>
  <c r="RFW28" i="7" s="1"/>
  <c r="RFY28" i="7" s="1"/>
  <c r="RGA28" i="7" s="1"/>
  <c r="RGC28" i="7" s="1"/>
  <c r="RGE28" i="7" s="1"/>
  <c r="RGG28" i="7" s="1"/>
  <c r="RGI28" i="7" s="1"/>
  <c r="RGK28" i="7" s="1"/>
  <c r="RGM28" i="7" s="1"/>
  <c r="RGO28" i="7" s="1"/>
  <c r="RGQ28" i="7" s="1"/>
  <c r="RGS28" i="7" s="1"/>
  <c r="RGU28" i="7" s="1"/>
  <c r="RGW28" i="7" s="1"/>
  <c r="RGY28" i="7" s="1"/>
  <c r="RHA28" i="7" s="1"/>
  <c r="RHC28" i="7" s="1"/>
  <c r="RHE28" i="7" s="1"/>
  <c r="RHG28" i="7" s="1"/>
  <c r="RHI28" i="7" s="1"/>
  <c r="RHK28" i="7" s="1"/>
  <c r="RHM28" i="7" s="1"/>
  <c r="RHO28" i="7" s="1"/>
  <c r="RHQ28" i="7" s="1"/>
  <c r="RHS28" i="7" s="1"/>
  <c r="RHU28" i="7" s="1"/>
  <c r="RHW28" i="7" s="1"/>
  <c r="RHY28" i="7" s="1"/>
  <c r="RIA28" i="7" s="1"/>
  <c r="RIC28" i="7" s="1"/>
  <c r="RIE28" i="7" s="1"/>
  <c r="RIG28" i="7" s="1"/>
  <c r="RII28" i="7" s="1"/>
  <c r="RIK28" i="7" s="1"/>
  <c r="RIM28" i="7" s="1"/>
  <c r="RIO28" i="7" s="1"/>
  <c r="RIQ28" i="7" s="1"/>
  <c r="RIS28" i="7" s="1"/>
  <c r="RIU28" i="7" s="1"/>
  <c r="RIW28" i="7" s="1"/>
  <c r="RIY28" i="7" s="1"/>
  <c r="RJA28" i="7" s="1"/>
  <c r="RJC28" i="7" s="1"/>
  <c r="RJE28" i="7" s="1"/>
  <c r="RJG28" i="7" s="1"/>
  <c r="RJI28" i="7" s="1"/>
  <c r="RJK28" i="7" s="1"/>
  <c r="RJM28" i="7" s="1"/>
  <c r="RJO28" i="7" s="1"/>
  <c r="RJQ28" i="7" s="1"/>
  <c r="RJS28" i="7" s="1"/>
  <c r="RJU28" i="7" s="1"/>
  <c r="RJW28" i="7" s="1"/>
  <c r="RJY28" i="7" s="1"/>
  <c r="RKA28" i="7" s="1"/>
  <c r="RKC28" i="7" s="1"/>
  <c r="RKE28" i="7" s="1"/>
  <c r="RKG28" i="7" s="1"/>
  <c r="RKI28" i="7" s="1"/>
  <c r="RKK28" i="7" s="1"/>
  <c r="RKM28" i="7" s="1"/>
  <c r="RKO28" i="7" s="1"/>
  <c r="RKQ28" i="7" s="1"/>
  <c r="RKS28" i="7" s="1"/>
  <c r="RKU28" i="7" s="1"/>
  <c r="RKW28" i="7" s="1"/>
  <c r="RKY28" i="7" s="1"/>
  <c r="RLA28" i="7" s="1"/>
  <c r="RLC28" i="7" s="1"/>
  <c r="RLE28" i="7" s="1"/>
  <c r="RLG28" i="7" s="1"/>
  <c r="RLI28" i="7" s="1"/>
  <c r="RLK28" i="7" s="1"/>
  <c r="RLM28" i="7" s="1"/>
  <c r="RLO28" i="7" s="1"/>
  <c r="RLQ28" i="7" s="1"/>
  <c r="RLS28" i="7" s="1"/>
  <c r="RLU28" i="7" s="1"/>
  <c r="RLW28" i="7" s="1"/>
  <c r="RLY28" i="7" s="1"/>
  <c r="RMA28" i="7" s="1"/>
  <c r="RMC28" i="7" s="1"/>
  <c r="RME28" i="7" s="1"/>
  <c r="RMG28" i="7" s="1"/>
  <c r="RMI28" i="7" s="1"/>
  <c r="RMK28" i="7" s="1"/>
  <c r="RMM28" i="7" s="1"/>
  <c r="RMO28" i="7" s="1"/>
  <c r="RMQ28" i="7" s="1"/>
  <c r="RMS28" i="7" s="1"/>
  <c r="RMU28" i="7" s="1"/>
  <c r="RMW28" i="7" s="1"/>
  <c r="RMY28" i="7" s="1"/>
  <c r="RNA28" i="7" s="1"/>
  <c r="RNC28" i="7" s="1"/>
  <c r="RNE28" i="7" s="1"/>
  <c r="RNG28" i="7" s="1"/>
  <c r="RNI28" i="7" s="1"/>
  <c r="RNK28" i="7" s="1"/>
  <c r="RNM28" i="7" s="1"/>
  <c r="RNO28" i="7" s="1"/>
  <c r="RNQ28" i="7" s="1"/>
  <c r="RNS28" i="7" s="1"/>
  <c r="RNU28" i="7" s="1"/>
  <c r="RNW28" i="7" s="1"/>
  <c r="RNY28" i="7" s="1"/>
  <c r="ROA28" i="7" s="1"/>
  <c r="ROC28" i="7" s="1"/>
  <c r="ROE28" i="7" s="1"/>
  <c r="ROG28" i="7" s="1"/>
  <c r="ROI28" i="7" s="1"/>
  <c r="ROK28" i="7" s="1"/>
  <c r="ROM28" i="7" s="1"/>
  <c r="ROO28" i="7" s="1"/>
  <c r="ROQ28" i="7" s="1"/>
  <c r="ROS28" i="7" s="1"/>
  <c r="ROU28" i="7" s="1"/>
  <c r="ROW28" i="7" s="1"/>
  <c r="ROY28" i="7" s="1"/>
  <c r="RPA28" i="7" s="1"/>
  <c r="RPC28" i="7" s="1"/>
  <c r="RPE28" i="7" s="1"/>
  <c r="RPG28" i="7" s="1"/>
  <c r="RPI28" i="7" s="1"/>
  <c r="RPK28" i="7" s="1"/>
  <c r="RPM28" i="7" s="1"/>
  <c r="RPO28" i="7" s="1"/>
  <c r="RPQ28" i="7" s="1"/>
  <c r="RPS28" i="7" s="1"/>
  <c r="RPU28" i="7" s="1"/>
  <c r="RPW28" i="7" s="1"/>
  <c r="RPY28" i="7" s="1"/>
  <c r="RQA28" i="7" s="1"/>
  <c r="RQC28" i="7" s="1"/>
  <c r="RQE28" i="7" s="1"/>
  <c r="RQG28" i="7" s="1"/>
  <c r="RQI28" i="7" s="1"/>
  <c r="RQK28" i="7" s="1"/>
  <c r="RQM28" i="7" s="1"/>
  <c r="RQO28" i="7" s="1"/>
  <c r="RQQ28" i="7" s="1"/>
  <c r="RQS28" i="7" s="1"/>
  <c r="RQU28" i="7" s="1"/>
  <c r="RQW28" i="7" s="1"/>
  <c r="RQY28" i="7" s="1"/>
  <c r="RRA28" i="7" s="1"/>
  <c r="RRC28" i="7" s="1"/>
  <c r="RRE28" i="7" s="1"/>
  <c r="RRG28" i="7" s="1"/>
  <c r="RRI28" i="7" s="1"/>
  <c r="RRK28" i="7" s="1"/>
  <c r="RRM28" i="7" s="1"/>
  <c r="RRO28" i="7" s="1"/>
  <c r="RRQ28" i="7" s="1"/>
  <c r="RRS28" i="7" s="1"/>
  <c r="RRU28" i="7" s="1"/>
  <c r="RRW28" i="7" s="1"/>
  <c r="RRY28" i="7" s="1"/>
  <c r="RSA28" i="7" s="1"/>
  <c r="RSC28" i="7" s="1"/>
  <c r="RSE28" i="7" s="1"/>
  <c r="RSG28" i="7" s="1"/>
  <c r="RSI28" i="7" s="1"/>
  <c r="RSK28" i="7" s="1"/>
  <c r="RSM28" i="7" s="1"/>
  <c r="RSO28" i="7" s="1"/>
  <c r="RSQ28" i="7" s="1"/>
  <c r="RSS28" i="7" s="1"/>
  <c r="RSU28" i="7" s="1"/>
  <c r="RSW28" i="7" s="1"/>
  <c r="RSY28" i="7" s="1"/>
  <c r="RTA28" i="7" s="1"/>
  <c r="RTC28" i="7" s="1"/>
  <c r="RTE28" i="7" s="1"/>
  <c r="RTG28" i="7" s="1"/>
  <c r="RTI28" i="7" s="1"/>
  <c r="RTK28" i="7" s="1"/>
  <c r="RTM28" i="7" s="1"/>
  <c r="RTO28" i="7" s="1"/>
  <c r="RTQ28" i="7" s="1"/>
  <c r="RTS28" i="7" s="1"/>
  <c r="RTU28" i="7" s="1"/>
  <c r="RTW28" i="7" s="1"/>
  <c r="RTY28" i="7" s="1"/>
  <c r="RUA28" i="7" s="1"/>
  <c r="RUC28" i="7" s="1"/>
  <c r="RUE28" i="7" s="1"/>
  <c r="RUG28" i="7" s="1"/>
  <c r="RUI28" i="7" s="1"/>
  <c r="RUK28" i="7" s="1"/>
  <c r="RUM28" i="7" s="1"/>
  <c r="RUO28" i="7" s="1"/>
  <c r="RUQ28" i="7" s="1"/>
  <c r="RUS28" i="7" s="1"/>
  <c r="RUU28" i="7" s="1"/>
  <c r="RUW28" i="7" s="1"/>
  <c r="RUY28" i="7" s="1"/>
  <c r="RVA28" i="7" s="1"/>
  <c r="RVC28" i="7" s="1"/>
  <c r="RVE28" i="7" s="1"/>
  <c r="RVG28" i="7" s="1"/>
  <c r="RVI28" i="7" s="1"/>
  <c r="RVK28" i="7" s="1"/>
  <c r="RVM28" i="7" s="1"/>
  <c r="RVO28" i="7" s="1"/>
  <c r="RVQ28" i="7" s="1"/>
  <c r="RVS28" i="7" s="1"/>
  <c r="RVU28" i="7" s="1"/>
  <c r="RVW28" i="7" s="1"/>
  <c r="RVY28" i="7" s="1"/>
  <c r="RWA28" i="7" s="1"/>
  <c r="RWC28" i="7" s="1"/>
  <c r="RWE28" i="7" s="1"/>
  <c r="RWG28" i="7" s="1"/>
  <c r="RWI28" i="7" s="1"/>
  <c r="RWK28" i="7" s="1"/>
  <c r="RWM28" i="7" s="1"/>
  <c r="RWO28" i="7" s="1"/>
  <c r="RWQ28" i="7" s="1"/>
  <c r="RWS28" i="7" s="1"/>
  <c r="RWU28" i="7" s="1"/>
  <c r="RWW28" i="7" s="1"/>
  <c r="RWY28" i="7" s="1"/>
  <c r="RXA28" i="7" s="1"/>
  <c r="RXC28" i="7" s="1"/>
  <c r="RXE28" i="7" s="1"/>
  <c r="RXG28" i="7" s="1"/>
  <c r="RXI28" i="7" s="1"/>
  <c r="RXK28" i="7" s="1"/>
  <c r="RXM28" i="7" s="1"/>
  <c r="RXO28" i="7" s="1"/>
  <c r="RXQ28" i="7" s="1"/>
  <c r="RXS28" i="7" s="1"/>
  <c r="RXU28" i="7" s="1"/>
  <c r="RXW28" i="7" s="1"/>
  <c r="RXY28" i="7" s="1"/>
  <c r="RYA28" i="7" s="1"/>
  <c r="RYC28" i="7" s="1"/>
  <c r="RYE28" i="7" s="1"/>
  <c r="RYG28" i="7" s="1"/>
  <c r="RYI28" i="7" s="1"/>
  <c r="RYK28" i="7" s="1"/>
  <c r="RYM28" i="7" s="1"/>
  <c r="RYO28" i="7" s="1"/>
  <c r="RYQ28" i="7" s="1"/>
  <c r="RYS28" i="7" s="1"/>
  <c r="RYU28" i="7" s="1"/>
  <c r="RYW28" i="7" s="1"/>
  <c r="RYY28" i="7" s="1"/>
  <c r="RZA28" i="7" s="1"/>
  <c r="RZC28" i="7" s="1"/>
  <c r="RZE28" i="7" s="1"/>
  <c r="RZG28" i="7" s="1"/>
  <c r="RZI28" i="7" s="1"/>
  <c r="RZK28" i="7" s="1"/>
  <c r="RZM28" i="7" s="1"/>
  <c r="RZO28" i="7" s="1"/>
  <c r="RZQ28" i="7" s="1"/>
  <c r="RZS28" i="7" s="1"/>
  <c r="RZU28" i="7" s="1"/>
  <c r="RZW28" i="7" s="1"/>
  <c r="RZY28" i="7" s="1"/>
  <c r="SAA28" i="7" s="1"/>
  <c r="SAC28" i="7" s="1"/>
  <c r="SAE28" i="7" s="1"/>
  <c r="SAG28" i="7" s="1"/>
  <c r="SAI28" i="7" s="1"/>
  <c r="SAK28" i="7" s="1"/>
  <c r="SAM28" i="7" s="1"/>
  <c r="SAO28" i="7" s="1"/>
  <c r="SAQ28" i="7" s="1"/>
  <c r="SAS28" i="7" s="1"/>
  <c r="SAU28" i="7" s="1"/>
  <c r="SAW28" i="7" s="1"/>
  <c r="SAY28" i="7" s="1"/>
  <c r="SBA28" i="7" s="1"/>
  <c r="SBC28" i="7" s="1"/>
  <c r="SBE28" i="7" s="1"/>
  <c r="SBG28" i="7" s="1"/>
  <c r="SBI28" i="7" s="1"/>
  <c r="SBK28" i="7" s="1"/>
  <c r="SBM28" i="7" s="1"/>
  <c r="SBO28" i="7" s="1"/>
  <c r="SBQ28" i="7" s="1"/>
  <c r="SBS28" i="7" s="1"/>
  <c r="SBU28" i="7" s="1"/>
  <c r="SBW28" i="7" s="1"/>
  <c r="SBY28" i="7" s="1"/>
  <c r="SCA28" i="7" s="1"/>
  <c r="SCC28" i="7" s="1"/>
  <c r="SCE28" i="7" s="1"/>
  <c r="SCG28" i="7" s="1"/>
  <c r="SCI28" i="7" s="1"/>
  <c r="SCK28" i="7" s="1"/>
  <c r="SCM28" i="7" s="1"/>
  <c r="SCO28" i="7" s="1"/>
  <c r="SCQ28" i="7" s="1"/>
  <c r="SCS28" i="7" s="1"/>
  <c r="SCU28" i="7" s="1"/>
  <c r="SCW28" i="7" s="1"/>
  <c r="SCY28" i="7" s="1"/>
  <c r="SDA28" i="7" s="1"/>
  <c r="SDC28" i="7" s="1"/>
  <c r="SDE28" i="7" s="1"/>
  <c r="SDG28" i="7" s="1"/>
  <c r="SDI28" i="7" s="1"/>
  <c r="SDK28" i="7" s="1"/>
  <c r="SDM28" i="7" s="1"/>
  <c r="SDO28" i="7" s="1"/>
  <c r="SDQ28" i="7" s="1"/>
  <c r="SDS28" i="7" s="1"/>
  <c r="SDU28" i="7" s="1"/>
  <c r="SDW28" i="7" s="1"/>
  <c r="SDY28" i="7" s="1"/>
  <c r="SEA28" i="7" s="1"/>
  <c r="SEC28" i="7" s="1"/>
  <c r="SEE28" i="7" s="1"/>
  <c r="SEG28" i="7" s="1"/>
  <c r="SEI28" i="7" s="1"/>
  <c r="SEK28" i="7" s="1"/>
  <c r="SEM28" i="7" s="1"/>
  <c r="SEO28" i="7" s="1"/>
  <c r="SEQ28" i="7" s="1"/>
  <c r="SES28" i="7" s="1"/>
  <c r="SEU28" i="7" s="1"/>
  <c r="SEW28" i="7" s="1"/>
  <c r="SEY28" i="7" s="1"/>
  <c r="SFA28" i="7" s="1"/>
  <c r="SFC28" i="7" s="1"/>
  <c r="SFE28" i="7" s="1"/>
  <c r="SFG28" i="7" s="1"/>
  <c r="SFI28" i="7" s="1"/>
  <c r="SFK28" i="7" s="1"/>
  <c r="SFM28" i="7" s="1"/>
  <c r="SFO28" i="7" s="1"/>
  <c r="SFQ28" i="7" s="1"/>
  <c r="SFS28" i="7" s="1"/>
  <c r="SFU28" i="7" s="1"/>
  <c r="SFW28" i="7" s="1"/>
  <c r="SFY28" i="7" s="1"/>
  <c r="SGA28" i="7" s="1"/>
  <c r="SGC28" i="7" s="1"/>
  <c r="SGE28" i="7" s="1"/>
  <c r="SGG28" i="7" s="1"/>
  <c r="SGI28" i="7" s="1"/>
  <c r="SGK28" i="7" s="1"/>
  <c r="SGM28" i="7" s="1"/>
  <c r="SGO28" i="7" s="1"/>
  <c r="SGQ28" i="7" s="1"/>
  <c r="SGS28" i="7" s="1"/>
  <c r="SGU28" i="7" s="1"/>
  <c r="SGW28" i="7" s="1"/>
  <c r="SGY28" i="7" s="1"/>
  <c r="SHA28" i="7" s="1"/>
  <c r="SHC28" i="7" s="1"/>
  <c r="SHE28" i="7" s="1"/>
  <c r="SHG28" i="7" s="1"/>
  <c r="SHI28" i="7" s="1"/>
  <c r="SHK28" i="7" s="1"/>
  <c r="SHM28" i="7" s="1"/>
  <c r="SHO28" i="7" s="1"/>
  <c r="SHQ28" i="7" s="1"/>
  <c r="SHS28" i="7" s="1"/>
  <c r="SHU28" i="7" s="1"/>
  <c r="SHW28" i="7" s="1"/>
  <c r="SHY28" i="7" s="1"/>
  <c r="SIA28" i="7" s="1"/>
  <c r="SIC28" i="7" s="1"/>
  <c r="SIE28" i="7" s="1"/>
  <c r="SIG28" i="7" s="1"/>
  <c r="SII28" i="7" s="1"/>
  <c r="SIK28" i="7" s="1"/>
  <c r="SIM28" i="7" s="1"/>
  <c r="SIO28" i="7" s="1"/>
  <c r="SIQ28" i="7" s="1"/>
  <c r="SIS28" i="7" s="1"/>
  <c r="SIU28" i="7" s="1"/>
  <c r="SIW28" i="7" s="1"/>
  <c r="SIY28" i="7" s="1"/>
  <c r="SJA28" i="7" s="1"/>
  <c r="SJC28" i="7" s="1"/>
  <c r="SJE28" i="7" s="1"/>
  <c r="SJG28" i="7" s="1"/>
  <c r="SJI28" i="7" s="1"/>
  <c r="SJK28" i="7" s="1"/>
  <c r="SJM28" i="7" s="1"/>
  <c r="SJO28" i="7" s="1"/>
  <c r="SJQ28" i="7" s="1"/>
  <c r="SJS28" i="7" s="1"/>
  <c r="SJU28" i="7" s="1"/>
  <c r="SJW28" i="7" s="1"/>
  <c r="SJY28" i="7" s="1"/>
  <c r="SKA28" i="7" s="1"/>
  <c r="SKC28" i="7" s="1"/>
  <c r="SKE28" i="7" s="1"/>
  <c r="SKG28" i="7" s="1"/>
  <c r="SKI28" i="7" s="1"/>
  <c r="SKK28" i="7" s="1"/>
  <c r="SKM28" i="7" s="1"/>
  <c r="SKO28" i="7" s="1"/>
  <c r="SKQ28" i="7" s="1"/>
  <c r="SKS28" i="7" s="1"/>
  <c r="SKU28" i="7" s="1"/>
  <c r="SKW28" i="7" s="1"/>
  <c r="SKY28" i="7" s="1"/>
  <c r="SLA28" i="7" s="1"/>
  <c r="SLC28" i="7" s="1"/>
  <c r="SLE28" i="7" s="1"/>
  <c r="SLG28" i="7" s="1"/>
  <c r="SLI28" i="7" s="1"/>
  <c r="SLK28" i="7" s="1"/>
  <c r="SLM28" i="7" s="1"/>
  <c r="SLO28" i="7" s="1"/>
  <c r="SLQ28" i="7" s="1"/>
  <c r="SLS28" i="7" s="1"/>
  <c r="SLU28" i="7" s="1"/>
  <c r="SLW28" i="7" s="1"/>
  <c r="SLY28" i="7" s="1"/>
  <c r="SMA28" i="7" s="1"/>
  <c r="SMC28" i="7" s="1"/>
  <c r="SME28" i="7" s="1"/>
  <c r="SMG28" i="7" s="1"/>
  <c r="SMI28" i="7" s="1"/>
  <c r="SMK28" i="7" s="1"/>
  <c r="SMM28" i="7" s="1"/>
  <c r="SMO28" i="7" s="1"/>
  <c r="SMQ28" i="7" s="1"/>
  <c r="SMS28" i="7" s="1"/>
  <c r="SMU28" i="7" s="1"/>
  <c r="SMW28" i="7" s="1"/>
  <c r="SMY28" i="7" s="1"/>
  <c r="SNA28" i="7" s="1"/>
  <c r="SNC28" i="7" s="1"/>
  <c r="SNE28" i="7" s="1"/>
  <c r="SNG28" i="7" s="1"/>
  <c r="SNI28" i="7" s="1"/>
  <c r="SNK28" i="7" s="1"/>
  <c r="SNM28" i="7" s="1"/>
  <c r="SNO28" i="7" s="1"/>
  <c r="SNQ28" i="7" s="1"/>
  <c r="SNS28" i="7" s="1"/>
  <c r="SNU28" i="7" s="1"/>
  <c r="SNW28" i="7" s="1"/>
  <c r="SNY28" i="7" s="1"/>
  <c r="SOA28" i="7" s="1"/>
  <c r="SOC28" i="7" s="1"/>
  <c r="SOE28" i="7" s="1"/>
  <c r="SOG28" i="7" s="1"/>
  <c r="SOI28" i="7" s="1"/>
  <c r="SOK28" i="7" s="1"/>
  <c r="SOM28" i="7" s="1"/>
  <c r="SOO28" i="7" s="1"/>
  <c r="SOQ28" i="7" s="1"/>
  <c r="SOS28" i="7" s="1"/>
  <c r="SOU28" i="7" s="1"/>
  <c r="SOW28" i="7" s="1"/>
  <c r="SOY28" i="7" s="1"/>
  <c r="SPA28" i="7" s="1"/>
  <c r="SPC28" i="7" s="1"/>
  <c r="SPE28" i="7" s="1"/>
  <c r="SPG28" i="7" s="1"/>
  <c r="SPI28" i="7" s="1"/>
  <c r="SPK28" i="7" s="1"/>
  <c r="SPM28" i="7" s="1"/>
  <c r="SPO28" i="7" s="1"/>
  <c r="SPQ28" i="7" s="1"/>
  <c r="SPS28" i="7" s="1"/>
  <c r="SPU28" i="7" s="1"/>
  <c r="SPW28" i="7" s="1"/>
  <c r="SPY28" i="7" s="1"/>
  <c r="SQA28" i="7" s="1"/>
  <c r="SQC28" i="7" s="1"/>
  <c r="SQE28" i="7" s="1"/>
  <c r="SQG28" i="7" s="1"/>
  <c r="SQI28" i="7" s="1"/>
  <c r="SQK28" i="7" s="1"/>
  <c r="SQM28" i="7" s="1"/>
  <c r="SQO28" i="7" s="1"/>
  <c r="SQQ28" i="7" s="1"/>
  <c r="SQS28" i="7" s="1"/>
  <c r="SQU28" i="7" s="1"/>
  <c r="SQW28" i="7" s="1"/>
  <c r="SQY28" i="7" s="1"/>
  <c r="SRA28" i="7" s="1"/>
  <c r="SRC28" i="7" s="1"/>
  <c r="SRE28" i="7" s="1"/>
  <c r="SRG28" i="7" s="1"/>
  <c r="SRI28" i="7" s="1"/>
  <c r="SRK28" i="7" s="1"/>
  <c r="SRM28" i="7" s="1"/>
  <c r="SRO28" i="7" s="1"/>
  <c r="SRQ28" i="7" s="1"/>
  <c r="SRS28" i="7" s="1"/>
  <c r="SRU28" i="7" s="1"/>
  <c r="SRW28" i="7" s="1"/>
  <c r="SRY28" i="7" s="1"/>
  <c r="SSA28" i="7" s="1"/>
  <c r="SSC28" i="7" s="1"/>
  <c r="SSE28" i="7" s="1"/>
  <c r="SSG28" i="7" s="1"/>
  <c r="SSI28" i="7" s="1"/>
  <c r="SSK28" i="7" s="1"/>
  <c r="SSM28" i="7" s="1"/>
  <c r="SSO28" i="7" s="1"/>
  <c r="SSQ28" i="7" s="1"/>
  <c r="SSS28" i="7" s="1"/>
  <c r="SSU28" i="7" s="1"/>
  <c r="SSW28" i="7" s="1"/>
  <c r="SSY28" i="7" s="1"/>
  <c r="STA28" i="7" s="1"/>
  <c r="STC28" i="7" s="1"/>
  <c r="STE28" i="7" s="1"/>
  <c r="STG28" i="7" s="1"/>
  <c r="STI28" i="7" s="1"/>
  <c r="STK28" i="7" s="1"/>
  <c r="STM28" i="7" s="1"/>
  <c r="STO28" i="7" s="1"/>
  <c r="STQ28" i="7" s="1"/>
  <c r="STS28" i="7" s="1"/>
  <c r="STU28" i="7" s="1"/>
  <c r="STW28" i="7" s="1"/>
  <c r="STY28" i="7" s="1"/>
  <c r="SUA28" i="7" s="1"/>
  <c r="SUC28" i="7" s="1"/>
  <c r="SUE28" i="7" s="1"/>
  <c r="SUG28" i="7" s="1"/>
  <c r="SUI28" i="7" s="1"/>
  <c r="SUK28" i="7" s="1"/>
  <c r="SUM28" i="7" s="1"/>
  <c r="SUO28" i="7" s="1"/>
  <c r="SUQ28" i="7" s="1"/>
  <c r="SUS28" i="7" s="1"/>
  <c r="SUU28" i="7" s="1"/>
  <c r="SUW28" i="7" s="1"/>
  <c r="SUY28" i="7" s="1"/>
  <c r="SVA28" i="7" s="1"/>
  <c r="SVC28" i="7" s="1"/>
  <c r="SVE28" i="7" s="1"/>
  <c r="SVG28" i="7" s="1"/>
  <c r="SVI28" i="7" s="1"/>
  <c r="SVK28" i="7" s="1"/>
  <c r="SVM28" i="7" s="1"/>
  <c r="SVO28" i="7" s="1"/>
  <c r="SVQ28" i="7" s="1"/>
  <c r="SVS28" i="7" s="1"/>
  <c r="SVU28" i="7" s="1"/>
  <c r="SVW28" i="7" s="1"/>
  <c r="SVY28" i="7" s="1"/>
  <c r="SWA28" i="7" s="1"/>
  <c r="SWC28" i="7" s="1"/>
  <c r="SWE28" i="7" s="1"/>
  <c r="SWG28" i="7" s="1"/>
  <c r="SWI28" i="7" s="1"/>
  <c r="SWK28" i="7" s="1"/>
  <c r="SWM28" i="7" s="1"/>
  <c r="SWO28" i="7" s="1"/>
  <c r="SWQ28" i="7" s="1"/>
  <c r="SWS28" i="7" s="1"/>
  <c r="SWU28" i="7" s="1"/>
  <c r="SWW28" i="7" s="1"/>
  <c r="SWY28" i="7" s="1"/>
  <c r="SXA28" i="7" s="1"/>
  <c r="SXC28" i="7" s="1"/>
  <c r="SXE28" i="7" s="1"/>
  <c r="SXG28" i="7" s="1"/>
  <c r="SXI28" i="7" s="1"/>
  <c r="SXK28" i="7" s="1"/>
  <c r="SXM28" i="7" s="1"/>
  <c r="SXO28" i="7" s="1"/>
  <c r="SXQ28" i="7" s="1"/>
  <c r="SXS28" i="7" s="1"/>
  <c r="SXU28" i="7" s="1"/>
  <c r="SXW28" i="7" s="1"/>
  <c r="SXY28" i="7" s="1"/>
  <c r="SYA28" i="7" s="1"/>
  <c r="SYC28" i="7" s="1"/>
  <c r="SYE28" i="7" s="1"/>
  <c r="SYG28" i="7" s="1"/>
  <c r="SYI28" i="7" s="1"/>
  <c r="SYK28" i="7" s="1"/>
  <c r="SYM28" i="7" s="1"/>
  <c r="SYO28" i="7" s="1"/>
  <c r="SYQ28" i="7" s="1"/>
  <c r="SYS28" i="7" s="1"/>
  <c r="SYU28" i="7" s="1"/>
  <c r="SYW28" i="7" s="1"/>
  <c r="SYY28" i="7" s="1"/>
  <c r="SZA28" i="7" s="1"/>
  <c r="SZC28" i="7" s="1"/>
  <c r="SZE28" i="7" s="1"/>
  <c r="SZG28" i="7" s="1"/>
  <c r="SZI28" i="7" s="1"/>
  <c r="SZK28" i="7" s="1"/>
  <c r="SZM28" i="7" s="1"/>
  <c r="SZO28" i="7" s="1"/>
  <c r="SZQ28" i="7" s="1"/>
  <c r="SZS28" i="7" s="1"/>
  <c r="SZU28" i="7" s="1"/>
  <c r="SZW28" i="7" s="1"/>
  <c r="SZY28" i="7" s="1"/>
  <c r="TAA28" i="7" s="1"/>
  <c r="TAC28" i="7" s="1"/>
  <c r="TAE28" i="7" s="1"/>
  <c r="TAG28" i="7" s="1"/>
  <c r="TAI28" i="7" s="1"/>
  <c r="TAK28" i="7" s="1"/>
  <c r="TAM28" i="7" s="1"/>
  <c r="TAO28" i="7" s="1"/>
  <c r="TAQ28" i="7" s="1"/>
  <c r="TAS28" i="7" s="1"/>
  <c r="TAU28" i="7" s="1"/>
  <c r="TAW28" i="7" s="1"/>
  <c r="TAY28" i="7" s="1"/>
  <c r="TBA28" i="7" s="1"/>
  <c r="TBC28" i="7" s="1"/>
  <c r="TBE28" i="7" s="1"/>
  <c r="TBG28" i="7" s="1"/>
  <c r="TBI28" i="7" s="1"/>
  <c r="TBK28" i="7" s="1"/>
  <c r="TBM28" i="7" s="1"/>
  <c r="TBO28" i="7" s="1"/>
  <c r="TBQ28" i="7" s="1"/>
  <c r="TBS28" i="7" s="1"/>
  <c r="TBU28" i="7" s="1"/>
  <c r="TBW28" i="7" s="1"/>
  <c r="TBY28" i="7" s="1"/>
  <c r="TCA28" i="7" s="1"/>
  <c r="TCC28" i="7" s="1"/>
  <c r="TCE28" i="7" s="1"/>
  <c r="TCG28" i="7" s="1"/>
  <c r="TCI28" i="7" s="1"/>
  <c r="TCK28" i="7" s="1"/>
  <c r="TCM28" i="7" s="1"/>
  <c r="TCO28" i="7" s="1"/>
  <c r="TCQ28" i="7" s="1"/>
  <c r="TCS28" i="7" s="1"/>
  <c r="TCU28" i="7" s="1"/>
  <c r="TCW28" i="7" s="1"/>
  <c r="TCY28" i="7" s="1"/>
  <c r="TDA28" i="7" s="1"/>
  <c r="TDC28" i="7" s="1"/>
  <c r="TDE28" i="7" s="1"/>
  <c r="TDG28" i="7" s="1"/>
  <c r="TDI28" i="7" s="1"/>
  <c r="TDK28" i="7" s="1"/>
  <c r="TDM28" i="7" s="1"/>
  <c r="TDO28" i="7" s="1"/>
  <c r="TDQ28" i="7" s="1"/>
  <c r="TDS28" i="7" s="1"/>
  <c r="TDU28" i="7" s="1"/>
  <c r="TDW28" i="7" s="1"/>
  <c r="TDY28" i="7" s="1"/>
  <c r="TEA28" i="7" s="1"/>
  <c r="TEC28" i="7" s="1"/>
  <c r="TEE28" i="7" s="1"/>
  <c r="TEG28" i="7" s="1"/>
  <c r="TEI28" i="7" s="1"/>
  <c r="TEK28" i="7" s="1"/>
  <c r="TEM28" i="7" s="1"/>
  <c r="TEO28" i="7" s="1"/>
  <c r="TEQ28" i="7" s="1"/>
  <c r="TES28" i="7" s="1"/>
  <c r="TEU28" i="7" s="1"/>
  <c r="TEW28" i="7" s="1"/>
  <c r="TEY28" i="7" s="1"/>
  <c r="TFA28" i="7" s="1"/>
  <c r="TFC28" i="7" s="1"/>
  <c r="TFE28" i="7" s="1"/>
  <c r="TFG28" i="7" s="1"/>
  <c r="TFI28" i="7" s="1"/>
  <c r="TFK28" i="7" s="1"/>
  <c r="TFM28" i="7" s="1"/>
  <c r="TFO28" i="7" s="1"/>
  <c r="TFQ28" i="7" s="1"/>
  <c r="TFS28" i="7" s="1"/>
  <c r="TFU28" i="7" s="1"/>
  <c r="TFW28" i="7" s="1"/>
  <c r="TFY28" i="7" s="1"/>
  <c r="TGA28" i="7" s="1"/>
  <c r="TGC28" i="7" s="1"/>
  <c r="TGE28" i="7" s="1"/>
  <c r="TGG28" i="7" s="1"/>
  <c r="TGI28" i="7" s="1"/>
  <c r="TGK28" i="7" s="1"/>
  <c r="TGM28" i="7" s="1"/>
  <c r="TGO28" i="7" s="1"/>
  <c r="TGQ28" i="7" s="1"/>
  <c r="TGS28" i="7" s="1"/>
  <c r="TGU28" i="7" s="1"/>
  <c r="TGW28" i="7" s="1"/>
  <c r="TGY28" i="7" s="1"/>
  <c r="THA28" i="7" s="1"/>
  <c r="THC28" i="7" s="1"/>
  <c r="THE28" i="7" s="1"/>
  <c r="THG28" i="7" s="1"/>
  <c r="THI28" i="7" s="1"/>
  <c r="THK28" i="7" s="1"/>
  <c r="THM28" i="7" s="1"/>
  <c r="THO28" i="7" s="1"/>
  <c r="THQ28" i="7" s="1"/>
  <c r="THS28" i="7" s="1"/>
  <c r="THU28" i="7" s="1"/>
  <c r="THW28" i="7" s="1"/>
  <c r="THY28" i="7" s="1"/>
  <c r="TIA28" i="7" s="1"/>
  <c r="TIC28" i="7" s="1"/>
  <c r="TIE28" i="7" s="1"/>
  <c r="TIG28" i="7" s="1"/>
  <c r="TII28" i="7" s="1"/>
  <c r="TIK28" i="7" s="1"/>
  <c r="TIM28" i="7" s="1"/>
  <c r="TIO28" i="7" s="1"/>
  <c r="TIQ28" i="7" s="1"/>
  <c r="TIS28" i="7" s="1"/>
  <c r="TIU28" i="7" s="1"/>
  <c r="TIW28" i="7" s="1"/>
  <c r="TIY28" i="7" s="1"/>
  <c r="TJA28" i="7" s="1"/>
  <c r="TJC28" i="7" s="1"/>
  <c r="TJE28" i="7" s="1"/>
  <c r="TJG28" i="7" s="1"/>
  <c r="TJI28" i="7" s="1"/>
  <c r="TJK28" i="7" s="1"/>
  <c r="TJM28" i="7" s="1"/>
  <c r="TJO28" i="7" s="1"/>
  <c r="TJQ28" i="7" s="1"/>
  <c r="TJS28" i="7" s="1"/>
  <c r="TJU28" i="7" s="1"/>
  <c r="TJW28" i="7" s="1"/>
  <c r="TJY28" i="7" s="1"/>
  <c r="TKA28" i="7" s="1"/>
  <c r="TKC28" i="7" s="1"/>
  <c r="TKE28" i="7" s="1"/>
  <c r="TKG28" i="7" s="1"/>
  <c r="TKI28" i="7" s="1"/>
  <c r="TKK28" i="7" s="1"/>
  <c r="TKM28" i="7" s="1"/>
  <c r="TKO28" i="7" s="1"/>
  <c r="TKQ28" i="7" s="1"/>
  <c r="TKS28" i="7" s="1"/>
  <c r="TKU28" i="7" s="1"/>
  <c r="TKW28" i="7" s="1"/>
  <c r="TKY28" i="7" s="1"/>
  <c r="TLA28" i="7" s="1"/>
  <c r="TLC28" i="7" s="1"/>
  <c r="TLE28" i="7" s="1"/>
  <c r="TLG28" i="7" s="1"/>
  <c r="TLI28" i="7" s="1"/>
  <c r="TLK28" i="7" s="1"/>
  <c r="TLM28" i="7" s="1"/>
  <c r="TLO28" i="7" s="1"/>
  <c r="TLQ28" i="7" s="1"/>
  <c r="TLS28" i="7" s="1"/>
  <c r="TLU28" i="7" s="1"/>
  <c r="TLW28" i="7" s="1"/>
  <c r="TLY28" i="7" s="1"/>
  <c r="TMA28" i="7" s="1"/>
  <c r="TMC28" i="7" s="1"/>
  <c r="TME28" i="7" s="1"/>
  <c r="TMG28" i="7" s="1"/>
  <c r="TMI28" i="7" s="1"/>
  <c r="TMK28" i="7" s="1"/>
  <c r="TMM28" i="7" s="1"/>
  <c r="TMO28" i="7" s="1"/>
  <c r="TMQ28" i="7" s="1"/>
  <c r="TMS28" i="7" s="1"/>
  <c r="TMU28" i="7" s="1"/>
  <c r="TMW28" i="7" s="1"/>
  <c r="TMY28" i="7" s="1"/>
  <c r="TNA28" i="7" s="1"/>
  <c r="TNC28" i="7" s="1"/>
  <c r="TNE28" i="7" s="1"/>
  <c r="TNG28" i="7" s="1"/>
  <c r="TNI28" i="7" s="1"/>
  <c r="TNK28" i="7" s="1"/>
  <c r="TNM28" i="7" s="1"/>
  <c r="TNO28" i="7" s="1"/>
  <c r="TNQ28" i="7" s="1"/>
  <c r="TNS28" i="7" s="1"/>
  <c r="TNU28" i="7" s="1"/>
  <c r="TNW28" i="7" s="1"/>
  <c r="TNY28" i="7" s="1"/>
  <c r="TOA28" i="7" s="1"/>
  <c r="TOC28" i="7" s="1"/>
  <c r="TOE28" i="7" s="1"/>
  <c r="TOG28" i="7" s="1"/>
  <c r="TOI28" i="7" s="1"/>
  <c r="TOK28" i="7" s="1"/>
  <c r="TOM28" i="7" s="1"/>
  <c r="TOO28" i="7" s="1"/>
  <c r="TOQ28" i="7" s="1"/>
  <c r="TOS28" i="7" s="1"/>
  <c r="TOU28" i="7" s="1"/>
  <c r="TOW28" i="7" s="1"/>
  <c r="TOY28" i="7" s="1"/>
  <c r="TPA28" i="7" s="1"/>
  <c r="TPC28" i="7" s="1"/>
  <c r="TPE28" i="7" s="1"/>
  <c r="TPG28" i="7" s="1"/>
  <c r="TPI28" i="7" s="1"/>
  <c r="TPK28" i="7" s="1"/>
  <c r="TPM28" i="7" s="1"/>
  <c r="TPO28" i="7" s="1"/>
  <c r="TPQ28" i="7" s="1"/>
  <c r="TPS28" i="7" s="1"/>
  <c r="TPU28" i="7" s="1"/>
  <c r="TPW28" i="7" s="1"/>
  <c r="TPY28" i="7" s="1"/>
  <c r="TQA28" i="7" s="1"/>
  <c r="TQC28" i="7" s="1"/>
  <c r="TQE28" i="7" s="1"/>
  <c r="TQG28" i="7" s="1"/>
  <c r="TQI28" i="7" s="1"/>
  <c r="TQK28" i="7" s="1"/>
  <c r="TQM28" i="7" s="1"/>
  <c r="TQO28" i="7" s="1"/>
  <c r="TQQ28" i="7" s="1"/>
  <c r="TQS28" i="7" s="1"/>
  <c r="TQU28" i="7" s="1"/>
  <c r="TQW28" i="7" s="1"/>
  <c r="TQY28" i="7" s="1"/>
  <c r="TRA28" i="7" s="1"/>
  <c r="TRC28" i="7" s="1"/>
  <c r="TRE28" i="7" s="1"/>
  <c r="TRG28" i="7" s="1"/>
  <c r="TRI28" i="7" s="1"/>
  <c r="TRK28" i="7" s="1"/>
  <c r="TRM28" i="7" s="1"/>
  <c r="TRO28" i="7" s="1"/>
  <c r="TRQ28" i="7" s="1"/>
  <c r="TRS28" i="7" s="1"/>
  <c r="TRU28" i="7" s="1"/>
  <c r="TRW28" i="7" s="1"/>
  <c r="TRY28" i="7" s="1"/>
  <c r="TSA28" i="7" s="1"/>
  <c r="TSC28" i="7" s="1"/>
  <c r="TSE28" i="7" s="1"/>
  <c r="TSG28" i="7" s="1"/>
  <c r="TSI28" i="7" s="1"/>
  <c r="TSK28" i="7" s="1"/>
  <c r="TSM28" i="7" s="1"/>
  <c r="TSO28" i="7" s="1"/>
  <c r="TSQ28" i="7" s="1"/>
  <c r="TSS28" i="7" s="1"/>
  <c r="TSU28" i="7" s="1"/>
  <c r="TSW28" i="7" s="1"/>
  <c r="TSY28" i="7" s="1"/>
  <c r="TTA28" i="7" s="1"/>
  <c r="TTC28" i="7" s="1"/>
  <c r="TTE28" i="7" s="1"/>
  <c r="TTG28" i="7" s="1"/>
  <c r="TTI28" i="7" s="1"/>
  <c r="TTK28" i="7" s="1"/>
  <c r="TTM28" i="7" s="1"/>
  <c r="TTO28" i="7" s="1"/>
  <c r="TTQ28" i="7" s="1"/>
  <c r="TTS28" i="7" s="1"/>
  <c r="TTU28" i="7" s="1"/>
  <c r="TTW28" i="7" s="1"/>
  <c r="TTY28" i="7" s="1"/>
  <c r="TUA28" i="7" s="1"/>
  <c r="TUC28" i="7" s="1"/>
  <c r="TUE28" i="7" s="1"/>
  <c r="TUG28" i="7" s="1"/>
  <c r="TUI28" i="7" s="1"/>
  <c r="TUK28" i="7" s="1"/>
  <c r="TUM28" i="7" s="1"/>
  <c r="TUO28" i="7" s="1"/>
  <c r="TUQ28" i="7" s="1"/>
  <c r="TUS28" i="7" s="1"/>
  <c r="TUU28" i="7" s="1"/>
  <c r="TUW28" i="7" s="1"/>
  <c r="TUY28" i="7" s="1"/>
  <c r="TVA28" i="7" s="1"/>
  <c r="TVC28" i="7" s="1"/>
  <c r="TVE28" i="7" s="1"/>
  <c r="TVG28" i="7" s="1"/>
  <c r="TVI28" i="7" s="1"/>
  <c r="TVK28" i="7" s="1"/>
  <c r="TVM28" i="7" s="1"/>
  <c r="TVO28" i="7" s="1"/>
  <c r="TVQ28" i="7" s="1"/>
  <c r="TVS28" i="7" s="1"/>
  <c r="TVU28" i="7" s="1"/>
  <c r="TVW28" i="7" s="1"/>
  <c r="TVY28" i="7" s="1"/>
  <c r="TWA28" i="7" s="1"/>
  <c r="TWC28" i="7" s="1"/>
  <c r="TWE28" i="7" s="1"/>
  <c r="TWG28" i="7" s="1"/>
  <c r="TWI28" i="7" s="1"/>
  <c r="TWK28" i="7" s="1"/>
  <c r="TWM28" i="7" s="1"/>
  <c r="TWO28" i="7" s="1"/>
  <c r="TWQ28" i="7" s="1"/>
  <c r="TWS28" i="7" s="1"/>
  <c r="TWU28" i="7" s="1"/>
  <c r="TWW28" i="7" s="1"/>
  <c r="TWY28" i="7" s="1"/>
  <c r="TXA28" i="7" s="1"/>
  <c r="TXC28" i="7" s="1"/>
  <c r="TXE28" i="7" s="1"/>
  <c r="TXG28" i="7" s="1"/>
  <c r="TXI28" i="7" s="1"/>
  <c r="TXK28" i="7" s="1"/>
  <c r="TXM28" i="7" s="1"/>
  <c r="TXO28" i="7" s="1"/>
  <c r="TXQ28" i="7" s="1"/>
  <c r="TXS28" i="7" s="1"/>
  <c r="TXU28" i="7" s="1"/>
  <c r="TXW28" i="7" s="1"/>
  <c r="TXY28" i="7" s="1"/>
  <c r="TYA28" i="7" s="1"/>
  <c r="TYC28" i="7" s="1"/>
  <c r="TYE28" i="7" s="1"/>
  <c r="TYG28" i="7" s="1"/>
  <c r="TYI28" i="7" s="1"/>
  <c r="TYK28" i="7" s="1"/>
  <c r="TYM28" i="7" s="1"/>
  <c r="TYO28" i="7" s="1"/>
  <c r="TYQ28" i="7" s="1"/>
  <c r="TYS28" i="7" s="1"/>
  <c r="TYU28" i="7" s="1"/>
  <c r="TYW28" i="7" s="1"/>
  <c r="TYY28" i="7" s="1"/>
  <c r="TZA28" i="7" s="1"/>
  <c r="TZC28" i="7" s="1"/>
  <c r="TZE28" i="7" s="1"/>
  <c r="TZG28" i="7" s="1"/>
  <c r="TZI28" i="7" s="1"/>
  <c r="TZK28" i="7" s="1"/>
  <c r="TZM28" i="7" s="1"/>
  <c r="TZO28" i="7" s="1"/>
  <c r="TZQ28" i="7" s="1"/>
  <c r="TZS28" i="7" s="1"/>
  <c r="TZU28" i="7" s="1"/>
  <c r="TZW28" i="7" s="1"/>
  <c r="TZY28" i="7" s="1"/>
  <c r="UAA28" i="7" s="1"/>
  <c r="UAC28" i="7" s="1"/>
  <c r="UAE28" i="7" s="1"/>
  <c r="UAG28" i="7" s="1"/>
  <c r="UAI28" i="7" s="1"/>
  <c r="UAK28" i="7" s="1"/>
  <c r="UAM28" i="7" s="1"/>
  <c r="UAO28" i="7" s="1"/>
  <c r="UAQ28" i="7" s="1"/>
  <c r="UAS28" i="7" s="1"/>
  <c r="UAU28" i="7" s="1"/>
  <c r="UAW28" i="7" s="1"/>
  <c r="UAY28" i="7" s="1"/>
  <c r="UBA28" i="7" s="1"/>
  <c r="UBC28" i="7" s="1"/>
  <c r="UBE28" i="7" s="1"/>
  <c r="UBG28" i="7" s="1"/>
  <c r="UBI28" i="7" s="1"/>
  <c r="UBK28" i="7" s="1"/>
  <c r="UBM28" i="7" s="1"/>
  <c r="UBO28" i="7" s="1"/>
  <c r="UBQ28" i="7" s="1"/>
  <c r="UBS28" i="7" s="1"/>
  <c r="UBU28" i="7" s="1"/>
  <c r="UBW28" i="7" s="1"/>
  <c r="UBY28" i="7" s="1"/>
  <c r="UCA28" i="7" s="1"/>
  <c r="UCC28" i="7" s="1"/>
  <c r="UCE28" i="7" s="1"/>
  <c r="UCG28" i="7" s="1"/>
  <c r="UCI28" i="7" s="1"/>
  <c r="UCK28" i="7" s="1"/>
  <c r="UCM28" i="7" s="1"/>
  <c r="UCO28" i="7" s="1"/>
  <c r="UCQ28" i="7" s="1"/>
  <c r="UCS28" i="7" s="1"/>
  <c r="UCU28" i="7" s="1"/>
  <c r="UCW28" i="7" s="1"/>
  <c r="UCY28" i="7" s="1"/>
  <c r="UDA28" i="7" s="1"/>
  <c r="UDC28" i="7" s="1"/>
  <c r="UDE28" i="7" s="1"/>
  <c r="UDG28" i="7" s="1"/>
  <c r="UDI28" i="7" s="1"/>
  <c r="UDK28" i="7" s="1"/>
  <c r="UDM28" i="7" s="1"/>
  <c r="UDO28" i="7" s="1"/>
  <c r="UDQ28" i="7" s="1"/>
  <c r="UDS28" i="7" s="1"/>
  <c r="UDU28" i="7" s="1"/>
  <c r="UDW28" i="7" s="1"/>
  <c r="UDY28" i="7" s="1"/>
  <c r="UEA28" i="7" s="1"/>
  <c r="UEC28" i="7" s="1"/>
  <c r="UEE28" i="7" s="1"/>
  <c r="UEG28" i="7" s="1"/>
  <c r="UEI28" i="7" s="1"/>
  <c r="UEK28" i="7" s="1"/>
  <c r="UEM28" i="7" s="1"/>
  <c r="UEO28" i="7" s="1"/>
  <c r="UEQ28" i="7" s="1"/>
  <c r="UES28" i="7" s="1"/>
  <c r="UEU28" i="7" s="1"/>
  <c r="UEW28" i="7" s="1"/>
  <c r="UEY28" i="7" s="1"/>
  <c r="UFA28" i="7" s="1"/>
  <c r="UFC28" i="7" s="1"/>
  <c r="UFE28" i="7" s="1"/>
  <c r="UFG28" i="7" s="1"/>
  <c r="UFI28" i="7" s="1"/>
  <c r="UFK28" i="7" s="1"/>
  <c r="UFM28" i="7" s="1"/>
  <c r="UFO28" i="7" s="1"/>
  <c r="UFQ28" i="7" s="1"/>
  <c r="UFS28" i="7" s="1"/>
  <c r="UFU28" i="7" s="1"/>
  <c r="UFW28" i="7" s="1"/>
  <c r="UFY28" i="7" s="1"/>
  <c r="UGA28" i="7" s="1"/>
  <c r="UGC28" i="7" s="1"/>
  <c r="UGE28" i="7" s="1"/>
  <c r="UGG28" i="7" s="1"/>
  <c r="UGI28" i="7" s="1"/>
  <c r="UGK28" i="7" s="1"/>
  <c r="UGM28" i="7" s="1"/>
  <c r="UGO28" i="7" s="1"/>
  <c r="UGQ28" i="7" s="1"/>
  <c r="UGS28" i="7" s="1"/>
  <c r="UGU28" i="7" s="1"/>
  <c r="UGW28" i="7" s="1"/>
  <c r="UGY28" i="7" s="1"/>
  <c r="UHA28" i="7" s="1"/>
  <c r="UHC28" i="7" s="1"/>
  <c r="UHE28" i="7" s="1"/>
  <c r="UHG28" i="7" s="1"/>
  <c r="UHI28" i="7" s="1"/>
  <c r="UHK28" i="7" s="1"/>
  <c r="UHM28" i="7" s="1"/>
  <c r="UHO28" i="7" s="1"/>
  <c r="UHQ28" i="7" s="1"/>
  <c r="UHS28" i="7" s="1"/>
  <c r="UHU28" i="7" s="1"/>
  <c r="UHW28" i="7" s="1"/>
  <c r="UHY28" i="7" s="1"/>
  <c r="UIA28" i="7" s="1"/>
  <c r="UIC28" i="7" s="1"/>
  <c r="UIE28" i="7" s="1"/>
  <c r="UIG28" i="7" s="1"/>
  <c r="UII28" i="7" s="1"/>
  <c r="UIK28" i="7" s="1"/>
  <c r="UIM28" i="7" s="1"/>
  <c r="UIO28" i="7" s="1"/>
  <c r="UIQ28" i="7" s="1"/>
  <c r="UIS28" i="7" s="1"/>
  <c r="UIU28" i="7" s="1"/>
  <c r="UIW28" i="7" s="1"/>
  <c r="UIY28" i="7" s="1"/>
  <c r="UJA28" i="7" s="1"/>
  <c r="UJC28" i="7" s="1"/>
  <c r="UJE28" i="7" s="1"/>
  <c r="UJG28" i="7" s="1"/>
  <c r="UJI28" i="7" s="1"/>
  <c r="UJK28" i="7" s="1"/>
  <c r="UJM28" i="7" s="1"/>
  <c r="UJO28" i="7" s="1"/>
  <c r="UJQ28" i="7" s="1"/>
  <c r="UJS28" i="7" s="1"/>
  <c r="UJU28" i="7" s="1"/>
  <c r="UJW28" i="7" s="1"/>
  <c r="UJY28" i="7" s="1"/>
  <c r="UKA28" i="7" s="1"/>
  <c r="UKC28" i="7" s="1"/>
  <c r="UKE28" i="7" s="1"/>
  <c r="UKG28" i="7" s="1"/>
  <c r="UKI28" i="7" s="1"/>
  <c r="UKK28" i="7" s="1"/>
  <c r="UKM28" i="7" s="1"/>
  <c r="UKO28" i="7" s="1"/>
  <c r="UKQ28" i="7" s="1"/>
  <c r="UKS28" i="7" s="1"/>
  <c r="UKU28" i="7" s="1"/>
  <c r="UKW28" i="7" s="1"/>
  <c r="UKY28" i="7" s="1"/>
  <c r="ULA28" i="7" s="1"/>
  <c r="ULC28" i="7" s="1"/>
  <c r="ULE28" i="7" s="1"/>
  <c r="ULG28" i="7" s="1"/>
  <c r="ULI28" i="7" s="1"/>
  <c r="ULK28" i="7" s="1"/>
  <c r="ULM28" i="7" s="1"/>
  <c r="ULO28" i="7" s="1"/>
  <c r="ULQ28" i="7" s="1"/>
  <c r="ULS28" i="7" s="1"/>
  <c r="ULU28" i="7" s="1"/>
  <c r="ULW28" i="7" s="1"/>
  <c r="ULY28" i="7" s="1"/>
  <c r="UMA28" i="7" s="1"/>
  <c r="UMC28" i="7" s="1"/>
  <c r="UME28" i="7" s="1"/>
  <c r="UMG28" i="7" s="1"/>
  <c r="UMI28" i="7" s="1"/>
  <c r="UMK28" i="7" s="1"/>
  <c r="UMM28" i="7" s="1"/>
  <c r="UMO28" i="7" s="1"/>
  <c r="UMQ28" i="7" s="1"/>
  <c r="UMS28" i="7" s="1"/>
  <c r="UMU28" i="7" s="1"/>
  <c r="UMW28" i="7" s="1"/>
  <c r="UMY28" i="7" s="1"/>
  <c r="UNA28" i="7" s="1"/>
  <c r="UNC28" i="7" s="1"/>
  <c r="UNE28" i="7" s="1"/>
  <c r="UNG28" i="7" s="1"/>
  <c r="UNI28" i="7" s="1"/>
  <c r="UNK28" i="7" s="1"/>
  <c r="UNM28" i="7" s="1"/>
  <c r="UNO28" i="7" s="1"/>
  <c r="UNQ28" i="7" s="1"/>
  <c r="UNS28" i="7" s="1"/>
  <c r="UNU28" i="7" s="1"/>
  <c r="UNW28" i="7" s="1"/>
  <c r="UNY28" i="7" s="1"/>
  <c r="UOA28" i="7" s="1"/>
  <c r="UOC28" i="7" s="1"/>
  <c r="UOE28" i="7" s="1"/>
  <c r="UOG28" i="7" s="1"/>
  <c r="UOI28" i="7" s="1"/>
  <c r="UOK28" i="7" s="1"/>
  <c r="UOM28" i="7" s="1"/>
  <c r="UOO28" i="7" s="1"/>
  <c r="UOQ28" i="7" s="1"/>
  <c r="UOS28" i="7" s="1"/>
  <c r="UOU28" i="7" s="1"/>
  <c r="UOW28" i="7" s="1"/>
  <c r="UOY28" i="7" s="1"/>
  <c r="UPA28" i="7" s="1"/>
  <c r="UPC28" i="7" s="1"/>
  <c r="UPE28" i="7" s="1"/>
  <c r="UPG28" i="7" s="1"/>
  <c r="UPI28" i="7" s="1"/>
  <c r="UPK28" i="7" s="1"/>
  <c r="UPM28" i="7" s="1"/>
  <c r="UPO28" i="7" s="1"/>
  <c r="UPQ28" i="7" s="1"/>
  <c r="UPS28" i="7" s="1"/>
  <c r="UPU28" i="7" s="1"/>
  <c r="UPW28" i="7" s="1"/>
  <c r="UPY28" i="7" s="1"/>
  <c r="UQA28" i="7" s="1"/>
  <c r="UQC28" i="7" s="1"/>
  <c r="UQE28" i="7" s="1"/>
  <c r="UQG28" i="7" s="1"/>
  <c r="UQI28" i="7" s="1"/>
  <c r="UQK28" i="7" s="1"/>
  <c r="UQM28" i="7" s="1"/>
  <c r="UQO28" i="7" s="1"/>
  <c r="UQQ28" i="7" s="1"/>
  <c r="UQS28" i="7" s="1"/>
  <c r="UQU28" i="7" s="1"/>
  <c r="UQW28" i="7" s="1"/>
  <c r="UQY28" i="7" s="1"/>
  <c r="URA28" i="7" s="1"/>
  <c r="URC28" i="7" s="1"/>
  <c r="URE28" i="7" s="1"/>
  <c r="URG28" i="7" s="1"/>
  <c r="URI28" i="7" s="1"/>
  <c r="URK28" i="7" s="1"/>
  <c r="URM28" i="7" s="1"/>
  <c r="URO28" i="7" s="1"/>
  <c r="URQ28" i="7" s="1"/>
  <c r="URS28" i="7" s="1"/>
  <c r="URU28" i="7" s="1"/>
  <c r="URW28" i="7" s="1"/>
  <c r="URY28" i="7" s="1"/>
  <c r="USA28" i="7" s="1"/>
  <c r="USC28" i="7" s="1"/>
  <c r="USE28" i="7" s="1"/>
  <c r="USG28" i="7" s="1"/>
  <c r="USI28" i="7" s="1"/>
  <c r="USK28" i="7" s="1"/>
  <c r="USM28" i="7" s="1"/>
  <c r="USO28" i="7" s="1"/>
  <c r="USQ28" i="7" s="1"/>
  <c r="USS28" i="7" s="1"/>
  <c r="USU28" i="7" s="1"/>
  <c r="USW28" i="7" s="1"/>
  <c r="USY28" i="7" s="1"/>
  <c r="UTA28" i="7" s="1"/>
  <c r="UTC28" i="7" s="1"/>
  <c r="UTE28" i="7" s="1"/>
  <c r="UTG28" i="7" s="1"/>
  <c r="UTI28" i="7" s="1"/>
  <c r="UTK28" i="7" s="1"/>
  <c r="UTM28" i="7" s="1"/>
  <c r="UTO28" i="7" s="1"/>
  <c r="UTQ28" i="7" s="1"/>
  <c r="UTS28" i="7" s="1"/>
  <c r="UTU28" i="7" s="1"/>
  <c r="UTW28" i="7" s="1"/>
  <c r="UTY28" i="7" s="1"/>
  <c r="UUA28" i="7" s="1"/>
  <c r="UUC28" i="7" s="1"/>
  <c r="UUE28" i="7" s="1"/>
  <c r="UUG28" i="7" s="1"/>
  <c r="UUI28" i="7" s="1"/>
  <c r="UUK28" i="7" s="1"/>
  <c r="UUM28" i="7" s="1"/>
  <c r="UUO28" i="7" s="1"/>
  <c r="UUQ28" i="7" s="1"/>
  <c r="UUS28" i="7" s="1"/>
  <c r="UUU28" i="7" s="1"/>
  <c r="UUW28" i="7" s="1"/>
  <c r="UUY28" i="7" s="1"/>
  <c r="UVA28" i="7" s="1"/>
  <c r="UVC28" i="7" s="1"/>
  <c r="UVE28" i="7" s="1"/>
  <c r="UVG28" i="7" s="1"/>
  <c r="UVI28" i="7" s="1"/>
  <c r="UVK28" i="7" s="1"/>
  <c r="UVM28" i="7" s="1"/>
  <c r="UVO28" i="7" s="1"/>
  <c r="UVQ28" i="7" s="1"/>
  <c r="UVS28" i="7" s="1"/>
  <c r="UVU28" i="7" s="1"/>
  <c r="UVW28" i="7" s="1"/>
  <c r="UVY28" i="7" s="1"/>
  <c r="UWA28" i="7" s="1"/>
  <c r="UWC28" i="7" s="1"/>
  <c r="UWE28" i="7" s="1"/>
  <c r="UWG28" i="7" s="1"/>
  <c r="UWI28" i="7" s="1"/>
  <c r="UWK28" i="7" s="1"/>
  <c r="UWM28" i="7" s="1"/>
  <c r="UWO28" i="7" s="1"/>
  <c r="UWQ28" i="7" s="1"/>
  <c r="UWS28" i="7" s="1"/>
  <c r="UWU28" i="7" s="1"/>
  <c r="UWW28" i="7" s="1"/>
  <c r="UWY28" i="7" s="1"/>
  <c r="UXA28" i="7" s="1"/>
  <c r="UXC28" i="7" s="1"/>
  <c r="UXE28" i="7" s="1"/>
  <c r="UXG28" i="7" s="1"/>
  <c r="UXI28" i="7" s="1"/>
  <c r="UXK28" i="7" s="1"/>
  <c r="UXM28" i="7" s="1"/>
  <c r="UXO28" i="7" s="1"/>
  <c r="UXQ28" i="7" s="1"/>
  <c r="UXS28" i="7" s="1"/>
  <c r="UXU28" i="7" s="1"/>
  <c r="UXW28" i="7" s="1"/>
  <c r="UXY28" i="7" s="1"/>
  <c r="UYA28" i="7" s="1"/>
  <c r="UYC28" i="7" s="1"/>
  <c r="UYE28" i="7" s="1"/>
  <c r="UYG28" i="7" s="1"/>
  <c r="UYI28" i="7" s="1"/>
  <c r="UYK28" i="7" s="1"/>
  <c r="UYM28" i="7" s="1"/>
  <c r="UYO28" i="7" s="1"/>
  <c r="UYQ28" i="7" s="1"/>
  <c r="UYS28" i="7" s="1"/>
  <c r="UYU28" i="7" s="1"/>
  <c r="UYW28" i="7" s="1"/>
  <c r="UYY28" i="7" s="1"/>
  <c r="UZA28" i="7" s="1"/>
  <c r="UZC28" i="7" s="1"/>
  <c r="UZE28" i="7" s="1"/>
  <c r="UZG28" i="7" s="1"/>
  <c r="UZI28" i="7" s="1"/>
  <c r="UZK28" i="7" s="1"/>
  <c r="UZM28" i="7" s="1"/>
  <c r="UZO28" i="7" s="1"/>
  <c r="UZQ28" i="7" s="1"/>
  <c r="UZS28" i="7" s="1"/>
  <c r="UZU28" i="7" s="1"/>
  <c r="UZW28" i="7" s="1"/>
  <c r="UZY28" i="7" s="1"/>
  <c r="VAA28" i="7" s="1"/>
  <c r="VAC28" i="7" s="1"/>
  <c r="VAE28" i="7" s="1"/>
  <c r="VAG28" i="7" s="1"/>
  <c r="VAI28" i="7" s="1"/>
  <c r="VAK28" i="7" s="1"/>
  <c r="VAM28" i="7" s="1"/>
  <c r="VAO28" i="7" s="1"/>
  <c r="VAQ28" i="7" s="1"/>
  <c r="VAS28" i="7" s="1"/>
  <c r="VAU28" i="7" s="1"/>
  <c r="VAW28" i="7" s="1"/>
  <c r="VAY28" i="7" s="1"/>
  <c r="VBA28" i="7" s="1"/>
  <c r="VBC28" i="7" s="1"/>
  <c r="VBE28" i="7" s="1"/>
  <c r="VBG28" i="7" s="1"/>
  <c r="VBI28" i="7" s="1"/>
  <c r="VBK28" i="7" s="1"/>
  <c r="VBM28" i="7" s="1"/>
  <c r="VBO28" i="7" s="1"/>
  <c r="VBQ28" i="7" s="1"/>
  <c r="VBS28" i="7" s="1"/>
  <c r="VBU28" i="7" s="1"/>
  <c r="VBW28" i="7" s="1"/>
  <c r="VBY28" i="7" s="1"/>
  <c r="VCA28" i="7" s="1"/>
  <c r="VCC28" i="7" s="1"/>
  <c r="VCE28" i="7" s="1"/>
  <c r="VCG28" i="7" s="1"/>
  <c r="VCI28" i="7" s="1"/>
  <c r="VCK28" i="7" s="1"/>
  <c r="VCM28" i="7" s="1"/>
  <c r="VCO28" i="7" s="1"/>
  <c r="VCQ28" i="7" s="1"/>
  <c r="VCS28" i="7" s="1"/>
  <c r="VCU28" i="7" s="1"/>
  <c r="VCW28" i="7" s="1"/>
  <c r="VCY28" i="7" s="1"/>
  <c r="VDA28" i="7" s="1"/>
  <c r="VDC28" i="7" s="1"/>
  <c r="VDE28" i="7" s="1"/>
  <c r="VDG28" i="7" s="1"/>
  <c r="VDI28" i="7" s="1"/>
  <c r="VDK28" i="7" s="1"/>
  <c r="VDM28" i="7" s="1"/>
  <c r="VDO28" i="7" s="1"/>
  <c r="VDQ28" i="7" s="1"/>
  <c r="VDS28" i="7" s="1"/>
  <c r="VDU28" i="7" s="1"/>
  <c r="VDW28" i="7" s="1"/>
  <c r="VDY28" i="7" s="1"/>
  <c r="VEA28" i="7" s="1"/>
  <c r="VEC28" i="7" s="1"/>
  <c r="VEE28" i="7" s="1"/>
  <c r="VEG28" i="7" s="1"/>
  <c r="VEI28" i="7" s="1"/>
  <c r="VEK28" i="7" s="1"/>
  <c r="VEM28" i="7" s="1"/>
  <c r="VEO28" i="7" s="1"/>
  <c r="VEQ28" i="7" s="1"/>
  <c r="VES28" i="7" s="1"/>
  <c r="VEU28" i="7" s="1"/>
  <c r="VEW28" i="7" s="1"/>
  <c r="VEY28" i="7" s="1"/>
  <c r="VFA28" i="7" s="1"/>
  <c r="VFC28" i="7" s="1"/>
  <c r="VFE28" i="7" s="1"/>
  <c r="VFG28" i="7" s="1"/>
  <c r="VFI28" i="7" s="1"/>
  <c r="VFK28" i="7" s="1"/>
  <c r="VFM28" i="7" s="1"/>
  <c r="VFO28" i="7" s="1"/>
  <c r="VFQ28" i="7" s="1"/>
  <c r="VFS28" i="7" s="1"/>
  <c r="VFU28" i="7" s="1"/>
  <c r="VFW28" i="7" s="1"/>
  <c r="VFY28" i="7" s="1"/>
  <c r="VGA28" i="7" s="1"/>
  <c r="VGC28" i="7" s="1"/>
  <c r="VGE28" i="7" s="1"/>
  <c r="VGG28" i="7" s="1"/>
  <c r="VGI28" i="7" s="1"/>
  <c r="VGK28" i="7" s="1"/>
  <c r="VGM28" i="7" s="1"/>
  <c r="VGO28" i="7" s="1"/>
  <c r="VGQ28" i="7" s="1"/>
  <c r="VGS28" i="7" s="1"/>
  <c r="VGU28" i="7" s="1"/>
  <c r="VGW28" i="7" s="1"/>
  <c r="VGY28" i="7" s="1"/>
  <c r="VHA28" i="7" s="1"/>
  <c r="VHC28" i="7" s="1"/>
  <c r="VHE28" i="7" s="1"/>
  <c r="VHG28" i="7" s="1"/>
  <c r="VHI28" i="7" s="1"/>
  <c r="VHK28" i="7" s="1"/>
  <c r="VHM28" i="7" s="1"/>
  <c r="VHO28" i="7" s="1"/>
  <c r="VHQ28" i="7" s="1"/>
  <c r="VHS28" i="7" s="1"/>
  <c r="VHU28" i="7" s="1"/>
  <c r="VHW28" i="7" s="1"/>
  <c r="VHY28" i="7" s="1"/>
  <c r="VIA28" i="7" s="1"/>
  <c r="VIC28" i="7" s="1"/>
  <c r="VIE28" i="7" s="1"/>
  <c r="VIG28" i="7" s="1"/>
  <c r="VII28" i="7" s="1"/>
  <c r="VIK28" i="7" s="1"/>
  <c r="VIM28" i="7" s="1"/>
  <c r="VIO28" i="7" s="1"/>
  <c r="VIQ28" i="7" s="1"/>
  <c r="VIS28" i="7" s="1"/>
  <c r="VIU28" i="7" s="1"/>
  <c r="VIW28" i="7" s="1"/>
  <c r="VIY28" i="7" s="1"/>
  <c r="VJA28" i="7" s="1"/>
  <c r="VJC28" i="7" s="1"/>
  <c r="VJE28" i="7" s="1"/>
  <c r="VJG28" i="7" s="1"/>
  <c r="VJI28" i="7" s="1"/>
  <c r="VJK28" i="7" s="1"/>
  <c r="VJM28" i="7" s="1"/>
  <c r="VJO28" i="7" s="1"/>
  <c r="VJQ28" i="7" s="1"/>
  <c r="VJS28" i="7" s="1"/>
  <c r="VJU28" i="7" s="1"/>
  <c r="VJW28" i="7" s="1"/>
  <c r="VJY28" i="7" s="1"/>
  <c r="VKA28" i="7" s="1"/>
  <c r="VKC28" i="7" s="1"/>
  <c r="VKE28" i="7" s="1"/>
  <c r="VKG28" i="7" s="1"/>
  <c r="VKI28" i="7" s="1"/>
  <c r="VKK28" i="7" s="1"/>
  <c r="VKM28" i="7" s="1"/>
  <c r="VKO28" i="7" s="1"/>
  <c r="VKQ28" i="7" s="1"/>
  <c r="VKS28" i="7" s="1"/>
  <c r="VKU28" i="7" s="1"/>
  <c r="VKW28" i="7" s="1"/>
  <c r="VKY28" i="7" s="1"/>
  <c r="VLA28" i="7" s="1"/>
  <c r="VLC28" i="7" s="1"/>
  <c r="VLE28" i="7" s="1"/>
  <c r="VLG28" i="7" s="1"/>
  <c r="VLI28" i="7" s="1"/>
  <c r="VLK28" i="7" s="1"/>
  <c r="VLM28" i="7" s="1"/>
  <c r="VLO28" i="7" s="1"/>
  <c r="VLQ28" i="7" s="1"/>
  <c r="VLS28" i="7" s="1"/>
  <c r="VLU28" i="7" s="1"/>
  <c r="VLW28" i="7" s="1"/>
  <c r="VLY28" i="7" s="1"/>
  <c r="VMA28" i="7" s="1"/>
  <c r="VMC28" i="7" s="1"/>
  <c r="VME28" i="7" s="1"/>
  <c r="VMG28" i="7" s="1"/>
  <c r="VMI28" i="7" s="1"/>
  <c r="VMK28" i="7" s="1"/>
  <c r="VMM28" i="7" s="1"/>
  <c r="VMO28" i="7" s="1"/>
  <c r="VMQ28" i="7" s="1"/>
  <c r="VMS28" i="7" s="1"/>
  <c r="VMU28" i="7" s="1"/>
  <c r="VMW28" i="7" s="1"/>
  <c r="VMY28" i="7" s="1"/>
  <c r="VNA28" i="7" s="1"/>
  <c r="VNC28" i="7" s="1"/>
  <c r="VNE28" i="7" s="1"/>
  <c r="VNG28" i="7" s="1"/>
  <c r="VNI28" i="7" s="1"/>
  <c r="VNK28" i="7" s="1"/>
  <c r="VNM28" i="7" s="1"/>
  <c r="VNO28" i="7" s="1"/>
  <c r="VNQ28" i="7" s="1"/>
  <c r="VNS28" i="7" s="1"/>
  <c r="VNU28" i="7" s="1"/>
  <c r="VNW28" i="7" s="1"/>
  <c r="VNY28" i="7" s="1"/>
  <c r="VOA28" i="7" s="1"/>
  <c r="VOC28" i="7" s="1"/>
  <c r="VOE28" i="7" s="1"/>
  <c r="VOG28" i="7" s="1"/>
  <c r="VOI28" i="7" s="1"/>
  <c r="VOK28" i="7" s="1"/>
  <c r="VOM28" i="7" s="1"/>
  <c r="VOO28" i="7" s="1"/>
  <c r="VOQ28" i="7" s="1"/>
  <c r="VOS28" i="7" s="1"/>
  <c r="VOU28" i="7" s="1"/>
  <c r="VOW28" i="7" s="1"/>
  <c r="VOY28" i="7" s="1"/>
  <c r="VPA28" i="7" s="1"/>
  <c r="VPC28" i="7" s="1"/>
  <c r="VPE28" i="7" s="1"/>
  <c r="VPG28" i="7" s="1"/>
  <c r="VPI28" i="7" s="1"/>
  <c r="VPK28" i="7" s="1"/>
  <c r="VPM28" i="7" s="1"/>
  <c r="VPO28" i="7" s="1"/>
  <c r="VPQ28" i="7" s="1"/>
  <c r="VPS28" i="7" s="1"/>
  <c r="VPU28" i="7" s="1"/>
  <c r="VPW28" i="7" s="1"/>
  <c r="VPY28" i="7" s="1"/>
  <c r="VQA28" i="7" s="1"/>
  <c r="VQC28" i="7" s="1"/>
  <c r="VQE28" i="7" s="1"/>
  <c r="VQG28" i="7" s="1"/>
  <c r="VQI28" i="7" s="1"/>
  <c r="VQK28" i="7" s="1"/>
  <c r="VQM28" i="7" s="1"/>
  <c r="VQO28" i="7" s="1"/>
  <c r="VQQ28" i="7" s="1"/>
  <c r="VQS28" i="7" s="1"/>
  <c r="VQU28" i="7" s="1"/>
  <c r="VQW28" i="7" s="1"/>
  <c r="VQY28" i="7" s="1"/>
  <c r="VRA28" i="7" s="1"/>
  <c r="VRC28" i="7" s="1"/>
  <c r="VRE28" i="7" s="1"/>
  <c r="VRG28" i="7" s="1"/>
  <c r="VRI28" i="7" s="1"/>
  <c r="VRK28" i="7" s="1"/>
  <c r="VRM28" i="7" s="1"/>
  <c r="VRO28" i="7" s="1"/>
  <c r="VRQ28" i="7" s="1"/>
  <c r="VRS28" i="7" s="1"/>
  <c r="VRU28" i="7" s="1"/>
  <c r="VRW28" i="7" s="1"/>
  <c r="VRY28" i="7" s="1"/>
  <c r="VSA28" i="7" s="1"/>
  <c r="VSC28" i="7" s="1"/>
  <c r="VSE28" i="7" s="1"/>
  <c r="VSG28" i="7" s="1"/>
  <c r="VSI28" i="7" s="1"/>
  <c r="VSK28" i="7" s="1"/>
  <c r="VSM28" i="7" s="1"/>
  <c r="VSO28" i="7" s="1"/>
  <c r="VSQ28" i="7" s="1"/>
  <c r="VSS28" i="7" s="1"/>
  <c r="VSU28" i="7" s="1"/>
  <c r="VSW28" i="7" s="1"/>
  <c r="VSY28" i="7" s="1"/>
  <c r="VTA28" i="7" s="1"/>
  <c r="VTC28" i="7" s="1"/>
  <c r="VTE28" i="7" s="1"/>
  <c r="VTG28" i="7" s="1"/>
  <c r="VTI28" i="7" s="1"/>
  <c r="VTK28" i="7" s="1"/>
  <c r="VTM28" i="7" s="1"/>
  <c r="VTO28" i="7" s="1"/>
  <c r="VTQ28" i="7" s="1"/>
  <c r="VTS28" i="7" s="1"/>
  <c r="VTU28" i="7" s="1"/>
  <c r="VTW28" i="7" s="1"/>
  <c r="VTY28" i="7" s="1"/>
  <c r="VUA28" i="7" s="1"/>
  <c r="VUC28" i="7" s="1"/>
  <c r="VUE28" i="7" s="1"/>
  <c r="VUG28" i="7" s="1"/>
  <c r="VUI28" i="7" s="1"/>
  <c r="VUK28" i="7" s="1"/>
  <c r="VUM28" i="7" s="1"/>
  <c r="VUO28" i="7" s="1"/>
  <c r="VUQ28" i="7" s="1"/>
  <c r="VUS28" i="7" s="1"/>
  <c r="VUU28" i="7" s="1"/>
  <c r="VUW28" i="7" s="1"/>
  <c r="VUY28" i="7" s="1"/>
  <c r="VVA28" i="7" s="1"/>
  <c r="VVC28" i="7" s="1"/>
  <c r="VVE28" i="7" s="1"/>
  <c r="VVG28" i="7" s="1"/>
  <c r="VVI28" i="7" s="1"/>
  <c r="VVK28" i="7" s="1"/>
  <c r="VVM28" i="7" s="1"/>
  <c r="VVO28" i="7" s="1"/>
  <c r="VVQ28" i="7" s="1"/>
  <c r="VVS28" i="7" s="1"/>
  <c r="VVU28" i="7" s="1"/>
  <c r="VVW28" i="7" s="1"/>
  <c r="VVY28" i="7" s="1"/>
  <c r="VWA28" i="7" s="1"/>
  <c r="VWC28" i="7" s="1"/>
  <c r="VWE28" i="7" s="1"/>
  <c r="VWG28" i="7" s="1"/>
  <c r="VWI28" i="7" s="1"/>
  <c r="VWK28" i="7" s="1"/>
  <c r="VWM28" i="7" s="1"/>
  <c r="VWO28" i="7" s="1"/>
  <c r="VWQ28" i="7" s="1"/>
  <c r="VWS28" i="7" s="1"/>
  <c r="VWU28" i="7" s="1"/>
  <c r="VWW28" i="7" s="1"/>
  <c r="VWY28" i="7" s="1"/>
  <c r="VXA28" i="7" s="1"/>
  <c r="VXC28" i="7" s="1"/>
  <c r="VXE28" i="7" s="1"/>
  <c r="VXG28" i="7" s="1"/>
  <c r="VXI28" i="7" s="1"/>
  <c r="VXK28" i="7" s="1"/>
  <c r="VXM28" i="7" s="1"/>
  <c r="VXO28" i="7" s="1"/>
  <c r="VXQ28" i="7" s="1"/>
  <c r="VXS28" i="7" s="1"/>
  <c r="VXU28" i="7" s="1"/>
  <c r="VXW28" i="7" s="1"/>
  <c r="VXY28" i="7" s="1"/>
  <c r="VYA28" i="7" s="1"/>
  <c r="VYC28" i="7" s="1"/>
  <c r="VYE28" i="7" s="1"/>
  <c r="VYG28" i="7" s="1"/>
  <c r="VYI28" i="7" s="1"/>
  <c r="VYK28" i="7" s="1"/>
  <c r="VYM28" i="7" s="1"/>
  <c r="VYO28" i="7" s="1"/>
  <c r="VYQ28" i="7" s="1"/>
  <c r="VYS28" i="7" s="1"/>
  <c r="VYU28" i="7" s="1"/>
  <c r="VYW28" i="7" s="1"/>
  <c r="VYY28" i="7" s="1"/>
  <c r="VZA28" i="7" s="1"/>
  <c r="VZC28" i="7" s="1"/>
  <c r="VZE28" i="7" s="1"/>
  <c r="VZG28" i="7" s="1"/>
  <c r="VZI28" i="7" s="1"/>
  <c r="VZK28" i="7" s="1"/>
  <c r="VZM28" i="7" s="1"/>
  <c r="VZO28" i="7" s="1"/>
  <c r="VZQ28" i="7" s="1"/>
  <c r="VZS28" i="7" s="1"/>
  <c r="VZU28" i="7" s="1"/>
  <c r="VZW28" i="7" s="1"/>
  <c r="VZY28" i="7" s="1"/>
  <c r="WAA28" i="7" s="1"/>
  <c r="WAC28" i="7" s="1"/>
  <c r="WAE28" i="7" s="1"/>
  <c r="WAG28" i="7" s="1"/>
  <c r="WAI28" i="7" s="1"/>
  <c r="WAK28" i="7" s="1"/>
  <c r="WAM28" i="7" s="1"/>
  <c r="WAO28" i="7" s="1"/>
  <c r="WAQ28" i="7" s="1"/>
  <c r="WAS28" i="7" s="1"/>
  <c r="WAU28" i="7" s="1"/>
  <c r="WAW28" i="7" s="1"/>
  <c r="WAY28" i="7" s="1"/>
  <c r="WBA28" i="7" s="1"/>
  <c r="WBC28" i="7" s="1"/>
  <c r="WBE28" i="7" s="1"/>
  <c r="WBG28" i="7" s="1"/>
  <c r="WBI28" i="7" s="1"/>
  <c r="WBK28" i="7" s="1"/>
  <c r="WBM28" i="7" s="1"/>
  <c r="WBO28" i="7" s="1"/>
  <c r="WBQ28" i="7" s="1"/>
  <c r="WBS28" i="7" s="1"/>
  <c r="WBU28" i="7" s="1"/>
  <c r="WBW28" i="7" s="1"/>
  <c r="WBY28" i="7" s="1"/>
  <c r="WCA28" i="7" s="1"/>
  <c r="WCC28" i="7" s="1"/>
  <c r="WCE28" i="7" s="1"/>
  <c r="WCG28" i="7" s="1"/>
  <c r="WCI28" i="7" s="1"/>
  <c r="WCK28" i="7" s="1"/>
  <c r="WCM28" i="7" s="1"/>
  <c r="WCO28" i="7" s="1"/>
  <c r="WCQ28" i="7" s="1"/>
  <c r="WCS28" i="7" s="1"/>
  <c r="WCU28" i="7" s="1"/>
  <c r="WCW28" i="7" s="1"/>
  <c r="WCY28" i="7" s="1"/>
  <c r="WDA28" i="7" s="1"/>
  <c r="WDC28" i="7" s="1"/>
  <c r="WDE28" i="7" s="1"/>
  <c r="WDG28" i="7" s="1"/>
  <c r="WDI28" i="7" s="1"/>
  <c r="WDK28" i="7" s="1"/>
  <c r="WDM28" i="7" s="1"/>
  <c r="WDO28" i="7" s="1"/>
  <c r="WDQ28" i="7" s="1"/>
  <c r="WDS28" i="7" s="1"/>
  <c r="WDU28" i="7" s="1"/>
  <c r="WDW28" i="7" s="1"/>
  <c r="WDY28" i="7" s="1"/>
  <c r="WEA28" i="7" s="1"/>
  <c r="WEC28" i="7" s="1"/>
  <c r="WEE28" i="7" s="1"/>
  <c r="WEG28" i="7" s="1"/>
  <c r="WEI28" i="7" s="1"/>
  <c r="WEK28" i="7" s="1"/>
  <c r="WEM28" i="7" s="1"/>
  <c r="WEO28" i="7" s="1"/>
  <c r="WEQ28" i="7" s="1"/>
  <c r="WES28" i="7" s="1"/>
  <c r="WEU28" i="7" s="1"/>
  <c r="WEW28" i="7" s="1"/>
  <c r="WEY28" i="7" s="1"/>
  <c r="WFA28" i="7" s="1"/>
  <c r="WFC28" i="7" s="1"/>
  <c r="WFE28" i="7" s="1"/>
  <c r="WFG28" i="7" s="1"/>
  <c r="WFI28" i="7" s="1"/>
  <c r="WFK28" i="7" s="1"/>
  <c r="WFM28" i="7" s="1"/>
  <c r="WFO28" i="7" s="1"/>
  <c r="WFQ28" i="7" s="1"/>
  <c r="WFS28" i="7" s="1"/>
  <c r="WFU28" i="7" s="1"/>
  <c r="WFW28" i="7" s="1"/>
  <c r="WFY28" i="7" s="1"/>
  <c r="WGA28" i="7" s="1"/>
  <c r="WGC28" i="7" s="1"/>
  <c r="WGE28" i="7" s="1"/>
  <c r="WGG28" i="7" s="1"/>
  <c r="WGI28" i="7" s="1"/>
  <c r="WGK28" i="7" s="1"/>
  <c r="WGM28" i="7" s="1"/>
  <c r="WGO28" i="7" s="1"/>
  <c r="WGQ28" i="7" s="1"/>
  <c r="WGS28" i="7" s="1"/>
  <c r="WGU28" i="7" s="1"/>
  <c r="WGW28" i="7" s="1"/>
  <c r="WGY28" i="7" s="1"/>
  <c r="WHA28" i="7" s="1"/>
  <c r="WHC28" i="7" s="1"/>
  <c r="WHE28" i="7" s="1"/>
  <c r="WHG28" i="7" s="1"/>
  <c r="WHI28" i="7" s="1"/>
  <c r="WHK28" i="7" s="1"/>
  <c r="WHM28" i="7" s="1"/>
  <c r="WHO28" i="7" s="1"/>
  <c r="WHQ28" i="7" s="1"/>
  <c r="WHS28" i="7" s="1"/>
  <c r="WHU28" i="7" s="1"/>
  <c r="WHW28" i="7" s="1"/>
  <c r="WHY28" i="7" s="1"/>
  <c r="WIA28" i="7" s="1"/>
  <c r="WIC28" i="7" s="1"/>
  <c r="WIE28" i="7" s="1"/>
  <c r="WIG28" i="7" s="1"/>
  <c r="WII28" i="7" s="1"/>
  <c r="WIK28" i="7" s="1"/>
  <c r="WIM28" i="7" s="1"/>
  <c r="WIO28" i="7" s="1"/>
  <c r="WIQ28" i="7" s="1"/>
  <c r="WIS28" i="7" s="1"/>
  <c r="WIU28" i="7" s="1"/>
  <c r="WIW28" i="7" s="1"/>
  <c r="WIY28" i="7" s="1"/>
  <c r="WJA28" i="7" s="1"/>
  <c r="WJC28" i="7" s="1"/>
  <c r="WJE28" i="7" s="1"/>
  <c r="WJG28" i="7" s="1"/>
  <c r="WJI28" i="7" s="1"/>
  <c r="WJK28" i="7" s="1"/>
  <c r="WJM28" i="7" s="1"/>
  <c r="WJO28" i="7" s="1"/>
  <c r="WJQ28" i="7" s="1"/>
  <c r="WJS28" i="7" s="1"/>
  <c r="WJU28" i="7" s="1"/>
  <c r="WJW28" i="7" s="1"/>
  <c r="WJY28" i="7" s="1"/>
  <c r="WKA28" i="7" s="1"/>
  <c r="WKC28" i="7" s="1"/>
  <c r="WKE28" i="7" s="1"/>
  <c r="WKG28" i="7" s="1"/>
  <c r="WKI28" i="7" s="1"/>
  <c r="WKK28" i="7" s="1"/>
  <c r="WKM28" i="7" s="1"/>
  <c r="WKO28" i="7" s="1"/>
  <c r="WKQ28" i="7" s="1"/>
  <c r="WKS28" i="7" s="1"/>
  <c r="WKU28" i="7" s="1"/>
  <c r="WKW28" i="7" s="1"/>
  <c r="WKY28" i="7" s="1"/>
  <c r="WLA28" i="7" s="1"/>
  <c r="WLC28" i="7" s="1"/>
  <c r="WLE28" i="7" s="1"/>
  <c r="WLG28" i="7" s="1"/>
  <c r="WLI28" i="7" s="1"/>
  <c r="WLK28" i="7" s="1"/>
  <c r="WLM28" i="7" s="1"/>
  <c r="WLO28" i="7" s="1"/>
  <c r="WLQ28" i="7" s="1"/>
  <c r="WLS28" i="7" s="1"/>
  <c r="WLU28" i="7" s="1"/>
  <c r="WLW28" i="7" s="1"/>
  <c r="WLY28" i="7" s="1"/>
  <c r="WMA28" i="7" s="1"/>
  <c r="WMC28" i="7" s="1"/>
  <c r="WME28" i="7" s="1"/>
  <c r="WMG28" i="7" s="1"/>
  <c r="WMI28" i="7" s="1"/>
  <c r="WMK28" i="7" s="1"/>
  <c r="WMM28" i="7" s="1"/>
  <c r="WMO28" i="7" s="1"/>
  <c r="WMQ28" i="7" s="1"/>
  <c r="WMS28" i="7" s="1"/>
  <c r="WMU28" i="7" s="1"/>
  <c r="WMW28" i="7" s="1"/>
  <c r="WMY28" i="7" s="1"/>
  <c r="WNA28" i="7" s="1"/>
  <c r="WNC28" i="7" s="1"/>
  <c r="WNE28" i="7" s="1"/>
  <c r="WNG28" i="7" s="1"/>
  <c r="WNI28" i="7" s="1"/>
  <c r="WNK28" i="7" s="1"/>
  <c r="WNM28" i="7" s="1"/>
  <c r="WNO28" i="7" s="1"/>
  <c r="WNQ28" i="7" s="1"/>
  <c r="WNS28" i="7" s="1"/>
  <c r="WNU28" i="7" s="1"/>
  <c r="WNW28" i="7" s="1"/>
  <c r="WNY28" i="7" s="1"/>
  <c r="WOA28" i="7" s="1"/>
  <c r="WOC28" i="7" s="1"/>
  <c r="WOE28" i="7" s="1"/>
  <c r="WOG28" i="7" s="1"/>
  <c r="WOI28" i="7" s="1"/>
  <c r="WOK28" i="7" s="1"/>
  <c r="WOM28" i="7" s="1"/>
  <c r="WOO28" i="7" s="1"/>
  <c r="WOQ28" i="7" s="1"/>
  <c r="WOS28" i="7" s="1"/>
  <c r="WOU28" i="7" s="1"/>
  <c r="WOW28" i="7" s="1"/>
  <c r="WOY28" i="7" s="1"/>
  <c r="WPA28" i="7" s="1"/>
  <c r="WPC28" i="7" s="1"/>
  <c r="WPE28" i="7" s="1"/>
  <c r="WPG28" i="7" s="1"/>
  <c r="WPI28" i="7" s="1"/>
  <c r="WPK28" i="7" s="1"/>
  <c r="WPM28" i="7" s="1"/>
  <c r="WPO28" i="7" s="1"/>
  <c r="WPQ28" i="7" s="1"/>
  <c r="WPS28" i="7" s="1"/>
  <c r="WPU28" i="7" s="1"/>
  <c r="WPW28" i="7" s="1"/>
  <c r="WPY28" i="7" s="1"/>
  <c r="WQA28" i="7" s="1"/>
  <c r="WQC28" i="7" s="1"/>
  <c r="WQE28" i="7" s="1"/>
  <c r="WQG28" i="7" s="1"/>
  <c r="WQI28" i="7" s="1"/>
  <c r="WQK28" i="7" s="1"/>
  <c r="WQM28" i="7" s="1"/>
  <c r="WQO28" i="7" s="1"/>
  <c r="WQQ28" i="7" s="1"/>
  <c r="WQS28" i="7" s="1"/>
  <c r="WQU28" i="7" s="1"/>
  <c r="WQW28" i="7" s="1"/>
  <c r="WQY28" i="7" s="1"/>
  <c r="WRA28" i="7" s="1"/>
  <c r="WRC28" i="7" s="1"/>
  <c r="WRE28" i="7" s="1"/>
  <c r="WRG28" i="7" s="1"/>
  <c r="WRI28" i="7" s="1"/>
  <c r="WRK28" i="7" s="1"/>
  <c r="WRM28" i="7" s="1"/>
  <c r="WRO28" i="7" s="1"/>
  <c r="WRQ28" i="7" s="1"/>
  <c r="WRS28" i="7" s="1"/>
  <c r="WRU28" i="7" s="1"/>
  <c r="WRW28" i="7" s="1"/>
  <c r="WRY28" i="7" s="1"/>
  <c r="WSA28" i="7" s="1"/>
  <c r="WSC28" i="7" s="1"/>
  <c r="WSE28" i="7" s="1"/>
  <c r="WSG28" i="7" s="1"/>
  <c r="WSI28" i="7" s="1"/>
  <c r="WSK28" i="7" s="1"/>
  <c r="WSM28" i="7" s="1"/>
  <c r="WSO28" i="7" s="1"/>
  <c r="WSQ28" i="7" s="1"/>
  <c r="WSS28" i="7" s="1"/>
  <c r="WSU28" i="7" s="1"/>
  <c r="WSW28" i="7" s="1"/>
  <c r="WSY28" i="7" s="1"/>
  <c r="WTA28" i="7" s="1"/>
  <c r="WTC28" i="7" s="1"/>
  <c r="WTE28" i="7" s="1"/>
  <c r="WTG28" i="7" s="1"/>
  <c r="WTI28" i="7" s="1"/>
  <c r="WTK28" i="7" s="1"/>
  <c r="WTM28" i="7" s="1"/>
  <c r="WTO28" i="7" s="1"/>
  <c r="WTQ28" i="7" s="1"/>
  <c r="WTS28" i="7" s="1"/>
  <c r="WTU28" i="7" s="1"/>
  <c r="WTW28" i="7" s="1"/>
  <c r="WTY28" i="7" s="1"/>
  <c r="WUA28" i="7" s="1"/>
  <c r="WUC28" i="7" s="1"/>
  <c r="WUE28" i="7" s="1"/>
  <c r="WUG28" i="7" s="1"/>
  <c r="WUI28" i="7" s="1"/>
  <c r="WUK28" i="7" s="1"/>
  <c r="WUM28" i="7" s="1"/>
  <c r="WUO28" i="7" s="1"/>
  <c r="WUQ28" i="7" s="1"/>
  <c r="WUS28" i="7" s="1"/>
  <c r="WUU28" i="7" s="1"/>
  <c r="WUW28" i="7" s="1"/>
  <c r="WUY28" i="7" s="1"/>
  <c r="WVA28" i="7" s="1"/>
  <c r="WVC28" i="7" s="1"/>
  <c r="WVE28" i="7" s="1"/>
  <c r="WVG28" i="7" s="1"/>
  <c r="WVI28" i="7" s="1"/>
  <c r="WVK28" i="7" s="1"/>
  <c r="WVM28" i="7" s="1"/>
  <c r="WVO28" i="7" s="1"/>
  <c r="WVQ28" i="7" s="1"/>
  <c r="WVS28" i="7" s="1"/>
  <c r="WVU28" i="7" s="1"/>
  <c r="WVW28" i="7" s="1"/>
  <c r="WVY28" i="7" s="1"/>
  <c r="WWA28" i="7" s="1"/>
  <c r="WWC28" i="7" s="1"/>
  <c r="WWE28" i="7" s="1"/>
  <c r="WWG28" i="7" s="1"/>
  <c r="WWI28" i="7" s="1"/>
  <c r="WWK28" i="7" s="1"/>
  <c r="WWM28" i="7" s="1"/>
  <c r="WWO28" i="7" s="1"/>
  <c r="WWQ28" i="7" s="1"/>
  <c r="WWS28" i="7" s="1"/>
  <c r="WWU28" i="7" s="1"/>
  <c r="WWW28" i="7" s="1"/>
  <c r="WWY28" i="7" s="1"/>
  <c r="WXA28" i="7" s="1"/>
  <c r="WXC28" i="7" s="1"/>
  <c r="WXE28" i="7" s="1"/>
  <c r="WXG28" i="7" s="1"/>
  <c r="WXI28" i="7" s="1"/>
  <c r="WXK28" i="7" s="1"/>
  <c r="WXM28" i="7" s="1"/>
  <c r="WXO28" i="7" s="1"/>
  <c r="WXQ28" i="7" s="1"/>
  <c r="WXS28" i="7" s="1"/>
  <c r="WXU28" i="7" s="1"/>
  <c r="WXW28" i="7" s="1"/>
  <c r="WXY28" i="7" s="1"/>
  <c r="WYA28" i="7" s="1"/>
  <c r="WYC28" i="7" s="1"/>
  <c r="WYE28" i="7" s="1"/>
  <c r="WYG28" i="7" s="1"/>
  <c r="WYI28" i="7" s="1"/>
  <c r="WYK28" i="7" s="1"/>
  <c r="WYM28" i="7" s="1"/>
  <c r="WYO28" i="7" s="1"/>
  <c r="WYQ28" i="7" s="1"/>
  <c r="WYS28" i="7" s="1"/>
  <c r="WYU28" i="7" s="1"/>
  <c r="WYW28" i="7" s="1"/>
  <c r="WYY28" i="7" s="1"/>
  <c r="WZA28" i="7" s="1"/>
  <c r="WZC28" i="7" s="1"/>
  <c r="WZE28" i="7" s="1"/>
  <c r="WZG28" i="7" s="1"/>
  <c r="WZI28" i="7" s="1"/>
  <c r="WZK28" i="7" s="1"/>
  <c r="WZM28" i="7" s="1"/>
  <c r="WZO28" i="7" s="1"/>
  <c r="WZQ28" i="7" s="1"/>
  <c r="WZS28" i="7" s="1"/>
  <c r="WZU28" i="7" s="1"/>
  <c r="WZW28" i="7" s="1"/>
  <c r="WZY28" i="7" s="1"/>
  <c r="XAA28" i="7" s="1"/>
  <c r="XAC28" i="7" s="1"/>
  <c r="XAE28" i="7" s="1"/>
  <c r="XAG28" i="7" s="1"/>
  <c r="XAI28" i="7" s="1"/>
  <c r="XAK28" i="7" s="1"/>
  <c r="XAM28" i="7" s="1"/>
  <c r="XAO28" i="7" s="1"/>
  <c r="XAQ28" i="7" s="1"/>
  <c r="XAS28" i="7" s="1"/>
  <c r="XAU28" i="7" s="1"/>
  <c r="XAW28" i="7" s="1"/>
  <c r="XAY28" i="7" s="1"/>
  <c r="XBA28" i="7" s="1"/>
  <c r="XBC28" i="7" s="1"/>
  <c r="XBE28" i="7" s="1"/>
  <c r="XBG28" i="7" s="1"/>
  <c r="XBI28" i="7" s="1"/>
  <c r="XBK28" i="7" s="1"/>
  <c r="XBM28" i="7" s="1"/>
  <c r="XBO28" i="7" s="1"/>
  <c r="XBQ28" i="7" s="1"/>
  <c r="XBS28" i="7" s="1"/>
  <c r="XBU28" i="7" s="1"/>
  <c r="XBW28" i="7" s="1"/>
  <c r="XBY28" i="7" s="1"/>
  <c r="XCA28" i="7" s="1"/>
  <c r="XCC28" i="7" s="1"/>
  <c r="XCE28" i="7" s="1"/>
  <c r="XCG28" i="7" s="1"/>
  <c r="XCI28" i="7" s="1"/>
  <c r="XCK28" i="7" s="1"/>
  <c r="XCM28" i="7" s="1"/>
  <c r="XCO28" i="7" s="1"/>
  <c r="XCQ28" i="7" s="1"/>
  <c r="XCS28" i="7" s="1"/>
  <c r="XCU28" i="7" s="1"/>
  <c r="XCW28" i="7" s="1"/>
  <c r="XCY28" i="7" s="1"/>
  <c r="XDA28" i="7" s="1"/>
  <c r="XDC28" i="7" s="1"/>
  <c r="XDE28" i="7" s="1"/>
  <c r="XDG28" i="7" s="1"/>
  <c r="XDI28" i="7" s="1"/>
  <c r="XDK28" i="7" s="1"/>
  <c r="XDM28" i="7" s="1"/>
  <c r="XDO28" i="7" s="1"/>
  <c r="XDQ28" i="7" s="1"/>
  <c r="XDS28" i="7" s="1"/>
  <c r="XDU28" i="7" s="1"/>
  <c r="XDW28" i="7" s="1"/>
  <c r="XDY28" i="7" s="1"/>
  <c r="XEA28" i="7" s="1"/>
  <c r="XEC28" i="7" s="1"/>
  <c r="XEE28" i="7" s="1"/>
  <c r="XEG28" i="7" s="1"/>
  <c r="XEI28" i="7" s="1"/>
  <c r="XEK28" i="7" s="1"/>
  <c r="XEM28" i="7" s="1"/>
  <c r="XEO28" i="7" s="1"/>
  <c r="XEQ28" i="7" s="1"/>
  <c r="XES28" i="7" s="1"/>
  <c r="XEU28" i="7" s="1"/>
  <c r="XEW28" i="7" s="1"/>
  <c r="XEY28" i="7" s="1"/>
  <c r="XFA28" i="7" s="1"/>
  <c r="XFC28" i="7" s="1"/>
  <c r="AA915" i="3"/>
  <c r="AA916" i="3"/>
  <c r="AD182" i="20"/>
  <c r="AD194" i="20" s="1"/>
  <c r="E30" i="4"/>
  <c r="E38" i="4" s="1"/>
  <c r="F30" i="4"/>
  <c r="J30" i="4"/>
  <c r="F38" i="4"/>
  <c r="F63" i="4" s="1"/>
  <c r="F97" i="4" s="1"/>
  <c r="F105" i="4" s="1"/>
  <c r="J38" i="4"/>
  <c r="J63" i="4" s="1"/>
  <c r="J97" i="4" s="1"/>
  <c r="J105" i="4" s="1"/>
  <c r="C45" i="4"/>
  <c r="C46" i="11" s="1"/>
  <c r="D45" i="4"/>
  <c r="S45" i="4"/>
  <c r="C46" i="4"/>
  <c r="D46" i="4" s="1"/>
  <c r="C49" i="4"/>
  <c r="B49" i="13" s="1"/>
  <c r="C75" i="4"/>
  <c r="B76" i="11" s="1"/>
  <c r="B78" i="11" s="1"/>
  <c r="C77" i="4"/>
  <c r="B77" i="13" s="1"/>
  <c r="B83" i="4"/>
  <c r="E83" i="4" s="1"/>
  <c r="R83" i="4" s="1"/>
  <c r="R96" i="4" s="1"/>
  <c r="C83" i="4"/>
  <c r="B84" i="11" s="1"/>
  <c r="B97" i="11" s="1"/>
  <c r="C96" i="4"/>
  <c r="B96" i="13" s="1"/>
  <c r="B99" i="4"/>
  <c r="C99" i="4"/>
  <c r="C100" i="11" s="1"/>
  <c r="I99" i="4"/>
  <c r="I104" i="4" s="1"/>
  <c r="I105" i="4" s="1"/>
  <c r="E108" i="4"/>
  <c r="F108" i="4"/>
  <c r="I108" i="4"/>
  <c r="J108" i="4"/>
  <c r="C84" i="11" l="1"/>
  <c r="C97" i="11" s="1"/>
  <c r="B77" i="4"/>
  <c r="R30" i="4"/>
  <c r="S30" i="4" s="1"/>
  <c r="B75" i="13"/>
  <c r="AB48" i="15"/>
  <c r="AM576" i="3"/>
  <c r="E99" i="4"/>
  <c r="R99" i="4" s="1"/>
  <c r="B75" i="4"/>
  <c r="B100" i="11"/>
  <c r="B105" i="11" s="1"/>
  <c r="B46" i="4"/>
  <c r="D97" i="11"/>
  <c r="S99" i="4"/>
  <c r="R104" i="4"/>
  <c r="C105" i="11"/>
  <c r="E30" i="13"/>
  <c r="S38" i="4"/>
  <c r="B50" i="11"/>
  <c r="E104" i="4"/>
  <c r="B96" i="4"/>
  <c r="B99" i="13"/>
  <c r="B83" i="13"/>
  <c r="C76" i="11"/>
  <c r="C47" i="11"/>
  <c r="B46" i="11"/>
  <c r="AE34" i="7"/>
  <c r="AE36" i="7" s="1"/>
  <c r="W34" i="7"/>
  <c r="W36" i="7" s="1"/>
  <c r="O34" i="7"/>
  <c r="O36" i="7" s="1"/>
  <c r="G34" i="7"/>
  <c r="G36" i="7" s="1"/>
  <c r="E96" i="4"/>
  <c r="E45" i="13"/>
  <c r="C104" i="4"/>
  <c r="C54" i="4"/>
  <c r="D49" i="4"/>
  <c r="D54" i="4" s="1"/>
  <c r="D63" i="4" s="1"/>
  <c r="D97" i="4" s="1"/>
  <c r="D105" i="4" s="1"/>
  <c r="R38" i="4"/>
  <c r="B46" i="13"/>
  <c r="D84" i="11"/>
  <c r="C50" i="11"/>
  <c r="D50" i="11" s="1"/>
  <c r="B47" i="11"/>
  <c r="AC34" i="7"/>
  <c r="AC36" i="7" s="1"/>
  <c r="U34" i="7"/>
  <c r="U36" i="7" s="1"/>
  <c r="M34" i="7"/>
  <c r="M36" i="7" s="1"/>
  <c r="E34" i="7"/>
  <c r="E36" i="7" s="1"/>
  <c r="E48" i="7" s="1"/>
  <c r="AA34" i="7"/>
  <c r="AA36" i="7" s="1"/>
  <c r="S34" i="7"/>
  <c r="S36" i="7" s="1"/>
  <c r="K34" i="7"/>
  <c r="K36" i="7" s="1"/>
  <c r="B45" i="4"/>
  <c r="E45" i="4" s="1"/>
  <c r="B45" i="13"/>
  <c r="AG34" i="7"/>
  <c r="AG36" i="7" s="1"/>
  <c r="Y34" i="7"/>
  <c r="Y36" i="7" s="1"/>
  <c r="Q34" i="7"/>
  <c r="Q36" i="7" s="1"/>
  <c r="I34" i="7"/>
  <c r="I36" i="7" s="1"/>
  <c r="B49" i="4" l="1"/>
  <c r="E49" i="4" s="1"/>
  <c r="R49" i="4" s="1"/>
  <c r="AC884" i="3"/>
  <c r="E75" i="4"/>
  <c r="D105" i="11"/>
  <c r="D100" i="11"/>
  <c r="C55" i="11"/>
  <c r="C64" i="11"/>
  <c r="Y44" i="7"/>
  <c r="Y48" i="7"/>
  <c r="K48" i="7"/>
  <c r="K44" i="7"/>
  <c r="M44" i="7"/>
  <c r="M48" i="7"/>
  <c r="AE44" i="7"/>
  <c r="AE48" i="7"/>
  <c r="E46" i="4"/>
  <c r="R46" i="4" s="1"/>
  <c r="S46" i="4"/>
  <c r="AG44" i="7"/>
  <c r="AG48" i="7"/>
  <c r="I44" i="7"/>
  <c r="I48" i="7"/>
  <c r="S48" i="7"/>
  <c r="S44" i="7"/>
  <c r="U44" i="7"/>
  <c r="U48" i="7"/>
  <c r="C63" i="4"/>
  <c r="B54" i="4"/>
  <c r="B63" i="4" s="1"/>
  <c r="B54" i="13"/>
  <c r="G44" i="7"/>
  <c r="G48" i="7"/>
  <c r="B55" i="11"/>
  <c r="B64" i="11" s="1"/>
  <c r="B98" i="11" s="1"/>
  <c r="B106" i="11" s="1"/>
  <c r="E99" i="13"/>
  <c r="S104" i="4"/>
  <c r="E104" i="13" s="1"/>
  <c r="Q44" i="7"/>
  <c r="Q48" i="7"/>
  <c r="R45" i="4"/>
  <c r="R54" i="4" s="1"/>
  <c r="E54" i="4"/>
  <c r="E63" i="4" s="1"/>
  <c r="AA48" i="7"/>
  <c r="AA44" i="7"/>
  <c r="AC44" i="7"/>
  <c r="AC48" i="7"/>
  <c r="B104" i="13"/>
  <c r="B104" i="4"/>
  <c r="N150" i="23" s="1"/>
  <c r="O44" i="7"/>
  <c r="O48" i="7"/>
  <c r="D47" i="11"/>
  <c r="E38" i="13"/>
  <c r="D46" i="11"/>
  <c r="E44" i="7"/>
  <c r="E67" i="7" s="1"/>
  <c r="R63" i="4"/>
  <c r="W44" i="7"/>
  <c r="W48" i="7"/>
  <c r="D76" i="11"/>
  <c r="C78" i="11"/>
  <c r="D78" i="11" s="1"/>
  <c r="R75" i="4" l="1"/>
  <c r="R77" i="4" s="1"/>
  <c r="E77" i="4"/>
  <c r="R97" i="4"/>
  <c r="R105" i="4" s="1"/>
  <c r="E97" i="4"/>
  <c r="E105" i="4" s="1"/>
  <c r="O46" i="7"/>
  <c r="O67" i="7"/>
  <c r="O47" i="7"/>
  <c r="AC67" i="7"/>
  <c r="AC47" i="7"/>
  <c r="AC46" i="7"/>
  <c r="U67" i="7"/>
  <c r="U47" i="7"/>
  <c r="U46" i="7"/>
  <c r="I47" i="7"/>
  <c r="I46" i="7"/>
  <c r="I67" i="7"/>
  <c r="M67" i="7"/>
  <c r="M47" i="7"/>
  <c r="M46" i="7"/>
  <c r="Y47" i="7"/>
  <c r="Y46" i="7"/>
  <c r="Y67" i="7"/>
  <c r="N161" i="23"/>
  <c r="N151" i="23"/>
  <c r="S47" i="7"/>
  <c r="S46" i="7"/>
  <c r="S67" i="7"/>
  <c r="K47" i="7"/>
  <c r="K46" i="7"/>
  <c r="K67" i="7"/>
  <c r="AA47" i="7"/>
  <c r="AA46" i="7"/>
  <c r="AA67" i="7"/>
  <c r="E47" i="7"/>
  <c r="E46" i="7"/>
  <c r="Q47" i="7"/>
  <c r="Q46" i="7"/>
  <c r="Q67" i="7"/>
  <c r="C97" i="4"/>
  <c r="B63" i="13"/>
  <c r="AG47" i="7"/>
  <c r="AG46" i="7"/>
  <c r="AG67" i="7"/>
  <c r="AE46" i="7"/>
  <c r="AE67" i="7"/>
  <c r="AE47" i="7"/>
  <c r="D55" i="11"/>
  <c r="W46" i="7"/>
  <c r="W67" i="7"/>
  <c r="W47" i="7"/>
  <c r="G46" i="7"/>
  <c r="G67" i="7"/>
  <c r="G47" i="7"/>
  <c r="E46" i="13"/>
  <c r="S54" i="4"/>
  <c r="C98" i="11"/>
  <c r="D64" i="11"/>
  <c r="AG73" i="7" l="1"/>
  <c r="AG69" i="7"/>
  <c r="AG74" i="7"/>
  <c r="I73" i="7"/>
  <c r="I69" i="7"/>
  <c r="I74" i="7"/>
  <c r="AC74" i="7"/>
  <c r="AC73" i="7"/>
  <c r="AC77" i="7" s="1"/>
  <c r="AC69" i="7"/>
  <c r="C105" i="4"/>
  <c r="B97" i="13"/>
  <c r="B97" i="4"/>
  <c r="Q73" i="7"/>
  <c r="Q69" i="7"/>
  <c r="Q74" i="7"/>
  <c r="S74" i="7"/>
  <c r="S73" i="7"/>
  <c r="S69" i="7"/>
  <c r="U74" i="7"/>
  <c r="U73" i="7"/>
  <c r="U69" i="7"/>
  <c r="AE69" i="7"/>
  <c r="AE74" i="7"/>
  <c r="AE73" i="7"/>
  <c r="AE77" i="7" s="1"/>
  <c r="E74" i="7"/>
  <c r="E73" i="7"/>
  <c r="E69" i="7"/>
  <c r="K74" i="7"/>
  <c r="K73" i="7"/>
  <c r="K69" i="7"/>
  <c r="Y73" i="7"/>
  <c r="Y69" i="7"/>
  <c r="Y74" i="7"/>
  <c r="O69" i="7"/>
  <c r="O74" i="7"/>
  <c r="O73" i="7"/>
  <c r="O77" i="7" s="1"/>
  <c r="E54" i="13"/>
  <c r="S63" i="4"/>
  <c r="W69" i="7"/>
  <c r="W74" i="7"/>
  <c r="W73" i="7"/>
  <c r="D98" i="11"/>
  <c r="C106" i="11"/>
  <c r="D106" i="11" s="1"/>
  <c r="G69" i="7"/>
  <c r="G74" i="7"/>
  <c r="G73" i="7"/>
  <c r="G77" i="7" s="1"/>
  <c r="AA74" i="7"/>
  <c r="AA73" i="7"/>
  <c r="AA69" i="7"/>
  <c r="M74" i="7"/>
  <c r="M73" i="7"/>
  <c r="M69" i="7"/>
  <c r="M77" i="7" l="1"/>
  <c r="M79" i="7" s="1"/>
  <c r="AE79" i="7"/>
  <c r="O79" i="7"/>
  <c r="G79" i="7"/>
  <c r="AC79" i="7"/>
  <c r="Y77" i="7"/>
  <c r="Y79" i="7" s="1"/>
  <c r="Q77" i="7"/>
  <c r="Q79" i="7" s="1"/>
  <c r="AA77" i="7"/>
  <c r="AA79" i="7" s="1"/>
  <c r="W77" i="7"/>
  <c r="W79" i="7" s="1"/>
  <c r="E63" i="13"/>
  <c r="S97" i="4"/>
  <c r="K77" i="7"/>
  <c r="K79" i="7" s="1"/>
  <c r="E77" i="7"/>
  <c r="E79" i="7" s="1"/>
  <c r="U77" i="7"/>
  <c r="U79" i="7" s="1"/>
  <c r="S77" i="7"/>
  <c r="S79" i="7" s="1"/>
  <c r="B105" i="4"/>
  <c r="AC454" i="3"/>
  <c r="B105" i="13"/>
  <c r="AG252" i="20"/>
  <c r="I77" i="7"/>
  <c r="I79" i="7" s="1"/>
  <c r="AG77" i="7"/>
  <c r="AG79" i="7" s="1"/>
  <c r="E97" i="13" l="1"/>
  <c r="S105" i="4"/>
  <c r="AC453" i="3"/>
  <c r="AB47" i="15"/>
  <c r="AB49" i="15" s="1"/>
  <c r="AB249" i="20"/>
  <c r="AG251" i="20" s="1"/>
  <c r="AG253" i="20" s="1"/>
  <c r="AK256" i="20" s="1"/>
  <c r="T792" i="20" s="1"/>
  <c r="AF792" i="20" s="1"/>
  <c r="E105" i="13" l="1"/>
  <c r="S107" i="4"/>
  <c r="AC455" i="3" l="1"/>
  <c r="AF766" i="20"/>
  <c r="AF768" i="20" s="1"/>
  <c r="AK774" i="20" s="1"/>
  <c r="T799" i="20" s="1"/>
  <c r="AF799" i="20" s="1"/>
  <c r="AF801" i="20" s="1"/>
  <c r="E107" i="13"/>
  <c r="T11" i="15" l="1"/>
  <c r="T23" i="15" s="1"/>
  <c r="Y11" i="15"/>
  <c r="Y23" i="15" s="1"/>
  <c r="Y26" i="15" s="1"/>
  <c r="Y28" i="15" s="1"/>
  <c r="T26" i="15" l="1"/>
  <c r="T28" i="15" s="1"/>
  <c r="T29" i="15" s="1"/>
  <c r="Y38" i="15"/>
  <c r="Y40" i="15" s="1"/>
  <c r="AD38" i="15"/>
  <c r="AD40" i="15" s="1"/>
  <c r="Y64" i="15"/>
  <c r="Y68" i="15" s="1"/>
  <c r="Y41" i="15" l="1"/>
  <c r="AB50" i="15"/>
  <c r="AB54" i="15" s="1"/>
  <c r="AB55" i="15" s="1"/>
  <c r="AB56" i="15" s="1"/>
  <c r="M26" i="3" l="1"/>
  <c r="P203" i="3" s="1"/>
  <c r="AB57" i="15"/>
  <c r="AB59" i="15" l="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9" authorId="0" shapeId="0" xr:uid="{00000000-0006-0000-0C00-000001000000}">
      <text>
        <r>
          <rPr>
            <sz val="9"/>
            <color indexed="81"/>
            <rFont val="Tahoma"/>
            <family val="2"/>
          </rPr>
          <t>INSERT PERCENTAGE SHARE OF RESIDUAL RECEIPTS CASH FLOW</t>
        </r>
      </text>
    </comment>
    <comment ref="C72"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<sst xmlns="http://schemas.openxmlformats.org/spreadsheetml/2006/main" count="5030" uniqueCount="2635">
  <si>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</si>
  <si>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</si>
  <si>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</si>
  <si>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</si>
  <si>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</si>
  <si>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</si>
  <si>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</si>
  <si>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</si>
  <si>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</si>
  <si>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</si>
  <si>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</si>
  <si>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</si>
  <si>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</si>
  <si>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</si>
  <si>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</si>
  <si>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</si>
  <si>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</si>
  <si>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</si>
  <si>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</si>
  <si>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</si>
  <si>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</si>
  <si>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</si>
  <si>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</si>
  <si>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</si>
  <si>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</si>
  <si>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</si>
  <si>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</si>
  <si>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</si>
  <si>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</si>
  <si>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</si>
  <si>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</si>
  <si>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</si>
  <si>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</si>
  <si>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</si>
  <si>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</si>
  <si>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</si>
  <si>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</si>
  <si>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</si>
  <si>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</si>
  <si>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</si>
  <si>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</si>
  <si>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</si>
  <si>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</si>
  <si>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</si>
  <si>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</si>
  <si>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</si>
  <si>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</si>
  <si>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</si>
  <si>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</si>
  <si>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</si>
  <si>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</si>
  <si>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</si>
  <si>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</si>
  <si>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</si>
  <si>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</si>
  <si>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</si>
  <si>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</si>
  <si>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</si>
  <si>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</si>
  <si>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</si>
  <si>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</si>
  <si>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</si>
  <si>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</si>
  <si>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</si>
  <si>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</si>
  <si>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</si>
  <si>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</si>
  <si>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</si>
  <si>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</si>
  <si>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</si>
  <si>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</si>
  <si>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</si>
  <si>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</si>
  <si>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</si>
  <si>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</si>
  <si>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</si>
  <si>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</si>
  <si>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</si>
  <si>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</si>
  <si>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</si>
  <si>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</si>
  <si>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</si>
  <si>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</si>
  <si>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</si>
  <si>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</si>
  <si>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</si>
  <si>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</si>
  <si>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</si>
  <si>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</si>
  <si>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</si>
  <si>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</si>
  <si>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</si>
  <si>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</si>
  <si>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</si>
  <si>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</si>
  <si>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</si>
  <si>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</si>
  <si>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</si>
  <si>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</si>
  <si>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</si>
  <si>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</si>
  <si>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</si>
  <si>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</si>
  <si>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</si>
  <si>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</si>
  <si>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</si>
  <si>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</si>
  <si>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</si>
  <si>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</si>
  <si>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</si>
  <si>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</si>
  <si>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</si>
  <si>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</si>
  <si>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</si>
  <si>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</si>
  <si>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</si>
  <si>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</si>
  <si>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</si>
  <si>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</si>
  <si>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</si>
  <si>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</si>
  <si>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</si>
  <si>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</si>
  <si>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</si>
  <si>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</si>
  <si>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</si>
  <si>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</si>
  <si>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</si>
  <si>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</si>
  <si>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</si>
  <si>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</si>
  <si>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</si>
  <si>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</si>
  <si>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</si>
  <si>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</si>
  <si>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</si>
  <si>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</si>
  <si>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</si>
  <si>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</si>
  <si>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</si>
  <si>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</si>
  <si>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</si>
  <si>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</si>
  <si>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</si>
  <si>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</si>
  <si>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</si>
  <si>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</si>
  <si>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</si>
  <si>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</si>
  <si>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</si>
  <si>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</si>
  <si>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</si>
  <si>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</si>
  <si>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</si>
  <si>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</si>
  <si>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</si>
  <si>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</si>
  <si>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</si>
  <si>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</si>
  <si>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</si>
  <si>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</si>
  <si>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</si>
  <si>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</si>
  <si>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</si>
  <si>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</si>
  <si>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</si>
  <si>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</si>
  <si>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</si>
  <si>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</si>
  <si>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</si>
  <si>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</si>
  <si>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</si>
  <si>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</si>
  <si>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</si>
  <si>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</si>
  <si>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</si>
  <si>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</si>
  <si>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</si>
  <si>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</si>
  <si>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</si>
  <si>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</si>
  <si>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</si>
  <si>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</si>
  <si>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</si>
  <si>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</si>
  <si>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</si>
  <si>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</si>
  <si>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</si>
  <si>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</si>
  <si>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</si>
  <si>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</si>
  <si>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</si>
  <si>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</si>
  <si>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</si>
  <si>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</si>
  <si>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</si>
  <si>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</si>
  <si>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</si>
  <si>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</si>
  <si>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</si>
  <si>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</si>
  <si>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</si>
  <si>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</si>
  <si>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</si>
  <si>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</si>
  <si>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</si>
  <si>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</si>
  <si>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</si>
  <si>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</si>
  <si>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</si>
  <si>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</si>
  <si>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</si>
  <si>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</si>
  <si>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</si>
  <si>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</si>
  <si>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</si>
  <si>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</si>
  <si>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</si>
  <si>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</si>
  <si>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</si>
  <si>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</si>
  <si>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</si>
  <si>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</si>
  <si>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</si>
  <si>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</si>
  <si>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</si>
  <si>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</si>
  <si>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</si>
  <si>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</si>
  <si>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</si>
  <si>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</si>
  <si>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</si>
  <si>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</si>
  <si>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</si>
  <si>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</si>
  <si>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</si>
  <si>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</si>
  <si>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</si>
  <si>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</si>
  <si>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</si>
  <si>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</si>
  <si>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</si>
  <si>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</si>
  <si>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</si>
  <si>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</si>
  <si>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</si>
  <si>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</si>
  <si>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</si>
  <si>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</si>
  <si>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</si>
  <si>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</si>
  <si>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</si>
  <si>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</si>
  <si>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</si>
  <si>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</si>
  <si>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</si>
  <si>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</si>
  <si>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</si>
  <si>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</si>
  <si>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</si>
  <si>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</si>
  <si>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</si>
  <si>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</si>
  <si>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</si>
  <si>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</si>
  <si>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</si>
  <si>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</si>
  <si>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</si>
  <si>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</si>
  <si>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</si>
  <si>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</si>
  <si>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</si>
  <si>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</si>
  <si>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</si>
  <si>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</si>
  <si>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</si>
  <si>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</si>
  <si>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</si>
  <si>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</si>
  <si>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</si>
  <si>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</si>
  <si>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</si>
  <si>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</si>
  <si>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</si>
  <si>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</si>
  <si>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</si>
  <si>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</si>
  <si>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</si>
  <si>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</si>
  <si>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</si>
  <si>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</si>
  <si>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</si>
  <si>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</si>
  <si>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</si>
  <si>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</si>
  <si>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</si>
  <si>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</si>
  <si>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</si>
  <si>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</si>
  <si>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</si>
  <si>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</si>
  <si>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</si>
  <si>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</si>
  <si>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</si>
  <si>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</si>
  <si>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</si>
  <si>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</si>
  <si>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</si>
  <si>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</si>
  <si>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</si>
  <si>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</si>
  <si>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</si>
  <si>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</si>
  <si>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</si>
  <si>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</si>
  <si>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</si>
  <si>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</si>
  <si>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</si>
  <si>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</si>
  <si>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</si>
  <si>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</si>
  <si>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</si>
  <si>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</si>
  <si>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</si>
  <si>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</si>
  <si>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</si>
  <si>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</si>
  <si>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</si>
  <si>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</si>
  <si>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</si>
  <si>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</si>
  <si>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</si>
  <si>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</si>
  <si>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</si>
  <si>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</si>
  <si>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</si>
  <si>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</si>
  <si>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</si>
  <si>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</si>
  <si>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</si>
  <si>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</si>
  <si>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</si>
  <si>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</si>
  <si>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</si>
  <si>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</si>
  <si>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</si>
  <si>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</si>
  <si>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</si>
  <si>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</si>
  <si>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</si>
  <si>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</si>
  <si>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</si>
  <si>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</si>
  <si>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</si>
  <si>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</si>
  <si>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</si>
  <si>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</si>
  <si>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</si>
  <si>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</si>
  <si>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</si>
  <si>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</si>
  <si>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</si>
  <si>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</si>
  <si>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</si>
  <si>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</si>
  <si>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</si>
  <si>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</si>
  <si>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</si>
  <si>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</si>
  <si>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</si>
  <si>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</si>
  <si>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</si>
  <si>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</si>
  <si>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</si>
  <si>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</si>
  <si>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</si>
  <si>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</si>
  <si>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</si>
  <si>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</si>
  <si>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</si>
  <si>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</si>
  <si>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</si>
  <si>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</si>
  <si>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</si>
  <si>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</si>
  <si>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</si>
  <si>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</si>
  <si>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</si>
  <si>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</si>
  <si>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</si>
  <si>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</si>
  <si>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</si>
  <si>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</si>
  <si>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</si>
  <si>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</si>
  <si>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</si>
  <si>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</si>
  <si>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</si>
  <si>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</si>
  <si>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</si>
  <si>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</si>
  <si>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</si>
  <si>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</si>
  <si>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</si>
  <si>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</si>
  <si>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</si>
  <si>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</si>
  <si>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</si>
  <si>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</si>
  <si>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</si>
  <si>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</si>
  <si>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</si>
  <si>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</si>
  <si>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</si>
  <si>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</si>
  <si>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</si>
  <si>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</si>
  <si>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</si>
  <si>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</si>
  <si>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</si>
  <si>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</si>
  <si>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</si>
  <si>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</si>
  <si>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</si>
  <si>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</si>
  <si>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</si>
  <si>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</si>
  <si>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</si>
  <si>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</si>
  <si>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</si>
  <si>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</si>
  <si>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</si>
  <si>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</si>
  <si>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</si>
  <si>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</si>
  <si>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</si>
  <si>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</si>
  <si>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</si>
  <si>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</si>
  <si>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</si>
  <si>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</si>
  <si>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</si>
  <si>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</si>
  <si>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</si>
  <si>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</si>
  <si>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</si>
  <si>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</si>
  <si>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</si>
  <si>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</si>
  <si>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</si>
  <si>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</si>
  <si>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</si>
  <si>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</si>
  <si>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</si>
  <si>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</si>
  <si>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</si>
  <si>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</si>
  <si>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</si>
  <si>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</si>
  <si>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</si>
  <si>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</si>
  <si>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</si>
  <si>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</si>
  <si>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</si>
  <si>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</si>
  <si>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</si>
  <si>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</si>
  <si>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</si>
  <si>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</si>
  <si>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</si>
  <si>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</si>
  <si>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</si>
  <si>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</si>
  <si>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</si>
  <si>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</si>
  <si>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</si>
  <si>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</si>
  <si>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</si>
  <si>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</si>
  <si>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</si>
  <si>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</si>
  <si>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</si>
  <si>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</si>
  <si>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</si>
  <si>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</si>
  <si>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</si>
  <si>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</si>
  <si>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</si>
  <si>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</si>
  <si>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</si>
  <si>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</si>
  <si>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</si>
  <si>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</si>
  <si>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</si>
  <si>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</si>
  <si>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</si>
  <si>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</si>
  <si>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</si>
  <si>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</si>
  <si>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</si>
  <si>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</si>
  <si>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</si>
  <si>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</si>
  <si>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</si>
  <si>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</si>
  <si>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</si>
  <si>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</si>
  <si>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</si>
  <si>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</si>
  <si>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</si>
  <si>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</si>
  <si>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</si>
  <si>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</si>
  <si>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</si>
  <si>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</si>
  <si>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</si>
  <si>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</si>
  <si>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</si>
  <si>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</si>
  <si>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</si>
  <si>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</si>
  <si>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</si>
  <si>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</si>
  <si>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</si>
  <si>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</si>
  <si>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</si>
  <si>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</si>
  <si>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</si>
  <si>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</si>
  <si>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</si>
  <si>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</si>
  <si>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</si>
  <si>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</si>
  <si>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</si>
  <si>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</si>
  <si>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</si>
  <si>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</si>
  <si>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</si>
  <si>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</si>
  <si>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</si>
  <si>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</si>
  <si>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</si>
  <si>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</si>
  <si>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</si>
  <si>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</si>
  <si>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</si>
  <si>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</si>
  <si>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</si>
  <si>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</si>
  <si>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</si>
  <si>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</si>
  <si>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</si>
  <si>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</si>
  <si>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</si>
  <si>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</si>
  <si>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</si>
  <si>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</si>
  <si>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</si>
  <si>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</si>
  <si>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</si>
  <si>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</si>
  <si>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</si>
  <si>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</si>
  <si>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</si>
  <si>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</si>
  <si>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</si>
  <si>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</si>
  <si>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</si>
  <si>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</si>
  <si>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</si>
  <si>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</si>
  <si>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</si>
  <si>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</si>
  <si>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</si>
  <si>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</si>
  <si>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</si>
  <si>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</si>
  <si>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</si>
  <si>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</si>
  <si>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</si>
  <si>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</si>
  <si>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</si>
  <si>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</si>
  <si>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</si>
  <si>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</si>
  <si>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</si>
  <si>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</si>
  <si>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</si>
  <si>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</si>
  <si>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</si>
  <si>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</si>
  <si>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</si>
  <si>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</si>
  <si>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</si>
  <si>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</si>
  <si>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</si>
  <si>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</si>
  <si>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</si>
  <si>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</si>
  <si>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</si>
  <si>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</si>
  <si>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</si>
  <si>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</si>
  <si>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</si>
  <si>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</si>
  <si>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</si>
  <si>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</si>
  <si>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</si>
  <si>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</si>
  <si>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</si>
  <si>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</si>
  <si>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</si>
  <si>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</si>
  <si>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</si>
  <si>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</si>
  <si>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</si>
  <si>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</si>
  <si>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</si>
  <si>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</si>
  <si>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</si>
  <si>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</si>
  <si>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</si>
  <si>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</si>
  <si>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</si>
  <si>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</si>
  <si>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</si>
  <si>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</si>
  <si>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</si>
  <si>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</si>
  <si>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</si>
  <si>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</si>
  <si>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</si>
  <si>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</si>
  <si>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</si>
  <si>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</si>
  <si>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</si>
  <si>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</si>
  <si>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</si>
  <si>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</si>
  <si>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</si>
  <si>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</si>
  <si>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</si>
  <si>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</si>
  <si>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</si>
  <si>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</si>
  <si>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</si>
  <si>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</si>
  <si>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</si>
  <si>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</si>
  <si>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</si>
  <si>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</si>
  <si>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</si>
  <si>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</si>
  <si>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</si>
  <si>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</si>
  <si>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</si>
  <si>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</si>
  <si>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</si>
  <si>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</si>
  <si>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</si>
  <si>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</si>
  <si>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</si>
  <si>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</si>
  <si>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</si>
  <si>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</si>
  <si>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</si>
  <si>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</si>
  <si>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</si>
  <si>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</si>
  <si>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</si>
  <si>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</si>
  <si>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</si>
  <si>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</si>
  <si>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</si>
  <si>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</si>
  <si>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</si>
  <si>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</si>
  <si>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</si>
  <si>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</si>
  <si>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</si>
  <si>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</si>
  <si>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</si>
  <si>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</si>
  <si>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</si>
  <si>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</si>
  <si>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</si>
  <si>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</si>
  <si>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</si>
  <si>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</si>
  <si>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</si>
  <si>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</si>
  <si>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</si>
  <si>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</si>
  <si>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</si>
  <si>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</si>
  <si>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</si>
  <si>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</si>
  <si>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</si>
  <si>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</si>
  <si>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</si>
  <si>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</si>
  <si>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</si>
  <si>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</si>
  <si>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</si>
  <si>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</si>
  <si>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</si>
  <si>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</si>
  <si>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</si>
  <si>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</si>
  <si>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</si>
  <si>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</si>
  <si>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</si>
  <si>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</si>
  <si>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</si>
  <si>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</si>
  <si>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</si>
  <si>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</si>
  <si>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</si>
  <si>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</si>
  <si>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</si>
  <si>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</si>
  <si>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</si>
  <si>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</si>
  <si>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</si>
  <si>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</si>
  <si>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</si>
  <si>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</si>
  <si>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</si>
  <si>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</si>
  <si>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</si>
  <si>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</si>
  <si>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</si>
  <si>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</si>
  <si>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</si>
  <si>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</si>
  <si>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</si>
  <si>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</si>
  <si>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</si>
  <si>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</si>
  <si>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</si>
  <si>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</si>
  <si>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</si>
  <si>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</si>
  <si>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</si>
  <si>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</si>
  <si>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</si>
  <si>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</si>
  <si>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</si>
  <si>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</si>
  <si>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</si>
  <si>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</si>
  <si>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</si>
  <si>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</si>
  <si>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</si>
  <si>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</si>
  <si>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</si>
  <si>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</si>
  <si>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</si>
  <si>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</si>
  <si>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</si>
  <si>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</si>
  <si>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</si>
  <si>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</si>
  <si>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</si>
  <si>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</si>
  <si>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</si>
  <si>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</si>
  <si>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</si>
  <si>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</si>
  <si>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</si>
  <si>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</si>
  <si>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</si>
  <si>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</si>
  <si>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</si>
  <si>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</si>
  <si>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</si>
  <si>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</si>
  <si>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</si>
  <si>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</si>
  <si>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</si>
  <si>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</si>
  <si>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</si>
  <si>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</si>
  <si>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</si>
  <si>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</si>
  <si>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</si>
  <si>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</si>
  <si>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</si>
  <si>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</si>
  <si>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</si>
  <si>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</si>
  <si>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</si>
  <si>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</si>
  <si>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</si>
  <si>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</si>
  <si>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</si>
  <si>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</si>
  <si>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</si>
  <si>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</si>
  <si>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</si>
  <si>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</si>
  <si>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</si>
  <si>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</si>
  <si>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</si>
  <si>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</si>
  <si>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</si>
  <si>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</si>
  <si>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</si>
  <si>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</si>
  <si>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</si>
  <si>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</si>
  <si>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</si>
  <si>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</si>
  <si>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</si>
  <si>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</si>
  <si>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</si>
  <si>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</si>
  <si>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</si>
  <si>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</si>
  <si>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</si>
  <si>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</si>
  <si>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</si>
  <si>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</si>
  <si>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</si>
  <si>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</si>
  <si>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</si>
  <si>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</si>
  <si>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</si>
  <si>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</si>
  <si>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</si>
  <si>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</si>
  <si>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</si>
  <si>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</si>
  <si>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</si>
  <si>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</si>
  <si>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</si>
  <si>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</si>
  <si>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</si>
  <si>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</si>
  <si>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</si>
  <si>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</si>
  <si>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</si>
  <si>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</si>
  <si>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</si>
  <si>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</si>
  <si>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</si>
  <si>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</si>
  <si>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</si>
  <si>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</si>
  <si>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</si>
  <si>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</si>
  <si>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</si>
  <si>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</si>
  <si>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</si>
  <si>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</si>
  <si>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</si>
  <si>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</si>
  <si>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</si>
  <si>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</si>
  <si>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</si>
  <si>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</si>
  <si>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</si>
  <si>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</si>
  <si>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</si>
  <si>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</si>
  <si>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</si>
  <si>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</si>
  <si>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</si>
  <si>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</si>
  <si>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</si>
  <si>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</si>
  <si>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</si>
  <si>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</si>
  <si>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</si>
  <si>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</si>
  <si>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</si>
  <si>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</si>
  <si>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</si>
  <si>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</si>
  <si>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</si>
  <si>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</si>
  <si>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</si>
  <si>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</si>
  <si>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</si>
  <si>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</si>
  <si>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</si>
  <si>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</si>
  <si>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</si>
  <si>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</si>
  <si>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</si>
  <si>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</si>
  <si>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</si>
  <si>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</si>
  <si>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</si>
  <si>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</si>
  <si>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</si>
  <si>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</si>
  <si>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</si>
  <si>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</si>
  <si>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</si>
  <si>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</si>
  <si>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</si>
  <si>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</si>
  <si>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</si>
  <si>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</si>
  <si>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</si>
  <si>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</si>
  <si>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</si>
  <si>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</si>
  <si>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</si>
  <si>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</si>
  <si>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</si>
  <si>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</si>
  <si>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</si>
  <si>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</si>
  <si>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</si>
  <si>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</si>
  <si>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</si>
  <si>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</si>
  <si>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</si>
  <si>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</si>
  <si>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</si>
  <si>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</si>
  <si>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</si>
  <si>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</si>
  <si>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</si>
  <si>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</si>
  <si>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</si>
  <si>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</si>
  <si>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</si>
  <si>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</si>
  <si>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</si>
  <si>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</si>
  <si>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</si>
  <si>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</si>
  <si>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</si>
  <si>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</si>
  <si>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</si>
  <si>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</si>
  <si>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</si>
  <si>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</si>
  <si>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</si>
  <si>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</si>
  <si>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</si>
  <si>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</si>
  <si>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</si>
  <si>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</si>
  <si>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</si>
  <si>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</si>
  <si>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</si>
  <si>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</si>
  <si>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</si>
  <si>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</si>
  <si>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</si>
  <si>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</si>
  <si>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</si>
  <si>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</si>
  <si>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</si>
  <si>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</si>
  <si>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</si>
  <si>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</si>
  <si>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</si>
  <si>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</si>
  <si>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</si>
  <si>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</si>
  <si>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</si>
  <si>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</si>
  <si>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</si>
  <si>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</si>
  <si>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</si>
  <si>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</si>
  <si>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</si>
  <si>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</si>
  <si>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</si>
  <si>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</si>
  <si>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</si>
  <si>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</si>
  <si>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</si>
  <si>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</si>
  <si>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</si>
  <si>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</si>
  <si>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</si>
  <si>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</si>
  <si>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</si>
  <si>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</si>
  <si>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</si>
  <si>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</si>
  <si>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</si>
  <si>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</si>
  <si>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</si>
  <si>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</si>
  <si>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</si>
  <si>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</si>
  <si>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</si>
  <si>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</si>
  <si>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</si>
  <si>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</si>
  <si>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</si>
  <si>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</si>
  <si>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</si>
  <si>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</si>
  <si>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</si>
  <si>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</si>
  <si>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</si>
  <si>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</si>
  <si>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</si>
  <si>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</si>
  <si>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</si>
  <si>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</si>
  <si>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</si>
  <si>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</si>
  <si>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</si>
  <si>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</si>
  <si>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</si>
  <si>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</si>
  <si>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</si>
  <si>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</si>
  <si>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</si>
  <si>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</si>
  <si>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</si>
  <si>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</si>
  <si>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</si>
  <si>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</si>
  <si>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</si>
  <si>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</si>
  <si>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</si>
  <si>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</si>
  <si>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</si>
  <si>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</si>
  <si>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</si>
  <si>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</si>
  <si>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</si>
  <si>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</si>
  <si>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</si>
  <si>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</si>
  <si>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</si>
  <si>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</si>
  <si>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</si>
  <si>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</si>
  <si>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</si>
  <si>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</si>
  <si>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</si>
  <si>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</si>
  <si>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</si>
  <si>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</si>
  <si>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</si>
  <si>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</si>
  <si>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</si>
  <si>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</si>
  <si>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</si>
  <si>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</si>
  <si>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</si>
  <si>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</si>
  <si>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</si>
  <si>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</si>
  <si>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</si>
  <si>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</si>
  <si>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</si>
  <si>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</si>
  <si>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</si>
  <si>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</si>
  <si>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</si>
  <si>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</si>
  <si>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</si>
  <si>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</si>
  <si>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</si>
  <si>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</si>
  <si>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</si>
  <si>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</si>
  <si>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</si>
  <si>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</si>
  <si>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</si>
  <si>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</si>
  <si>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</si>
  <si>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</si>
  <si>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</si>
  <si>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</si>
  <si>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</si>
  <si>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</si>
  <si>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</si>
  <si>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</si>
  <si>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</si>
  <si>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</si>
  <si>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</si>
  <si>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</si>
  <si>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</si>
  <si>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</si>
  <si>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</si>
  <si>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</si>
  <si>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</si>
  <si>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</si>
  <si>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</si>
  <si>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</si>
  <si>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</si>
  <si>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</si>
  <si>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</si>
  <si>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</si>
  <si>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</si>
  <si>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</si>
  <si>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</si>
  <si>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</si>
  <si>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</si>
  <si>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</si>
  <si>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</si>
  <si>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</si>
  <si>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</si>
  <si>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</si>
  <si>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</si>
  <si>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</si>
  <si>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</si>
  <si>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</si>
  <si>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</si>
  <si>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</si>
  <si>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</si>
  <si>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</si>
  <si>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</si>
  <si>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</si>
  <si>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</si>
  <si>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</si>
  <si>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</si>
  <si>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</si>
  <si>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</si>
  <si>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</si>
  <si>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</si>
  <si>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</si>
  <si>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</si>
  <si>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</si>
  <si>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</si>
  <si>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</si>
  <si>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</si>
  <si>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</si>
  <si>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</si>
  <si>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</si>
  <si>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</si>
  <si>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</si>
  <si>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</si>
  <si>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</si>
  <si>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</si>
  <si>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</si>
  <si>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</si>
  <si>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</si>
  <si>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</si>
  <si>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</si>
  <si>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</si>
  <si>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</si>
  <si>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</si>
  <si>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</si>
  <si>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</si>
  <si>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</si>
  <si>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</si>
  <si>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</si>
  <si>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</si>
  <si>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</si>
  <si>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</si>
  <si>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</si>
  <si>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</si>
  <si>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</si>
  <si>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</si>
  <si>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</si>
  <si>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</si>
  <si>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</si>
  <si>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</si>
  <si>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</si>
  <si>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</si>
  <si>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</si>
  <si>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</si>
  <si>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</si>
  <si>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</si>
  <si>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</si>
  <si>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</si>
  <si>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</si>
  <si>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</si>
  <si>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</si>
  <si>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</si>
  <si>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</si>
  <si>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</si>
  <si>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</si>
  <si>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</si>
  <si>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</si>
  <si>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</si>
  <si>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</si>
  <si>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</si>
  <si>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</si>
  <si>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</si>
  <si>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</si>
  <si>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</si>
  <si>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</si>
  <si>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</si>
  <si>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</si>
  <si>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</si>
  <si>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</si>
  <si>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</si>
  <si>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</si>
  <si>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</si>
  <si>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</si>
  <si>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</si>
  <si>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</si>
  <si>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</si>
  <si>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</si>
  <si>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</si>
  <si>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</si>
  <si>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</si>
  <si>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</si>
  <si>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</si>
  <si>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</si>
  <si>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</si>
  <si>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</si>
  <si>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</si>
  <si>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</si>
  <si>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</si>
  <si>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</si>
  <si>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</si>
  <si>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</si>
  <si>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</si>
  <si>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</si>
  <si>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</si>
  <si>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</si>
  <si>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</si>
  <si>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</si>
  <si>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</si>
  <si>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</si>
  <si>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</si>
  <si>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</si>
  <si>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</si>
  <si>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</si>
  <si>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</si>
  <si>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</si>
  <si>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</si>
  <si>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</si>
  <si>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</si>
  <si>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</si>
  <si>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</si>
  <si>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</si>
  <si>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</si>
  <si>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</si>
  <si>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</si>
  <si>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</si>
  <si>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</si>
  <si>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</si>
  <si>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</si>
  <si>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</si>
  <si>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</si>
  <si>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</si>
  <si>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</si>
  <si>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</si>
  <si>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</si>
  <si>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</si>
  <si>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</si>
  <si>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</si>
  <si>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</si>
  <si>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</si>
  <si>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</si>
  <si>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</si>
  <si>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</si>
  <si>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</si>
  <si>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</si>
  <si>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</si>
  <si>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</si>
  <si>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</si>
  <si>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</si>
  <si>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</si>
  <si>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</si>
  <si>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</si>
  <si>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</si>
  <si>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</si>
  <si>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</si>
  <si>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</si>
  <si>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</si>
  <si>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</si>
  <si>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</si>
  <si>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</si>
  <si>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</si>
  <si>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</si>
  <si>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</si>
  <si>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</si>
  <si>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</si>
  <si>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</si>
  <si>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</si>
  <si>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</si>
  <si>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</si>
  <si>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</si>
  <si>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</si>
  <si>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</si>
  <si>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</si>
  <si>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</si>
  <si>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</si>
  <si>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</si>
  <si>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</si>
  <si>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</si>
  <si>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</si>
  <si>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</si>
  <si>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</si>
  <si>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</si>
  <si>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</si>
  <si>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</si>
  <si>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</si>
  <si>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</si>
  <si>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</si>
  <si>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</si>
  <si>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</si>
  <si>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</si>
  <si>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</si>
  <si>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</si>
  <si>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</si>
  <si>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</si>
  <si>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</si>
  <si>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</si>
  <si>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</si>
  <si>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</si>
  <si>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</si>
  <si>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</si>
  <si>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</si>
  <si>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</si>
  <si>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</si>
  <si>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</si>
  <si>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</si>
  <si>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</si>
  <si>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</si>
  <si>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</si>
  <si>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</si>
  <si>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</si>
  <si>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</si>
  <si>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</si>
  <si>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</si>
  <si>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</si>
  <si>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</si>
  <si>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</si>
  <si>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</si>
  <si>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</si>
  <si>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</si>
  <si>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</si>
  <si>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</si>
  <si>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</si>
  <si>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</si>
  <si>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</si>
  <si>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</si>
  <si>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</si>
  <si>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</si>
  <si>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</si>
  <si>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</si>
  <si>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</si>
  <si>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</si>
  <si>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</si>
  <si>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</si>
  <si>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</si>
  <si>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</si>
  <si>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</si>
  <si>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</si>
  <si>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</si>
  <si>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</si>
  <si>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</si>
  <si>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</si>
  <si>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</si>
  <si>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</si>
  <si>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</si>
  <si>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</si>
  <si>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</si>
  <si>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</si>
  <si>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</si>
  <si>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</si>
  <si>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</si>
  <si>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</si>
  <si>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</si>
  <si>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</si>
  <si>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</si>
  <si>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</si>
  <si>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</si>
  <si>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</si>
  <si>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</si>
  <si>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</si>
  <si>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</si>
  <si>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</si>
  <si>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</si>
  <si>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</si>
  <si>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</si>
  <si>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</si>
  <si>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</si>
  <si>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</si>
  <si>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</si>
  <si>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</si>
  <si>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</si>
  <si>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</si>
  <si>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</si>
  <si>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</si>
  <si>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</si>
  <si>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</si>
  <si>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</si>
  <si>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</si>
  <si>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</si>
  <si>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</si>
  <si>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</si>
  <si>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</si>
  <si>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</si>
  <si>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</si>
  <si>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</si>
  <si>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</si>
  <si>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</si>
  <si>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</si>
  <si>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</si>
  <si>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</si>
  <si>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</si>
  <si>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</si>
  <si>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</si>
  <si>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</si>
  <si>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</si>
  <si>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</si>
  <si>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</si>
  <si>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</si>
  <si>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</si>
  <si>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</si>
  <si>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</si>
  <si>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</si>
  <si>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</si>
  <si>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</si>
  <si>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</si>
  <si>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</si>
  <si>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</si>
  <si>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</si>
  <si>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</si>
  <si>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</si>
  <si>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</si>
  <si>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</si>
  <si>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</si>
  <si>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</si>
  <si>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</si>
  <si>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</si>
  <si>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</si>
  <si>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</si>
  <si>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</si>
  <si>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</si>
  <si>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</si>
  <si>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</si>
  <si>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</si>
  <si>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</si>
  <si>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</si>
  <si>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</si>
  <si>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</si>
  <si>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</si>
  <si>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</si>
  <si>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</si>
  <si>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</si>
  <si>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</si>
  <si>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</si>
  <si>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</si>
  <si>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</si>
  <si>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</si>
  <si>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</si>
  <si>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</si>
  <si>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</si>
  <si>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</si>
  <si>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</si>
  <si>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</si>
  <si>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</si>
  <si>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</si>
  <si>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</si>
  <si>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</si>
  <si>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</si>
  <si>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</si>
  <si>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</si>
  <si>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</si>
  <si>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</si>
  <si>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</si>
  <si>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</si>
  <si>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</si>
  <si>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</si>
  <si>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</si>
  <si>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</si>
  <si>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</si>
  <si>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</si>
  <si>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</si>
  <si>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</si>
  <si>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</si>
  <si>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</si>
  <si>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</si>
  <si>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</si>
  <si>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</si>
  <si>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</si>
  <si>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</si>
  <si>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</si>
  <si>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</si>
  <si>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</si>
  <si>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</si>
  <si>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</si>
  <si>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</si>
  <si>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</si>
  <si>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</si>
  <si>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</si>
  <si>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</si>
  <si>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</si>
  <si>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</si>
  <si>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</si>
  <si>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</si>
  <si>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</si>
  <si>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</si>
  <si>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</si>
  <si>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</si>
  <si>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</si>
  <si>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</si>
  <si>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</si>
  <si>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</si>
  <si>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</si>
  <si>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</si>
  <si>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</si>
  <si>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</si>
  <si>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</si>
  <si>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</si>
  <si>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</si>
  <si>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</si>
  <si>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</si>
  <si>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</si>
  <si>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</si>
  <si>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</si>
  <si>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</si>
  <si>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</si>
  <si>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</si>
  <si>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</si>
  <si>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</si>
  <si>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</si>
  <si>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</si>
  <si>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</si>
  <si>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</si>
  <si>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</si>
  <si>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</si>
  <si>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</si>
  <si>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</si>
  <si>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</si>
  <si>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</si>
  <si>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</si>
  <si>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</si>
  <si>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</si>
  <si>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</si>
  <si>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</si>
  <si>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</si>
  <si>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</si>
  <si>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</si>
  <si>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</si>
  <si>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</si>
  <si>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</si>
  <si>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</si>
  <si>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</si>
  <si>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</si>
  <si>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</si>
  <si>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</si>
  <si>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</si>
  <si>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</si>
  <si>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</si>
  <si>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</si>
  <si>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</si>
  <si>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</si>
  <si>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</si>
  <si>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</si>
  <si>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</si>
  <si>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</si>
  <si>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</si>
  <si>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</si>
  <si>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</si>
  <si>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</si>
  <si>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</si>
  <si>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</si>
  <si>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</si>
  <si>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</si>
  <si>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</si>
  <si>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</si>
  <si>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</si>
  <si>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</si>
  <si>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</si>
  <si>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</si>
  <si>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</si>
  <si>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</si>
  <si>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</si>
  <si>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</si>
  <si>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</si>
  <si>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</si>
  <si>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</si>
  <si>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</si>
  <si>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</si>
  <si>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</si>
  <si>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</si>
  <si>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</si>
  <si>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</si>
  <si>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</si>
  <si>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</si>
  <si>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</si>
  <si>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</si>
  <si>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</si>
  <si>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</si>
  <si>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</si>
  <si>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</si>
  <si>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</si>
  <si>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</si>
  <si>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</si>
  <si>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</si>
  <si>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</si>
  <si>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</si>
  <si>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</si>
  <si>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</si>
  <si>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</si>
  <si>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</si>
  <si>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</si>
  <si>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</si>
  <si>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</si>
  <si>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</si>
  <si>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</si>
  <si>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</si>
  <si>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</si>
  <si>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</si>
  <si>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</si>
  <si>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</si>
  <si>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</si>
  <si>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</si>
  <si>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</si>
  <si>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</si>
  <si>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</si>
  <si>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</si>
  <si>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</si>
  <si>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</si>
  <si>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</si>
  <si>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</si>
  <si>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</si>
  <si>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</si>
  <si>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</si>
  <si>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</si>
  <si>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</si>
  <si>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</si>
  <si>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</si>
  <si>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</si>
  <si>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</si>
  <si>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</si>
  <si>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</si>
  <si>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</si>
  <si>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</si>
  <si>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</si>
  <si>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</si>
  <si>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</si>
  <si>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</si>
  <si>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</si>
  <si>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</si>
  <si>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</si>
  <si>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</si>
  <si>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</si>
  <si>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</si>
  <si>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</si>
  <si>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</si>
  <si>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</si>
  <si>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</si>
  <si>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</si>
  <si>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</si>
  <si>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</si>
  <si>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</si>
  <si>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</si>
  <si>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</si>
  <si>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</si>
  <si>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</si>
  <si>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</si>
  <si>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</si>
  <si>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</si>
  <si>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</si>
  <si>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</si>
  <si>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</si>
  <si>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</si>
  <si>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</si>
  <si>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</si>
  <si>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</si>
  <si>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</si>
  <si>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</si>
  <si>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</si>
  <si>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</si>
  <si>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</si>
  <si>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</si>
  <si>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</si>
  <si>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</si>
  <si>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</si>
  <si>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</si>
  <si>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</si>
  <si>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</si>
  <si>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</si>
  <si>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</si>
  <si>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</si>
  <si>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</si>
  <si>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</si>
  <si>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</si>
  <si>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</si>
  <si>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</si>
  <si>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</si>
  <si>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</si>
  <si>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</si>
  <si>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</si>
  <si>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</si>
  <si>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</si>
  <si>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</si>
  <si>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</si>
  <si>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</si>
  <si>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</si>
  <si>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</si>
  <si>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</si>
  <si>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</si>
  <si>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</si>
  <si>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</si>
  <si>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</si>
  <si>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</si>
  <si>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</si>
  <si>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</si>
  <si>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</si>
  <si>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</si>
  <si>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</si>
  <si>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</si>
  <si>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</si>
  <si>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</si>
  <si>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</si>
  <si>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</si>
  <si>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</si>
  <si>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</si>
  <si>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</si>
  <si>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</si>
  <si>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</si>
  <si>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</si>
  <si>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</si>
  <si>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</si>
  <si>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</si>
  <si>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</si>
  <si>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</si>
  <si>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</si>
  <si>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</si>
  <si>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</si>
  <si>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</si>
  <si>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</si>
  <si>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</si>
  <si>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</si>
  <si>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</si>
  <si>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</si>
  <si>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</si>
  <si>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</si>
  <si>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</si>
  <si>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</si>
  <si>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</si>
  <si>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</si>
  <si>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</si>
  <si>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</si>
  <si>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</si>
  <si>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</si>
  <si>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</si>
  <si>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</si>
  <si>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</si>
  <si>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</si>
  <si>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</si>
  <si>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</si>
  <si>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</si>
  <si>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</si>
  <si>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</si>
  <si>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</si>
  <si>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</si>
  <si>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</si>
  <si>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</si>
  <si>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</si>
  <si>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</si>
  <si>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</si>
  <si>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</si>
  <si>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</si>
  <si>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</si>
  <si>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</si>
  <si>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</si>
  <si>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</si>
  <si>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</si>
  <si>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</si>
  <si>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</si>
  <si>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</si>
  <si>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</si>
  <si>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</si>
  <si>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</si>
  <si>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</si>
  <si>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</si>
  <si>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</si>
  <si>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</si>
  <si>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</si>
  <si>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</si>
  <si>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</si>
  <si>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</si>
  <si>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</si>
  <si>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</si>
  <si>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</si>
  <si>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</si>
  <si>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</si>
  <si>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</si>
  <si>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</si>
  <si>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</si>
  <si>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</si>
  <si>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</si>
  <si>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</si>
  <si>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</si>
  <si>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</si>
  <si>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</si>
  <si>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</si>
  <si>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</si>
  <si>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</si>
  <si>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</si>
  <si>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</si>
  <si>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</si>
  <si>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</si>
  <si>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</si>
  <si>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</si>
  <si>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</si>
  <si>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</si>
  <si>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</si>
  <si>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</si>
  <si>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</si>
  <si>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</si>
  <si>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</si>
  <si>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</si>
  <si>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</si>
  <si>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</si>
  <si>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</si>
  <si>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</si>
  <si>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</si>
  <si>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</si>
  <si>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</si>
  <si>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</si>
  <si>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</si>
  <si>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</si>
  <si>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</si>
  <si>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</si>
  <si>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</si>
  <si>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</si>
  <si>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</si>
  <si>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</si>
  <si>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</si>
  <si>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</si>
  <si>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</si>
  <si>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</si>
  <si>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</si>
  <si>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</si>
  <si>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</si>
  <si>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</si>
  <si>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</si>
  <si>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</si>
  <si>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</si>
  <si>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</si>
  <si>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</si>
  <si>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</si>
  <si>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</si>
  <si>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</si>
  <si>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</si>
  <si>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</si>
  <si>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</si>
  <si>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</si>
  <si>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</si>
  <si>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</si>
  <si>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</si>
  <si>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</si>
  <si>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</si>
  <si>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</si>
  <si>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</si>
  <si>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</si>
  <si>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</si>
  <si>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</si>
  <si>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</si>
  <si>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</si>
  <si>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</si>
  <si>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</si>
  <si>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</si>
  <si>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</si>
  <si>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</si>
  <si>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</si>
  <si>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</si>
  <si>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</si>
  <si>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</si>
  <si>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</si>
  <si>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</si>
  <si>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</si>
  <si>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</si>
  <si>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</si>
  <si>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</si>
  <si>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</si>
  <si>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</si>
  <si>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</si>
  <si>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</si>
  <si>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</si>
  <si>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</si>
  <si>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</si>
  <si>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</si>
  <si>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</si>
  <si>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</si>
  <si>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</si>
  <si>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</si>
  <si>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</si>
  <si>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</si>
  <si>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</si>
  <si>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</si>
  <si>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</si>
  <si>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</si>
  <si>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</si>
  <si>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</si>
  <si>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</si>
  <si>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</si>
  <si>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</si>
  <si>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</si>
  <si>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</si>
  <si>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</si>
  <si>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</si>
  <si>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</si>
  <si>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</si>
  <si>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</si>
  <si>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</si>
  <si>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</si>
  <si>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</si>
  <si>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</si>
  <si>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</si>
  <si>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</si>
  <si>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</si>
  <si>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</si>
  <si>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</si>
  <si>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</si>
  <si>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</si>
  <si>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</si>
  <si>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</si>
  <si>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</si>
  <si>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</si>
  <si>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</si>
  <si>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</si>
  <si>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</si>
  <si>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</si>
  <si>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</si>
  <si>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</si>
  <si>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</si>
  <si>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</si>
  <si>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</si>
  <si>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</si>
  <si>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</si>
  <si>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</si>
  <si>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</si>
  <si>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</si>
  <si>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</si>
  <si>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</si>
  <si>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</si>
  <si>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</si>
  <si>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</si>
  <si>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</si>
  <si>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</si>
  <si>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</si>
  <si>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</si>
  <si>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</si>
  <si>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</si>
  <si>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</si>
  <si>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</si>
  <si>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</si>
  <si>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</si>
  <si>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</si>
  <si>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</si>
  <si>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</si>
  <si>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</si>
  <si>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</si>
  <si>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</si>
  <si>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</si>
  <si>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</si>
  <si>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</si>
  <si>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</si>
  <si>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</si>
  <si>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</si>
  <si>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</si>
  <si>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</si>
  <si>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</si>
  <si>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</si>
  <si>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</si>
  <si>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</si>
  <si>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</si>
  <si>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</si>
  <si>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</si>
  <si>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</si>
  <si>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</si>
  <si>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</si>
  <si>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</si>
  <si>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</si>
  <si>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</si>
  <si>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</si>
  <si>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</si>
  <si>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</si>
  <si>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</si>
  <si>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</si>
  <si>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</si>
  <si>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</si>
  <si>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</si>
  <si>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</si>
  <si>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</si>
  <si>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</si>
  <si>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</si>
  <si>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</si>
  <si>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</si>
  <si>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</si>
  <si>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</si>
  <si>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</si>
  <si>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</si>
  <si>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</si>
  <si>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</si>
  <si>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</si>
  <si>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</si>
  <si>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</si>
  <si>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</si>
  <si>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</si>
  <si>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</si>
  <si>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</si>
  <si>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</si>
  <si>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</si>
  <si>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</si>
  <si>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</si>
  <si>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</si>
  <si>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</si>
  <si>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</si>
  <si>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</si>
  <si>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</si>
  <si>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</si>
  <si>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</si>
  <si>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</si>
  <si>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</si>
  <si>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</si>
  <si>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</si>
  <si>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</si>
  <si>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</si>
  <si>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</si>
  <si>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</si>
  <si>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</si>
  <si>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</si>
  <si>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</si>
  <si>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</si>
  <si>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</si>
  <si>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</si>
  <si>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</si>
  <si>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</si>
  <si>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</si>
  <si>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</si>
  <si>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</si>
  <si>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</si>
  <si>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</si>
  <si>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</si>
  <si>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</si>
  <si>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</si>
  <si>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</si>
  <si>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</si>
  <si>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</si>
  <si>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</si>
  <si>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</si>
  <si>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</si>
  <si>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</si>
  <si>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</si>
  <si>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</si>
  <si>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</si>
  <si>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</si>
  <si>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</si>
  <si>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</si>
  <si>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</si>
  <si>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</si>
  <si>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</si>
  <si>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</si>
  <si>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</si>
  <si>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</si>
  <si>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</si>
  <si>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</si>
  <si>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</si>
  <si>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</si>
  <si>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</si>
  <si>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</si>
  <si>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</si>
  <si>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</si>
  <si>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</si>
  <si>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</si>
  <si>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</si>
  <si>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</si>
  <si>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</si>
  <si>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</si>
  <si>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</si>
  <si>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</si>
  <si>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</si>
  <si>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</si>
  <si>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</si>
  <si>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</si>
  <si>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</si>
  <si>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</si>
  <si>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</si>
  <si>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</si>
  <si>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</si>
  <si>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</si>
  <si>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</si>
  <si>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</si>
  <si>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</si>
  <si>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</si>
  <si>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</si>
  <si>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</si>
  <si>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</si>
  <si>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</si>
  <si>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</si>
  <si>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</si>
  <si>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</si>
  <si>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</si>
  <si>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</si>
  <si>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</si>
  <si>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</si>
  <si>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</si>
  <si>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</si>
  <si>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</si>
  <si>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</si>
  <si>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</si>
  <si>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</si>
  <si>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</si>
  <si>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</si>
  <si>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</si>
  <si>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</si>
  <si>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</si>
  <si>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</si>
  <si>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</si>
  <si>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</si>
  <si>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</si>
  <si>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</si>
  <si>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</si>
  <si>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</si>
  <si>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</si>
  <si>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</si>
  <si>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</si>
  <si>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</si>
  <si>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</si>
  <si>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</si>
  <si>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</si>
  <si>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</si>
  <si>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</si>
  <si>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</si>
  <si>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</si>
  <si>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</si>
  <si>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</si>
  <si>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</si>
  <si>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</si>
  <si>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</si>
  <si>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</si>
  <si>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</si>
  <si>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</si>
  <si>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</si>
  <si>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</si>
  <si>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</si>
  <si>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</si>
  <si>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</si>
  <si>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</si>
  <si>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</si>
  <si>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</si>
  <si>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</si>
  <si>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</si>
  <si>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</si>
  <si>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</si>
  <si>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</si>
  <si>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</si>
  <si>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</si>
  <si>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</si>
  <si>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</si>
  <si>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</si>
  <si>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</si>
  <si>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</si>
  <si>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</si>
  <si>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</si>
  <si>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</si>
  <si>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</si>
  <si>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</si>
  <si>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</si>
  <si>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</si>
  <si>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</si>
  <si>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</si>
  <si>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</si>
  <si>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</si>
  <si>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</si>
  <si>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</si>
  <si>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</si>
  <si>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</si>
  <si>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</si>
  <si>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</si>
  <si>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</si>
  <si>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</si>
  <si>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</si>
  <si>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</si>
  <si>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</si>
  <si>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</si>
  <si>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</si>
  <si>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</si>
  <si>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</si>
  <si>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</si>
  <si>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</si>
  <si>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</si>
  <si>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</si>
  <si>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</si>
  <si>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</si>
  <si>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</si>
  <si>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</si>
  <si>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</si>
  <si>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</si>
  <si>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</si>
  <si>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</si>
  <si>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</si>
  <si>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</si>
  <si>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</si>
  <si>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</si>
  <si>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</si>
  <si>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</si>
  <si>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</si>
  <si>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</si>
  <si>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</si>
  <si>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</si>
  <si>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</si>
  <si>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</si>
  <si>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</si>
  <si>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</si>
  <si>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</si>
  <si>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</si>
  <si>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</si>
  <si>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</si>
  <si>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</si>
  <si>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</si>
  <si>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</si>
  <si>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</si>
  <si>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</si>
  <si>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</si>
  <si>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</si>
  <si>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</si>
  <si>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</si>
  <si>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</si>
  <si>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</si>
  <si>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</si>
  <si>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</si>
  <si>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</si>
  <si>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</si>
  <si>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</si>
  <si>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</si>
  <si>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</si>
  <si>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</si>
  <si>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</si>
  <si>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</si>
  <si>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</si>
  <si>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</si>
  <si>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</si>
  <si>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</si>
  <si>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</si>
  <si>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</si>
  <si>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</si>
  <si>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</si>
  <si>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</si>
  <si>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</si>
  <si>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</si>
  <si>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</si>
  <si>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</si>
  <si>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</si>
  <si>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</si>
  <si>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</si>
  <si>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</si>
  <si>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</si>
  <si>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</si>
  <si>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</si>
  <si>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</si>
  <si>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</si>
  <si>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</si>
  <si>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</si>
  <si>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</si>
  <si>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</si>
  <si>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</si>
  <si>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</si>
  <si>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</si>
  <si>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</si>
  <si>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</si>
  <si>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</si>
  <si>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</si>
  <si>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</si>
  <si>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</si>
  <si>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</si>
  <si>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</si>
  <si>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</si>
  <si>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</si>
  <si>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</si>
  <si>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</si>
  <si>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</si>
  <si>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</si>
  <si>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</si>
  <si>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</si>
  <si>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</si>
  <si>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</si>
  <si>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</si>
  <si>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</si>
  <si>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</si>
  <si>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</si>
  <si>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</si>
  <si>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</si>
  <si>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</si>
  <si>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</si>
  <si>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</si>
  <si>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</si>
  <si>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</si>
  <si>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</si>
  <si>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</si>
  <si>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</si>
  <si>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</si>
  <si>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</si>
  <si>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</si>
  <si>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</si>
  <si>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</si>
  <si>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</si>
  <si>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</si>
  <si>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</si>
  <si>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</si>
  <si>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</si>
  <si>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</si>
  <si>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</si>
  <si>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</si>
  <si>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</si>
  <si>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</si>
  <si>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</si>
  <si>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</si>
  <si>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</si>
  <si>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</si>
  <si>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</si>
  <si>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</si>
  <si>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</si>
  <si>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</si>
  <si>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</si>
  <si>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</si>
  <si>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</si>
  <si>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</si>
  <si>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</si>
  <si>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</si>
  <si>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</si>
  <si>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</si>
  <si>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</si>
  <si>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</si>
  <si>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</si>
  <si>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</si>
  <si>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</si>
  <si>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</si>
  <si>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</si>
  <si>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</si>
  <si>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</si>
  <si>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</si>
  <si>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</si>
  <si>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</si>
  <si>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</si>
  <si>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</si>
  <si>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</si>
  <si>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</si>
  <si>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</si>
  <si>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</si>
  <si>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</si>
  <si>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</si>
  <si>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</si>
  <si>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</si>
  <si>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</si>
  <si>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</si>
  <si>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</si>
  <si>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</si>
  <si>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</si>
  <si>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</si>
  <si>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</si>
  <si>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</si>
  <si>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</si>
  <si>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</si>
  <si>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</si>
  <si>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</si>
  <si>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</si>
  <si>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</si>
  <si>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</si>
  <si>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</si>
  <si>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</si>
  <si>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</si>
  <si>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</si>
  <si>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</si>
  <si>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</si>
  <si>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</si>
  <si>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</si>
  <si>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</si>
  <si>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</si>
  <si>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</si>
  <si>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</si>
  <si>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</si>
  <si>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</si>
  <si>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</si>
  <si>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</si>
  <si>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</si>
  <si>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</si>
  <si>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</si>
  <si>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</si>
  <si>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</si>
  <si>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</si>
  <si>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</si>
  <si>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</si>
  <si>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</si>
  <si>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</si>
  <si>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</si>
  <si>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</si>
  <si>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</si>
  <si>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</si>
  <si>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</si>
  <si>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</si>
  <si>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</si>
  <si>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</si>
  <si>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</si>
  <si>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</si>
  <si>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</si>
  <si>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</si>
  <si>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</si>
  <si>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</si>
  <si>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</si>
  <si>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</si>
  <si>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</si>
  <si>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</si>
  <si>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</si>
  <si>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</si>
  <si>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</si>
  <si>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</si>
  <si>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</si>
  <si>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</si>
  <si>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</si>
  <si>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</si>
  <si>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</si>
  <si>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</si>
  <si>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</si>
  <si>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</si>
  <si>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</si>
  <si>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</si>
  <si>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</si>
  <si>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</si>
  <si>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</si>
  <si>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</si>
  <si>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</si>
  <si>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</si>
  <si>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</si>
  <si>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</si>
  <si>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</si>
  <si>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</si>
  <si>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</si>
  <si>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</si>
  <si>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</si>
  <si>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</si>
  <si>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</si>
  <si>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</si>
  <si>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</si>
  <si>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</si>
  <si>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</si>
  <si>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</si>
  <si>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</si>
  <si>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</si>
  <si>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</si>
  <si>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</si>
  <si>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</si>
  <si>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</si>
  <si>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</si>
  <si>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</si>
  <si>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</si>
  <si>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</si>
  <si>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</si>
  <si>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</si>
  <si>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</si>
  <si>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</si>
  <si>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</si>
  <si>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</si>
  <si>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</si>
  <si>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</si>
  <si>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</si>
  <si>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</si>
  <si>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</si>
  <si>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</si>
  <si>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</si>
  <si>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</si>
  <si>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</si>
  <si>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</si>
  <si>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</si>
  <si>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</si>
  <si>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</si>
  <si>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</si>
  <si>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</si>
  <si>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Eden Housing, Inc.</t>
  </si>
  <si>
    <t>Sacramento Street Apartments</t>
  </si>
  <si>
    <t>Greg Nyhoff</t>
  </si>
  <si>
    <t>City of Vallejo</t>
  </si>
  <si>
    <t>555 Santa Clara Street</t>
  </si>
  <si>
    <t>Vallejo</t>
  </si>
  <si>
    <t>Anne Cardwell</t>
  </si>
  <si>
    <t>Assistant City Manager</t>
  </si>
  <si>
    <t>(707) 648-4579</t>
  </si>
  <si>
    <t>Anne.Cardwell@cityofvallejo.net</t>
  </si>
  <si>
    <t>CDLAC-TCAC Joint Application (submitting concurrently)</t>
  </si>
  <si>
    <t>0051-080-540; 0051-190-390</t>
  </si>
  <si>
    <t>Low Resource</t>
  </si>
  <si>
    <t>$500M</t>
  </si>
  <si>
    <t>40%/60%</t>
  </si>
  <si>
    <t>22645 Grand Street</t>
  </si>
  <si>
    <t>Hayward</t>
  </si>
  <si>
    <t>CA</t>
  </si>
  <si>
    <t>Max Heninger</t>
  </si>
  <si>
    <t>510-331-6329</t>
  </si>
  <si>
    <t>max.heninger@edenhousing.org</t>
  </si>
  <si>
    <t>Project Developer</t>
  </si>
  <si>
    <t>Hayward, CA 94541</t>
  </si>
  <si>
    <t>Gubb &amp; Barshay LLP</t>
  </si>
  <si>
    <t>505 14th Street, Suite 450</t>
  </si>
  <si>
    <t>Oakland, CA 94612</t>
  </si>
  <si>
    <t>Evan Gross</t>
  </si>
  <si>
    <t>415-781-6600</t>
  </si>
  <si>
    <t>egross@gubbandbarshay.com</t>
  </si>
  <si>
    <t>David Baker Architects</t>
  </si>
  <si>
    <t>461 Second Street #127</t>
  </si>
  <si>
    <t>San Francisco, CA, 94590</t>
  </si>
  <si>
    <t>Daniel Simons</t>
  </si>
  <si>
    <t>415-799-4585</t>
  </si>
  <si>
    <t>danielsimons@dbarchitect.com</t>
  </si>
  <si>
    <t>James E. Roberts-Obayashi Corp</t>
  </si>
  <si>
    <t>20 Oak Ct</t>
  </si>
  <si>
    <t>Danville, CA, 94526</t>
  </si>
  <si>
    <t>Scott Smith</t>
  </si>
  <si>
    <t>925-272-0928</t>
  </si>
  <si>
    <t>Scott@jerocorp.com</t>
  </si>
  <si>
    <t>Community Economics, Inc.</t>
  </si>
  <si>
    <t>538 9th Street, Suite 200</t>
  </si>
  <si>
    <t>Oakland, CA, 94105</t>
  </si>
  <si>
    <t>Diana Downton</t>
  </si>
  <si>
    <t>510-832-8300</t>
  </si>
  <si>
    <t>diana@communityeconomics.org</t>
  </si>
  <si>
    <t>Eden Housing Management, Inc.</t>
  </si>
  <si>
    <t>22645 Grand Street,</t>
  </si>
  <si>
    <t>Kasey Archey</t>
  </si>
  <si>
    <t>510-582-1469</t>
  </si>
  <si>
    <t>kasey.archey@edenhousing.org</t>
  </si>
  <si>
    <t>California Municipal Finance Authority</t>
  </si>
  <si>
    <t>2111 Palomar Airport Rd, Suite 320</t>
  </si>
  <si>
    <t>Carlsbad, CA 92011</t>
  </si>
  <si>
    <t>Anthony Stubbs</t>
  </si>
  <si>
    <t>760-930-1333</t>
  </si>
  <si>
    <t>760-683-3390</t>
  </si>
  <si>
    <t>astubbs@cmfa-ca.com</t>
  </si>
  <si>
    <t>Guido M. Villanueva</t>
  </si>
  <si>
    <t>Valbridge Property Advisors</t>
  </si>
  <si>
    <t>3160 Crow Canyon Place, Suite 245</t>
  </si>
  <si>
    <t>San Ramon, CA 94583</t>
  </si>
  <si>
    <t>925.327.1660</t>
  </si>
  <si>
    <t>gvillanueva@valbridge.com</t>
  </si>
  <si>
    <t>TBD</t>
  </si>
  <si>
    <t>Stefanie Williams</t>
  </si>
  <si>
    <t>1501 Sports Drive, Suite A</t>
  </si>
  <si>
    <t>Sacramento, CA 95834</t>
  </si>
  <si>
    <t>Raney Planning &amp; Management</t>
  </si>
  <si>
    <t>(916) 372-6100</t>
  </si>
  <si>
    <t>(916) 419-6108</t>
  </si>
  <si>
    <t>swilliams@laurinassociates.com</t>
  </si>
  <si>
    <t>555 Santa Clara Street, Vallejo, CA</t>
  </si>
  <si>
    <t>Zero</t>
  </si>
  <si>
    <t>Inner City Infill Site</t>
  </si>
  <si>
    <t>23 of the Units are covered through HCD's NPLH program</t>
  </si>
  <si>
    <t>Office Expenses + Misc Admin</t>
  </si>
  <si>
    <t>No Place Like Home</t>
  </si>
  <si>
    <t>Sponsor Loan Solano JPA</t>
  </si>
  <si>
    <t>GP Equity</t>
  </si>
  <si>
    <t>HCD - No Place Like Home</t>
  </si>
  <si>
    <t>Cap Solano JPA - Sponsor Loan</t>
  </si>
  <si>
    <t>Other (Issuer Fee):</t>
  </si>
  <si>
    <t>Section 8</t>
  </si>
  <si>
    <t>Project-based vouchers (PBVs)</t>
  </si>
  <si>
    <t>1 bedroom</t>
  </si>
  <si>
    <t>2 bedroom</t>
  </si>
  <si>
    <t>Other: Legal</t>
  </si>
  <si>
    <t>Other: Testing, Construction Mgt</t>
  </si>
  <si>
    <t>Other Operating Expenses (contracts, security, supplies):</t>
  </si>
  <si>
    <t>Variable</t>
  </si>
  <si>
    <t>Fixed</t>
  </si>
  <si>
    <t>Commercial Cash Flow</t>
  </si>
  <si>
    <t>Vacancy Rate</t>
  </si>
  <si>
    <t>Commercial Expenses</t>
  </si>
  <si>
    <t>payroll taxes, workers comp, benefits</t>
  </si>
  <si>
    <t>Janitorial</t>
  </si>
  <si>
    <t>Cable TV</t>
  </si>
  <si>
    <t>Computer Support &amp; Equipment</t>
  </si>
  <si>
    <t>Telephones</t>
  </si>
  <si>
    <t>Other: Utilities</t>
  </si>
  <si>
    <t>Deferred Soft Loan Interest</t>
  </si>
  <si>
    <t>Other: Deferred Soft Loan Interest</t>
  </si>
  <si>
    <t>Other: Local Lender Fees</t>
  </si>
  <si>
    <t>Other: Transition Reserve</t>
  </si>
  <si>
    <t>Land Donation</t>
  </si>
  <si>
    <t>LP Equity</t>
  </si>
  <si>
    <t>2118 Sacramento Street</t>
  </si>
  <si>
    <t xml:space="preserve">Current site address is 2118 and 2134-36 Sacramento Street. Once assigned, address will be 2118 Sacramento Street. </t>
  </si>
  <si>
    <t>Andrea Osgood</t>
  </si>
  <si>
    <t>510-247-8103</t>
  </si>
  <si>
    <t>aosgood@edenhousing.org</t>
  </si>
  <si>
    <t>Managing GP</t>
  </si>
  <si>
    <t>Stok</t>
  </si>
  <si>
    <t>777 S. Highway 101, Suite 203</t>
  </si>
  <si>
    <t xml:space="preserve">Solana Beach, CA </t>
  </si>
  <si>
    <t>Michelle Tang</t>
  </si>
  <si>
    <t>619-531-1126</t>
  </si>
  <si>
    <t>michellet@stok.com</t>
  </si>
  <si>
    <t>CohnReznick</t>
  </si>
  <si>
    <t>Laura Wilder</t>
  </si>
  <si>
    <t>916-930-5732</t>
  </si>
  <si>
    <t>laura.wilder@cohnreznick.com</t>
  </si>
  <si>
    <t>400 Capitol Mall #1200</t>
  </si>
  <si>
    <t>Sacramento, CA 95814</t>
  </si>
  <si>
    <t>707-648-4408</t>
  </si>
  <si>
    <t>Project will contain a community service facility for a nonprofit homeless services provider. A description of the use is described in the market study and meets the IRS definition of a Community Service Facility.</t>
  </si>
  <si>
    <t>C/L (Linear Commercial)</t>
  </si>
  <si>
    <t>C/L (Linear Commercial) - 50 du/ac</t>
  </si>
  <si>
    <t>Maximum Height: 75'</t>
  </si>
  <si>
    <t>Interest Only</t>
  </si>
  <si>
    <t>Tax Credit Equity</t>
  </si>
  <si>
    <t>Residual Receipts</t>
  </si>
  <si>
    <t>560 Mission Street, Floor 03</t>
  </si>
  <si>
    <t>Chase Construction Loan - Tax-exempt</t>
  </si>
  <si>
    <t>Chase Construction Loan - Taxable</t>
  </si>
  <si>
    <t>James Vossoughi</t>
  </si>
  <si>
    <t>415-315-6708</t>
  </si>
  <si>
    <t>Construction Loan</t>
  </si>
  <si>
    <t>1-Mo LIBOR</t>
  </si>
  <si>
    <t>Judy Shepard-Hall</t>
  </si>
  <si>
    <t>City of Vallejo HOME and LMIHAF</t>
  </si>
  <si>
    <t>40 Eldridge Avenue, Suite 2</t>
  </si>
  <si>
    <t>Vacaville</t>
  </si>
  <si>
    <t>Karen Craig</t>
  </si>
  <si>
    <t>707-449-5613</t>
  </si>
  <si>
    <t>City of Vallejo - HOME and LMIHAF</t>
  </si>
  <si>
    <t>2020 W. El Camino Avenue, Suite 670</t>
  </si>
  <si>
    <t>Mahesh Amarasekera</t>
  </si>
  <si>
    <t>916-890-8146</t>
  </si>
  <si>
    <t>Permanent - Residual Receipts</t>
  </si>
  <si>
    <t>Permanent - Deferred</t>
  </si>
  <si>
    <t>GP contribution</t>
  </si>
  <si>
    <t>N/A - Owner will pay all utilities</t>
  </si>
  <si>
    <t>Eden Development, Inc.</t>
  </si>
  <si>
    <t>Caminar</t>
  </si>
  <si>
    <t>Solano County Behavioral Health</t>
  </si>
  <si>
    <t>Operations</t>
  </si>
  <si>
    <t>Cash Flow from Operations</t>
  </si>
  <si>
    <t>In-Kind</t>
  </si>
  <si>
    <t>Solano County Behavioral Health CoC</t>
  </si>
  <si>
    <t>Not Applicable</t>
  </si>
  <si>
    <t>Provided</t>
  </si>
  <si>
    <t>Caminar: Employee Benefits</t>
  </si>
  <si>
    <t>Caminar: Non-Personnel Costs</t>
  </si>
  <si>
    <t>Caminar: Director of Supportive Housing</t>
  </si>
  <si>
    <t>for individuals who are homeless with severe mental illness.</t>
  </si>
  <si>
    <t>City of Vallejo LMIHAF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</si>
</sst>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3" xfId="0" applyFont="1" applyFill="1" applyBorder="1" applyAlignment="1" applyProtection="1">
      <alignment horizontal="left"/>
      <protection locked="0"/>
    </xf>
    <xf numFmtId="0" fontId="15" fillId="0" borderId="0" xfId="0" applyFont="1" applyBorder="1"/>
    <xf numFmtId="10" fontId="15" fillId="0" borderId="0" xfId="0" applyNumberFormat="1" applyFont="1" applyBorder="1" applyAlignment="1">
      <alignment horizontal="center"/>
    </xf>
    <xf numFmtId="3" fontId="15" fillId="0" borderId="0" xfId="0" applyNumberFormat="1" applyFont="1" applyBorder="1"/>
    <xf numFmtId="0" fontId="59" fillId="0" borderId="0" xfId="0" applyFont="1" applyBorder="1"/>
    <xf numFmtId="172" fontId="10" fillId="0" borderId="0" xfId="0"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4" xfId="0"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10" fillId="5" borderId="11" xfId="0" applyNumberFormat="1" applyFont="1" applyFill="1" applyBorder="1" applyAlignment="1" applyProtection="1">
      <alignment horizontal="right"/>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iana%20Downton\Documents\Projects\Eden%20-%20Vallejo\Vallejo%204%25%201-22-21%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8">
          <cell r="C8">
            <v>3786710</v>
          </cell>
          <cell r="R8">
            <v>19</v>
          </cell>
          <cell r="S8">
            <v>324</v>
          </cell>
        </row>
        <row r="9">
          <cell r="C9">
            <v>6056211</v>
          </cell>
          <cell r="R9">
            <v>3</v>
          </cell>
        </row>
        <row r="10">
          <cell r="C10">
            <v>94632.108999999997</v>
          </cell>
          <cell r="R10">
            <v>12</v>
          </cell>
          <cell r="S10">
            <v>486</v>
          </cell>
        </row>
        <row r="11">
          <cell r="C11">
            <v>1500000</v>
          </cell>
          <cell r="R11">
            <v>17</v>
          </cell>
          <cell r="S11">
            <v>648</v>
          </cell>
        </row>
        <row r="12">
          <cell r="C12">
            <v>907913.77761248394</v>
          </cell>
        </row>
        <row r="13">
          <cell r="C13">
            <v>3009221.3392881928</v>
          </cell>
          <cell r="R13">
            <v>3</v>
          </cell>
          <cell r="S13">
            <v>346.8</v>
          </cell>
        </row>
        <row r="14">
          <cell r="C14">
            <v>21829079.822861381</v>
          </cell>
          <cell r="G14">
            <v>2182907.982286138</v>
          </cell>
          <cell r="R14">
            <v>4</v>
          </cell>
        </row>
        <row r="15">
          <cell r="C15">
            <v>10833290.234670661</v>
          </cell>
          <cell r="G15">
            <v>1083329.0234670662</v>
          </cell>
          <cell r="R15">
            <v>5</v>
          </cell>
          <cell r="S15">
            <v>520.19999999999993</v>
          </cell>
        </row>
        <row r="16">
          <cell r="R16">
            <v>6</v>
          </cell>
          <cell r="S16">
            <v>694</v>
          </cell>
        </row>
        <row r="18">
          <cell r="R18">
            <v>1</v>
          </cell>
          <cell r="S18">
            <v>416.40000000000003</v>
          </cell>
        </row>
        <row r="19">
          <cell r="D19">
            <v>3.5999999999999997E-2</v>
          </cell>
          <cell r="R19">
            <v>2</v>
          </cell>
          <cell r="S19">
            <v>624</v>
          </cell>
        </row>
        <row r="21">
          <cell r="R21">
            <v>2</v>
          </cell>
          <cell r="S21">
            <v>833</v>
          </cell>
        </row>
        <row r="22">
          <cell r="D22">
            <v>0.98115186678467237</v>
          </cell>
        </row>
        <row r="25">
          <cell r="I25">
            <v>26854995.538498003</v>
          </cell>
        </row>
        <row r="26">
          <cell r="C26">
            <v>3660000</v>
          </cell>
          <cell r="D26">
            <v>3591015.8324319008</v>
          </cell>
          <cell r="E26">
            <v>68984.167568099219</v>
          </cell>
          <cell r="I26">
            <v>0.54799999999999993</v>
          </cell>
          <cell r="U26">
            <v>8112</v>
          </cell>
        </row>
        <row r="27">
          <cell r="I27">
            <v>6616939.5652187169</v>
          </cell>
        </row>
        <row r="29">
          <cell r="D29">
            <v>29434.556003540172</v>
          </cell>
          <cell r="E29">
            <v>565.44399645982776</v>
          </cell>
        </row>
        <row r="31">
          <cell r="S31">
            <v>1124</v>
          </cell>
        </row>
        <row r="32">
          <cell r="D32">
            <v>173425.46051725833</v>
          </cell>
          <cell r="E32">
            <v>3331.5394827416749</v>
          </cell>
        </row>
        <row r="33">
          <cell r="D33">
            <v>70956.903005867513</v>
          </cell>
          <cell r="E33">
            <v>1363.0969941324875</v>
          </cell>
        </row>
        <row r="36">
          <cell r="D36">
            <v>455221.10702461732</v>
          </cell>
          <cell r="E36">
            <v>8744.8929753826815</v>
          </cell>
          <cell r="S36">
            <v>1297</v>
          </cell>
        </row>
        <row r="37">
          <cell r="D37">
            <v>23120269.531462289</v>
          </cell>
          <cell r="E37">
            <v>444145.22853771225</v>
          </cell>
        </row>
        <row r="38">
          <cell r="D38">
            <v>637748.71341003699</v>
          </cell>
          <cell r="E38">
            <v>12251.286589963012</v>
          </cell>
        </row>
        <row r="39">
          <cell r="D39">
            <v>2613839.8194306698</v>
          </cell>
          <cell r="E39">
            <v>50212.411338120699</v>
          </cell>
        </row>
        <row r="40">
          <cell r="D40">
            <v>1063724.8622178517</v>
          </cell>
          <cell r="E40">
            <v>20434.377782148309</v>
          </cell>
        </row>
        <row r="41">
          <cell r="D41">
            <v>255473.30422525978</v>
          </cell>
          <cell r="E41">
            <v>4907.6957747402193</v>
          </cell>
          <cell r="R41">
            <v>1</v>
          </cell>
          <cell r="S41">
            <v>1556</v>
          </cell>
        </row>
        <row r="42">
          <cell r="D42">
            <v>999327.0258535482</v>
          </cell>
          <cell r="E42">
            <v>19197.281834350899</v>
          </cell>
          <cell r="R42">
            <v>2</v>
          </cell>
        </row>
        <row r="44">
          <cell r="R44">
            <v>2</v>
          </cell>
        </row>
        <row r="45">
          <cell r="D45">
            <v>933271.65568558034</v>
          </cell>
          <cell r="E45">
            <v>17928.344314419643</v>
          </cell>
        </row>
        <row r="46">
          <cell r="D46">
            <v>233317.91392139508</v>
          </cell>
          <cell r="E46">
            <v>4482.0860786049161</v>
          </cell>
        </row>
        <row r="47">
          <cell r="J47">
            <v>251039.51327787538</v>
          </cell>
        </row>
        <row r="48">
          <cell r="D48">
            <v>648541.38394466846</v>
          </cell>
          <cell r="E48">
            <v>12458.616055331542</v>
          </cell>
        </row>
        <row r="50">
          <cell r="D50">
            <v>1171135.992745826</v>
          </cell>
          <cell r="E50">
            <v>22497.768135401886</v>
          </cell>
          <cell r="F50">
            <v>591138.92901432712</v>
          </cell>
          <cell r="J50">
            <v>634007.29425291927</v>
          </cell>
        </row>
        <row r="51">
          <cell r="D51">
            <v>92848.470403120591</v>
          </cell>
          <cell r="E51">
            <v>1783.6385968794057</v>
          </cell>
        </row>
        <row r="52">
          <cell r="D52">
            <v>67724.918331534209</v>
          </cell>
          <cell r="E52">
            <v>1301.0098904393963</v>
          </cell>
        </row>
        <row r="54">
          <cell r="D54">
            <v>19623.037335693447</v>
          </cell>
          <cell r="E54">
            <v>376.96266430655305</v>
          </cell>
        </row>
        <row r="55">
          <cell r="D55">
            <v>40901.277870652637</v>
          </cell>
          <cell r="E55">
            <v>785.72212934736308</v>
          </cell>
        </row>
        <row r="56">
          <cell r="D56">
            <v>392460.74671386892</v>
          </cell>
          <cell r="E56">
            <v>7539.2532861310756</v>
          </cell>
        </row>
        <row r="57">
          <cell r="D57">
            <v>24528.796669616808</v>
          </cell>
          <cell r="E57">
            <v>471.20333038319222</v>
          </cell>
          <cell r="U57">
            <v>4000</v>
          </cell>
        </row>
        <row r="62">
          <cell r="D62">
            <v>15000</v>
          </cell>
        </row>
        <row r="63">
          <cell r="D63">
            <v>20000</v>
          </cell>
        </row>
        <row r="65">
          <cell r="U65">
            <v>25436.086199999998</v>
          </cell>
        </row>
        <row r="69">
          <cell r="D69">
            <v>39246.074671386894</v>
          </cell>
          <cell r="E69">
            <v>753.9253286131061</v>
          </cell>
        </row>
        <row r="72">
          <cell r="D72">
            <v>218943.75</v>
          </cell>
        </row>
        <row r="73">
          <cell r="C73">
            <v>689907.09</v>
          </cell>
        </row>
        <row r="78">
          <cell r="D78">
            <v>4905.7593339233617</v>
          </cell>
          <cell r="E78">
            <v>94.240666076638263</v>
          </cell>
        </row>
        <row r="79">
          <cell r="D79">
            <v>1469499.3363573696</v>
          </cell>
          <cell r="E79">
            <v>28229.390565464739</v>
          </cell>
        </row>
        <row r="81">
          <cell r="D81">
            <v>55812.128841786427</v>
          </cell>
        </row>
        <row r="82">
          <cell r="D82">
            <v>456235.61805487267</v>
          </cell>
          <cell r="E82">
            <v>8764.3819451273303</v>
          </cell>
        </row>
        <row r="83">
          <cell r="D83">
            <v>2920149.1521145967</v>
          </cell>
          <cell r="E83">
            <v>56096.677885403391</v>
          </cell>
        </row>
        <row r="84">
          <cell r="D84">
            <v>392460.74671386892</v>
          </cell>
          <cell r="E84">
            <v>7539.2532861310756</v>
          </cell>
        </row>
        <row r="85">
          <cell r="D85">
            <v>5500</v>
          </cell>
        </row>
        <row r="86">
          <cell r="D86">
            <v>90000</v>
          </cell>
        </row>
        <row r="87">
          <cell r="D87">
            <v>73586.390008850431</v>
          </cell>
          <cell r="E87">
            <v>1413.6099911495694</v>
          </cell>
        </row>
        <row r="88">
          <cell r="D88">
            <v>780000</v>
          </cell>
        </row>
        <row r="90">
          <cell r="D90">
            <v>348997.68131904153</v>
          </cell>
          <cell r="E90">
            <v>6704.3186809584731</v>
          </cell>
        </row>
        <row r="94">
          <cell r="D94">
            <v>5887657.7362340549</v>
          </cell>
        </row>
        <row r="108">
          <cell r="C108">
            <v>127000</v>
          </cell>
        </row>
        <row r="124">
          <cell r="F124">
            <v>21702079.822861381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tabSelected="1"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0" t="s">
        <v>585</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2" t="s">
        <v>1393</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6"/>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6"/>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52" t="s">
        <v>1400</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6"/>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6"/>
    </row>
    <row r="13" spans="1:38" s="717"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6"/>
    </row>
    <row r="14" spans="1:38" s="717" customFormat="1" ht="13.15" customHeight="1">
      <c r="A14" s="328"/>
      <c r="B14" s="326"/>
      <c r="C14" s="327"/>
      <c r="E14" s="1854" t="s">
        <v>2184</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6"/>
    </row>
    <row r="15" spans="1:38" s="717" customFormat="1" ht="13.1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6"/>
    </row>
    <row r="16" spans="1:38" s="717" customFormat="1">
      <c r="A16" s="328"/>
      <c r="B16" s="326"/>
      <c r="C16" s="327"/>
      <c r="D16" s="746"/>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8"/>
      <c r="B18" s="326"/>
      <c r="C18" s="327"/>
      <c r="D18" s="1854" t="s">
        <v>1530</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7"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7" customFormat="1" ht="13.1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7"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7"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7"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7"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7"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7" customFormat="1" ht="13.15" customHeight="1">
      <c r="A28" s="328"/>
      <c r="B28" s="326"/>
      <c r="C28" s="327"/>
      <c r="E28" s="1854" t="s">
        <v>2185</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7" customFormat="1" ht="13.1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7" customFormat="1">
      <c r="A30" s="328"/>
      <c r="B30" s="326"/>
      <c r="C30" s="327"/>
      <c r="D30" s="746"/>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15" customHeight="1">
      <c r="A32" s="328"/>
      <c r="B32" s="326"/>
      <c r="C32" s="327"/>
      <c r="D32" s="1855" t="s">
        <v>1401</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7" customFormat="1">
      <c r="A33" s="328"/>
      <c r="B33" s="326"/>
      <c r="C33" s="327"/>
      <c r="D33" s="746"/>
      <c r="E33" s="1861" t="s">
        <v>1460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1388</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1096</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1399</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15" customHeight="1">
      <c r="A42" s="149"/>
      <c r="B42"/>
      <c r="C42" s="5"/>
      <c r="D42" s="149"/>
      <c r="E42" s="149" t="s">
        <v>692</v>
      </c>
      <c r="F42" s="1854" t="s">
        <v>1362</v>
      </c>
    </row>
    <row r="43" spans="1:38" s="1854" customFormat="1" ht="13.15" customHeight="1">
      <c r="A43" s="149"/>
      <c r="B43" s="717"/>
      <c r="C43" s="5"/>
      <c r="D43" s="149"/>
      <c r="E43" s="149"/>
    </row>
    <row r="44" spans="1:38">
      <c r="A44" s="149"/>
      <c r="C44" s="5"/>
      <c r="D44" s="149"/>
      <c r="E44" s="149"/>
      <c r="F44" s="151" t="s">
        <v>727</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65" t="s">
        <v>1482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1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727</v>
      </c>
      <c r="G48" s="6" t="s">
        <v>689</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4" t="s">
        <v>1483</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7" customFormat="1" ht="13.15"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6" t="s">
        <v>612</v>
      </c>
      <c r="H58" s="1856"/>
      <c r="I58" s="185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15" customHeight="1">
      <c r="A59" s="328"/>
      <c r="B59" s="327"/>
      <c r="C59" s="327"/>
      <c r="D59" s="327"/>
      <c r="E59" s="328"/>
      <c r="F59" s="332" t="s">
        <v>544</v>
      </c>
      <c r="G59" s="1864" t="s">
        <v>1484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8" t="s">
        <v>1529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4" t="s">
        <v>1364</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15" customHeight="1">
      <c r="A69" s="149"/>
      <c r="C69" s="5"/>
      <c r="D69" s="149"/>
      <c r="E69" s="149"/>
      <c r="F69" s="9" t="s">
        <v>544</v>
      </c>
      <c r="G69" s="1854" t="s">
        <v>1365</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727</v>
      </c>
      <c r="G72" s="1854" t="s">
        <v>1366</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544</v>
      </c>
      <c r="G74" s="1854" t="s">
        <v>1367</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1368</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7"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1369</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1370</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1371</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1372</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1"/>
      <c r="E100" s="1863" t="s">
        <v>1373</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769</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549</v>
      </c>
      <c r="E137" s="5" t="s">
        <v>552</v>
      </c>
      <c r="F137" s="5"/>
    </row>
    <row r="138" spans="4:37">
      <c r="E138" s="884" t="s">
        <v>1429</v>
      </c>
      <c r="F138" s="149"/>
    </row>
    <row r="139" spans="4:37">
      <c r="F139" s="149"/>
    </row>
    <row r="140" spans="4:37">
      <c r="D140" s="5" t="s">
        <v>313</v>
      </c>
      <c r="E140" s="5" t="s">
        <v>981</v>
      </c>
      <c r="F140" s="5"/>
      <c r="G140" s="5"/>
      <c r="H140" s="5"/>
    </row>
    <row r="141" spans="4:37">
      <c r="E141" t="s">
        <v>117</v>
      </c>
      <c r="F141" t="s">
        <v>55</v>
      </c>
    </row>
    <row r="142" spans="4:37">
      <c r="E142" t="s">
        <v>118</v>
      </c>
      <c r="F142" t="s">
        <v>501</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770</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692</v>
      </c>
      <c r="G207" s="1854" t="s">
        <v>1374</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1022</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1030</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4" t="s">
        <v>1349</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1449</v>
      </c>
      <c r="I342" s="183"/>
      <c r="J342" s="149"/>
      <c r="K342" s="149"/>
      <c r="L342" s="149"/>
      <c r="M342" s="149"/>
      <c r="N342" s="149"/>
      <c r="O342" s="149"/>
      <c r="P342" s="149"/>
      <c r="Q342" s="149"/>
      <c r="R342" s="149"/>
      <c r="S342" s="149"/>
    </row>
    <row r="343" spans="2:37" s="717" customFormat="1" ht="13.15"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7"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7"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7"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7"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7" customFormat="1">
      <c r="B348" s="5"/>
      <c r="E348" s="6" t="s">
        <v>117</v>
      </c>
      <c r="F348" s="1854" t="s">
        <v>1458</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7"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7"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7"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7" customFormat="1">
      <c r="B352" s="5"/>
      <c r="E352" s="6" t="s">
        <v>118</v>
      </c>
      <c r="F352" s="1854" t="s">
        <v>1457</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7"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7"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7"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7" customFormat="1">
      <c r="B367" s="5"/>
      <c r="E367" s="1857" t="s">
        <v>1447</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7"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1498</v>
      </c>
    </row>
    <row r="370" spans="1:38" s="1859"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549</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792</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5" t="s">
        <v>1510</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7"/>
    </row>
    <row r="389" spans="1:38" s="717" customFormat="1">
      <c r="A389" s="677"/>
      <c r="B389" s="183"/>
      <c r="C389" s="677"/>
      <c r="D389" s="677"/>
      <c r="E389" s="678"/>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7"/>
    </row>
    <row r="390" spans="1:38" s="717" customFormat="1">
      <c r="A390" s="677"/>
      <c r="B390" s="183"/>
      <c r="C390" s="677"/>
      <c r="D390" s="677"/>
      <c r="E390" s="678"/>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1519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1518</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3" sqref="E33"/>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5703125" style="1335" customWidth="1"/>
    <col min="11" max="11" width="47.42578125" style="1336" customWidth="1"/>
    <col min="12" max="16384" width="9.140625" style="1335"/>
  </cols>
  <sheetData>
    <row r="1" spans="1:11" ht="30.2" customHeight="1">
      <c r="A1" s="3251" t="s">
        <v>1891</v>
      </c>
      <c r="B1" s="3251"/>
      <c r="C1" s="3251"/>
      <c r="D1" s="3251"/>
      <c r="E1" s="3251"/>
      <c r="F1" s="3251"/>
      <c r="G1" s="3251"/>
      <c r="H1" s="3251"/>
      <c r="I1" s="3251"/>
    </row>
    <row r="2" spans="1:11" ht="15">
      <c r="A2" s="1337"/>
      <c r="B2" s="1337"/>
      <c r="E2" s="1338"/>
      <c r="I2" s="1340"/>
      <c r="K2" s="1341"/>
    </row>
    <row r="3" spans="1:11">
      <c r="A3" s="1342" t="s">
        <v>1598</v>
      </c>
      <c r="B3" s="1342"/>
      <c r="C3" s="1335" t="s">
        <v>2196</v>
      </c>
      <c r="E3" s="1843">
        <f>ROUND(Application!AM564+'Basis &amp; Credits'!AB77,0)</f>
        <v>40396608</v>
      </c>
      <c r="F3" s="1343"/>
      <c r="K3" s="1414"/>
    </row>
    <row r="4" spans="1:11" s="1344" customFormat="1" ht="15" customHeight="1">
      <c r="C4" s="1344" t="s">
        <v>1892</v>
      </c>
      <c r="E4" s="1420">
        <f>Application!AD1037</f>
        <v>0.3</v>
      </c>
      <c r="F4" s="1345"/>
      <c r="H4" s="1346"/>
      <c r="K4" s="1633"/>
    </row>
    <row r="5" spans="1:11" s="1347" customFormat="1" ht="15" customHeight="1">
      <c r="A5" s="3252"/>
      <c r="B5" s="3252"/>
      <c r="D5" s="1347" t="s">
        <v>2197</v>
      </c>
      <c r="E5" s="1348">
        <f>IF('CDLAC Points System'!C274="Yes",0.2,0)</f>
        <v>0</v>
      </c>
      <c r="F5" s="1345"/>
      <c r="H5" s="1346"/>
      <c r="K5" s="1634"/>
    </row>
    <row r="6" spans="1:11" s="1347" customFormat="1" ht="15" customHeight="1">
      <c r="A6" s="1497"/>
      <c r="B6" s="1497"/>
      <c r="D6" s="1347" t="s">
        <v>2198</v>
      </c>
      <c r="E6" s="1348">
        <f>IF(AND((Application!W464&gt;=(0.5*Application!G753)),Application!D210="Special Needs",(OR(Application!M354="Yes",Application!M355="Yes"))),0.2," ")</f>
        <v>0.2</v>
      </c>
      <c r="F6" s="1345"/>
      <c r="H6" s="1346"/>
      <c r="K6" s="1634"/>
    </row>
    <row r="7" spans="1:11" ht="15">
      <c r="A7" s="1337"/>
      <c r="B7" s="1337"/>
      <c r="C7" s="1335" t="s">
        <v>2200</v>
      </c>
      <c r="E7" s="1418">
        <f>E3-(E3*(E4+(MAX(E5,E6))))</f>
        <v>20198304</v>
      </c>
      <c r="F7" s="1343"/>
      <c r="I7" s="1349"/>
      <c r="K7" s="1635"/>
    </row>
    <row r="8" spans="1:11" ht="15">
      <c r="A8" s="1337"/>
      <c r="B8" s="1337"/>
      <c r="E8" s="1349"/>
      <c r="F8" s="1350"/>
      <c r="G8" s="1351"/>
      <c r="H8" s="1352"/>
      <c r="I8" s="1349"/>
    </row>
    <row r="9" spans="1:11" s="1355" customFormat="1" ht="15" customHeight="1">
      <c r="A9" s="1353"/>
      <c r="B9" s="1353"/>
      <c r="C9" s="1354"/>
      <c r="E9" s="1356" t="s">
        <v>1893</v>
      </c>
      <c r="F9" s="1357"/>
      <c r="G9" s="1358" t="s">
        <v>1894</v>
      </c>
      <c r="H9" s="1352"/>
      <c r="I9" s="1358" t="s">
        <v>1895</v>
      </c>
      <c r="K9" s="1359"/>
    </row>
    <row r="10" spans="1:11">
      <c r="A10" s="1342" t="s">
        <v>1600</v>
      </c>
      <c r="B10" s="1342"/>
      <c r="C10" s="1335" t="s">
        <v>1896</v>
      </c>
      <c r="E10" s="1360" t="s">
        <v>1897</v>
      </c>
      <c r="F10" s="1352"/>
      <c r="G10" s="1360" t="s">
        <v>1898</v>
      </c>
      <c r="H10" s="1352"/>
      <c r="I10" s="1360" t="s">
        <v>1897</v>
      </c>
    </row>
    <row r="11" spans="1:11" ht="15">
      <c r="A11" s="1337"/>
      <c r="B11" s="1337"/>
      <c r="C11" s="1361" t="s">
        <v>1899</v>
      </c>
      <c r="D11" s="1361"/>
      <c r="E11" s="1415">
        <f>Application!BN635+Application!BN644+Application!CS658</f>
        <v>51</v>
      </c>
      <c r="G11" s="1362">
        <v>0.9</v>
      </c>
      <c r="H11" s="1363"/>
      <c r="I11" s="1364">
        <f>E11*G11</f>
        <v>45.9</v>
      </c>
      <c r="J11" s="1355"/>
      <c r="K11" s="1359"/>
    </row>
    <row r="12" spans="1:11" ht="15">
      <c r="A12" s="1337"/>
      <c r="B12" s="1337"/>
      <c r="C12" s="1355" t="s">
        <v>1900</v>
      </c>
      <c r="D12" s="1355"/>
      <c r="E12" s="1415">
        <f>Application!BS635+Application!BS644+Application!CX658</f>
        <v>18</v>
      </c>
      <c r="G12" s="1362">
        <v>1</v>
      </c>
      <c r="H12" s="1363"/>
      <c r="I12" s="1364">
        <f>E12*G12</f>
        <v>18</v>
      </c>
      <c r="J12" s="1355"/>
    </row>
    <row r="13" spans="1:11" ht="15">
      <c r="A13" s="1337"/>
      <c r="B13" s="1337"/>
      <c r="C13" s="1355" t="s">
        <v>1901</v>
      </c>
      <c r="D13" s="1355"/>
      <c r="E13" s="1415">
        <f>Application!BX635+Application!BX644+Application!DC658</f>
        <v>6</v>
      </c>
      <c r="G13" s="1362">
        <v>1.25</v>
      </c>
      <c r="H13" s="1363"/>
      <c r="I13" s="1364">
        <f>E13*G13</f>
        <v>7.5</v>
      </c>
      <c r="J13" s="1355"/>
    </row>
    <row r="14" spans="1:11" ht="15">
      <c r="A14" s="1337"/>
      <c r="B14" s="1337"/>
      <c r="C14" s="1355" t="s">
        <v>1902</v>
      </c>
      <c r="D14" s="1355"/>
      <c r="E14" s="1415">
        <f>Application!CC635+Application!CC644+Application!DH658</f>
        <v>0</v>
      </c>
      <c r="G14" s="1362">
        <f>1.5+0.25*0</f>
        <v>1.5</v>
      </c>
      <c r="H14" s="1363"/>
      <c r="I14" s="1364">
        <f>IF(E14/E16&lt;=30%,E14*G14,TRUNC(0.3*E16)*G14+(E14-TRUNC(0.3*E16))*G13)</f>
        <v>0</v>
      </c>
      <c r="J14" s="1355"/>
    </row>
    <row r="15" spans="1:11" ht="15">
      <c r="A15" s="1337"/>
      <c r="B15" s="1337"/>
      <c r="C15" s="1355" t="s">
        <v>1903</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75</v>
      </c>
      <c r="G16" s="1338"/>
      <c r="I16" s="1419">
        <f>SUM(I11:I15)</f>
        <v>71.400000000000006</v>
      </c>
    </row>
    <row r="17" spans="1:9" ht="15">
      <c r="A17" s="1337"/>
      <c r="B17" s="1337"/>
      <c r="E17" s="1338"/>
      <c r="I17" s="1366"/>
    </row>
    <row r="18" spans="1:9" ht="15">
      <c r="A18" s="1342" t="s">
        <v>1603</v>
      </c>
      <c r="B18" s="1342"/>
      <c r="C18" s="1367" t="s">
        <v>1904</v>
      </c>
      <c r="D18" s="1339"/>
      <c r="E18" s="1368">
        <f>E7/I16</f>
        <v>282889.41176470584</v>
      </c>
      <c r="F18" s="1369"/>
      <c r="G18" s="1370"/>
      <c r="H18" s="1371"/>
      <c r="I18" s="1366"/>
    </row>
    <row r="21" spans="1:9" ht="14.25" customHeight="1">
      <c r="A21" s="3253" t="s">
        <v>2195</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5"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51" zoomScaleNormal="100" zoomScaleSheetLayoutView="100" workbookViewId="0">
      <selection activeCell="T14" sqref="T14:X1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0" t="s">
        <v>1532</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85" t="str">
        <f xml:space="preserve"> IF(T25=100%,'Sources and Basis Breakdown'!G2,'Sources and Basis Breakdown'!F2)</f>
        <v>30% PVC for New Const/
Rehabilitation
DDA/QCT
Building(s)</v>
      </c>
      <c r="U7" s="3285"/>
      <c r="V7" s="3285"/>
      <c r="W7" s="3285"/>
      <c r="X7" s="3285"/>
      <c r="Y7" s="3285" t="str">
        <f>IF(T25=100%," ",'Sources and Basis Breakdown'!G2)</f>
        <v>30% PVC for New Const/
Rehabilitation
NON-DDA/
NON-QCT Building(s)</v>
      </c>
      <c r="Z7" s="3285"/>
      <c r="AA7" s="3285"/>
      <c r="AB7" s="3285"/>
      <c r="AC7" s="3285"/>
      <c r="AD7" s="3285" t="str">
        <f xml:space="preserve"> IF(T25=100%, 'Sources and Basis Breakdown'!J2,'Sources and Basis Breakdown'!I2)</f>
        <v>30% PVC for Acquisition
DDA/QCT Building(s)</v>
      </c>
      <c r="AE7" s="3285"/>
      <c r="AF7" s="3285"/>
      <c r="AG7" s="3285"/>
      <c r="AH7" s="3285"/>
      <c r="AI7" s="3285" t="str">
        <f>IF(T25=100%," ",'Sources and Basis Breakdown'!J2)</f>
        <v>30% PVC for Acquisition
NON-DDA/
NON-QCT Building(s)</v>
      </c>
      <c r="AJ7" s="3285"/>
      <c r="AK7" s="3285"/>
      <c r="AL7" s="3285"/>
      <c r="AM7" s="328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5"/>
      <c r="U8" s="3285"/>
      <c r="V8" s="3285"/>
      <c r="W8" s="3285"/>
      <c r="X8" s="3285"/>
      <c r="Y8" s="3285"/>
      <c r="Z8" s="3285"/>
      <c r="AA8" s="3285"/>
      <c r="AB8" s="3285"/>
      <c r="AC8" s="3285"/>
      <c r="AD8" s="3285"/>
      <c r="AE8" s="3285"/>
      <c r="AF8" s="3285"/>
      <c r="AG8" s="3285"/>
      <c r="AH8" s="3285"/>
      <c r="AI8" s="3285"/>
      <c r="AJ8" s="3285"/>
      <c r="AK8" s="3285"/>
      <c r="AL8" s="3285"/>
      <c r="AM8" s="328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5"/>
      <c r="U9" s="3285"/>
      <c r="V9" s="3285"/>
      <c r="W9" s="3285"/>
      <c r="X9" s="3285"/>
      <c r="Y9" s="3285"/>
      <c r="Z9" s="3285"/>
      <c r="AA9" s="3285"/>
      <c r="AB9" s="3285"/>
      <c r="AC9" s="3285"/>
      <c r="AD9" s="3285"/>
      <c r="AE9" s="3285"/>
      <c r="AF9" s="3285"/>
      <c r="AG9" s="3285"/>
      <c r="AH9" s="3285"/>
      <c r="AI9" s="3285"/>
      <c r="AJ9" s="3285"/>
      <c r="AK9" s="3285"/>
      <c r="AL9" s="3285"/>
      <c r="AM9" s="328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85"/>
      <c r="U10" s="3285"/>
      <c r="V10" s="3285"/>
      <c r="W10" s="3285"/>
      <c r="X10" s="3285"/>
      <c r="Y10" s="3285"/>
      <c r="Z10" s="3285"/>
      <c r="AA10" s="3285"/>
      <c r="AB10" s="3285"/>
      <c r="AC10" s="3285"/>
      <c r="AD10" s="3285"/>
      <c r="AE10" s="3285"/>
      <c r="AF10" s="3285"/>
      <c r="AG10" s="3285"/>
      <c r="AH10" s="3285"/>
      <c r="AI10" s="3285"/>
      <c r="AJ10" s="3285"/>
      <c r="AK10" s="3285"/>
      <c r="AL10" s="3285"/>
      <c r="AM10" s="328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7" t="s">
        <v>395</v>
      </c>
      <c r="C11" s="3268"/>
      <c r="D11" s="3268"/>
      <c r="E11" s="3268"/>
      <c r="F11" s="3268"/>
      <c r="G11" s="3268"/>
      <c r="H11" s="3268"/>
      <c r="I11" s="3268"/>
      <c r="J11" s="3268"/>
      <c r="K11" s="3268"/>
      <c r="L11" s="3268"/>
      <c r="M11" s="3268"/>
      <c r="N11" s="3268"/>
      <c r="O11" s="3268"/>
      <c r="P11" s="3268"/>
      <c r="Q11" s="3268"/>
      <c r="R11" s="3268"/>
      <c r="S11" s="3269"/>
      <c r="T11" s="3312">
        <f>IF('Sources and Basis Breakdown'!F107=0,'Sources and Basis Breakdown'!E107,'Sources and Basis Breakdown'!F107)</f>
        <v>45138709.31112776</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6" t="s">
        <v>532</v>
      </c>
      <c r="C12" s="3317"/>
      <c r="D12" s="3317"/>
      <c r="E12" s="3317"/>
      <c r="F12" s="3317"/>
      <c r="G12" s="3317"/>
      <c r="H12" s="3317"/>
      <c r="I12" s="3317"/>
      <c r="J12" s="3317"/>
      <c r="K12" s="3317"/>
      <c r="L12" s="3317"/>
      <c r="M12" s="3317"/>
      <c r="N12" s="3317"/>
      <c r="O12" s="3317"/>
      <c r="P12" s="3317"/>
      <c r="Q12" s="3317"/>
      <c r="R12" s="3317"/>
      <c r="S12" s="3318"/>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9" t="s">
        <v>533</v>
      </c>
      <c r="D13" s="3319"/>
      <c r="E13" s="3319"/>
      <c r="F13" s="3319"/>
      <c r="G13" s="3319"/>
      <c r="H13" s="3319"/>
      <c r="I13" s="3319"/>
      <c r="J13" s="3319"/>
      <c r="K13" s="3319"/>
      <c r="L13" s="3319"/>
      <c r="M13" s="3319"/>
      <c r="N13" s="3319"/>
      <c r="O13" s="3319"/>
      <c r="P13" s="3319"/>
      <c r="Q13" s="3319"/>
      <c r="R13" s="3319"/>
      <c r="S13" s="3320"/>
      <c r="T13" s="3308">
        <v>0</v>
      </c>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9" t="s">
        <v>534</v>
      </c>
      <c r="D14" s="3319"/>
      <c r="E14" s="3319"/>
      <c r="F14" s="3319"/>
      <c r="G14" s="3319"/>
      <c r="H14" s="3319"/>
      <c r="I14" s="3319"/>
      <c r="J14" s="3319"/>
      <c r="K14" s="3319"/>
      <c r="L14" s="3319"/>
      <c r="M14" s="3319"/>
      <c r="N14" s="3319"/>
      <c r="O14" s="3319"/>
      <c r="P14" s="3319"/>
      <c r="Q14" s="3319"/>
      <c r="R14" s="3319"/>
      <c r="S14" s="3320"/>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9" t="s">
        <v>535</v>
      </c>
      <c r="D15" s="3319"/>
      <c r="E15" s="3319"/>
      <c r="F15" s="3319"/>
      <c r="G15" s="3319"/>
      <c r="H15" s="3319"/>
      <c r="I15" s="3319"/>
      <c r="J15" s="3319"/>
      <c r="K15" s="3319"/>
      <c r="L15" s="3319"/>
      <c r="M15" s="3319"/>
      <c r="N15" s="3319"/>
      <c r="O15" s="3319"/>
      <c r="P15" s="3319"/>
      <c r="Q15" s="3319"/>
      <c r="R15" s="3319"/>
      <c r="S15" s="3320"/>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9" t="s">
        <v>868</v>
      </c>
      <c r="D16" s="3319"/>
      <c r="E16" s="3319"/>
      <c r="F16" s="3319"/>
      <c r="G16" s="3319"/>
      <c r="H16" s="3319"/>
      <c r="I16" s="3319"/>
      <c r="J16" s="3319"/>
      <c r="K16" s="3319"/>
      <c r="L16" s="3319"/>
      <c r="M16" s="3319"/>
      <c r="N16" s="3319"/>
      <c r="O16" s="3319"/>
      <c r="P16" s="3319"/>
      <c r="Q16" s="3319"/>
      <c r="R16" s="3319"/>
      <c r="S16" s="3320"/>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9" t="s">
        <v>536</v>
      </c>
      <c r="D17" s="3319"/>
      <c r="E17" s="3319"/>
      <c r="F17" s="3319"/>
      <c r="G17" s="3319"/>
      <c r="H17" s="3319"/>
      <c r="I17" s="3319"/>
      <c r="J17" s="3319"/>
      <c r="K17" s="3319"/>
      <c r="L17" s="3319"/>
      <c r="M17" s="3319"/>
      <c r="N17" s="3319"/>
      <c r="O17" s="3319"/>
      <c r="P17" s="3319"/>
      <c r="Q17" s="3319"/>
      <c r="R17" s="3319"/>
      <c r="S17" s="3320"/>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4" t="s">
        <v>1042</v>
      </c>
      <c r="D18" s="3314"/>
      <c r="E18" s="3314"/>
      <c r="F18" s="3314"/>
      <c r="G18" s="3314"/>
      <c r="H18" s="3314"/>
      <c r="I18" s="3314"/>
      <c r="J18" s="3314"/>
      <c r="K18" s="3314"/>
      <c r="L18" s="3314"/>
      <c r="M18" s="3314"/>
      <c r="N18" s="3314"/>
      <c r="O18" s="3314"/>
      <c r="P18" s="3314"/>
      <c r="Q18" s="3314"/>
      <c r="R18" s="3314"/>
      <c r="S18" s="3315"/>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4" t="s">
        <v>1042</v>
      </c>
      <c r="D19" s="3314"/>
      <c r="E19" s="3314"/>
      <c r="F19" s="3314"/>
      <c r="G19" s="3314"/>
      <c r="H19" s="3314"/>
      <c r="I19" s="3314"/>
      <c r="J19" s="3314"/>
      <c r="K19" s="3314"/>
      <c r="L19" s="3314"/>
      <c r="M19" s="3314"/>
      <c r="N19" s="3314"/>
      <c r="O19" s="3314"/>
      <c r="P19" s="3314"/>
      <c r="Q19" s="3314"/>
      <c r="R19" s="3314"/>
      <c r="S19" s="3315"/>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7" t="s">
        <v>537</v>
      </c>
      <c r="C20" s="3268"/>
      <c r="D20" s="3268"/>
      <c r="E20" s="3268"/>
      <c r="F20" s="3268"/>
      <c r="G20" s="3268"/>
      <c r="H20" s="3268"/>
      <c r="I20" s="3268"/>
      <c r="J20" s="3268"/>
      <c r="K20" s="3268"/>
      <c r="L20" s="3268"/>
      <c r="M20" s="3268"/>
      <c r="N20" s="3268"/>
      <c r="O20" s="3268"/>
      <c r="P20" s="3268"/>
      <c r="Q20" s="3268"/>
      <c r="R20" s="3268"/>
      <c r="S20" s="3269"/>
      <c r="T20" s="3284">
        <f>SUM(T13:X19)</f>
        <v>0</v>
      </c>
      <c r="U20" s="3287"/>
      <c r="V20" s="3287"/>
      <c r="W20" s="3287"/>
      <c r="X20" s="3287"/>
      <c r="Y20" s="3284">
        <f>SUM(Y13:AC19)</f>
        <v>0</v>
      </c>
      <c r="Z20" s="3287"/>
      <c r="AA20" s="3287"/>
      <c r="AB20" s="3287"/>
      <c r="AC20" s="3287"/>
      <c r="AD20" s="3282">
        <f>SUM(AD13:AH19)</f>
        <v>0</v>
      </c>
      <c r="AE20" s="3283"/>
      <c r="AF20" s="3283"/>
      <c r="AG20" s="3283"/>
      <c r="AH20" s="3284"/>
      <c r="AI20" s="3282">
        <f>SUM(AI13:AM19)</f>
        <v>0</v>
      </c>
      <c r="AJ20" s="3283"/>
      <c r="AK20" s="3283"/>
      <c r="AL20" s="3283"/>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7" t="s">
        <v>1503</v>
      </c>
      <c r="C21" s="3268"/>
      <c r="D21" s="3268"/>
      <c r="E21" s="3268"/>
      <c r="F21" s="3268"/>
      <c r="G21" s="3268"/>
      <c r="H21" s="3268"/>
      <c r="I21" s="3268"/>
      <c r="J21" s="3268"/>
      <c r="K21" s="3268"/>
      <c r="L21" s="3268"/>
      <c r="M21" s="3268"/>
      <c r="N21" s="3268"/>
      <c r="O21" s="3268"/>
      <c r="P21" s="3268"/>
      <c r="Q21" s="3268"/>
      <c r="R21" s="3268"/>
      <c r="S21" s="3269"/>
      <c r="T21" s="3294"/>
      <c r="U21" s="3295"/>
      <c r="V21" s="3295"/>
      <c r="W21" s="3295"/>
      <c r="X21" s="3295"/>
      <c r="Y21" s="3294"/>
      <c r="Z21" s="3295"/>
      <c r="AA21" s="3295"/>
      <c r="AB21" s="3295"/>
      <c r="AC21" s="3295"/>
      <c r="AD21" s="3305"/>
      <c r="AE21" s="3306"/>
      <c r="AF21" s="3306"/>
      <c r="AG21" s="3306"/>
      <c r="AH21" s="3307"/>
      <c r="AI21" s="3305"/>
      <c r="AJ21" s="3306"/>
      <c r="AK21" s="3306"/>
      <c r="AL21" s="3306"/>
      <c r="AM21" s="330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7" t="s">
        <v>538</v>
      </c>
      <c r="C22" s="3268"/>
      <c r="D22" s="3268"/>
      <c r="E22" s="3268"/>
      <c r="F22" s="3268"/>
      <c r="G22" s="3268"/>
      <c r="H22" s="3268"/>
      <c r="I22" s="3268"/>
      <c r="J22" s="3268"/>
      <c r="K22" s="3268"/>
      <c r="L22" s="3268"/>
      <c r="M22" s="3268"/>
      <c r="N22" s="3268"/>
      <c r="O22" s="3268"/>
      <c r="P22" s="3268"/>
      <c r="Q22" s="3268"/>
      <c r="R22" s="3268"/>
      <c r="S22" s="3269"/>
      <c r="T22" s="3290">
        <f>(T20+T21)*-1</f>
        <v>0</v>
      </c>
      <c r="U22" s="3291"/>
      <c r="V22" s="3291"/>
      <c r="W22" s="3291"/>
      <c r="X22" s="3291"/>
      <c r="Y22" s="3290">
        <f>(Y20+Y21)*-1</f>
        <v>0</v>
      </c>
      <c r="Z22" s="3291"/>
      <c r="AA22" s="3291"/>
      <c r="AB22" s="3291"/>
      <c r="AC22" s="3291"/>
      <c r="AD22" s="3292">
        <f>(AD20)*-1</f>
        <v>0</v>
      </c>
      <c r="AE22" s="3293"/>
      <c r="AF22" s="3293"/>
      <c r="AG22" s="3293"/>
      <c r="AH22" s="3290"/>
      <c r="AI22" s="3292">
        <f>(AI20)*-1</f>
        <v>0</v>
      </c>
      <c r="AJ22" s="3293"/>
      <c r="AK22" s="3293"/>
      <c r="AL22" s="3293"/>
      <c r="AM22" s="329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3" t="s">
        <v>539</v>
      </c>
      <c r="C23" s="3324"/>
      <c r="D23" s="3324"/>
      <c r="E23" s="3324"/>
      <c r="F23" s="3324"/>
      <c r="G23" s="3324"/>
      <c r="H23" s="3324"/>
      <c r="I23" s="3324"/>
      <c r="J23" s="3324"/>
      <c r="K23" s="3324"/>
      <c r="L23" s="3324"/>
      <c r="M23" s="3324"/>
      <c r="N23" s="3324"/>
      <c r="O23" s="3324"/>
      <c r="P23" s="3324"/>
      <c r="Q23" s="3324"/>
      <c r="R23" s="3324"/>
      <c r="S23" s="3325"/>
      <c r="T23" s="3284">
        <f>T11+T22</f>
        <v>45138709.31112776</v>
      </c>
      <c r="U23" s="3287"/>
      <c r="V23" s="3287"/>
      <c r="W23" s="3287"/>
      <c r="X23" s="3287"/>
      <c r="Y23" s="3284">
        <f>Y11+Y22</f>
        <v>0</v>
      </c>
      <c r="Z23" s="3287"/>
      <c r="AA23" s="3287"/>
      <c r="AB23" s="3287"/>
      <c r="AC23" s="3287"/>
      <c r="AD23" s="3284">
        <f>AD11+AD22</f>
        <v>0</v>
      </c>
      <c r="AE23" s="3287"/>
      <c r="AF23" s="3287"/>
      <c r="AG23" s="3287"/>
      <c r="AH23" s="3287"/>
      <c r="AI23" s="3284">
        <f>AI11+AI22</f>
        <v>0</v>
      </c>
      <c r="AJ23" s="3287"/>
      <c r="AK23" s="3287"/>
      <c r="AL23" s="3287"/>
      <c r="AM23" s="328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7" t="s">
        <v>1043</v>
      </c>
      <c r="C24" s="3268"/>
      <c r="D24" s="3268"/>
      <c r="E24" s="3268"/>
      <c r="F24" s="3268"/>
      <c r="G24" s="3268"/>
      <c r="H24" s="3268"/>
      <c r="I24" s="3268"/>
      <c r="J24" s="3268"/>
      <c r="K24" s="3268"/>
      <c r="L24" s="3268"/>
      <c r="M24" s="3268"/>
      <c r="N24" s="3268"/>
      <c r="O24" s="3268"/>
      <c r="P24" s="3268"/>
      <c r="Q24" s="3268"/>
      <c r="R24" s="3268"/>
      <c r="S24" s="3269"/>
      <c r="T24" s="3282">
        <f>Application!AJ1032</f>
        <v>74131078.230000004</v>
      </c>
      <c r="U24" s="3283"/>
      <c r="V24" s="3283"/>
      <c r="W24" s="3283"/>
      <c r="X24" s="3283"/>
      <c r="Y24" s="3283"/>
      <c r="Z24" s="3283"/>
      <c r="AA24" s="3283"/>
      <c r="AB24" s="3283"/>
      <c r="AC24" s="3283"/>
      <c r="AD24" s="3283"/>
      <c r="AE24" s="3283"/>
      <c r="AF24" s="3283"/>
      <c r="AG24" s="3283"/>
      <c r="AH24" s="3283"/>
      <c r="AI24" s="3283"/>
      <c r="AJ24" s="3283"/>
      <c r="AK24" s="3283"/>
      <c r="AL24" s="3283"/>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6" t="s">
        <v>1504</v>
      </c>
      <c r="C25" s="3327"/>
      <c r="D25" s="3327"/>
      <c r="E25" s="3327"/>
      <c r="F25" s="3327"/>
      <c r="G25" s="3327"/>
      <c r="H25" s="3327"/>
      <c r="I25" s="3327"/>
      <c r="J25" s="3327"/>
      <c r="K25" s="3327"/>
      <c r="L25" s="3327"/>
      <c r="M25" s="3327"/>
      <c r="N25" s="3327"/>
      <c r="O25" s="3327"/>
      <c r="P25" s="3327"/>
      <c r="Q25" s="3327"/>
      <c r="R25" s="3327"/>
      <c r="S25" s="3328"/>
      <c r="T25" s="3300">
        <f>IF(OR(Application!T195="yes",Application!T194="yes"),1.3,1)</f>
        <v>1.3</v>
      </c>
      <c r="U25" s="3301"/>
      <c r="V25" s="3301"/>
      <c r="W25" s="3301"/>
      <c r="X25" s="3301"/>
      <c r="Y25" s="3300">
        <v>1</v>
      </c>
      <c r="Z25" s="3301"/>
      <c r="AA25" s="3301"/>
      <c r="AB25" s="3301"/>
      <c r="AC25" s="3301"/>
      <c r="AD25" s="3300">
        <v>1</v>
      </c>
      <c r="AE25" s="3301"/>
      <c r="AF25" s="3301"/>
      <c r="AG25" s="3301"/>
      <c r="AH25" s="3302"/>
      <c r="AI25" s="3300">
        <v>1</v>
      </c>
      <c r="AJ25" s="3301"/>
      <c r="AK25" s="3301"/>
      <c r="AL25" s="3301"/>
      <c r="AM25" s="330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7" t="s">
        <v>540</v>
      </c>
      <c r="C26" s="3268"/>
      <c r="D26" s="3268"/>
      <c r="E26" s="3268"/>
      <c r="F26" s="3268"/>
      <c r="G26" s="3268"/>
      <c r="H26" s="3268"/>
      <c r="I26" s="3268"/>
      <c r="J26" s="3268"/>
      <c r="K26" s="3268"/>
      <c r="L26" s="3268"/>
      <c r="M26" s="3268"/>
      <c r="N26" s="3268"/>
      <c r="O26" s="3268"/>
      <c r="P26" s="3268"/>
      <c r="Q26" s="3268"/>
      <c r="R26" s="3268"/>
      <c r="S26" s="3269"/>
      <c r="T26" s="3303">
        <f>T23*T25</f>
        <v>58680322.104466088</v>
      </c>
      <c r="U26" s="3304"/>
      <c r="V26" s="3304"/>
      <c r="W26" s="3304"/>
      <c r="X26" s="3304"/>
      <c r="Y26" s="3303">
        <f>Y23*Y25</f>
        <v>0</v>
      </c>
      <c r="Z26" s="3304"/>
      <c r="AA26" s="3304"/>
      <c r="AB26" s="3304"/>
      <c r="AC26" s="3304"/>
      <c r="AD26" s="3303">
        <f>AD23*AD25</f>
        <v>0</v>
      </c>
      <c r="AE26" s="3304"/>
      <c r="AF26" s="3304"/>
      <c r="AG26" s="3304"/>
      <c r="AH26" s="3304"/>
      <c r="AI26" s="3303">
        <f>AI23*AI25</f>
        <v>0</v>
      </c>
      <c r="AJ26" s="3304"/>
      <c r="AK26" s="3304"/>
      <c r="AL26" s="3304"/>
      <c r="AM26" s="330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9" t="s">
        <v>449</v>
      </c>
      <c r="C27" s="3330"/>
      <c r="D27" s="3330"/>
      <c r="E27" s="3330"/>
      <c r="F27" s="3330"/>
      <c r="G27" s="3330"/>
      <c r="H27" s="3330"/>
      <c r="I27" s="3330"/>
      <c r="J27" s="3330"/>
      <c r="K27" s="3330"/>
      <c r="L27" s="3330"/>
      <c r="M27" s="3330"/>
      <c r="N27" s="3330"/>
      <c r="O27" s="3330"/>
      <c r="P27" s="3330"/>
      <c r="Q27" s="3330"/>
      <c r="R27" s="3330"/>
      <c r="S27" s="3331"/>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7" t="s">
        <v>541</v>
      </c>
      <c r="C28" s="3268"/>
      <c r="D28" s="3268"/>
      <c r="E28" s="3268"/>
      <c r="F28" s="3268"/>
      <c r="G28" s="3268"/>
      <c r="H28" s="3268"/>
      <c r="I28" s="3268"/>
      <c r="J28" s="3268"/>
      <c r="K28" s="3268"/>
      <c r="L28" s="3268"/>
      <c r="M28" s="3268"/>
      <c r="N28" s="3268"/>
      <c r="O28" s="3268"/>
      <c r="P28" s="3268"/>
      <c r="Q28" s="3268"/>
      <c r="R28" s="3268"/>
      <c r="S28" s="3269"/>
      <c r="T28" s="3296">
        <f>IF(ISERROR((T26*T27)),0,(T26*T27))</f>
        <v>58680322.104466088</v>
      </c>
      <c r="U28" s="3297"/>
      <c r="V28" s="3297"/>
      <c r="W28" s="3297"/>
      <c r="X28" s="3297"/>
      <c r="Y28" s="3296">
        <f>IF(ISERROR((Y26*Y27)),0,(Y26*Y27))</f>
        <v>0</v>
      </c>
      <c r="Z28" s="3297"/>
      <c r="AA28" s="3297"/>
      <c r="AB28" s="3297"/>
      <c r="AC28" s="3297"/>
      <c r="AD28" s="3296">
        <f>IF(ISERROR((AD26*AD27)),0,(AD26*AD27))</f>
        <v>0</v>
      </c>
      <c r="AE28" s="3297"/>
      <c r="AF28" s="3297"/>
      <c r="AG28" s="3297"/>
      <c r="AH28" s="3297"/>
      <c r="AI28" s="3296">
        <f>IF(ISERROR((AI26*AI27)),0,(AI26*AI27))</f>
        <v>0</v>
      </c>
      <c r="AJ28" s="3297"/>
      <c r="AK28" s="3297"/>
      <c r="AL28" s="3297"/>
      <c r="AM28" s="329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7" t="s">
        <v>558</v>
      </c>
      <c r="C29" s="3268"/>
      <c r="D29" s="3268"/>
      <c r="E29" s="3268"/>
      <c r="F29" s="3268"/>
      <c r="G29" s="3268"/>
      <c r="H29" s="3268"/>
      <c r="I29" s="3268"/>
      <c r="J29" s="3268"/>
      <c r="K29" s="3268"/>
      <c r="L29" s="3268"/>
      <c r="M29" s="3268"/>
      <c r="N29" s="3268"/>
      <c r="O29" s="3268"/>
      <c r="P29" s="3268"/>
      <c r="Q29" s="3268"/>
      <c r="R29" s="3268"/>
      <c r="S29" s="3269"/>
      <c r="T29" s="3282">
        <f>T28+Y28+AD28+AI28</f>
        <v>58680322.104466088</v>
      </c>
      <c r="U29" s="3283"/>
      <c r="V29" s="3283"/>
      <c r="W29" s="3283"/>
      <c r="X29" s="3283"/>
      <c r="Y29" s="3283"/>
      <c r="Z29" s="3283"/>
      <c r="AA29" s="3283"/>
      <c r="AB29" s="3283"/>
      <c r="AC29" s="3283"/>
      <c r="AD29" s="3283"/>
      <c r="AE29" s="3283"/>
      <c r="AF29" s="3283"/>
      <c r="AG29" s="3283"/>
      <c r="AH29" s="3283"/>
      <c r="AI29" s="3283"/>
      <c r="AJ29" s="3283"/>
      <c r="AK29" s="3283"/>
      <c r="AL29" s="3283"/>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9" t="s">
        <v>1506</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9" t="s">
        <v>1505</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613</v>
      </c>
      <c r="B34" s="617"/>
      <c r="C34" s="622" t="s">
        <v>603</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5" t="s">
        <v>1348</v>
      </c>
      <c r="Z35" s="3285"/>
      <c r="AA35" s="3285"/>
      <c r="AB35" s="3285"/>
      <c r="AC35" s="3285"/>
      <c r="AD35" s="3286" t="s">
        <v>382</v>
      </c>
      <c r="AE35" s="3286"/>
      <c r="AF35" s="3286"/>
      <c r="AG35" s="3286"/>
      <c r="AH35" s="328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5"/>
      <c r="Z36" s="3285"/>
      <c r="AA36" s="3285"/>
      <c r="AB36" s="3285"/>
      <c r="AC36" s="3285"/>
      <c r="AD36" s="3286"/>
      <c r="AE36" s="3286"/>
      <c r="AF36" s="3286"/>
      <c r="AG36" s="3286"/>
      <c r="AH36" s="328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5"/>
      <c r="Z37" s="3285"/>
      <c r="AA37" s="3285"/>
      <c r="AB37" s="3285"/>
      <c r="AC37" s="3285"/>
      <c r="AD37" s="3286"/>
      <c r="AE37" s="3286"/>
      <c r="AF37" s="3286"/>
      <c r="AG37" s="3286"/>
      <c r="AH37" s="328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87">
        <f>IF(T24&gt;=(T23+Y23+AD23+AI23),T28+Y28,0)</f>
        <v>58680322.104466088</v>
      </c>
      <c r="Z38" s="3287"/>
      <c r="AA38" s="3287"/>
      <c r="AB38" s="3287"/>
      <c r="AC38" s="3287"/>
      <c r="AD38" s="3287">
        <f>IF(T24&gt;=(T23+Y23+AD23+AI23),AD28+AI28,0)</f>
        <v>0</v>
      </c>
      <c r="AE38" s="3287"/>
      <c r="AF38" s="3287"/>
      <c r="AG38" s="3287"/>
      <c r="AH38" s="328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7" t="s">
        <v>2194</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288">
        <v>0.04</v>
      </c>
      <c r="Z39" s="3288"/>
      <c r="AA39" s="3288"/>
      <c r="AB39" s="3288"/>
      <c r="AC39" s="3288"/>
      <c r="AD39" s="3288">
        <v>0.04</v>
      </c>
      <c r="AE39" s="3288"/>
      <c r="AF39" s="3288"/>
      <c r="AG39" s="3288"/>
      <c r="AH39" s="328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87">
        <f>ROUND(Y38*Y39,0)</f>
        <v>2347213</v>
      </c>
      <c r="Z40" s="3287"/>
      <c r="AA40" s="3287"/>
      <c r="AB40" s="3287"/>
      <c r="AC40" s="3287"/>
      <c r="AD40" s="3284">
        <f>ROUND(AD38*AD39,0)</f>
        <v>0</v>
      </c>
      <c r="AE40" s="3287"/>
      <c r="AF40" s="3287"/>
      <c r="AG40" s="3287"/>
      <c r="AH40" s="328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332">
        <f>Y40+AD40</f>
        <v>2347213</v>
      </c>
      <c r="Z41" s="3333"/>
      <c r="AA41" s="3333"/>
      <c r="AB41" s="3333"/>
      <c r="AC41" s="3333"/>
      <c r="AD41" s="3333"/>
      <c r="AE41" s="3333"/>
      <c r="AF41" s="3333"/>
      <c r="AG41" s="3333"/>
      <c r="AH41" s="333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81" t="s">
        <v>1520</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623</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5">
        <f>'Sources and Uses Budget'!B105-'Sources and Uses Budget'!B15</f>
        <v>51550057.892811492</v>
      </c>
      <c r="AC47" s="3276"/>
      <c r="AD47" s="3276"/>
      <c r="AE47" s="3276"/>
      <c r="AF47" s="327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5">
        <f>Application!AO649-MIN('Sources and Uses Budget'!B15,Application!AG394)</f>
        <v>19014688.225900672</v>
      </c>
      <c r="AC48" s="3276"/>
      <c r="AD48" s="3276"/>
      <c r="AE48" s="3276"/>
      <c r="AF48" s="327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5">
        <f>AB47-AB48</f>
        <v>32535369.66691082</v>
      </c>
      <c r="AC49" s="3276"/>
      <c r="AD49" s="3276"/>
      <c r="AE49" s="3276"/>
      <c r="AF49" s="327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720</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3">
        <f>([9]EVERYTHING!$F$124/(Y41*10))</f>
        <v>0.92458928196381751</v>
      </c>
      <c r="AC50" s="3264"/>
      <c r="AD50" s="3264"/>
      <c r="AE50" s="3264"/>
      <c r="AF50" s="326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4" t="s">
        <v>2441</v>
      </c>
      <c r="F51" s="3274"/>
      <c r="G51" s="3274"/>
      <c r="H51" s="3274"/>
      <c r="I51" s="3274"/>
      <c r="J51" s="3274"/>
      <c r="K51" s="3274"/>
      <c r="L51" s="3274"/>
      <c r="M51" s="3274"/>
      <c r="N51" s="3274"/>
      <c r="O51" s="3274"/>
      <c r="P51" s="3274"/>
      <c r="Q51" s="3274"/>
      <c r="R51" s="3274"/>
      <c r="S51" s="3274"/>
      <c r="T51" s="3274"/>
      <c r="U51" s="3274"/>
      <c r="V51" s="3274"/>
      <c r="W51" s="3274"/>
      <c r="X51" s="3274"/>
      <c r="Y51" s="3274"/>
      <c r="Z51" s="327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2" customHeight="1">
      <c r="A52" s="618"/>
      <c r="B52" s="618"/>
      <c r="C52" s="618"/>
      <c r="D52" s="635"/>
      <c r="E52" s="3274"/>
      <c r="F52" s="3274"/>
      <c r="G52" s="3274"/>
      <c r="H52" s="3274"/>
      <c r="I52" s="3274"/>
      <c r="J52" s="3274"/>
      <c r="K52" s="3274"/>
      <c r="L52" s="3274"/>
      <c r="M52" s="3274"/>
      <c r="N52" s="3274"/>
      <c r="O52" s="3274"/>
      <c r="P52" s="3274"/>
      <c r="Q52" s="3274"/>
      <c r="R52" s="3274"/>
      <c r="S52" s="3274"/>
      <c r="T52" s="3274"/>
      <c r="U52" s="3274"/>
      <c r="V52" s="3274"/>
      <c r="W52" s="3274"/>
      <c r="X52" s="3274"/>
      <c r="Y52" s="3274"/>
      <c r="Z52" s="327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5">
        <f>ROUND(IF(ISERROR((AB49/AB50)),0,(AB49/AB50)),0)</f>
        <v>35188997</v>
      </c>
      <c r="AC54" s="3276"/>
      <c r="AD54" s="3276"/>
      <c r="AE54" s="3276"/>
      <c r="AF54" s="327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5">
        <f>(AB54/10)</f>
        <v>3518899.7</v>
      </c>
      <c r="AC55" s="3276"/>
      <c r="AD55" s="3276"/>
      <c r="AE55" s="3276"/>
      <c r="AF55" s="327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801</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78">
        <f>(IF((Y41&lt;AB55),Y41,AB55))</f>
        <v>2347213</v>
      </c>
      <c r="AC56" s="3279"/>
      <c r="AD56" s="3279"/>
      <c r="AE56" s="3279"/>
      <c r="AF56" s="328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800</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5">
        <f>ROUND((10*AB56*AB50),0)</f>
        <v>21702080</v>
      </c>
      <c r="AC57" s="3276"/>
      <c r="AD57" s="3276"/>
      <c r="AE57" s="3276"/>
      <c r="AF57" s="327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799</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59">
        <f>AB49-AB57</f>
        <v>10833289.66691082</v>
      </c>
      <c r="AC59" s="3259"/>
      <c r="AD59" s="3259"/>
      <c r="AE59" s="3259"/>
      <c r="AF59" s="325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626</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270" t="s">
        <v>1070</v>
      </c>
      <c r="Z63" s="3270"/>
      <c r="AA63" s="3270"/>
      <c r="AB63" s="3270"/>
      <c r="AC63" s="3270"/>
      <c r="AD63" s="3270" t="s">
        <v>382</v>
      </c>
      <c r="AE63" s="3270"/>
      <c r="AF63" s="3270"/>
      <c r="AG63" s="3270"/>
      <c r="AH63" s="327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271">
        <f>IF(Application!Z204="(select)",0,((T23*T27)+Y28))</f>
        <v>45138709.31112776</v>
      </c>
      <c r="Z64" s="3272"/>
      <c r="AA64" s="3272"/>
      <c r="AB64" s="3272"/>
      <c r="AC64" s="3273"/>
      <c r="AD64" s="3271">
        <f>IF(AND(Application!AP204="yes",Application!M357="yes"),AD28+AI28,0)</f>
        <v>0</v>
      </c>
      <c r="AE64" s="3272"/>
      <c r="AF64" s="3272"/>
      <c r="AG64" s="3272"/>
      <c r="AH64" s="327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2437</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2438</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260">
        <f>IF(Application!AP204="yes",0.75,IF(Application!Z203="15% set-aside",0.13,IF(Application!Z203="15% set-aside with qualifying low value rehab",0.95,0.3)))</f>
        <v>0.3</v>
      </c>
      <c r="Z67" s="3260"/>
      <c r="AA67" s="3260"/>
      <c r="AB67" s="3260"/>
      <c r="AC67" s="3260"/>
      <c r="AD67" s="3260">
        <f>IF(Application!AP204="yes",0.75,IF(Application!Z203="15% set-aside with qualifying low value rehab", 0.95,0.13))</f>
        <v>0.13</v>
      </c>
      <c r="AE67" s="3260"/>
      <c r="AF67" s="3260"/>
      <c r="AG67" s="3260"/>
      <c r="AH67" s="326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261">
        <f>ROUND(Y64*Y67,0)</f>
        <v>13541613</v>
      </c>
      <c r="Z68" s="3262"/>
      <c r="AA68" s="3262"/>
      <c r="AB68" s="3262"/>
      <c r="AC68" s="3262"/>
      <c r="AD68" s="3261" t="str">
        <f>IF(Application!D210="At-Risk",AD64*AD67,"$0")</f>
        <v>$0</v>
      </c>
      <c r="AE68" s="3262"/>
      <c r="AF68" s="3262"/>
      <c r="AG68" s="3262"/>
      <c r="AH68" s="326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627</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3">
        <v>0.8</v>
      </c>
      <c r="AC71" s="3264"/>
      <c r="AD71" s="3264"/>
      <c r="AE71" s="3264"/>
      <c r="AF71" s="326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6" t="s">
        <v>1491</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6"/>
      <c r="F73" s="3266"/>
      <c r="G73" s="3266"/>
      <c r="H73" s="3266"/>
      <c r="I73" s="3266"/>
      <c r="J73" s="3266"/>
      <c r="K73" s="3266"/>
      <c r="L73" s="3266"/>
      <c r="M73" s="3266"/>
      <c r="N73" s="3266"/>
      <c r="O73" s="3266"/>
      <c r="P73" s="3266"/>
      <c r="Q73" s="3266"/>
      <c r="R73" s="3266"/>
      <c r="S73" s="3266"/>
      <c r="T73" s="3266"/>
      <c r="U73" s="3266"/>
      <c r="V73" s="3266"/>
      <c r="W73" s="3266"/>
      <c r="X73" s="3266"/>
      <c r="Y73" s="3266"/>
      <c r="Z73" s="3266"/>
      <c r="AA73" s="326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2" customHeight="1">
      <c r="A74" s="642"/>
      <c r="B74" s="618"/>
      <c r="C74" s="642"/>
      <c r="D74" s="642"/>
      <c r="E74" s="3266"/>
      <c r="F74" s="3266"/>
      <c r="G74" s="3266"/>
      <c r="H74" s="3266"/>
      <c r="I74" s="3266"/>
      <c r="J74" s="3266"/>
      <c r="K74" s="3266"/>
      <c r="L74" s="3266"/>
      <c r="M74" s="3266"/>
      <c r="N74" s="3266"/>
      <c r="O74" s="3266"/>
      <c r="P74" s="3266"/>
      <c r="Q74" s="3266"/>
      <c r="R74" s="3266"/>
      <c r="S74" s="3266"/>
      <c r="T74" s="3266"/>
      <c r="U74" s="3266"/>
      <c r="V74" s="3266"/>
      <c r="W74" s="3266"/>
      <c r="X74" s="3266"/>
      <c r="Y74" s="3266"/>
      <c r="Z74" s="3266"/>
      <c r="AA74" s="326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4">
        <f>ROUND(IF(ISERROR((AB59/AB71)),0,(AB59/AB71)),0)</f>
        <v>13541612</v>
      </c>
      <c r="AC76" s="3254"/>
      <c r="AD76" s="3254"/>
      <c r="AE76" s="3254"/>
      <c r="AF76" s="325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5">
        <f>IF((Y68+AD68&lt;AB76),Y68+AD68,AB76)</f>
        <v>13541612</v>
      </c>
      <c r="AC77" s="3256"/>
      <c r="AD77" s="3256"/>
      <c r="AE77" s="3256"/>
      <c r="AF77" s="325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58">
        <f>AB77*AB71</f>
        <v>10833289.600000001</v>
      </c>
      <c r="AC78" s="3258"/>
      <c r="AD78" s="3258"/>
      <c r="AE78" s="3258"/>
      <c r="AF78" s="325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799</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59">
        <f>AB49-(AB57+AB78)</f>
        <v>6.6910818219184875E-2</v>
      </c>
      <c r="AC80" s="3259"/>
      <c r="AD80" s="3259"/>
      <c r="AE80" s="3259"/>
      <c r="AF80" s="325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3.5" thickTop="1"/>
    <row r="85" spans="1:98" ht="12.75">
      <c r="A85" s="794"/>
      <c r="C85" s="335"/>
      <c r="Z85" s="619"/>
      <c r="AA85" s="619"/>
      <c r="AB85" s="619"/>
      <c r="AC85" s="619"/>
      <c r="AD85" s="619"/>
      <c r="AE85" s="619"/>
      <c r="AF85" s="619"/>
      <c r="AG85" s="619"/>
      <c r="AH85" s="619"/>
    </row>
    <row r="86" spans="1:98" ht="12.75">
      <c r="D86" s="335"/>
      <c r="Z86" s="619"/>
      <c r="AA86" s="619"/>
      <c r="AB86" s="3322"/>
      <c r="AC86" s="3322"/>
      <c r="AD86" s="3322"/>
      <c r="AE86" s="3322"/>
      <c r="AF86" s="3322"/>
      <c r="AG86" s="619"/>
      <c r="AH86" s="619"/>
    </row>
    <row r="87" spans="1:98" ht="13.5" thickBot="1">
      <c r="D87" s="335"/>
      <c r="Z87" s="619"/>
      <c r="AA87" s="619"/>
      <c r="AB87" s="3321"/>
      <c r="AC87" s="3321"/>
      <c r="AD87" s="3321"/>
      <c r="AE87" s="3321"/>
      <c r="AF87" s="3321"/>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1" zoomScale="85" zoomScaleNormal="85" zoomScaleSheetLayoutView="80" workbookViewId="0">
      <selection activeCell="G26" sqref="G26"/>
    </sheetView>
  </sheetViews>
  <sheetFormatPr defaultColWidth="9" defaultRowHeight="14.25" zeroHeight="1"/>
  <cols>
    <col min="1" max="2" width="2.5703125" style="1425" customWidth="1"/>
    <col min="3" max="3" width="3.85546875" style="1425" customWidth="1"/>
    <col min="4" max="4" width="15.42578125" style="1425" customWidth="1"/>
    <col min="5" max="5" width="32.5703125" style="1425" customWidth="1"/>
    <col min="6" max="8" width="15.5703125" style="1425" customWidth="1"/>
    <col min="9" max="9" width="40.5703125" style="1425" customWidth="1"/>
    <col min="10" max="10" width="30.5703125" style="1425" customWidth="1"/>
    <col min="11" max="13" width="2.5703125" style="1425" customWidth="1"/>
    <col min="14" max="14" width="29.7109375" style="1425" customWidth="1"/>
    <col min="15" max="24" width="2.5703125" style="1425" customWidth="1"/>
    <col min="25" max="33" width="9" style="1425" customWidth="1"/>
    <col min="34" max="16384" width="9" style="1425"/>
  </cols>
  <sheetData>
    <row r="1" spans="1:33" ht="15">
      <c r="A1" s="3337" t="s">
        <v>1949</v>
      </c>
      <c r="B1" s="3337"/>
      <c r="C1" s="3337"/>
      <c r="D1" s="3337"/>
      <c r="E1" s="3337"/>
      <c r="F1" s="3337"/>
      <c r="G1" s="3337"/>
      <c r="H1" s="3337"/>
      <c r="I1" s="3337"/>
      <c r="J1" s="3337"/>
      <c r="K1" s="3337"/>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37"/>
      <c r="B2" s="3337"/>
      <c r="C2" s="3337"/>
      <c r="D2" s="3337"/>
      <c r="E2" s="3337"/>
      <c r="F2" s="3337"/>
      <c r="G2" s="3337"/>
      <c r="H2" s="3337"/>
      <c r="I2" s="3337"/>
      <c r="J2" s="3337"/>
      <c r="K2" s="3337"/>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8" t="s">
        <v>1950</v>
      </c>
      <c r="D4" s="3338"/>
      <c r="E4" s="3338"/>
      <c r="F4" s="3338"/>
      <c r="G4" s="3338"/>
      <c r="H4" s="3338"/>
      <c r="I4" s="3338"/>
      <c r="J4" s="3338"/>
    </row>
    <row r="5" spans="1:33">
      <c r="C5" s="3338"/>
      <c r="D5" s="3338"/>
      <c r="E5" s="3338"/>
      <c r="F5" s="3338"/>
      <c r="G5" s="3338"/>
      <c r="H5" s="3338"/>
      <c r="I5" s="3338"/>
      <c r="J5" s="3338"/>
    </row>
    <row r="6" spans="1:33">
      <c r="C6" s="1427"/>
      <c r="D6" s="1427"/>
      <c r="E6" s="1427"/>
      <c r="F6" s="1427"/>
      <c r="G6" s="1427"/>
      <c r="H6" s="1427"/>
      <c r="I6" s="1427"/>
      <c r="J6" s="1427"/>
    </row>
    <row r="7" spans="1:33">
      <c r="C7" s="1428" t="s">
        <v>1951</v>
      </c>
      <c r="D7" s="1427"/>
      <c r="E7" s="3339" t="str">
        <f>Application!H16</f>
        <v>Eden Housing, Inc.</v>
      </c>
      <c r="F7" s="3339"/>
      <c r="G7" s="3339"/>
      <c r="H7" s="1427"/>
      <c r="I7" s="1428" t="s">
        <v>1952</v>
      </c>
      <c r="J7" s="1429">
        <f>Application!AG437+Application!AG439</f>
        <v>74</v>
      </c>
    </row>
    <row r="8" spans="1:33">
      <c r="C8" s="1428" t="s">
        <v>1953</v>
      </c>
      <c r="D8" s="1427"/>
      <c r="E8" s="3339" t="str">
        <f>Application!H18</f>
        <v>Sacramento Street Apartments</v>
      </c>
      <c r="F8" s="3339"/>
      <c r="G8" s="3339"/>
      <c r="H8" s="1427"/>
      <c r="I8" s="1428" t="s">
        <v>1954</v>
      </c>
      <c r="J8" s="1430">
        <f>Application!CS663</f>
        <v>79</v>
      </c>
    </row>
    <row r="9" spans="1:33" ht="14.25" customHeight="1">
      <c r="C9" s="1428" t="s">
        <v>1955</v>
      </c>
      <c r="D9" s="1427"/>
      <c r="E9" s="3340" t="str">
        <f>Application!D210</f>
        <v>Special Needs</v>
      </c>
      <c r="F9" s="3340"/>
      <c r="G9" s="3340"/>
      <c r="H9" s="1427"/>
      <c r="I9" s="1428" t="s">
        <v>1956</v>
      </c>
      <c r="J9" s="1431">
        <v>79</v>
      </c>
      <c r="N9" s="1432"/>
    </row>
    <row r="10" spans="1:33" ht="26.85" customHeight="1">
      <c r="C10" s="3338" t="s">
        <v>1957</v>
      </c>
      <c r="D10" s="3338"/>
      <c r="E10" s="3341" t="str">
        <f>Application!D213</f>
        <v>N/A</v>
      </c>
      <c r="F10" s="3341"/>
      <c r="G10" s="3341"/>
      <c r="H10" s="1427"/>
      <c r="I10" s="1433" t="s">
        <v>1958</v>
      </c>
      <c r="J10" s="1434">
        <f>IF(J9&gt;0,J8-J9,J8)</f>
        <v>0</v>
      </c>
      <c r="N10" s="1432"/>
    </row>
    <row r="11" spans="1:33">
      <c r="C11" s="1435"/>
      <c r="N11" s="1432"/>
    </row>
    <row r="12" spans="1:33" ht="15" customHeight="1">
      <c r="C12" s="3342" t="s">
        <v>1959</v>
      </c>
      <c r="D12" s="3343"/>
      <c r="E12" s="3344"/>
      <c r="F12" s="3335" t="s">
        <v>1960</v>
      </c>
      <c r="G12" s="3335" t="s">
        <v>1961</v>
      </c>
      <c r="H12" s="3348" t="s">
        <v>2176</v>
      </c>
      <c r="I12" s="3335" t="s">
        <v>2175</v>
      </c>
      <c r="J12" s="3335" t="s">
        <v>1962</v>
      </c>
      <c r="N12" s="1432"/>
    </row>
    <row r="13" spans="1:33" ht="68.25" customHeight="1">
      <c r="C13" s="3345"/>
      <c r="D13" s="3346"/>
      <c r="E13" s="3347"/>
      <c r="F13" s="3336"/>
      <c r="G13" s="3336"/>
      <c r="H13" s="3349"/>
      <c r="I13" s="3336"/>
      <c r="J13" s="3336"/>
    </row>
    <row r="14" spans="1:33" ht="15" customHeight="1">
      <c r="C14" s="1436" t="s">
        <v>1963</v>
      </c>
      <c r="D14" s="1437"/>
      <c r="E14" s="1437"/>
      <c r="F14" s="1438"/>
      <c r="G14" s="1438"/>
      <c r="H14" s="1439"/>
      <c r="I14" s="1439"/>
      <c r="J14" s="1439"/>
    </row>
    <row r="15" spans="1:33">
      <c r="C15" s="1440" t="s">
        <v>1964</v>
      </c>
      <c r="D15" s="1425" t="s">
        <v>1965</v>
      </c>
      <c r="F15" s="1441"/>
      <c r="G15" s="1442"/>
      <c r="H15" s="1443"/>
      <c r="I15" s="1443"/>
      <c r="J15" s="1443"/>
    </row>
    <row r="16" spans="1:33">
      <c r="C16" s="1440" t="s">
        <v>1966</v>
      </c>
      <c r="D16" s="1425" t="s">
        <v>1967</v>
      </c>
      <c r="F16" s="1441"/>
      <c r="G16" s="1444"/>
      <c r="H16" s="1443"/>
      <c r="I16" s="1443"/>
      <c r="J16" s="1443"/>
    </row>
    <row r="17" spans="3:10">
      <c r="C17" s="1440" t="s">
        <v>1849</v>
      </c>
      <c r="D17" s="1425" t="s">
        <v>1968</v>
      </c>
      <c r="F17" s="1441"/>
      <c r="G17" s="1444"/>
      <c r="H17" s="1443"/>
      <c r="I17" s="1443"/>
      <c r="J17" s="1443"/>
    </row>
    <row r="18" spans="3:10">
      <c r="C18" s="1440" t="s">
        <v>1969</v>
      </c>
      <c r="D18" s="1426" t="s">
        <v>1970</v>
      </c>
      <c r="E18" s="1426"/>
      <c r="F18" s="1441"/>
      <c r="G18" s="1444"/>
      <c r="H18" s="1443"/>
      <c r="I18" s="1443"/>
      <c r="J18" s="1443"/>
    </row>
    <row r="19" spans="3:10">
      <c r="C19" s="1440" t="s">
        <v>1971</v>
      </c>
      <c r="D19" s="1426" t="s">
        <v>1972</v>
      </c>
      <c r="E19" s="1426"/>
      <c r="F19" s="1441"/>
      <c r="G19" s="1444"/>
      <c r="H19" s="1443"/>
      <c r="I19" s="1443"/>
      <c r="J19" s="1443"/>
    </row>
    <row r="20" spans="3:10">
      <c r="C20" s="1440" t="s">
        <v>1973</v>
      </c>
      <c r="D20" s="1426" t="s">
        <v>1974</v>
      </c>
      <c r="E20" s="1445"/>
      <c r="F20" s="1446"/>
      <c r="G20" s="1444"/>
      <c r="H20" s="1443"/>
      <c r="I20" s="1443"/>
      <c r="J20" s="1443"/>
    </row>
    <row r="21" spans="3:10">
      <c r="C21" s="1447"/>
      <c r="D21" s="1448"/>
      <c r="E21" s="1449"/>
      <c r="F21" s="1446"/>
      <c r="G21" s="1444"/>
      <c r="H21" s="1443"/>
      <c r="I21" s="1443"/>
      <c r="J21" s="1443"/>
    </row>
    <row r="22" spans="3:10">
      <c r="C22" s="1450" t="s">
        <v>1975</v>
      </c>
      <c r="D22" s="1451"/>
      <c r="E22" s="1451"/>
      <c r="F22" s="1452"/>
      <c r="G22" s="1453"/>
      <c r="H22" s="1454"/>
      <c r="I22" s="1454"/>
      <c r="J22" s="1454"/>
    </row>
    <row r="23" spans="3:10">
      <c r="C23" s="1440" t="s">
        <v>1976</v>
      </c>
      <c r="D23" s="1426" t="s">
        <v>1977</v>
      </c>
      <c r="E23" s="1426"/>
      <c r="F23" s="1441">
        <v>2</v>
      </c>
      <c r="G23" s="1444">
        <v>106080</v>
      </c>
      <c r="H23" s="1443" t="s">
        <v>2624</v>
      </c>
      <c r="I23" s="1443" t="s">
        <v>2625</v>
      </c>
      <c r="J23" s="1443" t="s">
        <v>2622</v>
      </c>
    </row>
    <row r="24" spans="3:10">
      <c r="C24" s="1440" t="s">
        <v>1978</v>
      </c>
      <c r="D24" s="1426" t="s">
        <v>1979</v>
      </c>
      <c r="E24" s="1426"/>
      <c r="F24" s="1441">
        <v>0.5</v>
      </c>
      <c r="G24" s="1444">
        <v>23920</v>
      </c>
      <c r="H24" s="1443" t="s">
        <v>2624</v>
      </c>
      <c r="I24" s="1443" t="s">
        <v>2625</v>
      </c>
      <c r="J24" s="1443" t="s">
        <v>2622</v>
      </c>
    </row>
    <row r="25" spans="3:10">
      <c r="C25" s="1440" t="s">
        <v>1980</v>
      </c>
      <c r="D25" s="1425" t="s">
        <v>1968</v>
      </c>
      <c r="E25" s="1426"/>
      <c r="F25" s="1441"/>
      <c r="G25" s="1444"/>
      <c r="H25" s="1443"/>
      <c r="I25" s="1443"/>
      <c r="J25" s="1443"/>
    </row>
    <row r="26" spans="3:10">
      <c r="C26" s="1440" t="s">
        <v>1981</v>
      </c>
      <c r="D26" s="1426" t="s">
        <v>1982</v>
      </c>
      <c r="E26" s="1426"/>
      <c r="F26" s="1441">
        <v>1.6</v>
      </c>
      <c r="G26" s="1444">
        <v>115000</v>
      </c>
      <c r="H26" s="1443" t="s">
        <v>2626</v>
      </c>
      <c r="I26" s="1443" t="s">
        <v>2627</v>
      </c>
      <c r="J26" s="1443" t="s">
        <v>2623</v>
      </c>
    </row>
    <row r="27" spans="3:10">
      <c r="C27" s="1440" t="s">
        <v>1983</v>
      </c>
      <c r="D27" s="1426" t="s">
        <v>1972</v>
      </c>
      <c r="E27" s="1426"/>
      <c r="F27" s="1441"/>
      <c r="G27" s="1444"/>
      <c r="H27" s="1443"/>
      <c r="I27" s="1443"/>
      <c r="J27" s="1443"/>
    </row>
    <row r="28" spans="3:10">
      <c r="C28" s="1440" t="s">
        <v>1984</v>
      </c>
      <c r="D28" s="1426" t="s">
        <v>1974</v>
      </c>
      <c r="E28" s="1426"/>
      <c r="F28" s="1441"/>
      <c r="G28" s="1444"/>
      <c r="H28" s="1443"/>
      <c r="I28" s="1443"/>
      <c r="J28" s="1443"/>
    </row>
    <row r="29" spans="3:10">
      <c r="C29" s="1455"/>
      <c r="D29" s="1435"/>
      <c r="E29" s="1435"/>
      <c r="F29" s="1441"/>
      <c r="G29" s="1444"/>
      <c r="H29" s="1443"/>
      <c r="I29" s="1443"/>
      <c r="J29" s="1443"/>
    </row>
    <row r="30" spans="3:10" ht="15">
      <c r="C30" s="1456" t="s">
        <v>1985</v>
      </c>
      <c r="D30" s="1451"/>
      <c r="E30" s="1451"/>
      <c r="F30" s="1457"/>
      <c r="G30" s="1458"/>
      <c r="H30" s="1459"/>
      <c r="I30" s="1459"/>
      <c r="J30" s="1459"/>
    </row>
    <row r="31" spans="3:10">
      <c r="C31" s="1440"/>
      <c r="D31" s="1460" t="s">
        <v>2630</v>
      </c>
      <c r="E31" s="1460"/>
      <c r="F31" s="1441"/>
      <c r="G31" s="1444">
        <v>36010</v>
      </c>
      <c r="H31" s="1443" t="s">
        <v>2624</v>
      </c>
      <c r="I31" s="1443" t="s">
        <v>2625</v>
      </c>
      <c r="J31" s="1443" t="s">
        <v>2622</v>
      </c>
    </row>
    <row r="32" spans="3:10">
      <c r="C32" s="1440"/>
      <c r="D32" s="1460" t="s">
        <v>2631</v>
      </c>
      <c r="E32" s="1460"/>
      <c r="F32" s="1441"/>
      <c r="G32" s="1444">
        <v>37794</v>
      </c>
      <c r="H32" s="1443" t="s">
        <v>2624</v>
      </c>
      <c r="I32" s="1443" t="s">
        <v>2625</v>
      </c>
      <c r="J32" s="1443" t="s">
        <v>2622</v>
      </c>
    </row>
    <row r="33" spans="3:10">
      <c r="C33" s="1440"/>
      <c r="D33" s="1461" t="s">
        <v>2632</v>
      </c>
      <c r="E33" s="1460"/>
      <c r="F33" s="1441">
        <v>0.1</v>
      </c>
      <c r="G33" s="1444">
        <v>8500</v>
      </c>
      <c r="H33" s="1443" t="s">
        <v>2624</v>
      </c>
      <c r="I33" s="1443" t="s">
        <v>2625</v>
      </c>
      <c r="J33" s="1443" t="s">
        <v>2622</v>
      </c>
    </row>
    <row r="34" spans="3:10">
      <c r="C34" s="1440"/>
      <c r="F34" s="1462"/>
      <c r="G34" s="1462"/>
      <c r="H34" s="1462"/>
      <c r="I34" s="1462"/>
      <c r="J34" s="1462"/>
    </row>
    <row r="35" spans="3:10" ht="15">
      <c r="C35" s="1463" t="s">
        <v>971</v>
      </c>
      <c r="D35" s="1464"/>
      <c r="E35" s="1464"/>
      <c r="F35" s="1465"/>
      <c r="G35" s="1466">
        <f>SUM(G15:G33)</f>
        <v>327304</v>
      </c>
      <c r="H35" s="1467"/>
      <c r="I35" s="1467"/>
      <c r="J35" s="1467"/>
    </row>
    <row r="36" spans="3:10"/>
    <row r="37" spans="3:10" ht="16.5">
      <c r="C37" s="1468" t="s">
        <v>1986</v>
      </c>
    </row>
    <row r="38" spans="3:10" s="1470" customFormat="1" ht="17.45" customHeight="1">
      <c r="C38" s="1469" t="s">
        <v>1987</v>
      </c>
    </row>
    <row r="39" spans="3:10" s="1470" customFormat="1" ht="15">
      <c r="C39" s="1470" t="s">
        <v>1988</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231"/>
  <sheetViews>
    <sheetView zoomScale="70" zoomScaleNormal="70" zoomScaleSheetLayoutView="100" workbookViewId="0"/>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437988</v>
      </c>
      <c r="G4" s="355">
        <f>E4*$C$4</f>
        <v>448937.69999999995</v>
      </c>
      <c r="I4" s="355">
        <f>G4*$C$4</f>
        <v>460161.1424999999</v>
      </c>
      <c r="K4" s="355">
        <f>I4*$C$4</f>
        <v>471665.17106249987</v>
      </c>
      <c r="M4" s="355">
        <f>K4*$C$4</f>
        <v>483456.80033906235</v>
      </c>
      <c r="O4" s="355">
        <f>M4*$C$4</f>
        <v>495543.22034753888</v>
      </c>
      <c r="Q4" s="355">
        <f>O4*$C$4</f>
        <v>507931.80085622729</v>
      </c>
      <c r="S4" s="355">
        <f>Q4*$C$4</f>
        <v>520630.09587763291</v>
      </c>
      <c r="U4" s="355">
        <f>S4*$C$4</f>
        <v>533645.84827457368</v>
      </c>
      <c r="W4" s="355">
        <f>U4*$C$4</f>
        <v>546986.99448143796</v>
      </c>
      <c r="Y4" s="355">
        <f>W4*$C$4</f>
        <v>560661.66934347386</v>
      </c>
      <c r="AA4" s="355">
        <f>Y4*$C$4</f>
        <v>574678.21107706067</v>
      </c>
      <c r="AC4" s="355">
        <f>AA4*$C$4</f>
        <v>589045.16635398718</v>
      </c>
      <c r="AE4" s="355">
        <f>AC4*$C$4</f>
        <v>603771.29551283678</v>
      </c>
      <c r="AG4" s="355">
        <f>AE4*$C$4</f>
        <v>618865.57790065766</v>
      </c>
    </row>
    <row r="5" spans="1:34" s="340" customFormat="1" ht="14.25">
      <c r="B5" s="340" t="s">
        <v>905</v>
      </c>
      <c r="C5" s="376">
        <v>0.05</v>
      </c>
      <c r="E5" s="357">
        <f>-E4*$C$5</f>
        <v>-21899.4</v>
      </c>
      <c r="F5" s="357"/>
      <c r="G5" s="357">
        <f>-G4*$C$5</f>
        <v>-22446.884999999998</v>
      </c>
      <c r="H5" s="357"/>
      <c r="I5" s="357">
        <f>-I4*$C$5</f>
        <v>-23008.057124999996</v>
      </c>
      <c r="J5" s="357"/>
      <c r="K5" s="357">
        <f>-K4*$C$5</f>
        <v>-23583.258553124993</v>
      </c>
      <c r="L5" s="357"/>
      <c r="M5" s="357">
        <f>-M4*$C$5</f>
        <v>-24172.84001695312</v>
      </c>
      <c r="N5" s="357"/>
      <c r="O5" s="357">
        <f>-O4*$C$5</f>
        <v>-24777.161017376944</v>
      </c>
      <c r="P5" s="357"/>
      <c r="Q5" s="357">
        <f>-Q4*$C$5</f>
        <v>-25396.590042811367</v>
      </c>
      <c r="R5" s="357"/>
      <c r="S5" s="357">
        <f>-S4*$C$5</f>
        <v>-26031.504793881646</v>
      </c>
      <c r="T5" s="357"/>
      <c r="U5" s="357">
        <f>-U4*$C$5</f>
        <v>-26682.292413728686</v>
      </c>
      <c r="V5" s="357"/>
      <c r="W5" s="357">
        <f>-W4*$C$5</f>
        <v>-27349.349724071901</v>
      </c>
      <c r="X5" s="357"/>
      <c r="Y5" s="357">
        <f>-Y4*$C$5</f>
        <v>-28033.083467173696</v>
      </c>
      <c r="Z5" s="357"/>
      <c r="AA5" s="357">
        <f>-AA4*$C$5</f>
        <v>-28733.910553853035</v>
      </c>
      <c r="AB5" s="357"/>
      <c r="AC5" s="357">
        <f>-AC4*$C$5</f>
        <v>-29452.258317699361</v>
      </c>
      <c r="AD5" s="357"/>
      <c r="AE5" s="357">
        <f>-AE4*$C$5</f>
        <v>-30188.56477564184</v>
      </c>
      <c r="AF5" s="357"/>
      <c r="AG5" s="357">
        <f>-AG4*$C$5</f>
        <v>-30943.278895032883</v>
      </c>
    </row>
    <row r="6" spans="1:34" s="340" customFormat="1" ht="14.25">
      <c r="A6" s="340" t="s">
        <v>903</v>
      </c>
      <c r="C6" s="375">
        <v>1.0249999999999999</v>
      </c>
      <c r="E6" s="358">
        <f>Application!Z807</f>
        <v>623412</v>
      </c>
      <c r="F6" s="358"/>
      <c r="G6" s="358">
        <f>E6*$C$6</f>
        <v>638997.29999999993</v>
      </c>
      <c r="H6" s="358"/>
      <c r="I6" s="358">
        <f>G6*$C$6</f>
        <v>654972.23249999993</v>
      </c>
      <c r="J6" s="358"/>
      <c r="K6" s="358">
        <f>I6*$C$6</f>
        <v>671346.53831249988</v>
      </c>
      <c r="L6" s="358"/>
      <c r="M6" s="358">
        <f>K6*$C$6</f>
        <v>688130.20177031227</v>
      </c>
      <c r="N6" s="358"/>
      <c r="O6" s="358">
        <f>M6*$C$6</f>
        <v>705333.45681457</v>
      </c>
      <c r="P6" s="358"/>
      <c r="Q6" s="358">
        <f>O6*$C$6</f>
        <v>722966.79323493422</v>
      </c>
      <c r="R6" s="358"/>
      <c r="S6" s="358">
        <f>Q6*$C$6</f>
        <v>741040.96306580747</v>
      </c>
      <c r="T6" s="358"/>
      <c r="U6" s="358">
        <f>S6*$C$6</f>
        <v>759566.98714245262</v>
      </c>
      <c r="V6" s="358"/>
      <c r="W6" s="358">
        <f>U6*$C$6</f>
        <v>778556.1618210139</v>
      </c>
      <c r="X6" s="358"/>
      <c r="Y6" s="358">
        <f>W6*$C$6</f>
        <v>798020.06586653914</v>
      </c>
      <c r="Z6" s="358"/>
      <c r="AA6" s="358">
        <f>Y6*$C$6</f>
        <v>817970.56751320255</v>
      </c>
      <c r="AB6" s="358"/>
      <c r="AC6" s="358">
        <f>AA6*$C$6</f>
        <v>838419.83170103258</v>
      </c>
      <c r="AD6" s="358"/>
      <c r="AE6" s="358">
        <f>AC6*$C$6</f>
        <v>859380.32749355829</v>
      </c>
      <c r="AF6" s="358"/>
      <c r="AG6" s="358">
        <f>AE6*$C$6</f>
        <v>880864.83568089711</v>
      </c>
    </row>
    <row r="7" spans="1:34" s="340" customFormat="1" ht="14.25">
      <c r="B7" s="340" t="s">
        <v>905</v>
      </c>
      <c r="C7" s="376">
        <f>C5</f>
        <v>0.05</v>
      </c>
      <c r="E7" s="357">
        <f>-E6*$C$7</f>
        <v>-31170.600000000002</v>
      </c>
      <c r="F7" s="357"/>
      <c r="G7" s="357">
        <f>-G6*$C$7</f>
        <v>-31949.864999999998</v>
      </c>
      <c r="H7" s="357"/>
      <c r="I7" s="357">
        <f>-I6*$C$7</f>
        <v>-32748.611624999998</v>
      </c>
      <c r="J7" s="357"/>
      <c r="K7" s="357">
        <f>-K6*$C$7</f>
        <v>-33567.326915624995</v>
      </c>
      <c r="L7" s="357"/>
      <c r="M7" s="357">
        <f>-M6*$C$7</f>
        <v>-34406.510088515613</v>
      </c>
      <c r="N7" s="357"/>
      <c r="O7" s="357">
        <f>-O6*$C$7</f>
        <v>-35266.672840728505</v>
      </c>
      <c r="P7" s="357"/>
      <c r="Q7" s="357">
        <f>-Q6*$C$7</f>
        <v>-36148.339661746715</v>
      </c>
      <c r="R7" s="357"/>
      <c r="S7" s="357">
        <f>-S6*$C$7</f>
        <v>-37052.048153290372</v>
      </c>
      <c r="T7" s="357"/>
      <c r="U7" s="357">
        <f>-U6*$C$7</f>
        <v>-37978.349357122635</v>
      </c>
      <c r="V7" s="357"/>
      <c r="W7" s="357">
        <f>-W6*$C$7</f>
        <v>-38927.808091050698</v>
      </c>
      <c r="X7" s="357"/>
      <c r="Y7" s="357">
        <f>-Y6*$C$7</f>
        <v>-39901.003293326961</v>
      </c>
      <c r="Z7" s="357"/>
      <c r="AA7" s="357">
        <f>-AA6*$C$7</f>
        <v>-40898.528375660127</v>
      </c>
      <c r="AB7" s="357"/>
      <c r="AC7" s="357">
        <f>-AC6*$C$7</f>
        <v>-41920.991585051634</v>
      </c>
      <c r="AD7" s="357"/>
      <c r="AE7" s="357">
        <f>-AE6*$C$7</f>
        <v>-42969.016374677914</v>
      </c>
      <c r="AF7" s="357"/>
      <c r="AG7" s="357">
        <f>-AG6*$C$7</f>
        <v>-44043.241784044862</v>
      </c>
    </row>
    <row r="8" spans="1:34" s="340" customFormat="1" ht="14.25">
      <c r="A8" s="340" t="s">
        <v>298</v>
      </c>
      <c r="C8" s="375">
        <v>1.0249999999999999</v>
      </c>
      <c r="E8" s="358">
        <f>Application!Z815</f>
        <v>8112</v>
      </c>
      <c r="F8" s="358"/>
      <c r="G8" s="358">
        <f>E8*$C$8</f>
        <v>8314.7999999999993</v>
      </c>
      <c r="H8" s="358"/>
      <c r="I8" s="358">
        <f>G8*$C$8</f>
        <v>8522.6699999999983</v>
      </c>
      <c r="J8" s="358"/>
      <c r="K8" s="358">
        <f>I8*$C$8</f>
        <v>8735.7367499999982</v>
      </c>
      <c r="L8" s="358"/>
      <c r="M8" s="358">
        <f>K8*$C$8</f>
        <v>8954.1301687499981</v>
      </c>
      <c r="N8" s="358"/>
      <c r="O8" s="358">
        <f>M8*$C$8</f>
        <v>9177.9834229687476</v>
      </c>
      <c r="P8" s="358"/>
      <c r="Q8" s="358">
        <f>O8*$C$8</f>
        <v>9407.4330085429647</v>
      </c>
      <c r="R8" s="358"/>
      <c r="S8" s="358">
        <f>Q8*$C$8</f>
        <v>9642.6188337565382</v>
      </c>
      <c r="T8" s="358"/>
      <c r="U8" s="358">
        <f>S8*$C$8</f>
        <v>9883.6843046004506</v>
      </c>
      <c r="V8" s="358"/>
      <c r="W8" s="358">
        <f>U8*$C$8</f>
        <v>10130.77641221546</v>
      </c>
      <c r="X8" s="358"/>
      <c r="Y8" s="358">
        <f>W8*$C$8</f>
        <v>10384.045822520846</v>
      </c>
      <c r="Z8" s="358"/>
      <c r="AA8" s="358">
        <f>Y8*$C$8</f>
        <v>10643.646968083865</v>
      </c>
      <c r="AB8" s="358"/>
      <c r="AC8" s="358">
        <f>AA8*$C$8</f>
        <v>10909.738142285962</v>
      </c>
      <c r="AD8" s="358"/>
      <c r="AE8" s="358">
        <f>AC8*$C$8</f>
        <v>11182.48159584311</v>
      </c>
      <c r="AF8" s="358"/>
      <c r="AG8" s="358">
        <f>AE8*$C$8</f>
        <v>11462.043635739186</v>
      </c>
    </row>
    <row r="9" spans="1:34" s="340" customFormat="1" ht="14.25">
      <c r="B9" s="340" t="s">
        <v>905</v>
      </c>
      <c r="C9" s="376">
        <f>C5</f>
        <v>0.05</v>
      </c>
      <c r="E9" s="374">
        <f>-E8*$C$9</f>
        <v>-405.6</v>
      </c>
      <c r="F9" s="357"/>
      <c r="G9" s="374">
        <f>-G8*$C$9</f>
        <v>-415.74</v>
      </c>
      <c r="H9" s="357"/>
      <c r="I9" s="374">
        <f>-I8*$C$9</f>
        <v>-426.13349999999991</v>
      </c>
      <c r="J9" s="357"/>
      <c r="K9" s="374">
        <f>-K8*$C$9</f>
        <v>-436.78683749999993</v>
      </c>
      <c r="L9" s="357"/>
      <c r="M9" s="374">
        <f>-M8*$C$9</f>
        <v>-447.70650843749991</v>
      </c>
      <c r="N9" s="357"/>
      <c r="O9" s="374">
        <f>-O8*$C$9</f>
        <v>-458.8991711484374</v>
      </c>
      <c r="P9" s="357"/>
      <c r="Q9" s="374">
        <f>-Q8*$C$9</f>
        <v>-470.37165042714827</v>
      </c>
      <c r="R9" s="357"/>
      <c r="S9" s="374">
        <f>-S8*$C$9</f>
        <v>-482.13094168782692</v>
      </c>
      <c r="T9" s="357"/>
      <c r="U9" s="374">
        <f>-U8*$C$9</f>
        <v>-494.18421523002257</v>
      </c>
      <c r="V9" s="357"/>
      <c r="W9" s="374">
        <f>-W8*$C$9</f>
        <v>-506.53882061077303</v>
      </c>
      <c r="X9" s="357"/>
      <c r="Y9" s="374">
        <f>-Y8*$C$9</f>
        <v>-519.20229112604227</v>
      </c>
      <c r="Z9" s="357"/>
      <c r="AA9" s="374">
        <f>-AA8*$C$9</f>
        <v>-532.18234840419325</v>
      </c>
      <c r="AB9" s="357"/>
      <c r="AC9" s="374">
        <f>-AC8*$C$9</f>
        <v>-545.48690711429811</v>
      </c>
      <c r="AD9" s="357"/>
      <c r="AE9" s="374">
        <f>-AE8*$C$9</f>
        <v>-559.1240797921555</v>
      </c>
      <c r="AF9" s="357"/>
      <c r="AG9" s="374">
        <f>-AG8*$C$9</f>
        <v>-573.10218178695936</v>
      </c>
    </row>
    <row r="10" spans="1:34" s="359" customFormat="1" ht="15">
      <c r="A10" s="359" t="s">
        <v>926</v>
      </c>
      <c r="C10" s="350"/>
      <c r="E10" s="359">
        <f>SUM(E4:E9)</f>
        <v>1016036.4</v>
      </c>
      <c r="G10" s="359">
        <f>SUM(G4:G9)</f>
        <v>1041437.3099999998</v>
      </c>
      <c r="I10" s="359">
        <f>SUM(I4:I9)</f>
        <v>1067473.2427499997</v>
      </c>
      <c r="K10" s="359">
        <f>SUM(K4:K9)</f>
        <v>1094160.0738187495</v>
      </c>
      <c r="M10" s="359">
        <f>SUM(M4:M9)</f>
        <v>1121514.0756642183</v>
      </c>
      <c r="O10" s="359">
        <f>SUM(O4:O9)</f>
        <v>1149551.9275558239</v>
      </c>
      <c r="Q10" s="359">
        <f>SUM(Q4:Q9)</f>
        <v>1178290.7257447194</v>
      </c>
      <c r="S10" s="359">
        <f>SUM(S4:S9)</f>
        <v>1207747.9938883372</v>
      </c>
      <c r="U10" s="359">
        <f>SUM(U4:U9)</f>
        <v>1237941.6937355455</v>
      </c>
      <c r="W10" s="359">
        <f>SUM(W4:W9)</f>
        <v>1268890.236078934</v>
      </c>
      <c r="Y10" s="359">
        <f>SUM(Y4:Y9)</f>
        <v>1300612.4919809068</v>
      </c>
      <c r="AA10" s="359">
        <f>SUM(AA4:AA9)</f>
        <v>1333127.8042804301</v>
      </c>
      <c r="AC10" s="359">
        <f>SUM(AC4:AC9)</f>
        <v>1366455.9993874405</v>
      </c>
      <c r="AE10" s="359">
        <f>SUM(AE4:AE9)</f>
        <v>1400617.3993721262</v>
      </c>
      <c r="AG10" s="359">
        <f>SUM(AG4:AG9)</f>
        <v>1435632.8343564295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103657</v>
      </c>
      <c r="G14" s="355">
        <f>E14*$C$13</f>
        <v>107284.995</v>
      </c>
      <c r="I14" s="355">
        <f>G14*$C$13</f>
        <v>111039.96982499999</v>
      </c>
      <c r="K14" s="355">
        <f>I14*$C$13</f>
        <v>114926.36876887498</v>
      </c>
      <c r="M14" s="355">
        <f>K14*$C$13</f>
        <v>118948.7916757856</v>
      </c>
      <c r="O14" s="355">
        <f>M14*$C$13</f>
        <v>123111.99938443808</v>
      </c>
      <c r="Q14" s="355">
        <f>O14*$C$13</f>
        <v>127420.9193628934</v>
      </c>
      <c r="S14" s="355">
        <f>Q14*$C$13</f>
        <v>131880.65154059467</v>
      </c>
      <c r="U14" s="355">
        <f>S14*$C$13</f>
        <v>136496.47434451547</v>
      </c>
      <c r="W14" s="355">
        <f>U14*$C$13</f>
        <v>141273.85094657351</v>
      </c>
      <c r="Y14" s="355">
        <f>W14*$C$13</f>
        <v>146218.43572970357</v>
      </c>
      <c r="AA14" s="355">
        <f>Y14*$C$13</f>
        <v>151336.08098024319</v>
      </c>
      <c r="AC14" s="355">
        <f>AA14*$C$13</f>
        <v>156632.84381455168</v>
      </c>
      <c r="AE14" s="355">
        <f>AC14*$C$13</f>
        <v>162114.99334806099</v>
      </c>
      <c r="AG14" s="355">
        <f>AE14*$C$13</f>
        <v>167789.01811524312</v>
      </c>
    </row>
    <row r="15" spans="1:34" s="340" customFormat="1" ht="14.25">
      <c r="A15" s="340" t="s">
        <v>356</v>
      </c>
      <c r="C15" s="369"/>
      <c r="E15" s="358">
        <f>Application!W847</f>
        <v>55800</v>
      </c>
      <c r="F15" s="358"/>
      <c r="G15" s="358">
        <f t="shared" ref="G15:AG20" si="0">E15*$C$13</f>
        <v>57752.999999999993</v>
      </c>
      <c r="H15" s="358"/>
      <c r="I15" s="358">
        <f t="shared" si="0"/>
        <v>59774.354999999989</v>
      </c>
      <c r="J15" s="358"/>
      <c r="K15" s="358">
        <f t="shared" si="0"/>
        <v>61866.457424999986</v>
      </c>
      <c r="L15" s="358"/>
      <c r="M15" s="358">
        <f t="shared" si="0"/>
        <v>64031.783434874982</v>
      </c>
      <c r="N15" s="358"/>
      <c r="O15" s="358">
        <f t="shared" si="0"/>
        <v>66272.895855095601</v>
      </c>
      <c r="P15" s="358"/>
      <c r="Q15" s="358">
        <f t="shared" si="0"/>
        <v>68592.447210023936</v>
      </c>
      <c r="R15" s="358"/>
      <c r="S15" s="358">
        <f t="shared" si="0"/>
        <v>70993.182862374772</v>
      </c>
      <c r="T15" s="358"/>
      <c r="U15" s="358">
        <f t="shared" si="0"/>
        <v>73477.944262557881</v>
      </c>
      <c r="V15" s="358"/>
      <c r="W15" s="358">
        <f t="shared" si="0"/>
        <v>76049.672311747403</v>
      </c>
      <c r="X15" s="358"/>
      <c r="Y15" s="358">
        <f t="shared" si="0"/>
        <v>78711.410842658559</v>
      </c>
      <c r="Z15" s="358"/>
      <c r="AA15" s="358">
        <f t="shared" si="0"/>
        <v>81466.310222151602</v>
      </c>
      <c r="AB15" s="358"/>
      <c r="AC15" s="358">
        <f t="shared" si="0"/>
        <v>84317.631079926898</v>
      </c>
      <c r="AD15" s="358"/>
      <c r="AE15" s="358">
        <f t="shared" si="0"/>
        <v>87268.748167724334</v>
      </c>
      <c r="AF15" s="358"/>
      <c r="AG15" s="358">
        <f t="shared" si="0"/>
        <v>90323.154353594684</v>
      </c>
    </row>
    <row r="16" spans="1:34" s="340" customFormat="1" ht="14.25">
      <c r="A16" s="340" t="s">
        <v>596</v>
      </c>
      <c r="C16" s="369"/>
      <c r="E16" s="358">
        <f>Application!W853</f>
        <v>61289</v>
      </c>
      <c r="F16" s="358"/>
      <c r="G16" s="358">
        <f t="shared" si="0"/>
        <v>63434.114999999998</v>
      </c>
      <c r="H16" s="358"/>
      <c r="I16" s="358">
        <f t="shared" si="0"/>
        <v>65654.309024999995</v>
      </c>
      <c r="J16" s="358"/>
      <c r="K16" s="358">
        <f t="shared" si="0"/>
        <v>67952.209840874988</v>
      </c>
      <c r="L16" s="358"/>
      <c r="M16" s="358">
        <f t="shared" si="0"/>
        <v>70330.537185305613</v>
      </c>
      <c r="N16" s="358"/>
      <c r="O16" s="358">
        <f t="shared" si="0"/>
        <v>72792.105986791299</v>
      </c>
      <c r="P16" s="358"/>
      <c r="Q16" s="358">
        <f t="shared" si="0"/>
        <v>75339.82969632899</v>
      </c>
      <c r="R16" s="358"/>
      <c r="S16" s="358">
        <f t="shared" si="0"/>
        <v>77976.723735700492</v>
      </c>
      <c r="T16" s="358"/>
      <c r="U16" s="358">
        <f t="shared" si="0"/>
        <v>80705.909066449996</v>
      </c>
      <c r="V16" s="358"/>
      <c r="W16" s="358">
        <f t="shared" si="0"/>
        <v>83530.615883775739</v>
      </c>
      <c r="X16" s="358"/>
      <c r="Y16" s="358">
        <f t="shared" si="0"/>
        <v>86454.187439707879</v>
      </c>
      <c r="Z16" s="358"/>
      <c r="AA16" s="358">
        <f t="shared" si="0"/>
        <v>89480.084000097646</v>
      </c>
      <c r="AB16" s="358"/>
      <c r="AC16" s="358">
        <f t="shared" si="0"/>
        <v>92611.88694010106</v>
      </c>
      <c r="AD16" s="358"/>
      <c r="AE16" s="358">
        <f t="shared" si="0"/>
        <v>95853.302983004585</v>
      </c>
      <c r="AF16" s="358"/>
      <c r="AG16" s="358">
        <f t="shared" si="0"/>
        <v>99208.168587409731</v>
      </c>
    </row>
    <row r="17" spans="1:16384" s="340" customFormat="1" ht="14.25">
      <c r="A17" s="340" t="s">
        <v>909</v>
      </c>
      <c r="C17" s="369"/>
      <c r="E17" s="358">
        <f>Application!W860</f>
        <v>172752</v>
      </c>
      <c r="F17" s="358"/>
      <c r="G17" s="358">
        <f t="shared" si="0"/>
        <v>178798.31999999998</v>
      </c>
      <c r="H17" s="358"/>
      <c r="I17" s="358">
        <f t="shared" si="0"/>
        <v>185056.26119999995</v>
      </c>
      <c r="J17" s="358"/>
      <c r="K17" s="358">
        <f t="shared" si="0"/>
        <v>191533.23034199994</v>
      </c>
      <c r="L17" s="358"/>
      <c r="M17" s="358">
        <f t="shared" si="0"/>
        <v>198236.89340396991</v>
      </c>
      <c r="N17" s="358"/>
      <c r="O17" s="358">
        <f t="shared" si="0"/>
        <v>205175.18467310883</v>
      </c>
      <c r="P17" s="358"/>
      <c r="Q17" s="358">
        <f t="shared" si="0"/>
        <v>212356.31613666762</v>
      </c>
      <c r="R17" s="358"/>
      <c r="S17" s="358">
        <f t="shared" si="0"/>
        <v>219788.78720145096</v>
      </c>
      <c r="T17" s="358"/>
      <c r="U17" s="358">
        <f t="shared" si="0"/>
        <v>227481.39475350172</v>
      </c>
      <c r="V17" s="358"/>
      <c r="W17" s="358">
        <f t="shared" si="0"/>
        <v>235443.24356987426</v>
      </c>
      <c r="X17" s="358"/>
      <c r="Y17" s="358">
        <f t="shared" si="0"/>
        <v>243683.75709481986</v>
      </c>
      <c r="Z17" s="358"/>
      <c r="AA17" s="358">
        <f t="shared" si="0"/>
        <v>252212.68859313853</v>
      </c>
      <c r="AB17" s="358"/>
      <c r="AC17" s="358">
        <f t="shared" si="0"/>
        <v>261040.13269389837</v>
      </c>
      <c r="AD17" s="358"/>
      <c r="AE17" s="358">
        <f t="shared" si="0"/>
        <v>270176.53733818477</v>
      </c>
      <c r="AF17" s="358"/>
      <c r="AG17" s="358">
        <f t="shared" si="0"/>
        <v>279632.7161450212</v>
      </c>
    </row>
    <row r="18" spans="1:16384" s="340" customFormat="1" ht="14.25">
      <c r="A18" s="340" t="s">
        <v>160</v>
      </c>
      <c r="C18" s="369"/>
      <c r="E18" s="358">
        <f>Application!W861</f>
        <v>88000</v>
      </c>
      <c r="F18" s="358"/>
      <c r="G18" s="358">
        <f t="shared" si="0"/>
        <v>91080</v>
      </c>
      <c r="H18" s="358"/>
      <c r="I18" s="358">
        <f t="shared" si="0"/>
        <v>94267.799999999988</v>
      </c>
      <c r="J18" s="358"/>
      <c r="K18" s="358">
        <f t="shared" si="0"/>
        <v>97567.172999999981</v>
      </c>
      <c r="L18" s="358"/>
      <c r="M18" s="358">
        <f t="shared" si="0"/>
        <v>100982.02405499997</v>
      </c>
      <c r="N18" s="358"/>
      <c r="O18" s="358">
        <f t="shared" si="0"/>
        <v>104516.39489692496</v>
      </c>
      <c r="P18" s="358"/>
      <c r="Q18" s="358">
        <f t="shared" si="0"/>
        <v>108174.46871831732</v>
      </c>
      <c r="R18" s="358"/>
      <c r="S18" s="358">
        <f t="shared" si="0"/>
        <v>111960.57512345842</v>
      </c>
      <c r="T18" s="358"/>
      <c r="U18" s="358">
        <f t="shared" si="0"/>
        <v>115879.19525277945</v>
      </c>
      <c r="V18" s="358"/>
      <c r="W18" s="358">
        <f t="shared" si="0"/>
        <v>119934.96708662673</v>
      </c>
      <c r="X18" s="358"/>
      <c r="Y18" s="358">
        <f t="shared" si="0"/>
        <v>124132.69093465865</v>
      </c>
      <c r="Z18" s="358"/>
      <c r="AA18" s="358">
        <f t="shared" si="0"/>
        <v>128477.33511737169</v>
      </c>
      <c r="AB18" s="358"/>
      <c r="AC18" s="358">
        <f t="shared" si="0"/>
        <v>132974.0418464797</v>
      </c>
      <c r="AD18" s="358"/>
      <c r="AE18" s="358">
        <f t="shared" si="0"/>
        <v>137628.13331110647</v>
      </c>
      <c r="AF18" s="358"/>
      <c r="AG18" s="358">
        <f t="shared" si="0"/>
        <v>142445.11797699519</v>
      </c>
    </row>
    <row r="19" spans="1:16384" s="340" customFormat="1" ht="14.25">
      <c r="A19" s="340" t="s">
        <v>411</v>
      </c>
      <c r="C19" s="369"/>
      <c r="E19" s="358">
        <f>Application!W870</f>
        <v>104155.5</v>
      </c>
      <c r="F19" s="358"/>
      <c r="G19" s="358">
        <f t="shared" si="0"/>
        <v>107800.94249999999</v>
      </c>
      <c r="H19" s="358"/>
      <c r="I19" s="358">
        <f t="shared" si="0"/>
        <v>111573.97548749998</v>
      </c>
      <c r="J19" s="358"/>
      <c r="K19" s="358">
        <f t="shared" si="0"/>
        <v>115479.06462956248</v>
      </c>
      <c r="L19" s="358"/>
      <c r="M19" s="358">
        <f t="shared" si="0"/>
        <v>119520.83189159715</v>
      </c>
      <c r="N19" s="358"/>
      <c r="O19" s="358">
        <f t="shared" si="0"/>
        <v>123704.06100780304</v>
      </c>
      <c r="P19" s="358"/>
      <c r="Q19" s="358">
        <f t="shared" si="0"/>
        <v>128033.70314307614</v>
      </c>
      <c r="R19" s="358"/>
      <c r="S19" s="358">
        <f t="shared" si="0"/>
        <v>132514.8827530838</v>
      </c>
      <c r="T19" s="358"/>
      <c r="U19" s="358">
        <f t="shared" si="0"/>
        <v>137152.90364944172</v>
      </c>
      <c r="V19" s="358"/>
      <c r="W19" s="358">
        <f t="shared" si="0"/>
        <v>141953.25527717217</v>
      </c>
      <c r="X19" s="358"/>
      <c r="Y19" s="358">
        <f t="shared" si="0"/>
        <v>146921.61921187319</v>
      </c>
      <c r="Z19" s="358"/>
      <c r="AA19" s="358">
        <f t="shared" si="0"/>
        <v>152063.87588428875</v>
      </c>
      <c r="AB19" s="358"/>
      <c r="AC19" s="358">
        <f t="shared" si="0"/>
        <v>157386.11154023884</v>
      </c>
      <c r="AD19" s="358"/>
      <c r="AE19" s="358">
        <f t="shared" si="0"/>
        <v>162894.62544414718</v>
      </c>
      <c r="AF19" s="358"/>
      <c r="AG19" s="358">
        <f t="shared" si="0"/>
        <v>168595.93733469231</v>
      </c>
    </row>
    <row r="20" spans="1:16384" s="340" customFormat="1" ht="14.25">
      <c r="A20" s="362" t="s">
        <v>2556</v>
      </c>
      <c r="B20" s="362"/>
      <c r="C20" s="369"/>
      <c r="E20" s="368">
        <f>Application!W877</f>
        <v>36129</v>
      </c>
      <c r="F20" s="358"/>
      <c r="G20" s="368">
        <f t="shared" si="0"/>
        <v>37393.514999999999</v>
      </c>
      <c r="H20" s="358"/>
      <c r="I20" s="368">
        <f t="shared" si="0"/>
        <v>38702.288024999994</v>
      </c>
      <c r="J20" s="358"/>
      <c r="K20" s="368">
        <f t="shared" si="0"/>
        <v>40056.868105874993</v>
      </c>
      <c r="L20" s="358"/>
      <c r="M20" s="368">
        <f t="shared" si="0"/>
        <v>41458.858489580613</v>
      </c>
      <c r="N20" s="358"/>
      <c r="O20" s="368">
        <f t="shared" si="0"/>
        <v>42909.91853671593</v>
      </c>
      <c r="P20" s="358"/>
      <c r="Q20" s="368">
        <f t="shared" si="0"/>
        <v>44411.765685500985</v>
      </c>
      <c r="R20" s="358"/>
      <c r="S20" s="368">
        <f t="shared" si="0"/>
        <v>45966.177484493513</v>
      </c>
      <c r="T20" s="358"/>
      <c r="U20" s="368">
        <f t="shared" si="0"/>
        <v>47574.99369645078</v>
      </c>
      <c r="V20" s="358"/>
      <c r="W20" s="368">
        <f t="shared" si="0"/>
        <v>49240.118475826552</v>
      </c>
      <c r="X20" s="358"/>
      <c r="Y20" s="368">
        <f t="shared" si="0"/>
        <v>50963.522622480479</v>
      </c>
      <c r="Z20" s="358"/>
      <c r="AA20" s="368">
        <f t="shared" si="0"/>
        <v>52747.245914267289</v>
      </c>
      <c r="AB20" s="358"/>
      <c r="AC20" s="368">
        <f t="shared" si="0"/>
        <v>54593.399521266641</v>
      </c>
      <c r="AD20" s="358"/>
      <c r="AE20" s="368">
        <f t="shared" si="0"/>
        <v>56504.16850451097</v>
      </c>
      <c r="AF20" s="358"/>
      <c r="AG20" s="368">
        <f t="shared" si="0"/>
        <v>58481.814402168849</v>
      </c>
    </row>
    <row r="21" spans="1:16384" s="359" customFormat="1" ht="15">
      <c r="A21" s="359" t="s">
        <v>910</v>
      </c>
      <c r="C21" s="369"/>
      <c r="E21" s="359">
        <f>SUM(E14:E20)</f>
        <v>621782.5</v>
      </c>
      <c r="G21" s="359">
        <f>SUM(G14:G20)</f>
        <v>643544.88749999995</v>
      </c>
      <c r="I21" s="359">
        <f>SUM(I14:I20)</f>
        <v>666068.95856249996</v>
      </c>
      <c r="K21" s="359">
        <f>SUM(K14:K20)</f>
        <v>689381.37211218721</v>
      </c>
      <c r="M21" s="359">
        <f>SUM(M14:M20)</f>
        <v>713509.7201361137</v>
      </c>
      <c r="O21" s="359">
        <f>SUM(O14:O20)</f>
        <v>738482.56034087774</v>
      </c>
      <c r="Q21" s="359">
        <f>SUM(Q14:Q20)</f>
        <v>764329.44995280844</v>
      </c>
      <c r="S21" s="359">
        <f>SUM(S14:S20)</f>
        <v>791080.98070115666</v>
      </c>
      <c r="U21" s="359">
        <f>SUM(U14:U20)</f>
        <v>818768.815025697</v>
      </c>
      <c r="W21" s="359">
        <f>SUM(W14:W20)</f>
        <v>847425.7235515964</v>
      </c>
      <c r="Y21" s="359">
        <f>SUM(Y14:Y20)</f>
        <v>877085.62387590215</v>
      </c>
      <c r="AA21" s="359">
        <f>SUM(AA14:AA20)</f>
        <v>907783.62071155861</v>
      </c>
      <c r="AC21" s="359">
        <f>SUM(AC14:AC20)</f>
        <v>939556.0474364633</v>
      </c>
      <c r="AE21" s="359">
        <f>SUM(AE14:AE20)</f>
        <v>972440.50909673935</v>
      </c>
      <c r="AG21" s="359">
        <f>SUM(AG14:AG20)</f>
        <v>1006475.9269151251</v>
      </c>
    </row>
    <row r="22" spans="1:16384"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16384" s="340" customFormat="1" ht="14.25">
      <c r="A23" s="340" t="s">
        <v>2174</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16384"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16384"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16384" s="340" customFormat="1" ht="14.25">
      <c r="A26" s="340" t="s">
        <v>912</v>
      </c>
      <c r="C26" s="377">
        <v>1.0349999999999999</v>
      </c>
      <c r="E26" s="358">
        <f>Application!AC886</f>
        <v>212304</v>
      </c>
      <c r="F26" s="358"/>
      <c r="G26" s="358">
        <f>E26*$C$26</f>
        <v>219734.63999999998</v>
      </c>
      <c r="H26" s="358"/>
      <c r="I26" s="358">
        <f>G26*$C$26</f>
        <v>227425.35239999997</v>
      </c>
      <c r="J26" s="358"/>
      <c r="K26" s="358">
        <f>I26*$C$26</f>
        <v>235385.23973399994</v>
      </c>
      <c r="L26" s="358"/>
      <c r="M26" s="358">
        <f>K26*$C$26</f>
        <v>243623.72312468992</v>
      </c>
      <c r="N26" s="358"/>
      <c r="O26" s="358">
        <f>M26*$C$26</f>
        <v>252150.55343405405</v>
      </c>
      <c r="P26" s="358"/>
      <c r="Q26" s="358">
        <f>O26*$C$26</f>
        <v>260975.82280424592</v>
      </c>
      <c r="R26" s="358"/>
      <c r="S26" s="358">
        <f>Q26*$C$26</f>
        <v>270109.97660239448</v>
      </c>
      <c r="T26" s="358"/>
      <c r="U26" s="358">
        <f>S26*$C$26</f>
        <v>279563.82578347827</v>
      </c>
      <c r="V26" s="358"/>
      <c r="W26" s="358">
        <f>U26*$C$26</f>
        <v>289348.55968589999</v>
      </c>
      <c r="X26" s="358"/>
      <c r="Y26" s="358">
        <f>W26*$C$26</f>
        <v>299475.75927490648</v>
      </c>
      <c r="Z26" s="358"/>
      <c r="AA26" s="358">
        <f>Y26*$C$26</f>
        <v>309957.41084952815</v>
      </c>
      <c r="AB26" s="358"/>
      <c r="AC26" s="358">
        <f>AA26*$C$26</f>
        <v>320805.92022926162</v>
      </c>
      <c r="AD26" s="358"/>
      <c r="AE26" s="358">
        <f>AC26*$C$26</f>
        <v>332034.12743728573</v>
      </c>
      <c r="AF26" s="358"/>
      <c r="AG26" s="358">
        <f>AE26*$C$26</f>
        <v>343655.32189759071</v>
      </c>
    </row>
    <row r="27" spans="1:16384" s="340" customFormat="1" ht="14.25">
      <c r="A27" s="340" t="s">
        <v>913</v>
      </c>
      <c r="C27" s="377"/>
      <c r="E27" s="358">
        <f>Application!AC887</f>
        <v>37500</v>
      </c>
      <c r="F27" s="358"/>
      <c r="G27" s="358">
        <f>$E$27</f>
        <v>37500</v>
      </c>
      <c r="H27" s="358"/>
      <c r="I27" s="358">
        <f>$E$27</f>
        <v>37500</v>
      </c>
      <c r="J27" s="358"/>
      <c r="K27" s="358">
        <f>$E$27</f>
        <v>37500</v>
      </c>
      <c r="L27" s="358"/>
      <c r="M27" s="358">
        <f>$E$27</f>
        <v>37500</v>
      </c>
      <c r="N27" s="358"/>
      <c r="O27" s="358">
        <f>$E$27</f>
        <v>37500</v>
      </c>
      <c r="P27" s="358"/>
      <c r="Q27" s="358">
        <f>$E$27</f>
        <v>37500</v>
      </c>
      <c r="R27" s="358"/>
      <c r="S27" s="358">
        <f>$E$27</f>
        <v>37500</v>
      </c>
      <c r="T27" s="358"/>
      <c r="U27" s="358">
        <f>$E$27</f>
        <v>37500</v>
      </c>
      <c r="V27" s="358"/>
      <c r="W27" s="358">
        <f>$E$27</f>
        <v>37500</v>
      </c>
      <c r="X27" s="358"/>
      <c r="Y27" s="358">
        <f>$E$27</f>
        <v>37500</v>
      </c>
      <c r="Z27" s="358"/>
      <c r="AA27" s="358">
        <f>$E$27</f>
        <v>37500</v>
      </c>
      <c r="AB27" s="358"/>
      <c r="AC27" s="358">
        <f>$E$27</f>
        <v>37500</v>
      </c>
      <c r="AD27" s="358"/>
      <c r="AE27" s="358">
        <f>$E$27</f>
        <v>37500</v>
      </c>
      <c r="AF27" s="358"/>
      <c r="AG27" s="358">
        <f>$E$27</f>
        <v>37500</v>
      </c>
    </row>
    <row r="28" spans="1:16384" s="340" customFormat="1" ht="14.25">
      <c r="A28" s="340" t="s">
        <v>2172</v>
      </c>
      <c r="C28" s="375"/>
      <c r="E28" s="358">
        <f>Application!AC888</f>
        <v>25436.086199999998</v>
      </c>
      <c r="F28" s="358"/>
      <c r="G28" s="358">
        <f>E28</f>
        <v>25436.086199999998</v>
      </c>
      <c r="H28" s="358"/>
      <c r="I28" s="358">
        <f t="shared" ref="I28" si="1">G28</f>
        <v>25436.086199999998</v>
      </c>
      <c r="J28" s="358"/>
      <c r="K28" s="358">
        <f t="shared" ref="K28" si="2">I28</f>
        <v>25436.086199999998</v>
      </c>
      <c r="L28" s="358"/>
      <c r="M28" s="358">
        <f t="shared" ref="M28" si="3">K28</f>
        <v>25436.086199999998</v>
      </c>
      <c r="N28" s="358"/>
      <c r="O28" s="358">
        <f t="shared" ref="O28" si="4">M28</f>
        <v>25436.086199999998</v>
      </c>
      <c r="P28" s="358"/>
      <c r="Q28" s="358">
        <f t="shared" ref="Q28" si="5">O28</f>
        <v>25436.086199999998</v>
      </c>
      <c r="R28" s="358"/>
      <c r="S28" s="358">
        <f t="shared" ref="S28" si="6">Q28</f>
        <v>25436.086199999998</v>
      </c>
      <c r="T28" s="358"/>
      <c r="U28" s="358">
        <f t="shared" ref="U28" si="7">S28</f>
        <v>25436.086199999998</v>
      </c>
      <c r="V28" s="358"/>
      <c r="W28" s="358">
        <f t="shared" ref="W28" si="8">U28</f>
        <v>25436.086199999998</v>
      </c>
      <c r="X28" s="358"/>
      <c r="Y28" s="358">
        <f t="shared" ref="Y28" si="9">W28</f>
        <v>25436.086199999998</v>
      </c>
      <c r="Z28" s="358"/>
      <c r="AA28" s="358">
        <f t="shared" ref="AA28" si="10">Y28</f>
        <v>25436.086199999998</v>
      </c>
      <c r="AB28" s="358"/>
      <c r="AC28" s="358">
        <f t="shared" ref="AC28" si="11">AA28</f>
        <v>25436.086199999998</v>
      </c>
      <c r="AD28" s="358"/>
      <c r="AE28" s="358">
        <f t="shared" ref="AE28" si="12">AC28</f>
        <v>25436.086199999998</v>
      </c>
      <c r="AF28" s="358"/>
      <c r="AG28" s="358">
        <f t="shared" ref="AG28" si="13">AE28</f>
        <v>25436.086199999998</v>
      </c>
      <c r="AH28" s="358"/>
      <c r="AI28" s="358">
        <f t="shared" ref="AI28" si="14">AG28</f>
        <v>25436.086199999998</v>
      </c>
      <c r="AJ28" s="358"/>
      <c r="AK28" s="358">
        <f t="shared" ref="AK28" si="15">AI28</f>
        <v>25436.086199999998</v>
      </c>
      <c r="AL28" s="358"/>
      <c r="AM28" s="358">
        <f t="shared" ref="AM28" si="16">AK28</f>
        <v>25436.086199999998</v>
      </c>
      <c r="AN28" s="358"/>
      <c r="AO28" s="358">
        <f t="shared" ref="AO28" si="17">AM28</f>
        <v>25436.086199999998</v>
      </c>
      <c r="AP28" s="358"/>
      <c r="AQ28" s="358">
        <f t="shared" ref="AQ28" si="18">AO28</f>
        <v>25436.086199999998</v>
      </c>
      <c r="AR28" s="358"/>
      <c r="AS28" s="358">
        <f t="shared" ref="AS28" si="19">AQ28</f>
        <v>25436.086199999998</v>
      </c>
      <c r="AT28" s="358"/>
      <c r="AU28" s="358">
        <f t="shared" ref="AU28" si="20">AS28</f>
        <v>25436.086199999998</v>
      </c>
      <c r="AV28" s="358"/>
      <c r="AW28" s="358">
        <f t="shared" ref="AW28" si="21">AU28</f>
        <v>25436.086199999998</v>
      </c>
      <c r="AX28" s="358"/>
      <c r="AY28" s="358">
        <f t="shared" ref="AY28" si="22">AW28</f>
        <v>25436.086199999998</v>
      </c>
      <c r="AZ28" s="358"/>
      <c r="BA28" s="358">
        <f t="shared" ref="BA28" si="23">AY28</f>
        <v>25436.086199999998</v>
      </c>
      <c r="BB28" s="358"/>
      <c r="BC28" s="358">
        <f t="shared" ref="BC28" si="24">BA28</f>
        <v>25436.086199999998</v>
      </c>
      <c r="BD28" s="358"/>
      <c r="BE28" s="358">
        <f t="shared" ref="BE28" si="25">BC28</f>
        <v>25436.086199999998</v>
      </c>
      <c r="BF28" s="358"/>
      <c r="BG28" s="358">
        <f t="shared" ref="BG28" si="26">BE28</f>
        <v>25436.086199999998</v>
      </c>
      <c r="BH28" s="358"/>
      <c r="BI28" s="358">
        <f t="shared" ref="BI28" si="27">BG28</f>
        <v>25436.086199999998</v>
      </c>
      <c r="BJ28" s="358"/>
      <c r="BK28" s="358">
        <f t="shared" ref="BK28" si="28">BI28</f>
        <v>25436.086199999998</v>
      </c>
      <c r="BL28" s="358"/>
      <c r="BM28" s="358">
        <f t="shared" ref="BM28" si="29">BK28</f>
        <v>25436.086199999998</v>
      </c>
      <c r="BN28" s="358"/>
      <c r="BO28" s="358">
        <f t="shared" ref="BO28" si="30">BM28</f>
        <v>25436.086199999998</v>
      </c>
      <c r="BP28" s="358"/>
      <c r="BQ28" s="358">
        <f t="shared" ref="BQ28" si="31">BO28</f>
        <v>25436.086199999998</v>
      </c>
      <c r="BR28" s="358"/>
      <c r="BS28" s="358">
        <f t="shared" ref="BS28" si="32">BQ28</f>
        <v>25436.086199999998</v>
      </c>
      <c r="BT28" s="358"/>
      <c r="BU28" s="358">
        <f t="shared" ref="BU28" si="33">BS28</f>
        <v>25436.086199999998</v>
      </c>
      <c r="BV28" s="358"/>
      <c r="BW28" s="358">
        <f t="shared" ref="BW28" si="34">BU28</f>
        <v>25436.086199999998</v>
      </c>
      <c r="BX28" s="358"/>
      <c r="BY28" s="358">
        <f t="shared" ref="BY28" si="35">BW28</f>
        <v>25436.086199999998</v>
      </c>
      <c r="BZ28" s="358"/>
      <c r="CA28" s="358">
        <f t="shared" ref="CA28" si="36">BY28</f>
        <v>25436.086199999998</v>
      </c>
      <c r="CB28" s="358"/>
      <c r="CC28" s="358">
        <f t="shared" ref="CC28" si="37">CA28</f>
        <v>25436.086199999998</v>
      </c>
      <c r="CD28" s="358"/>
      <c r="CE28" s="358">
        <f t="shared" ref="CE28" si="38">CC28</f>
        <v>25436.086199999998</v>
      </c>
      <c r="CF28" s="358"/>
      <c r="CG28" s="358">
        <f t="shared" ref="CG28" si="39">CE28</f>
        <v>25436.086199999998</v>
      </c>
      <c r="CH28" s="358"/>
      <c r="CI28" s="358">
        <f t="shared" ref="CI28" si="40">CG28</f>
        <v>25436.086199999998</v>
      </c>
      <c r="CJ28" s="358"/>
      <c r="CK28" s="358">
        <f t="shared" ref="CK28" si="41">CI28</f>
        <v>25436.086199999998</v>
      </c>
      <c r="CL28" s="358"/>
      <c r="CM28" s="358">
        <f t="shared" ref="CM28" si="42">CK28</f>
        <v>25436.086199999998</v>
      </c>
      <c r="CN28" s="358"/>
      <c r="CO28" s="358">
        <f t="shared" ref="CO28" si="43">CM28</f>
        <v>25436.086199999998</v>
      </c>
      <c r="CP28" s="358"/>
      <c r="CQ28" s="358">
        <f t="shared" ref="CQ28" si="44">CO28</f>
        <v>25436.086199999998</v>
      </c>
      <c r="CR28" s="358"/>
      <c r="CS28" s="358">
        <f t="shared" ref="CS28" si="45">CQ28</f>
        <v>25436.086199999998</v>
      </c>
      <c r="CT28" s="358"/>
      <c r="CU28" s="358">
        <f t="shared" ref="CU28" si="46">CS28</f>
        <v>25436.086199999998</v>
      </c>
      <c r="CV28" s="358"/>
      <c r="CW28" s="358">
        <f t="shared" ref="CW28" si="47">CU28</f>
        <v>25436.086199999998</v>
      </c>
      <c r="CX28" s="358"/>
      <c r="CY28" s="358">
        <f t="shared" ref="CY28" si="48">CW28</f>
        <v>25436.086199999998</v>
      </c>
      <c r="CZ28" s="358"/>
      <c r="DA28" s="358">
        <f t="shared" ref="DA28" si="49">CY28</f>
        <v>25436.086199999998</v>
      </c>
      <c r="DB28" s="358"/>
      <c r="DC28" s="358">
        <f t="shared" ref="DC28" si="50">DA28</f>
        <v>25436.086199999998</v>
      </c>
      <c r="DD28" s="358"/>
      <c r="DE28" s="358">
        <f t="shared" ref="DE28" si="51">DC28</f>
        <v>25436.086199999998</v>
      </c>
      <c r="DF28" s="358"/>
      <c r="DG28" s="358">
        <f t="shared" ref="DG28" si="52">DE28</f>
        <v>25436.086199999998</v>
      </c>
      <c r="DH28" s="358"/>
      <c r="DI28" s="358">
        <f t="shared" ref="DI28" si="53">DG28</f>
        <v>25436.086199999998</v>
      </c>
      <c r="DJ28" s="358"/>
      <c r="DK28" s="358">
        <f t="shared" ref="DK28" si="54">DI28</f>
        <v>25436.086199999998</v>
      </c>
      <c r="DL28" s="358"/>
      <c r="DM28" s="358">
        <f t="shared" ref="DM28" si="55">DK28</f>
        <v>25436.086199999998</v>
      </c>
      <c r="DN28" s="358"/>
      <c r="DO28" s="358">
        <f t="shared" ref="DO28" si="56">DM28</f>
        <v>25436.086199999998</v>
      </c>
      <c r="DP28" s="358"/>
      <c r="DQ28" s="358">
        <f t="shared" ref="DQ28" si="57">DO28</f>
        <v>25436.086199999998</v>
      </c>
      <c r="DR28" s="358"/>
      <c r="DS28" s="358">
        <f t="shared" ref="DS28" si="58">DQ28</f>
        <v>25436.086199999998</v>
      </c>
      <c r="DT28" s="358"/>
      <c r="DU28" s="358">
        <f t="shared" ref="DU28" si="59">DS28</f>
        <v>25436.086199999998</v>
      </c>
      <c r="DV28" s="358"/>
      <c r="DW28" s="358">
        <f t="shared" ref="DW28" si="60">DU28</f>
        <v>25436.086199999998</v>
      </c>
      <c r="DX28" s="358"/>
      <c r="DY28" s="358">
        <f t="shared" ref="DY28" si="61">DW28</f>
        <v>25436.086199999998</v>
      </c>
      <c r="DZ28" s="358"/>
      <c r="EA28" s="358">
        <f t="shared" ref="EA28" si="62">DY28</f>
        <v>25436.086199999998</v>
      </c>
      <c r="EB28" s="358"/>
      <c r="EC28" s="358">
        <f t="shared" ref="EC28" si="63">EA28</f>
        <v>25436.086199999998</v>
      </c>
      <c r="ED28" s="358"/>
      <c r="EE28" s="358">
        <f t="shared" ref="EE28" si="64">EC28</f>
        <v>25436.086199999998</v>
      </c>
      <c r="EF28" s="358"/>
      <c r="EG28" s="358">
        <f t="shared" ref="EG28" si="65">EE28</f>
        <v>25436.086199999998</v>
      </c>
      <c r="EH28" s="358"/>
      <c r="EI28" s="358">
        <f t="shared" ref="EI28" si="66">EG28</f>
        <v>25436.086199999998</v>
      </c>
      <c r="EJ28" s="358"/>
      <c r="EK28" s="358">
        <f t="shared" ref="EK28" si="67">EI28</f>
        <v>25436.086199999998</v>
      </c>
      <c r="EL28" s="358"/>
      <c r="EM28" s="358">
        <f t="shared" ref="EM28" si="68">EK28</f>
        <v>25436.086199999998</v>
      </c>
      <c r="EN28" s="358"/>
      <c r="EO28" s="358">
        <f t="shared" ref="EO28" si="69">EM28</f>
        <v>25436.086199999998</v>
      </c>
      <c r="EP28" s="358"/>
      <c r="EQ28" s="358">
        <f t="shared" ref="EQ28" si="70">EO28</f>
        <v>25436.086199999998</v>
      </c>
      <c r="ER28" s="358"/>
      <c r="ES28" s="358">
        <f t="shared" ref="ES28" si="71">EQ28</f>
        <v>25436.086199999998</v>
      </c>
      <c r="ET28" s="358"/>
      <c r="EU28" s="358">
        <f t="shared" ref="EU28" si="72">ES28</f>
        <v>25436.086199999998</v>
      </c>
      <c r="EV28" s="358"/>
      <c r="EW28" s="358">
        <f t="shared" ref="EW28" si="73">EU28</f>
        <v>25436.086199999998</v>
      </c>
      <c r="EX28" s="358"/>
      <c r="EY28" s="358">
        <f t="shared" ref="EY28" si="74">EW28</f>
        <v>25436.086199999998</v>
      </c>
      <c r="EZ28" s="358"/>
      <c r="FA28" s="358">
        <f t="shared" ref="FA28" si="75">EY28</f>
        <v>25436.086199999998</v>
      </c>
      <c r="FB28" s="358"/>
      <c r="FC28" s="358">
        <f t="shared" ref="FC28" si="76">FA28</f>
        <v>25436.086199999998</v>
      </c>
      <c r="FD28" s="358"/>
      <c r="FE28" s="358">
        <f t="shared" ref="FE28" si="77">FC28</f>
        <v>25436.086199999998</v>
      </c>
      <c r="FF28" s="358"/>
      <c r="FG28" s="358">
        <f t="shared" ref="FG28" si="78">FE28</f>
        <v>25436.086199999998</v>
      </c>
      <c r="FH28" s="358"/>
      <c r="FI28" s="358">
        <f t="shared" ref="FI28" si="79">FG28</f>
        <v>25436.086199999998</v>
      </c>
      <c r="FJ28" s="358"/>
      <c r="FK28" s="358">
        <f t="shared" ref="FK28" si="80">FI28</f>
        <v>25436.086199999998</v>
      </c>
      <c r="FL28" s="358"/>
      <c r="FM28" s="358">
        <f t="shared" ref="FM28" si="81">FK28</f>
        <v>25436.086199999998</v>
      </c>
      <c r="FN28" s="358"/>
      <c r="FO28" s="358">
        <f t="shared" ref="FO28" si="82">FM28</f>
        <v>25436.086199999998</v>
      </c>
      <c r="FP28" s="358"/>
      <c r="FQ28" s="358">
        <f t="shared" ref="FQ28" si="83">FO28</f>
        <v>25436.086199999998</v>
      </c>
      <c r="FR28" s="358"/>
      <c r="FS28" s="358">
        <f t="shared" ref="FS28" si="84">FQ28</f>
        <v>25436.086199999998</v>
      </c>
      <c r="FT28" s="358"/>
      <c r="FU28" s="358">
        <f t="shared" ref="FU28" si="85">FS28</f>
        <v>25436.086199999998</v>
      </c>
      <c r="FV28" s="358"/>
      <c r="FW28" s="358">
        <f t="shared" ref="FW28" si="86">FU28</f>
        <v>25436.086199999998</v>
      </c>
      <c r="FX28" s="358"/>
      <c r="FY28" s="358">
        <f t="shared" ref="FY28" si="87">FW28</f>
        <v>25436.086199999998</v>
      </c>
      <c r="FZ28" s="358"/>
      <c r="GA28" s="358">
        <f t="shared" ref="GA28" si="88">FY28</f>
        <v>25436.086199999998</v>
      </c>
      <c r="GB28" s="358"/>
      <c r="GC28" s="358">
        <f t="shared" ref="GC28" si="89">GA28</f>
        <v>25436.086199999998</v>
      </c>
      <c r="GD28" s="358"/>
      <c r="GE28" s="358">
        <f t="shared" ref="GE28" si="90">GC28</f>
        <v>25436.086199999998</v>
      </c>
      <c r="GF28" s="358"/>
      <c r="GG28" s="358">
        <f t="shared" ref="GG28" si="91">GE28</f>
        <v>25436.086199999998</v>
      </c>
      <c r="GH28" s="358"/>
      <c r="GI28" s="358">
        <f t="shared" ref="GI28" si="92">GG28</f>
        <v>25436.086199999998</v>
      </c>
      <c r="GJ28" s="358"/>
      <c r="GK28" s="358">
        <f t="shared" ref="GK28" si="93">GI28</f>
        <v>25436.086199999998</v>
      </c>
      <c r="GL28" s="358"/>
      <c r="GM28" s="358">
        <f t="shared" ref="GM28" si="94">GK28</f>
        <v>25436.086199999998</v>
      </c>
      <c r="GN28" s="358"/>
      <c r="GO28" s="358">
        <f t="shared" ref="GO28" si="95">GM28</f>
        <v>25436.086199999998</v>
      </c>
      <c r="GP28" s="358"/>
      <c r="GQ28" s="358">
        <f t="shared" ref="GQ28" si="96">GO28</f>
        <v>25436.086199999998</v>
      </c>
      <c r="GR28" s="358"/>
      <c r="GS28" s="358">
        <f t="shared" ref="GS28" si="97">GQ28</f>
        <v>25436.086199999998</v>
      </c>
      <c r="GT28" s="358"/>
      <c r="GU28" s="358">
        <f t="shared" ref="GU28" si="98">GS28</f>
        <v>25436.086199999998</v>
      </c>
      <c r="GV28" s="358"/>
      <c r="GW28" s="358">
        <f t="shared" ref="GW28" si="99">GU28</f>
        <v>25436.086199999998</v>
      </c>
      <c r="GX28" s="358"/>
      <c r="GY28" s="358">
        <f t="shared" ref="GY28" si="100">GW28</f>
        <v>25436.086199999998</v>
      </c>
      <c r="GZ28" s="358"/>
      <c r="HA28" s="358">
        <f t="shared" ref="HA28" si="101">GY28</f>
        <v>25436.086199999998</v>
      </c>
      <c r="HB28" s="358"/>
      <c r="HC28" s="358">
        <f t="shared" ref="HC28" si="102">HA28</f>
        <v>25436.086199999998</v>
      </c>
      <c r="HD28" s="358"/>
      <c r="HE28" s="358">
        <f t="shared" ref="HE28" si="103">HC28</f>
        <v>25436.086199999998</v>
      </c>
      <c r="HF28" s="358"/>
      <c r="HG28" s="358">
        <f t="shared" ref="HG28" si="104">HE28</f>
        <v>25436.086199999998</v>
      </c>
      <c r="HH28" s="358"/>
      <c r="HI28" s="358">
        <f t="shared" ref="HI28" si="105">HG28</f>
        <v>25436.086199999998</v>
      </c>
      <c r="HJ28" s="358"/>
      <c r="HK28" s="358">
        <f t="shared" ref="HK28" si="106">HI28</f>
        <v>25436.086199999998</v>
      </c>
      <c r="HL28" s="358"/>
      <c r="HM28" s="358">
        <f t="shared" ref="HM28" si="107">HK28</f>
        <v>25436.086199999998</v>
      </c>
      <c r="HN28" s="358"/>
      <c r="HO28" s="358">
        <f t="shared" ref="HO28" si="108">HM28</f>
        <v>25436.086199999998</v>
      </c>
      <c r="HP28" s="358"/>
      <c r="HQ28" s="358">
        <f t="shared" ref="HQ28" si="109">HO28</f>
        <v>25436.086199999998</v>
      </c>
      <c r="HR28" s="358"/>
      <c r="HS28" s="358">
        <f t="shared" ref="HS28" si="110">HQ28</f>
        <v>25436.086199999998</v>
      </c>
      <c r="HT28" s="358"/>
      <c r="HU28" s="358">
        <f t="shared" ref="HU28" si="111">HS28</f>
        <v>25436.086199999998</v>
      </c>
      <c r="HV28" s="358"/>
      <c r="HW28" s="358">
        <f t="shared" ref="HW28" si="112">HU28</f>
        <v>25436.086199999998</v>
      </c>
      <c r="HX28" s="358"/>
      <c r="HY28" s="358">
        <f t="shared" ref="HY28" si="113">HW28</f>
        <v>25436.086199999998</v>
      </c>
      <c r="HZ28" s="358"/>
      <c r="IA28" s="358">
        <f t="shared" ref="IA28" si="114">HY28</f>
        <v>25436.086199999998</v>
      </c>
      <c r="IB28" s="358"/>
      <c r="IC28" s="358">
        <f t="shared" ref="IC28" si="115">IA28</f>
        <v>25436.086199999998</v>
      </c>
      <c r="ID28" s="358"/>
      <c r="IE28" s="358">
        <f t="shared" ref="IE28" si="116">IC28</f>
        <v>25436.086199999998</v>
      </c>
      <c r="IF28" s="358"/>
      <c r="IG28" s="358">
        <f t="shared" ref="IG28" si="117">IE28</f>
        <v>25436.086199999998</v>
      </c>
      <c r="IH28" s="358"/>
      <c r="II28" s="358">
        <f t="shared" ref="II28" si="118">IG28</f>
        <v>25436.086199999998</v>
      </c>
      <c r="IJ28" s="358"/>
      <c r="IK28" s="358">
        <f t="shared" ref="IK28" si="119">II28</f>
        <v>25436.086199999998</v>
      </c>
      <c r="IL28" s="358"/>
      <c r="IM28" s="358">
        <f t="shared" ref="IM28" si="120">IK28</f>
        <v>25436.086199999998</v>
      </c>
      <c r="IN28" s="358"/>
      <c r="IO28" s="358">
        <f t="shared" ref="IO28" si="121">IM28</f>
        <v>25436.086199999998</v>
      </c>
      <c r="IP28" s="358"/>
      <c r="IQ28" s="358">
        <f t="shared" ref="IQ28" si="122">IO28</f>
        <v>25436.086199999998</v>
      </c>
      <c r="IR28" s="358"/>
      <c r="IS28" s="358">
        <f t="shared" ref="IS28" si="123">IQ28</f>
        <v>25436.086199999998</v>
      </c>
      <c r="IT28" s="358"/>
      <c r="IU28" s="358">
        <f t="shared" ref="IU28" si="124">IS28</f>
        <v>25436.086199999998</v>
      </c>
      <c r="IV28" s="358"/>
      <c r="IW28" s="358">
        <f t="shared" ref="IW28" si="125">IU28</f>
        <v>25436.086199999998</v>
      </c>
      <c r="IX28" s="358"/>
      <c r="IY28" s="358">
        <f t="shared" ref="IY28" si="126">IW28</f>
        <v>25436.086199999998</v>
      </c>
      <c r="IZ28" s="358"/>
      <c r="JA28" s="358">
        <f t="shared" ref="JA28" si="127">IY28</f>
        <v>25436.086199999998</v>
      </c>
      <c r="JB28" s="358"/>
      <c r="JC28" s="358">
        <f t="shared" ref="JC28" si="128">JA28</f>
        <v>25436.086199999998</v>
      </c>
      <c r="JD28" s="358"/>
      <c r="JE28" s="358">
        <f t="shared" ref="JE28" si="129">JC28</f>
        <v>25436.086199999998</v>
      </c>
      <c r="JF28" s="358"/>
      <c r="JG28" s="358">
        <f t="shared" ref="JG28" si="130">JE28</f>
        <v>25436.086199999998</v>
      </c>
      <c r="JH28" s="358"/>
      <c r="JI28" s="358">
        <f t="shared" ref="JI28" si="131">JG28</f>
        <v>25436.086199999998</v>
      </c>
      <c r="JJ28" s="358"/>
      <c r="JK28" s="358">
        <f t="shared" ref="JK28" si="132">JI28</f>
        <v>25436.086199999998</v>
      </c>
      <c r="JL28" s="358"/>
      <c r="JM28" s="358">
        <f t="shared" ref="JM28" si="133">JK28</f>
        <v>25436.086199999998</v>
      </c>
      <c r="JN28" s="358"/>
      <c r="JO28" s="358">
        <f t="shared" ref="JO28" si="134">JM28</f>
        <v>25436.086199999998</v>
      </c>
      <c r="JP28" s="358"/>
      <c r="JQ28" s="358">
        <f t="shared" ref="JQ28" si="135">JO28</f>
        <v>25436.086199999998</v>
      </c>
      <c r="JR28" s="358"/>
      <c r="JS28" s="358">
        <f t="shared" ref="JS28" si="136">JQ28</f>
        <v>25436.086199999998</v>
      </c>
      <c r="JT28" s="358"/>
      <c r="JU28" s="358">
        <f t="shared" ref="JU28" si="137">JS28</f>
        <v>25436.086199999998</v>
      </c>
      <c r="JV28" s="358"/>
      <c r="JW28" s="358">
        <f t="shared" ref="JW28" si="138">JU28</f>
        <v>25436.086199999998</v>
      </c>
      <c r="JX28" s="358"/>
      <c r="JY28" s="358">
        <f t="shared" ref="JY28" si="139">JW28</f>
        <v>25436.086199999998</v>
      </c>
      <c r="JZ28" s="358"/>
      <c r="KA28" s="358">
        <f t="shared" ref="KA28" si="140">JY28</f>
        <v>25436.086199999998</v>
      </c>
      <c r="KB28" s="358"/>
      <c r="KC28" s="358">
        <f t="shared" ref="KC28" si="141">KA28</f>
        <v>25436.086199999998</v>
      </c>
      <c r="KD28" s="358"/>
      <c r="KE28" s="358">
        <f t="shared" ref="KE28" si="142">KC28</f>
        <v>25436.086199999998</v>
      </c>
      <c r="KF28" s="358"/>
      <c r="KG28" s="358">
        <f t="shared" ref="KG28" si="143">KE28</f>
        <v>25436.086199999998</v>
      </c>
      <c r="KH28" s="358"/>
      <c r="KI28" s="358">
        <f t="shared" ref="KI28" si="144">KG28</f>
        <v>25436.086199999998</v>
      </c>
      <c r="KJ28" s="358"/>
      <c r="KK28" s="358">
        <f t="shared" ref="KK28" si="145">KI28</f>
        <v>25436.086199999998</v>
      </c>
      <c r="KL28" s="358"/>
      <c r="KM28" s="358">
        <f t="shared" ref="KM28" si="146">KK28</f>
        <v>25436.086199999998</v>
      </c>
      <c r="KN28" s="358"/>
      <c r="KO28" s="358">
        <f t="shared" ref="KO28" si="147">KM28</f>
        <v>25436.086199999998</v>
      </c>
      <c r="KP28" s="358"/>
      <c r="KQ28" s="358">
        <f t="shared" ref="KQ28" si="148">KO28</f>
        <v>25436.086199999998</v>
      </c>
      <c r="KR28" s="358"/>
      <c r="KS28" s="358">
        <f t="shared" ref="KS28" si="149">KQ28</f>
        <v>25436.086199999998</v>
      </c>
      <c r="KT28" s="358"/>
      <c r="KU28" s="358">
        <f t="shared" ref="KU28" si="150">KS28</f>
        <v>25436.086199999998</v>
      </c>
      <c r="KV28" s="358"/>
      <c r="KW28" s="358">
        <f t="shared" ref="KW28" si="151">KU28</f>
        <v>25436.086199999998</v>
      </c>
      <c r="KX28" s="358"/>
      <c r="KY28" s="358">
        <f t="shared" ref="KY28" si="152">KW28</f>
        <v>25436.086199999998</v>
      </c>
      <c r="KZ28" s="358"/>
      <c r="LA28" s="358">
        <f t="shared" ref="LA28" si="153">KY28</f>
        <v>25436.086199999998</v>
      </c>
      <c r="LB28" s="358"/>
      <c r="LC28" s="358">
        <f t="shared" ref="LC28" si="154">LA28</f>
        <v>25436.086199999998</v>
      </c>
      <c r="LD28" s="358"/>
      <c r="LE28" s="358">
        <f t="shared" ref="LE28" si="155">LC28</f>
        <v>25436.086199999998</v>
      </c>
      <c r="LF28" s="358"/>
      <c r="LG28" s="358">
        <f t="shared" ref="LG28" si="156">LE28</f>
        <v>25436.086199999998</v>
      </c>
      <c r="LH28" s="358"/>
      <c r="LI28" s="358">
        <f t="shared" ref="LI28" si="157">LG28</f>
        <v>25436.086199999998</v>
      </c>
      <c r="LJ28" s="358"/>
      <c r="LK28" s="358">
        <f t="shared" ref="LK28" si="158">LI28</f>
        <v>25436.086199999998</v>
      </c>
      <c r="LL28" s="358"/>
      <c r="LM28" s="358">
        <f t="shared" ref="LM28" si="159">LK28</f>
        <v>25436.086199999998</v>
      </c>
      <c r="LN28" s="358"/>
      <c r="LO28" s="358">
        <f t="shared" ref="LO28" si="160">LM28</f>
        <v>25436.086199999998</v>
      </c>
      <c r="LP28" s="358"/>
      <c r="LQ28" s="358">
        <f t="shared" ref="LQ28" si="161">LO28</f>
        <v>25436.086199999998</v>
      </c>
      <c r="LR28" s="358"/>
      <c r="LS28" s="358">
        <f t="shared" ref="LS28" si="162">LQ28</f>
        <v>25436.086199999998</v>
      </c>
      <c r="LT28" s="358"/>
      <c r="LU28" s="358">
        <f t="shared" ref="LU28" si="163">LS28</f>
        <v>25436.086199999998</v>
      </c>
      <c r="LV28" s="358"/>
      <c r="LW28" s="358">
        <f t="shared" ref="LW28" si="164">LU28</f>
        <v>25436.086199999998</v>
      </c>
      <c r="LX28" s="358"/>
      <c r="LY28" s="358">
        <f t="shared" ref="LY28" si="165">LW28</f>
        <v>25436.086199999998</v>
      </c>
      <c r="LZ28" s="358"/>
      <c r="MA28" s="358">
        <f t="shared" ref="MA28" si="166">LY28</f>
        <v>25436.086199999998</v>
      </c>
      <c r="MB28" s="358"/>
      <c r="MC28" s="358">
        <f t="shared" ref="MC28" si="167">MA28</f>
        <v>25436.086199999998</v>
      </c>
      <c r="MD28" s="358"/>
      <c r="ME28" s="358">
        <f t="shared" ref="ME28" si="168">MC28</f>
        <v>25436.086199999998</v>
      </c>
      <c r="MF28" s="358"/>
      <c r="MG28" s="358">
        <f t="shared" ref="MG28" si="169">ME28</f>
        <v>25436.086199999998</v>
      </c>
      <c r="MH28" s="358"/>
      <c r="MI28" s="358">
        <f t="shared" ref="MI28" si="170">MG28</f>
        <v>25436.086199999998</v>
      </c>
      <c r="MJ28" s="358"/>
      <c r="MK28" s="358">
        <f t="shared" ref="MK28" si="171">MI28</f>
        <v>25436.086199999998</v>
      </c>
      <c r="ML28" s="358"/>
      <c r="MM28" s="358">
        <f t="shared" ref="MM28" si="172">MK28</f>
        <v>25436.086199999998</v>
      </c>
      <c r="MN28" s="358"/>
      <c r="MO28" s="358">
        <f t="shared" ref="MO28" si="173">MM28</f>
        <v>25436.086199999998</v>
      </c>
      <c r="MP28" s="358"/>
      <c r="MQ28" s="358">
        <f t="shared" ref="MQ28" si="174">MO28</f>
        <v>25436.086199999998</v>
      </c>
      <c r="MR28" s="358"/>
      <c r="MS28" s="358">
        <f t="shared" ref="MS28" si="175">MQ28</f>
        <v>25436.086199999998</v>
      </c>
      <c r="MT28" s="358"/>
      <c r="MU28" s="358">
        <f t="shared" ref="MU28" si="176">MS28</f>
        <v>25436.086199999998</v>
      </c>
      <c r="MV28" s="358"/>
      <c r="MW28" s="358">
        <f t="shared" ref="MW28" si="177">MU28</f>
        <v>25436.086199999998</v>
      </c>
      <c r="MX28" s="358"/>
      <c r="MY28" s="358">
        <f t="shared" ref="MY28" si="178">MW28</f>
        <v>25436.086199999998</v>
      </c>
      <c r="MZ28" s="358"/>
      <c r="NA28" s="358">
        <f t="shared" ref="NA28" si="179">MY28</f>
        <v>25436.086199999998</v>
      </c>
      <c r="NB28" s="358"/>
      <c r="NC28" s="358">
        <f t="shared" ref="NC28" si="180">NA28</f>
        <v>25436.086199999998</v>
      </c>
      <c r="ND28" s="358"/>
      <c r="NE28" s="358">
        <f t="shared" ref="NE28" si="181">NC28</f>
        <v>25436.086199999998</v>
      </c>
      <c r="NF28" s="358"/>
      <c r="NG28" s="358">
        <f t="shared" ref="NG28" si="182">NE28</f>
        <v>25436.086199999998</v>
      </c>
      <c r="NH28" s="358"/>
      <c r="NI28" s="358">
        <f t="shared" ref="NI28" si="183">NG28</f>
        <v>25436.086199999998</v>
      </c>
      <c r="NJ28" s="358"/>
      <c r="NK28" s="358">
        <f t="shared" ref="NK28" si="184">NI28</f>
        <v>25436.086199999998</v>
      </c>
      <c r="NL28" s="358"/>
      <c r="NM28" s="358">
        <f t="shared" ref="NM28" si="185">NK28</f>
        <v>25436.086199999998</v>
      </c>
      <c r="NN28" s="358"/>
      <c r="NO28" s="358">
        <f t="shared" ref="NO28" si="186">NM28</f>
        <v>25436.086199999998</v>
      </c>
      <c r="NP28" s="358"/>
      <c r="NQ28" s="358">
        <f t="shared" ref="NQ28" si="187">NO28</f>
        <v>25436.086199999998</v>
      </c>
      <c r="NR28" s="358"/>
      <c r="NS28" s="358">
        <f t="shared" ref="NS28" si="188">NQ28</f>
        <v>25436.086199999998</v>
      </c>
      <c r="NT28" s="358"/>
      <c r="NU28" s="358">
        <f t="shared" ref="NU28" si="189">NS28</f>
        <v>25436.086199999998</v>
      </c>
      <c r="NV28" s="358"/>
      <c r="NW28" s="358">
        <f t="shared" ref="NW28" si="190">NU28</f>
        <v>25436.086199999998</v>
      </c>
      <c r="NX28" s="358"/>
      <c r="NY28" s="358">
        <f t="shared" ref="NY28" si="191">NW28</f>
        <v>25436.086199999998</v>
      </c>
      <c r="NZ28" s="358"/>
      <c r="OA28" s="358">
        <f t="shared" ref="OA28" si="192">NY28</f>
        <v>25436.086199999998</v>
      </c>
      <c r="OB28" s="358"/>
      <c r="OC28" s="358">
        <f t="shared" ref="OC28" si="193">OA28</f>
        <v>25436.086199999998</v>
      </c>
      <c r="OD28" s="358"/>
      <c r="OE28" s="358">
        <f t="shared" ref="OE28" si="194">OC28</f>
        <v>25436.086199999998</v>
      </c>
      <c r="OF28" s="358"/>
      <c r="OG28" s="358">
        <f t="shared" ref="OG28" si="195">OE28</f>
        <v>25436.086199999998</v>
      </c>
      <c r="OH28" s="358"/>
      <c r="OI28" s="358">
        <f t="shared" ref="OI28" si="196">OG28</f>
        <v>25436.086199999998</v>
      </c>
      <c r="OJ28" s="358"/>
      <c r="OK28" s="358">
        <f t="shared" ref="OK28" si="197">OI28</f>
        <v>25436.086199999998</v>
      </c>
      <c r="OL28" s="358"/>
      <c r="OM28" s="358">
        <f t="shared" ref="OM28" si="198">OK28</f>
        <v>25436.086199999998</v>
      </c>
      <c r="ON28" s="358"/>
      <c r="OO28" s="358">
        <f t="shared" ref="OO28" si="199">OM28</f>
        <v>25436.086199999998</v>
      </c>
      <c r="OP28" s="358"/>
      <c r="OQ28" s="358">
        <f t="shared" ref="OQ28" si="200">OO28</f>
        <v>25436.086199999998</v>
      </c>
      <c r="OR28" s="358"/>
      <c r="OS28" s="358">
        <f t="shared" ref="OS28" si="201">OQ28</f>
        <v>25436.086199999998</v>
      </c>
      <c r="OT28" s="358"/>
      <c r="OU28" s="358">
        <f t="shared" ref="OU28" si="202">OS28</f>
        <v>25436.086199999998</v>
      </c>
      <c r="OV28" s="358"/>
      <c r="OW28" s="358">
        <f t="shared" ref="OW28" si="203">OU28</f>
        <v>25436.086199999998</v>
      </c>
      <c r="OX28" s="358"/>
      <c r="OY28" s="358">
        <f t="shared" ref="OY28" si="204">OW28</f>
        <v>25436.086199999998</v>
      </c>
      <c r="OZ28" s="358"/>
      <c r="PA28" s="358">
        <f t="shared" ref="PA28" si="205">OY28</f>
        <v>25436.086199999998</v>
      </c>
      <c r="PB28" s="358"/>
      <c r="PC28" s="358">
        <f t="shared" ref="PC28" si="206">PA28</f>
        <v>25436.086199999998</v>
      </c>
      <c r="PD28" s="358"/>
      <c r="PE28" s="358">
        <f t="shared" ref="PE28" si="207">PC28</f>
        <v>25436.086199999998</v>
      </c>
      <c r="PF28" s="358"/>
      <c r="PG28" s="358">
        <f t="shared" ref="PG28" si="208">PE28</f>
        <v>25436.086199999998</v>
      </c>
      <c r="PH28" s="358"/>
      <c r="PI28" s="358">
        <f t="shared" ref="PI28" si="209">PG28</f>
        <v>25436.086199999998</v>
      </c>
      <c r="PJ28" s="358"/>
      <c r="PK28" s="358">
        <f t="shared" ref="PK28" si="210">PI28</f>
        <v>25436.086199999998</v>
      </c>
      <c r="PL28" s="358"/>
      <c r="PM28" s="358">
        <f t="shared" ref="PM28" si="211">PK28</f>
        <v>25436.086199999998</v>
      </c>
      <c r="PN28" s="358"/>
      <c r="PO28" s="358">
        <f t="shared" ref="PO28" si="212">PM28</f>
        <v>25436.086199999998</v>
      </c>
      <c r="PP28" s="358"/>
      <c r="PQ28" s="358">
        <f t="shared" ref="PQ28" si="213">PO28</f>
        <v>25436.086199999998</v>
      </c>
      <c r="PR28" s="358"/>
      <c r="PS28" s="358">
        <f t="shared" ref="PS28" si="214">PQ28</f>
        <v>25436.086199999998</v>
      </c>
      <c r="PT28" s="358"/>
      <c r="PU28" s="358">
        <f t="shared" ref="PU28" si="215">PS28</f>
        <v>25436.086199999998</v>
      </c>
      <c r="PV28" s="358"/>
      <c r="PW28" s="358">
        <f t="shared" ref="PW28" si="216">PU28</f>
        <v>25436.086199999998</v>
      </c>
      <c r="PX28" s="358"/>
      <c r="PY28" s="358">
        <f t="shared" ref="PY28" si="217">PW28</f>
        <v>25436.086199999998</v>
      </c>
      <c r="PZ28" s="358"/>
      <c r="QA28" s="358">
        <f t="shared" ref="QA28" si="218">PY28</f>
        <v>25436.086199999998</v>
      </c>
      <c r="QB28" s="358"/>
      <c r="QC28" s="358">
        <f t="shared" ref="QC28" si="219">QA28</f>
        <v>25436.086199999998</v>
      </c>
      <c r="QD28" s="358"/>
      <c r="QE28" s="358">
        <f t="shared" ref="QE28" si="220">QC28</f>
        <v>25436.086199999998</v>
      </c>
      <c r="QF28" s="358"/>
      <c r="QG28" s="358">
        <f t="shared" ref="QG28" si="221">QE28</f>
        <v>25436.086199999998</v>
      </c>
      <c r="QH28" s="358"/>
      <c r="QI28" s="358">
        <f t="shared" ref="QI28" si="222">QG28</f>
        <v>25436.086199999998</v>
      </c>
      <c r="QJ28" s="358"/>
      <c r="QK28" s="358">
        <f t="shared" ref="QK28" si="223">QI28</f>
        <v>25436.086199999998</v>
      </c>
      <c r="QL28" s="358"/>
      <c r="QM28" s="358">
        <f t="shared" ref="QM28" si="224">QK28</f>
        <v>25436.086199999998</v>
      </c>
      <c r="QN28" s="358"/>
      <c r="QO28" s="358">
        <f t="shared" ref="QO28" si="225">QM28</f>
        <v>25436.086199999998</v>
      </c>
      <c r="QP28" s="358"/>
      <c r="QQ28" s="358">
        <f t="shared" ref="QQ28" si="226">QO28</f>
        <v>25436.086199999998</v>
      </c>
      <c r="QR28" s="358"/>
      <c r="QS28" s="358">
        <f t="shared" ref="QS28" si="227">QQ28</f>
        <v>25436.086199999998</v>
      </c>
      <c r="QT28" s="358"/>
      <c r="QU28" s="358">
        <f t="shared" ref="QU28" si="228">QS28</f>
        <v>25436.086199999998</v>
      </c>
      <c r="QV28" s="358"/>
      <c r="QW28" s="358">
        <f t="shared" ref="QW28" si="229">QU28</f>
        <v>25436.086199999998</v>
      </c>
      <c r="QX28" s="358"/>
      <c r="QY28" s="358">
        <f t="shared" ref="QY28" si="230">QW28</f>
        <v>25436.086199999998</v>
      </c>
      <c r="QZ28" s="358"/>
      <c r="RA28" s="358">
        <f t="shared" ref="RA28" si="231">QY28</f>
        <v>25436.086199999998</v>
      </c>
      <c r="RB28" s="358"/>
      <c r="RC28" s="358">
        <f t="shared" ref="RC28" si="232">RA28</f>
        <v>25436.086199999998</v>
      </c>
      <c r="RD28" s="358"/>
      <c r="RE28" s="358">
        <f t="shared" ref="RE28" si="233">RC28</f>
        <v>25436.086199999998</v>
      </c>
      <c r="RF28" s="358"/>
      <c r="RG28" s="358">
        <f t="shared" ref="RG28" si="234">RE28</f>
        <v>25436.086199999998</v>
      </c>
      <c r="RH28" s="358"/>
      <c r="RI28" s="358">
        <f t="shared" ref="RI28" si="235">RG28</f>
        <v>25436.086199999998</v>
      </c>
      <c r="RJ28" s="358"/>
      <c r="RK28" s="358">
        <f t="shared" ref="RK28" si="236">RI28</f>
        <v>25436.086199999998</v>
      </c>
      <c r="RL28" s="358"/>
      <c r="RM28" s="358">
        <f t="shared" ref="RM28" si="237">RK28</f>
        <v>25436.086199999998</v>
      </c>
      <c r="RN28" s="358"/>
      <c r="RO28" s="358">
        <f t="shared" ref="RO28" si="238">RM28</f>
        <v>25436.086199999998</v>
      </c>
      <c r="RP28" s="358"/>
      <c r="RQ28" s="358">
        <f t="shared" ref="RQ28" si="239">RO28</f>
        <v>25436.086199999998</v>
      </c>
      <c r="RR28" s="358"/>
      <c r="RS28" s="358">
        <f t="shared" ref="RS28" si="240">RQ28</f>
        <v>25436.086199999998</v>
      </c>
      <c r="RT28" s="358"/>
      <c r="RU28" s="358">
        <f t="shared" ref="RU28" si="241">RS28</f>
        <v>25436.086199999998</v>
      </c>
      <c r="RV28" s="358"/>
      <c r="RW28" s="358">
        <f t="shared" ref="RW28" si="242">RU28</f>
        <v>25436.086199999998</v>
      </c>
      <c r="RX28" s="358"/>
      <c r="RY28" s="358">
        <f t="shared" ref="RY28" si="243">RW28</f>
        <v>25436.086199999998</v>
      </c>
      <c r="RZ28" s="358"/>
      <c r="SA28" s="358">
        <f t="shared" ref="SA28" si="244">RY28</f>
        <v>25436.086199999998</v>
      </c>
      <c r="SB28" s="358"/>
      <c r="SC28" s="358">
        <f t="shared" ref="SC28" si="245">SA28</f>
        <v>25436.086199999998</v>
      </c>
      <c r="SD28" s="358"/>
      <c r="SE28" s="358">
        <f t="shared" ref="SE28" si="246">SC28</f>
        <v>25436.086199999998</v>
      </c>
      <c r="SF28" s="358"/>
      <c r="SG28" s="358">
        <f t="shared" ref="SG28" si="247">SE28</f>
        <v>25436.086199999998</v>
      </c>
      <c r="SH28" s="358"/>
      <c r="SI28" s="358">
        <f t="shared" ref="SI28" si="248">SG28</f>
        <v>25436.086199999998</v>
      </c>
      <c r="SJ28" s="358"/>
      <c r="SK28" s="358">
        <f t="shared" ref="SK28" si="249">SI28</f>
        <v>25436.086199999998</v>
      </c>
      <c r="SL28" s="358"/>
      <c r="SM28" s="358">
        <f t="shared" ref="SM28" si="250">SK28</f>
        <v>25436.086199999998</v>
      </c>
      <c r="SN28" s="358"/>
      <c r="SO28" s="358">
        <f t="shared" ref="SO28" si="251">SM28</f>
        <v>25436.086199999998</v>
      </c>
      <c r="SP28" s="358"/>
      <c r="SQ28" s="358">
        <f t="shared" ref="SQ28" si="252">SO28</f>
        <v>25436.086199999998</v>
      </c>
      <c r="SR28" s="358"/>
      <c r="SS28" s="358">
        <f t="shared" ref="SS28" si="253">SQ28</f>
        <v>25436.086199999998</v>
      </c>
      <c r="ST28" s="358"/>
      <c r="SU28" s="358">
        <f t="shared" ref="SU28" si="254">SS28</f>
        <v>25436.086199999998</v>
      </c>
      <c r="SV28" s="358"/>
      <c r="SW28" s="358">
        <f t="shared" ref="SW28" si="255">SU28</f>
        <v>25436.086199999998</v>
      </c>
      <c r="SX28" s="358"/>
      <c r="SY28" s="358">
        <f t="shared" ref="SY28" si="256">SW28</f>
        <v>25436.086199999998</v>
      </c>
      <c r="SZ28" s="358"/>
      <c r="TA28" s="358">
        <f t="shared" ref="TA28" si="257">SY28</f>
        <v>25436.086199999998</v>
      </c>
      <c r="TB28" s="358"/>
      <c r="TC28" s="358">
        <f t="shared" ref="TC28" si="258">TA28</f>
        <v>25436.086199999998</v>
      </c>
      <c r="TD28" s="358"/>
      <c r="TE28" s="358">
        <f t="shared" ref="TE28" si="259">TC28</f>
        <v>25436.086199999998</v>
      </c>
      <c r="TF28" s="358"/>
      <c r="TG28" s="358">
        <f t="shared" ref="TG28" si="260">TE28</f>
        <v>25436.086199999998</v>
      </c>
      <c r="TH28" s="358"/>
      <c r="TI28" s="358">
        <f t="shared" ref="TI28" si="261">TG28</f>
        <v>25436.086199999998</v>
      </c>
      <c r="TJ28" s="358"/>
      <c r="TK28" s="358">
        <f t="shared" ref="TK28" si="262">TI28</f>
        <v>25436.086199999998</v>
      </c>
      <c r="TL28" s="358"/>
      <c r="TM28" s="358">
        <f t="shared" ref="TM28" si="263">TK28</f>
        <v>25436.086199999998</v>
      </c>
      <c r="TN28" s="358"/>
      <c r="TO28" s="358">
        <f t="shared" ref="TO28" si="264">TM28</f>
        <v>25436.086199999998</v>
      </c>
      <c r="TP28" s="358"/>
      <c r="TQ28" s="358">
        <f t="shared" ref="TQ28" si="265">TO28</f>
        <v>25436.086199999998</v>
      </c>
      <c r="TR28" s="358"/>
      <c r="TS28" s="358">
        <f t="shared" ref="TS28" si="266">TQ28</f>
        <v>25436.086199999998</v>
      </c>
      <c r="TT28" s="358"/>
      <c r="TU28" s="358">
        <f t="shared" ref="TU28" si="267">TS28</f>
        <v>25436.086199999998</v>
      </c>
      <c r="TV28" s="358"/>
      <c r="TW28" s="358">
        <f t="shared" ref="TW28" si="268">TU28</f>
        <v>25436.086199999998</v>
      </c>
      <c r="TX28" s="358"/>
      <c r="TY28" s="358">
        <f t="shared" ref="TY28" si="269">TW28</f>
        <v>25436.086199999998</v>
      </c>
      <c r="TZ28" s="358"/>
      <c r="UA28" s="358">
        <f t="shared" ref="UA28" si="270">TY28</f>
        <v>25436.086199999998</v>
      </c>
      <c r="UB28" s="358"/>
      <c r="UC28" s="358">
        <f t="shared" ref="UC28" si="271">UA28</f>
        <v>25436.086199999998</v>
      </c>
      <c r="UD28" s="358"/>
      <c r="UE28" s="358">
        <f t="shared" ref="UE28" si="272">UC28</f>
        <v>25436.086199999998</v>
      </c>
      <c r="UF28" s="358"/>
      <c r="UG28" s="358">
        <f t="shared" ref="UG28" si="273">UE28</f>
        <v>25436.086199999998</v>
      </c>
      <c r="UH28" s="358"/>
      <c r="UI28" s="358">
        <f t="shared" ref="UI28" si="274">UG28</f>
        <v>25436.086199999998</v>
      </c>
      <c r="UJ28" s="358"/>
      <c r="UK28" s="358">
        <f t="shared" ref="UK28" si="275">UI28</f>
        <v>25436.086199999998</v>
      </c>
      <c r="UL28" s="358"/>
      <c r="UM28" s="358">
        <f t="shared" ref="UM28" si="276">UK28</f>
        <v>25436.086199999998</v>
      </c>
      <c r="UN28" s="358"/>
      <c r="UO28" s="358">
        <f t="shared" ref="UO28" si="277">UM28</f>
        <v>25436.086199999998</v>
      </c>
      <c r="UP28" s="358"/>
      <c r="UQ28" s="358">
        <f t="shared" ref="UQ28" si="278">UO28</f>
        <v>25436.086199999998</v>
      </c>
      <c r="UR28" s="358"/>
      <c r="US28" s="358">
        <f t="shared" ref="US28" si="279">UQ28</f>
        <v>25436.086199999998</v>
      </c>
      <c r="UT28" s="358"/>
      <c r="UU28" s="358">
        <f t="shared" ref="UU28" si="280">US28</f>
        <v>25436.086199999998</v>
      </c>
      <c r="UV28" s="358"/>
      <c r="UW28" s="358">
        <f t="shared" ref="UW28" si="281">UU28</f>
        <v>25436.086199999998</v>
      </c>
      <c r="UX28" s="358"/>
      <c r="UY28" s="358">
        <f t="shared" ref="UY28" si="282">UW28</f>
        <v>25436.086199999998</v>
      </c>
      <c r="UZ28" s="358"/>
      <c r="VA28" s="358">
        <f t="shared" ref="VA28" si="283">UY28</f>
        <v>25436.086199999998</v>
      </c>
      <c r="VB28" s="358"/>
      <c r="VC28" s="358">
        <f t="shared" ref="VC28" si="284">VA28</f>
        <v>25436.086199999998</v>
      </c>
      <c r="VD28" s="358"/>
      <c r="VE28" s="358">
        <f t="shared" ref="VE28" si="285">VC28</f>
        <v>25436.086199999998</v>
      </c>
      <c r="VF28" s="358"/>
      <c r="VG28" s="358">
        <f t="shared" ref="VG28" si="286">VE28</f>
        <v>25436.086199999998</v>
      </c>
      <c r="VH28" s="358"/>
      <c r="VI28" s="358">
        <f t="shared" ref="VI28" si="287">VG28</f>
        <v>25436.086199999998</v>
      </c>
      <c r="VJ28" s="358"/>
      <c r="VK28" s="358">
        <f t="shared" ref="VK28" si="288">VI28</f>
        <v>25436.086199999998</v>
      </c>
      <c r="VL28" s="358"/>
      <c r="VM28" s="358">
        <f t="shared" ref="VM28" si="289">VK28</f>
        <v>25436.086199999998</v>
      </c>
      <c r="VN28" s="358"/>
      <c r="VO28" s="358">
        <f t="shared" ref="VO28" si="290">VM28</f>
        <v>25436.086199999998</v>
      </c>
      <c r="VP28" s="358"/>
      <c r="VQ28" s="358">
        <f t="shared" ref="VQ28" si="291">VO28</f>
        <v>25436.086199999998</v>
      </c>
      <c r="VR28" s="358"/>
      <c r="VS28" s="358">
        <f t="shared" ref="VS28" si="292">VQ28</f>
        <v>25436.086199999998</v>
      </c>
      <c r="VT28" s="358"/>
      <c r="VU28" s="358">
        <f t="shared" ref="VU28" si="293">VS28</f>
        <v>25436.086199999998</v>
      </c>
      <c r="VV28" s="358"/>
      <c r="VW28" s="358">
        <f t="shared" ref="VW28" si="294">VU28</f>
        <v>25436.086199999998</v>
      </c>
      <c r="VX28" s="358"/>
      <c r="VY28" s="358">
        <f t="shared" ref="VY28" si="295">VW28</f>
        <v>25436.086199999998</v>
      </c>
      <c r="VZ28" s="358"/>
      <c r="WA28" s="358">
        <f t="shared" ref="WA28" si="296">VY28</f>
        <v>25436.086199999998</v>
      </c>
      <c r="WB28" s="358"/>
      <c r="WC28" s="358">
        <f t="shared" ref="WC28" si="297">WA28</f>
        <v>25436.086199999998</v>
      </c>
      <c r="WD28" s="358"/>
      <c r="WE28" s="358">
        <f t="shared" ref="WE28" si="298">WC28</f>
        <v>25436.086199999998</v>
      </c>
      <c r="WF28" s="358"/>
      <c r="WG28" s="358">
        <f t="shared" ref="WG28" si="299">WE28</f>
        <v>25436.086199999998</v>
      </c>
      <c r="WH28" s="358"/>
      <c r="WI28" s="358">
        <f t="shared" ref="WI28" si="300">WG28</f>
        <v>25436.086199999998</v>
      </c>
      <c r="WJ28" s="358"/>
      <c r="WK28" s="358">
        <f t="shared" ref="WK28" si="301">WI28</f>
        <v>25436.086199999998</v>
      </c>
      <c r="WL28" s="358"/>
      <c r="WM28" s="358">
        <f t="shared" ref="WM28" si="302">WK28</f>
        <v>25436.086199999998</v>
      </c>
      <c r="WN28" s="358"/>
      <c r="WO28" s="358">
        <f t="shared" ref="WO28" si="303">WM28</f>
        <v>25436.086199999998</v>
      </c>
      <c r="WP28" s="358"/>
      <c r="WQ28" s="358">
        <f t="shared" ref="WQ28" si="304">WO28</f>
        <v>25436.086199999998</v>
      </c>
      <c r="WR28" s="358"/>
      <c r="WS28" s="358">
        <f t="shared" ref="WS28" si="305">WQ28</f>
        <v>25436.086199999998</v>
      </c>
      <c r="WT28" s="358"/>
      <c r="WU28" s="358">
        <f t="shared" ref="WU28" si="306">WS28</f>
        <v>25436.086199999998</v>
      </c>
      <c r="WV28" s="358"/>
      <c r="WW28" s="358">
        <f t="shared" ref="WW28" si="307">WU28</f>
        <v>25436.086199999998</v>
      </c>
      <c r="WX28" s="358"/>
      <c r="WY28" s="358">
        <f t="shared" ref="WY28" si="308">WW28</f>
        <v>25436.086199999998</v>
      </c>
      <c r="WZ28" s="358"/>
      <c r="XA28" s="358">
        <f t="shared" ref="XA28" si="309">WY28</f>
        <v>25436.086199999998</v>
      </c>
      <c r="XB28" s="358"/>
      <c r="XC28" s="358">
        <f t="shared" ref="XC28" si="310">XA28</f>
        <v>25436.086199999998</v>
      </c>
      <c r="XD28" s="358"/>
      <c r="XE28" s="358">
        <f t="shared" ref="XE28" si="311">XC28</f>
        <v>25436.086199999998</v>
      </c>
      <c r="XF28" s="358"/>
      <c r="XG28" s="358">
        <f t="shared" ref="XG28" si="312">XE28</f>
        <v>25436.086199999998</v>
      </c>
      <c r="XH28" s="358"/>
      <c r="XI28" s="358">
        <f t="shared" ref="XI28" si="313">XG28</f>
        <v>25436.086199999998</v>
      </c>
      <c r="XJ28" s="358"/>
      <c r="XK28" s="358">
        <f t="shared" ref="XK28" si="314">XI28</f>
        <v>25436.086199999998</v>
      </c>
      <c r="XL28" s="358"/>
      <c r="XM28" s="358">
        <f t="shared" ref="XM28" si="315">XK28</f>
        <v>25436.086199999998</v>
      </c>
      <c r="XN28" s="358"/>
      <c r="XO28" s="358">
        <f t="shared" ref="XO28" si="316">XM28</f>
        <v>25436.086199999998</v>
      </c>
      <c r="XP28" s="358"/>
      <c r="XQ28" s="358">
        <f t="shared" ref="XQ28" si="317">XO28</f>
        <v>25436.086199999998</v>
      </c>
      <c r="XR28" s="358"/>
      <c r="XS28" s="358">
        <f t="shared" ref="XS28" si="318">XQ28</f>
        <v>25436.086199999998</v>
      </c>
      <c r="XT28" s="358"/>
      <c r="XU28" s="358">
        <f t="shared" ref="XU28" si="319">XS28</f>
        <v>25436.086199999998</v>
      </c>
      <c r="XV28" s="358"/>
      <c r="XW28" s="358">
        <f t="shared" ref="XW28" si="320">XU28</f>
        <v>25436.086199999998</v>
      </c>
      <c r="XX28" s="358"/>
      <c r="XY28" s="358">
        <f t="shared" ref="XY28" si="321">XW28</f>
        <v>25436.086199999998</v>
      </c>
      <c r="XZ28" s="358"/>
      <c r="YA28" s="358">
        <f t="shared" ref="YA28" si="322">XY28</f>
        <v>25436.086199999998</v>
      </c>
      <c r="YB28" s="358"/>
      <c r="YC28" s="358">
        <f t="shared" ref="YC28" si="323">YA28</f>
        <v>25436.086199999998</v>
      </c>
      <c r="YD28" s="358"/>
      <c r="YE28" s="358">
        <f t="shared" ref="YE28" si="324">YC28</f>
        <v>25436.086199999998</v>
      </c>
      <c r="YF28" s="358"/>
      <c r="YG28" s="358">
        <f t="shared" ref="YG28" si="325">YE28</f>
        <v>25436.086199999998</v>
      </c>
      <c r="YH28" s="358"/>
      <c r="YI28" s="358">
        <f t="shared" ref="YI28" si="326">YG28</f>
        <v>25436.086199999998</v>
      </c>
      <c r="YJ28" s="358"/>
      <c r="YK28" s="358">
        <f t="shared" ref="YK28" si="327">YI28</f>
        <v>25436.086199999998</v>
      </c>
      <c r="YL28" s="358"/>
      <c r="YM28" s="358">
        <f t="shared" ref="YM28" si="328">YK28</f>
        <v>25436.086199999998</v>
      </c>
      <c r="YN28" s="358"/>
      <c r="YO28" s="358">
        <f t="shared" ref="YO28" si="329">YM28</f>
        <v>25436.086199999998</v>
      </c>
      <c r="YP28" s="358"/>
      <c r="YQ28" s="358">
        <f t="shared" ref="YQ28" si="330">YO28</f>
        <v>25436.086199999998</v>
      </c>
      <c r="YR28" s="358"/>
      <c r="YS28" s="358">
        <f t="shared" ref="YS28" si="331">YQ28</f>
        <v>25436.086199999998</v>
      </c>
      <c r="YT28" s="358"/>
      <c r="YU28" s="358">
        <f t="shared" ref="YU28" si="332">YS28</f>
        <v>25436.086199999998</v>
      </c>
      <c r="YV28" s="358"/>
      <c r="YW28" s="358">
        <f t="shared" ref="YW28" si="333">YU28</f>
        <v>25436.086199999998</v>
      </c>
      <c r="YX28" s="358"/>
      <c r="YY28" s="358">
        <f t="shared" ref="YY28" si="334">YW28</f>
        <v>25436.086199999998</v>
      </c>
      <c r="YZ28" s="358"/>
      <c r="ZA28" s="358">
        <f t="shared" ref="ZA28" si="335">YY28</f>
        <v>25436.086199999998</v>
      </c>
      <c r="ZB28" s="358"/>
      <c r="ZC28" s="358">
        <f t="shared" ref="ZC28" si="336">ZA28</f>
        <v>25436.086199999998</v>
      </c>
      <c r="ZD28" s="358"/>
      <c r="ZE28" s="358">
        <f t="shared" ref="ZE28" si="337">ZC28</f>
        <v>25436.086199999998</v>
      </c>
      <c r="ZF28" s="358"/>
      <c r="ZG28" s="358">
        <f t="shared" ref="ZG28" si="338">ZE28</f>
        <v>25436.086199999998</v>
      </c>
      <c r="ZH28" s="358"/>
      <c r="ZI28" s="358">
        <f t="shared" ref="ZI28" si="339">ZG28</f>
        <v>25436.086199999998</v>
      </c>
      <c r="ZJ28" s="358"/>
      <c r="ZK28" s="358">
        <f t="shared" ref="ZK28" si="340">ZI28</f>
        <v>25436.086199999998</v>
      </c>
      <c r="ZL28" s="358"/>
      <c r="ZM28" s="358">
        <f t="shared" ref="ZM28" si="341">ZK28</f>
        <v>25436.086199999998</v>
      </c>
      <c r="ZN28" s="358"/>
      <c r="ZO28" s="358">
        <f t="shared" ref="ZO28" si="342">ZM28</f>
        <v>25436.086199999998</v>
      </c>
      <c r="ZP28" s="358"/>
      <c r="ZQ28" s="358">
        <f t="shared" ref="ZQ28" si="343">ZO28</f>
        <v>25436.086199999998</v>
      </c>
      <c r="ZR28" s="358"/>
      <c r="ZS28" s="358">
        <f t="shared" ref="ZS28" si="344">ZQ28</f>
        <v>25436.086199999998</v>
      </c>
      <c r="ZT28" s="358"/>
      <c r="ZU28" s="358">
        <f t="shared" ref="ZU28" si="345">ZS28</f>
        <v>25436.086199999998</v>
      </c>
      <c r="ZV28" s="358"/>
      <c r="ZW28" s="358">
        <f t="shared" ref="ZW28" si="346">ZU28</f>
        <v>25436.086199999998</v>
      </c>
      <c r="ZX28" s="358"/>
      <c r="ZY28" s="358">
        <f t="shared" ref="ZY28" si="347">ZW28</f>
        <v>25436.086199999998</v>
      </c>
      <c r="ZZ28" s="358"/>
      <c r="AAA28" s="358">
        <f t="shared" ref="AAA28" si="348">ZY28</f>
        <v>25436.086199999998</v>
      </c>
      <c r="AAB28" s="358"/>
      <c r="AAC28" s="358">
        <f t="shared" ref="AAC28" si="349">AAA28</f>
        <v>25436.086199999998</v>
      </c>
      <c r="AAD28" s="358"/>
      <c r="AAE28" s="358">
        <f t="shared" ref="AAE28" si="350">AAC28</f>
        <v>25436.086199999998</v>
      </c>
      <c r="AAF28" s="358"/>
      <c r="AAG28" s="358">
        <f t="shared" ref="AAG28" si="351">AAE28</f>
        <v>25436.086199999998</v>
      </c>
      <c r="AAH28" s="358"/>
      <c r="AAI28" s="358">
        <f t="shared" ref="AAI28" si="352">AAG28</f>
        <v>25436.086199999998</v>
      </c>
      <c r="AAJ28" s="358"/>
      <c r="AAK28" s="358">
        <f t="shared" ref="AAK28" si="353">AAI28</f>
        <v>25436.086199999998</v>
      </c>
      <c r="AAL28" s="358"/>
      <c r="AAM28" s="358">
        <f t="shared" ref="AAM28" si="354">AAK28</f>
        <v>25436.086199999998</v>
      </c>
      <c r="AAN28" s="358"/>
      <c r="AAO28" s="358">
        <f t="shared" ref="AAO28" si="355">AAM28</f>
        <v>25436.086199999998</v>
      </c>
      <c r="AAP28" s="358"/>
      <c r="AAQ28" s="358">
        <f t="shared" ref="AAQ28" si="356">AAO28</f>
        <v>25436.086199999998</v>
      </c>
      <c r="AAR28" s="358"/>
      <c r="AAS28" s="358">
        <f t="shared" ref="AAS28" si="357">AAQ28</f>
        <v>25436.086199999998</v>
      </c>
      <c r="AAT28" s="358"/>
      <c r="AAU28" s="358">
        <f t="shared" ref="AAU28" si="358">AAS28</f>
        <v>25436.086199999998</v>
      </c>
      <c r="AAV28" s="358"/>
      <c r="AAW28" s="358">
        <f t="shared" ref="AAW28" si="359">AAU28</f>
        <v>25436.086199999998</v>
      </c>
      <c r="AAX28" s="358"/>
      <c r="AAY28" s="358">
        <f t="shared" ref="AAY28" si="360">AAW28</f>
        <v>25436.086199999998</v>
      </c>
      <c r="AAZ28" s="358"/>
      <c r="ABA28" s="358">
        <f t="shared" ref="ABA28" si="361">AAY28</f>
        <v>25436.086199999998</v>
      </c>
      <c r="ABB28" s="358"/>
      <c r="ABC28" s="358">
        <f t="shared" ref="ABC28" si="362">ABA28</f>
        <v>25436.086199999998</v>
      </c>
      <c r="ABD28" s="358"/>
      <c r="ABE28" s="358">
        <f t="shared" ref="ABE28" si="363">ABC28</f>
        <v>25436.086199999998</v>
      </c>
      <c r="ABF28" s="358"/>
      <c r="ABG28" s="358">
        <f t="shared" ref="ABG28" si="364">ABE28</f>
        <v>25436.086199999998</v>
      </c>
      <c r="ABH28" s="358"/>
      <c r="ABI28" s="358">
        <f t="shared" ref="ABI28" si="365">ABG28</f>
        <v>25436.086199999998</v>
      </c>
      <c r="ABJ28" s="358"/>
      <c r="ABK28" s="358">
        <f t="shared" ref="ABK28" si="366">ABI28</f>
        <v>25436.086199999998</v>
      </c>
      <c r="ABL28" s="358"/>
      <c r="ABM28" s="358">
        <f t="shared" ref="ABM28" si="367">ABK28</f>
        <v>25436.086199999998</v>
      </c>
      <c r="ABN28" s="358"/>
      <c r="ABO28" s="358">
        <f t="shared" ref="ABO28" si="368">ABM28</f>
        <v>25436.086199999998</v>
      </c>
      <c r="ABP28" s="358"/>
      <c r="ABQ28" s="358">
        <f t="shared" ref="ABQ28" si="369">ABO28</f>
        <v>25436.086199999998</v>
      </c>
      <c r="ABR28" s="358"/>
      <c r="ABS28" s="358">
        <f t="shared" ref="ABS28" si="370">ABQ28</f>
        <v>25436.086199999998</v>
      </c>
      <c r="ABT28" s="358"/>
      <c r="ABU28" s="358">
        <f t="shared" ref="ABU28" si="371">ABS28</f>
        <v>25436.086199999998</v>
      </c>
      <c r="ABV28" s="358"/>
      <c r="ABW28" s="358">
        <f t="shared" ref="ABW28" si="372">ABU28</f>
        <v>25436.086199999998</v>
      </c>
      <c r="ABX28" s="358"/>
      <c r="ABY28" s="358">
        <f t="shared" ref="ABY28" si="373">ABW28</f>
        <v>25436.086199999998</v>
      </c>
      <c r="ABZ28" s="358"/>
      <c r="ACA28" s="358">
        <f t="shared" ref="ACA28" si="374">ABY28</f>
        <v>25436.086199999998</v>
      </c>
      <c r="ACB28" s="358"/>
      <c r="ACC28" s="358">
        <f t="shared" ref="ACC28" si="375">ACA28</f>
        <v>25436.086199999998</v>
      </c>
      <c r="ACD28" s="358"/>
      <c r="ACE28" s="358">
        <f t="shared" ref="ACE28" si="376">ACC28</f>
        <v>25436.086199999998</v>
      </c>
      <c r="ACF28" s="358"/>
      <c r="ACG28" s="358">
        <f t="shared" ref="ACG28" si="377">ACE28</f>
        <v>25436.086199999998</v>
      </c>
      <c r="ACH28" s="358"/>
      <c r="ACI28" s="358">
        <f t="shared" ref="ACI28" si="378">ACG28</f>
        <v>25436.086199999998</v>
      </c>
      <c r="ACJ28" s="358"/>
      <c r="ACK28" s="358">
        <f t="shared" ref="ACK28" si="379">ACI28</f>
        <v>25436.086199999998</v>
      </c>
      <c r="ACL28" s="358"/>
      <c r="ACM28" s="358">
        <f t="shared" ref="ACM28" si="380">ACK28</f>
        <v>25436.086199999998</v>
      </c>
      <c r="ACN28" s="358"/>
      <c r="ACO28" s="358">
        <f t="shared" ref="ACO28" si="381">ACM28</f>
        <v>25436.086199999998</v>
      </c>
      <c r="ACP28" s="358"/>
      <c r="ACQ28" s="358">
        <f t="shared" ref="ACQ28" si="382">ACO28</f>
        <v>25436.086199999998</v>
      </c>
      <c r="ACR28" s="358"/>
      <c r="ACS28" s="358">
        <f t="shared" ref="ACS28" si="383">ACQ28</f>
        <v>25436.086199999998</v>
      </c>
      <c r="ACT28" s="358"/>
      <c r="ACU28" s="358">
        <f t="shared" ref="ACU28" si="384">ACS28</f>
        <v>25436.086199999998</v>
      </c>
      <c r="ACV28" s="358"/>
      <c r="ACW28" s="358">
        <f t="shared" ref="ACW28" si="385">ACU28</f>
        <v>25436.086199999998</v>
      </c>
      <c r="ACX28" s="358"/>
      <c r="ACY28" s="358">
        <f t="shared" ref="ACY28" si="386">ACW28</f>
        <v>25436.086199999998</v>
      </c>
      <c r="ACZ28" s="358"/>
      <c r="ADA28" s="358">
        <f t="shared" ref="ADA28" si="387">ACY28</f>
        <v>25436.086199999998</v>
      </c>
      <c r="ADB28" s="358"/>
      <c r="ADC28" s="358">
        <f t="shared" ref="ADC28" si="388">ADA28</f>
        <v>25436.086199999998</v>
      </c>
      <c r="ADD28" s="358"/>
      <c r="ADE28" s="358">
        <f t="shared" ref="ADE28" si="389">ADC28</f>
        <v>25436.086199999998</v>
      </c>
      <c r="ADF28" s="358"/>
      <c r="ADG28" s="358">
        <f t="shared" ref="ADG28" si="390">ADE28</f>
        <v>25436.086199999998</v>
      </c>
      <c r="ADH28" s="358"/>
      <c r="ADI28" s="358">
        <f t="shared" ref="ADI28" si="391">ADG28</f>
        <v>25436.086199999998</v>
      </c>
      <c r="ADJ28" s="358"/>
      <c r="ADK28" s="358">
        <f t="shared" ref="ADK28" si="392">ADI28</f>
        <v>25436.086199999998</v>
      </c>
      <c r="ADL28" s="358"/>
      <c r="ADM28" s="358">
        <f t="shared" ref="ADM28" si="393">ADK28</f>
        <v>25436.086199999998</v>
      </c>
      <c r="ADN28" s="358"/>
      <c r="ADO28" s="358">
        <f t="shared" ref="ADO28" si="394">ADM28</f>
        <v>25436.086199999998</v>
      </c>
      <c r="ADP28" s="358"/>
      <c r="ADQ28" s="358">
        <f t="shared" ref="ADQ28" si="395">ADO28</f>
        <v>25436.086199999998</v>
      </c>
      <c r="ADR28" s="358"/>
      <c r="ADS28" s="358">
        <f t="shared" ref="ADS28" si="396">ADQ28</f>
        <v>25436.086199999998</v>
      </c>
      <c r="ADT28" s="358"/>
      <c r="ADU28" s="358">
        <f t="shared" ref="ADU28" si="397">ADS28</f>
        <v>25436.086199999998</v>
      </c>
      <c r="ADV28" s="358"/>
      <c r="ADW28" s="358">
        <f t="shared" ref="ADW28" si="398">ADU28</f>
        <v>25436.086199999998</v>
      </c>
      <c r="ADX28" s="358"/>
      <c r="ADY28" s="358">
        <f t="shared" ref="ADY28" si="399">ADW28</f>
        <v>25436.086199999998</v>
      </c>
      <c r="ADZ28" s="358"/>
      <c r="AEA28" s="358">
        <f t="shared" ref="AEA28" si="400">ADY28</f>
        <v>25436.086199999998</v>
      </c>
      <c r="AEB28" s="358"/>
      <c r="AEC28" s="358">
        <f t="shared" ref="AEC28" si="401">AEA28</f>
        <v>25436.086199999998</v>
      </c>
      <c r="AED28" s="358"/>
      <c r="AEE28" s="358">
        <f t="shared" ref="AEE28" si="402">AEC28</f>
        <v>25436.086199999998</v>
      </c>
      <c r="AEF28" s="358"/>
      <c r="AEG28" s="358">
        <f t="shared" ref="AEG28" si="403">AEE28</f>
        <v>25436.086199999998</v>
      </c>
      <c r="AEH28" s="358"/>
      <c r="AEI28" s="358">
        <f t="shared" ref="AEI28" si="404">AEG28</f>
        <v>25436.086199999998</v>
      </c>
      <c r="AEJ28" s="358"/>
      <c r="AEK28" s="358">
        <f t="shared" ref="AEK28" si="405">AEI28</f>
        <v>25436.086199999998</v>
      </c>
      <c r="AEL28" s="358"/>
      <c r="AEM28" s="358">
        <f t="shared" ref="AEM28" si="406">AEK28</f>
        <v>25436.086199999998</v>
      </c>
      <c r="AEN28" s="358"/>
      <c r="AEO28" s="358">
        <f t="shared" ref="AEO28" si="407">AEM28</f>
        <v>25436.086199999998</v>
      </c>
      <c r="AEP28" s="358"/>
      <c r="AEQ28" s="358">
        <f t="shared" ref="AEQ28" si="408">AEO28</f>
        <v>25436.086199999998</v>
      </c>
      <c r="AER28" s="358"/>
      <c r="AES28" s="358">
        <f t="shared" ref="AES28" si="409">AEQ28</f>
        <v>25436.086199999998</v>
      </c>
      <c r="AET28" s="358"/>
      <c r="AEU28" s="358">
        <f t="shared" ref="AEU28" si="410">AES28</f>
        <v>25436.086199999998</v>
      </c>
      <c r="AEV28" s="358"/>
      <c r="AEW28" s="358">
        <f t="shared" ref="AEW28" si="411">AEU28</f>
        <v>25436.086199999998</v>
      </c>
      <c r="AEX28" s="358"/>
      <c r="AEY28" s="358">
        <f t="shared" ref="AEY28" si="412">AEW28</f>
        <v>25436.086199999998</v>
      </c>
      <c r="AEZ28" s="358"/>
      <c r="AFA28" s="358">
        <f t="shared" ref="AFA28" si="413">AEY28</f>
        <v>25436.086199999998</v>
      </c>
      <c r="AFB28" s="358"/>
      <c r="AFC28" s="358">
        <f t="shared" ref="AFC28" si="414">AFA28</f>
        <v>25436.086199999998</v>
      </c>
      <c r="AFD28" s="358"/>
      <c r="AFE28" s="358">
        <f t="shared" ref="AFE28" si="415">AFC28</f>
        <v>25436.086199999998</v>
      </c>
      <c r="AFF28" s="358"/>
      <c r="AFG28" s="358">
        <f t="shared" ref="AFG28" si="416">AFE28</f>
        <v>25436.086199999998</v>
      </c>
      <c r="AFH28" s="358"/>
      <c r="AFI28" s="358">
        <f t="shared" ref="AFI28" si="417">AFG28</f>
        <v>25436.086199999998</v>
      </c>
      <c r="AFJ28" s="358"/>
      <c r="AFK28" s="358">
        <f t="shared" ref="AFK28" si="418">AFI28</f>
        <v>25436.086199999998</v>
      </c>
      <c r="AFL28" s="358"/>
      <c r="AFM28" s="358">
        <f t="shared" ref="AFM28" si="419">AFK28</f>
        <v>25436.086199999998</v>
      </c>
      <c r="AFN28" s="358"/>
      <c r="AFO28" s="358">
        <f t="shared" ref="AFO28" si="420">AFM28</f>
        <v>25436.086199999998</v>
      </c>
      <c r="AFP28" s="358"/>
      <c r="AFQ28" s="358">
        <f t="shared" ref="AFQ28" si="421">AFO28</f>
        <v>25436.086199999998</v>
      </c>
      <c r="AFR28" s="358"/>
      <c r="AFS28" s="358">
        <f t="shared" ref="AFS28" si="422">AFQ28</f>
        <v>25436.086199999998</v>
      </c>
      <c r="AFT28" s="358"/>
      <c r="AFU28" s="358">
        <f t="shared" ref="AFU28" si="423">AFS28</f>
        <v>25436.086199999998</v>
      </c>
      <c r="AFV28" s="358"/>
      <c r="AFW28" s="358">
        <f t="shared" ref="AFW28" si="424">AFU28</f>
        <v>25436.086199999998</v>
      </c>
      <c r="AFX28" s="358"/>
      <c r="AFY28" s="358">
        <f t="shared" ref="AFY28" si="425">AFW28</f>
        <v>25436.086199999998</v>
      </c>
      <c r="AFZ28" s="358"/>
      <c r="AGA28" s="358">
        <f t="shared" ref="AGA28" si="426">AFY28</f>
        <v>25436.086199999998</v>
      </c>
      <c r="AGB28" s="358"/>
      <c r="AGC28" s="358">
        <f t="shared" ref="AGC28" si="427">AGA28</f>
        <v>25436.086199999998</v>
      </c>
      <c r="AGD28" s="358"/>
      <c r="AGE28" s="358">
        <f t="shared" ref="AGE28" si="428">AGC28</f>
        <v>25436.086199999998</v>
      </c>
      <c r="AGF28" s="358"/>
      <c r="AGG28" s="358">
        <f t="shared" ref="AGG28" si="429">AGE28</f>
        <v>25436.086199999998</v>
      </c>
      <c r="AGH28" s="358"/>
      <c r="AGI28" s="358">
        <f t="shared" ref="AGI28" si="430">AGG28</f>
        <v>25436.086199999998</v>
      </c>
      <c r="AGJ28" s="358"/>
      <c r="AGK28" s="358">
        <f t="shared" ref="AGK28" si="431">AGI28</f>
        <v>25436.086199999998</v>
      </c>
      <c r="AGL28" s="358"/>
      <c r="AGM28" s="358">
        <f t="shared" ref="AGM28" si="432">AGK28</f>
        <v>25436.086199999998</v>
      </c>
      <c r="AGN28" s="358"/>
      <c r="AGO28" s="358">
        <f t="shared" ref="AGO28" si="433">AGM28</f>
        <v>25436.086199999998</v>
      </c>
      <c r="AGP28" s="358"/>
      <c r="AGQ28" s="358">
        <f t="shared" ref="AGQ28" si="434">AGO28</f>
        <v>25436.086199999998</v>
      </c>
      <c r="AGR28" s="358"/>
      <c r="AGS28" s="358">
        <f t="shared" ref="AGS28" si="435">AGQ28</f>
        <v>25436.086199999998</v>
      </c>
      <c r="AGT28" s="358"/>
      <c r="AGU28" s="358">
        <f t="shared" ref="AGU28" si="436">AGS28</f>
        <v>25436.086199999998</v>
      </c>
      <c r="AGV28" s="358"/>
      <c r="AGW28" s="358">
        <f t="shared" ref="AGW28" si="437">AGU28</f>
        <v>25436.086199999998</v>
      </c>
      <c r="AGX28" s="358"/>
      <c r="AGY28" s="358">
        <f t="shared" ref="AGY28" si="438">AGW28</f>
        <v>25436.086199999998</v>
      </c>
      <c r="AGZ28" s="358"/>
      <c r="AHA28" s="358">
        <f t="shared" ref="AHA28" si="439">AGY28</f>
        <v>25436.086199999998</v>
      </c>
      <c r="AHB28" s="358"/>
      <c r="AHC28" s="358">
        <f t="shared" ref="AHC28" si="440">AHA28</f>
        <v>25436.086199999998</v>
      </c>
      <c r="AHD28" s="358"/>
      <c r="AHE28" s="358">
        <f t="shared" ref="AHE28" si="441">AHC28</f>
        <v>25436.086199999998</v>
      </c>
      <c r="AHF28" s="358"/>
      <c r="AHG28" s="358">
        <f t="shared" ref="AHG28" si="442">AHE28</f>
        <v>25436.086199999998</v>
      </c>
      <c r="AHH28" s="358"/>
      <c r="AHI28" s="358">
        <f t="shared" ref="AHI28" si="443">AHG28</f>
        <v>25436.086199999998</v>
      </c>
      <c r="AHJ28" s="358"/>
      <c r="AHK28" s="358">
        <f t="shared" ref="AHK28" si="444">AHI28</f>
        <v>25436.086199999998</v>
      </c>
      <c r="AHL28" s="358"/>
      <c r="AHM28" s="358">
        <f t="shared" ref="AHM28" si="445">AHK28</f>
        <v>25436.086199999998</v>
      </c>
      <c r="AHN28" s="358"/>
      <c r="AHO28" s="358">
        <f t="shared" ref="AHO28" si="446">AHM28</f>
        <v>25436.086199999998</v>
      </c>
      <c r="AHP28" s="358"/>
      <c r="AHQ28" s="358">
        <f t="shared" ref="AHQ28" si="447">AHO28</f>
        <v>25436.086199999998</v>
      </c>
      <c r="AHR28" s="358"/>
      <c r="AHS28" s="358">
        <f t="shared" ref="AHS28" si="448">AHQ28</f>
        <v>25436.086199999998</v>
      </c>
      <c r="AHT28" s="358"/>
      <c r="AHU28" s="358">
        <f t="shared" ref="AHU28" si="449">AHS28</f>
        <v>25436.086199999998</v>
      </c>
      <c r="AHV28" s="358"/>
      <c r="AHW28" s="358">
        <f t="shared" ref="AHW28" si="450">AHU28</f>
        <v>25436.086199999998</v>
      </c>
      <c r="AHX28" s="358"/>
      <c r="AHY28" s="358">
        <f t="shared" ref="AHY28" si="451">AHW28</f>
        <v>25436.086199999998</v>
      </c>
      <c r="AHZ28" s="358"/>
      <c r="AIA28" s="358">
        <f t="shared" ref="AIA28" si="452">AHY28</f>
        <v>25436.086199999998</v>
      </c>
      <c r="AIB28" s="358"/>
      <c r="AIC28" s="358">
        <f t="shared" ref="AIC28" si="453">AIA28</f>
        <v>25436.086199999998</v>
      </c>
      <c r="AID28" s="358"/>
      <c r="AIE28" s="358">
        <f t="shared" ref="AIE28" si="454">AIC28</f>
        <v>25436.086199999998</v>
      </c>
      <c r="AIF28" s="358"/>
      <c r="AIG28" s="358">
        <f t="shared" ref="AIG28" si="455">AIE28</f>
        <v>25436.086199999998</v>
      </c>
      <c r="AIH28" s="358"/>
      <c r="AII28" s="358">
        <f t="shared" ref="AII28" si="456">AIG28</f>
        <v>25436.086199999998</v>
      </c>
      <c r="AIJ28" s="358"/>
      <c r="AIK28" s="358">
        <f t="shared" ref="AIK28" si="457">AII28</f>
        <v>25436.086199999998</v>
      </c>
      <c r="AIL28" s="358"/>
      <c r="AIM28" s="358">
        <f t="shared" ref="AIM28" si="458">AIK28</f>
        <v>25436.086199999998</v>
      </c>
      <c r="AIN28" s="358"/>
      <c r="AIO28" s="358">
        <f t="shared" ref="AIO28" si="459">AIM28</f>
        <v>25436.086199999998</v>
      </c>
      <c r="AIP28" s="358"/>
      <c r="AIQ28" s="358">
        <f t="shared" ref="AIQ28" si="460">AIO28</f>
        <v>25436.086199999998</v>
      </c>
      <c r="AIR28" s="358"/>
      <c r="AIS28" s="358">
        <f t="shared" ref="AIS28" si="461">AIQ28</f>
        <v>25436.086199999998</v>
      </c>
      <c r="AIT28" s="358"/>
      <c r="AIU28" s="358">
        <f t="shared" ref="AIU28" si="462">AIS28</f>
        <v>25436.086199999998</v>
      </c>
      <c r="AIV28" s="358"/>
      <c r="AIW28" s="358">
        <f t="shared" ref="AIW28" si="463">AIU28</f>
        <v>25436.086199999998</v>
      </c>
      <c r="AIX28" s="358"/>
      <c r="AIY28" s="358">
        <f t="shared" ref="AIY28" si="464">AIW28</f>
        <v>25436.086199999998</v>
      </c>
      <c r="AIZ28" s="358"/>
      <c r="AJA28" s="358">
        <f t="shared" ref="AJA28" si="465">AIY28</f>
        <v>25436.086199999998</v>
      </c>
      <c r="AJB28" s="358"/>
      <c r="AJC28" s="358">
        <f t="shared" ref="AJC28" si="466">AJA28</f>
        <v>25436.086199999998</v>
      </c>
      <c r="AJD28" s="358"/>
      <c r="AJE28" s="358">
        <f t="shared" ref="AJE28" si="467">AJC28</f>
        <v>25436.086199999998</v>
      </c>
      <c r="AJF28" s="358"/>
      <c r="AJG28" s="358">
        <f t="shared" ref="AJG28" si="468">AJE28</f>
        <v>25436.086199999998</v>
      </c>
      <c r="AJH28" s="358"/>
      <c r="AJI28" s="358">
        <f t="shared" ref="AJI28" si="469">AJG28</f>
        <v>25436.086199999998</v>
      </c>
      <c r="AJJ28" s="358"/>
      <c r="AJK28" s="358">
        <f t="shared" ref="AJK28" si="470">AJI28</f>
        <v>25436.086199999998</v>
      </c>
      <c r="AJL28" s="358"/>
      <c r="AJM28" s="358">
        <f t="shared" ref="AJM28" si="471">AJK28</f>
        <v>25436.086199999998</v>
      </c>
      <c r="AJN28" s="358"/>
      <c r="AJO28" s="358">
        <f t="shared" ref="AJO28" si="472">AJM28</f>
        <v>25436.086199999998</v>
      </c>
      <c r="AJP28" s="358"/>
      <c r="AJQ28" s="358">
        <f t="shared" ref="AJQ28" si="473">AJO28</f>
        <v>25436.086199999998</v>
      </c>
      <c r="AJR28" s="358"/>
      <c r="AJS28" s="358">
        <f t="shared" ref="AJS28" si="474">AJQ28</f>
        <v>25436.086199999998</v>
      </c>
      <c r="AJT28" s="358"/>
      <c r="AJU28" s="358">
        <f t="shared" ref="AJU28" si="475">AJS28</f>
        <v>25436.086199999998</v>
      </c>
      <c r="AJV28" s="358"/>
      <c r="AJW28" s="358">
        <f t="shared" ref="AJW28" si="476">AJU28</f>
        <v>25436.086199999998</v>
      </c>
      <c r="AJX28" s="358"/>
      <c r="AJY28" s="358">
        <f t="shared" ref="AJY28" si="477">AJW28</f>
        <v>25436.086199999998</v>
      </c>
      <c r="AJZ28" s="358"/>
      <c r="AKA28" s="358">
        <f t="shared" ref="AKA28" si="478">AJY28</f>
        <v>25436.086199999998</v>
      </c>
      <c r="AKB28" s="358"/>
      <c r="AKC28" s="358">
        <f t="shared" ref="AKC28" si="479">AKA28</f>
        <v>25436.086199999998</v>
      </c>
      <c r="AKD28" s="358"/>
      <c r="AKE28" s="358">
        <f t="shared" ref="AKE28" si="480">AKC28</f>
        <v>25436.086199999998</v>
      </c>
      <c r="AKF28" s="358"/>
      <c r="AKG28" s="358">
        <f t="shared" ref="AKG28" si="481">AKE28</f>
        <v>25436.086199999998</v>
      </c>
      <c r="AKH28" s="358"/>
      <c r="AKI28" s="358">
        <f t="shared" ref="AKI28" si="482">AKG28</f>
        <v>25436.086199999998</v>
      </c>
      <c r="AKJ28" s="358"/>
      <c r="AKK28" s="358">
        <f t="shared" ref="AKK28" si="483">AKI28</f>
        <v>25436.086199999998</v>
      </c>
      <c r="AKL28" s="358"/>
      <c r="AKM28" s="358">
        <f t="shared" ref="AKM28" si="484">AKK28</f>
        <v>25436.086199999998</v>
      </c>
      <c r="AKN28" s="358"/>
      <c r="AKO28" s="358">
        <f t="shared" ref="AKO28" si="485">AKM28</f>
        <v>25436.086199999998</v>
      </c>
      <c r="AKP28" s="358"/>
      <c r="AKQ28" s="358">
        <f t="shared" ref="AKQ28" si="486">AKO28</f>
        <v>25436.086199999998</v>
      </c>
      <c r="AKR28" s="358"/>
      <c r="AKS28" s="358">
        <f t="shared" ref="AKS28" si="487">AKQ28</f>
        <v>25436.086199999998</v>
      </c>
      <c r="AKT28" s="358"/>
      <c r="AKU28" s="358">
        <f t="shared" ref="AKU28" si="488">AKS28</f>
        <v>25436.086199999998</v>
      </c>
      <c r="AKV28" s="358"/>
      <c r="AKW28" s="358">
        <f t="shared" ref="AKW28" si="489">AKU28</f>
        <v>25436.086199999998</v>
      </c>
      <c r="AKX28" s="358"/>
      <c r="AKY28" s="358">
        <f t="shared" ref="AKY28" si="490">AKW28</f>
        <v>25436.086199999998</v>
      </c>
      <c r="AKZ28" s="358"/>
      <c r="ALA28" s="358">
        <f t="shared" ref="ALA28" si="491">AKY28</f>
        <v>25436.086199999998</v>
      </c>
      <c r="ALB28" s="358"/>
      <c r="ALC28" s="358">
        <f t="shared" ref="ALC28" si="492">ALA28</f>
        <v>25436.086199999998</v>
      </c>
      <c r="ALD28" s="358"/>
      <c r="ALE28" s="358">
        <f t="shared" ref="ALE28" si="493">ALC28</f>
        <v>25436.086199999998</v>
      </c>
      <c r="ALF28" s="358"/>
      <c r="ALG28" s="358">
        <f t="shared" ref="ALG28" si="494">ALE28</f>
        <v>25436.086199999998</v>
      </c>
      <c r="ALH28" s="358"/>
      <c r="ALI28" s="358">
        <f t="shared" ref="ALI28" si="495">ALG28</f>
        <v>25436.086199999998</v>
      </c>
      <c r="ALJ28" s="358"/>
      <c r="ALK28" s="358">
        <f t="shared" ref="ALK28" si="496">ALI28</f>
        <v>25436.086199999998</v>
      </c>
      <c r="ALL28" s="358"/>
      <c r="ALM28" s="358">
        <f t="shared" ref="ALM28" si="497">ALK28</f>
        <v>25436.086199999998</v>
      </c>
      <c r="ALN28" s="358"/>
      <c r="ALO28" s="358">
        <f t="shared" ref="ALO28" si="498">ALM28</f>
        <v>25436.086199999998</v>
      </c>
      <c r="ALP28" s="358"/>
      <c r="ALQ28" s="358">
        <f t="shared" ref="ALQ28" si="499">ALO28</f>
        <v>25436.086199999998</v>
      </c>
      <c r="ALR28" s="358"/>
      <c r="ALS28" s="358">
        <f t="shared" ref="ALS28" si="500">ALQ28</f>
        <v>25436.086199999998</v>
      </c>
      <c r="ALT28" s="358"/>
      <c r="ALU28" s="358">
        <f t="shared" ref="ALU28" si="501">ALS28</f>
        <v>25436.086199999998</v>
      </c>
      <c r="ALV28" s="358"/>
      <c r="ALW28" s="358">
        <f t="shared" ref="ALW28" si="502">ALU28</f>
        <v>25436.086199999998</v>
      </c>
      <c r="ALX28" s="358"/>
      <c r="ALY28" s="358">
        <f t="shared" ref="ALY28" si="503">ALW28</f>
        <v>25436.086199999998</v>
      </c>
      <c r="ALZ28" s="358"/>
      <c r="AMA28" s="358">
        <f t="shared" ref="AMA28" si="504">ALY28</f>
        <v>25436.086199999998</v>
      </c>
      <c r="AMB28" s="358"/>
      <c r="AMC28" s="358">
        <f t="shared" ref="AMC28" si="505">AMA28</f>
        <v>25436.086199999998</v>
      </c>
      <c r="AMD28" s="358"/>
      <c r="AME28" s="358">
        <f t="shared" ref="AME28" si="506">AMC28</f>
        <v>25436.086199999998</v>
      </c>
      <c r="AMF28" s="358"/>
      <c r="AMG28" s="358">
        <f t="shared" ref="AMG28" si="507">AME28</f>
        <v>25436.086199999998</v>
      </c>
      <c r="AMH28" s="358"/>
      <c r="AMI28" s="358">
        <f t="shared" ref="AMI28" si="508">AMG28</f>
        <v>25436.086199999998</v>
      </c>
      <c r="AMJ28" s="358"/>
      <c r="AMK28" s="358">
        <f t="shared" ref="AMK28" si="509">AMI28</f>
        <v>25436.086199999998</v>
      </c>
      <c r="AML28" s="358"/>
      <c r="AMM28" s="358">
        <f t="shared" ref="AMM28" si="510">AMK28</f>
        <v>25436.086199999998</v>
      </c>
      <c r="AMN28" s="358"/>
      <c r="AMO28" s="358">
        <f t="shared" ref="AMO28" si="511">AMM28</f>
        <v>25436.086199999998</v>
      </c>
      <c r="AMP28" s="358"/>
      <c r="AMQ28" s="358">
        <f t="shared" ref="AMQ28" si="512">AMO28</f>
        <v>25436.086199999998</v>
      </c>
      <c r="AMR28" s="358"/>
      <c r="AMS28" s="358">
        <f t="shared" ref="AMS28" si="513">AMQ28</f>
        <v>25436.086199999998</v>
      </c>
      <c r="AMT28" s="358"/>
      <c r="AMU28" s="358">
        <f t="shared" ref="AMU28" si="514">AMS28</f>
        <v>25436.086199999998</v>
      </c>
      <c r="AMV28" s="358"/>
      <c r="AMW28" s="358">
        <f t="shared" ref="AMW28" si="515">AMU28</f>
        <v>25436.086199999998</v>
      </c>
      <c r="AMX28" s="358"/>
      <c r="AMY28" s="358">
        <f t="shared" ref="AMY28" si="516">AMW28</f>
        <v>25436.086199999998</v>
      </c>
      <c r="AMZ28" s="358"/>
      <c r="ANA28" s="358">
        <f t="shared" ref="ANA28" si="517">AMY28</f>
        <v>25436.086199999998</v>
      </c>
      <c r="ANB28" s="358"/>
      <c r="ANC28" s="358">
        <f t="shared" ref="ANC28" si="518">ANA28</f>
        <v>25436.086199999998</v>
      </c>
      <c r="AND28" s="358"/>
      <c r="ANE28" s="358">
        <f t="shared" ref="ANE28" si="519">ANC28</f>
        <v>25436.086199999998</v>
      </c>
      <c r="ANF28" s="358"/>
      <c r="ANG28" s="358">
        <f t="shared" ref="ANG28" si="520">ANE28</f>
        <v>25436.086199999998</v>
      </c>
      <c r="ANH28" s="358"/>
      <c r="ANI28" s="358">
        <f t="shared" ref="ANI28" si="521">ANG28</f>
        <v>25436.086199999998</v>
      </c>
      <c r="ANJ28" s="358"/>
      <c r="ANK28" s="358">
        <f t="shared" ref="ANK28" si="522">ANI28</f>
        <v>25436.086199999998</v>
      </c>
      <c r="ANL28" s="358"/>
      <c r="ANM28" s="358">
        <f t="shared" ref="ANM28" si="523">ANK28</f>
        <v>25436.086199999998</v>
      </c>
      <c r="ANN28" s="358"/>
      <c r="ANO28" s="358">
        <f t="shared" ref="ANO28" si="524">ANM28</f>
        <v>25436.086199999998</v>
      </c>
      <c r="ANP28" s="358"/>
      <c r="ANQ28" s="358">
        <f t="shared" ref="ANQ28" si="525">ANO28</f>
        <v>25436.086199999998</v>
      </c>
      <c r="ANR28" s="358"/>
      <c r="ANS28" s="358">
        <f t="shared" ref="ANS28" si="526">ANQ28</f>
        <v>25436.086199999998</v>
      </c>
      <c r="ANT28" s="358"/>
      <c r="ANU28" s="358">
        <f t="shared" ref="ANU28" si="527">ANS28</f>
        <v>25436.086199999998</v>
      </c>
      <c r="ANV28" s="358"/>
      <c r="ANW28" s="358">
        <f t="shared" ref="ANW28" si="528">ANU28</f>
        <v>25436.086199999998</v>
      </c>
      <c r="ANX28" s="358"/>
      <c r="ANY28" s="358">
        <f t="shared" ref="ANY28" si="529">ANW28</f>
        <v>25436.086199999998</v>
      </c>
      <c r="ANZ28" s="358"/>
      <c r="AOA28" s="358">
        <f t="shared" ref="AOA28" si="530">ANY28</f>
        <v>25436.086199999998</v>
      </c>
      <c r="AOB28" s="358"/>
      <c r="AOC28" s="358">
        <f t="shared" ref="AOC28" si="531">AOA28</f>
        <v>25436.086199999998</v>
      </c>
      <c r="AOD28" s="358"/>
      <c r="AOE28" s="358">
        <f t="shared" ref="AOE28" si="532">AOC28</f>
        <v>25436.086199999998</v>
      </c>
      <c r="AOF28" s="358"/>
      <c r="AOG28" s="358">
        <f t="shared" ref="AOG28" si="533">AOE28</f>
        <v>25436.086199999998</v>
      </c>
      <c r="AOH28" s="358"/>
      <c r="AOI28" s="358">
        <f t="shared" ref="AOI28" si="534">AOG28</f>
        <v>25436.086199999998</v>
      </c>
      <c r="AOJ28" s="358"/>
      <c r="AOK28" s="358">
        <f t="shared" ref="AOK28" si="535">AOI28</f>
        <v>25436.086199999998</v>
      </c>
      <c r="AOL28" s="358"/>
      <c r="AOM28" s="358">
        <f t="shared" ref="AOM28" si="536">AOK28</f>
        <v>25436.086199999998</v>
      </c>
      <c r="AON28" s="358"/>
      <c r="AOO28" s="358">
        <f t="shared" ref="AOO28" si="537">AOM28</f>
        <v>25436.086199999998</v>
      </c>
      <c r="AOP28" s="358"/>
      <c r="AOQ28" s="358">
        <f t="shared" ref="AOQ28" si="538">AOO28</f>
        <v>25436.086199999998</v>
      </c>
      <c r="AOR28" s="358"/>
      <c r="AOS28" s="358">
        <f t="shared" ref="AOS28" si="539">AOQ28</f>
        <v>25436.086199999998</v>
      </c>
      <c r="AOT28" s="358"/>
      <c r="AOU28" s="358">
        <f t="shared" ref="AOU28" si="540">AOS28</f>
        <v>25436.086199999998</v>
      </c>
      <c r="AOV28" s="358"/>
      <c r="AOW28" s="358">
        <f t="shared" ref="AOW28" si="541">AOU28</f>
        <v>25436.086199999998</v>
      </c>
      <c r="AOX28" s="358"/>
      <c r="AOY28" s="358">
        <f t="shared" ref="AOY28" si="542">AOW28</f>
        <v>25436.086199999998</v>
      </c>
      <c r="AOZ28" s="358"/>
      <c r="APA28" s="358">
        <f t="shared" ref="APA28" si="543">AOY28</f>
        <v>25436.086199999998</v>
      </c>
      <c r="APB28" s="358"/>
      <c r="APC28" s="358">
        <f t="shared" ref="APC28" si="544">APA28</f>
        <v>25436.086199999998</v>
      </c>
      <c r="APD28" s="358"/>
      <c r="APE28" s="358">
        <f t="shared" ref="APE28" si="545">APC28</f>
        <v>25436.086199999998</v>
      </c>
      <c r="APF28" s="358"/>
      <c r="APG28" s="358">
        <f t="shared" ref="APG28" si="546">APE28</f>
        <v>25436.086199999998</v>
      </c>
      <c r="APH28" s="358"/>
      <c r="API28" s="358">
        <f t="shared" ref="API28" si="547">APG28</f>
        <v>25436.086199999998</v>
      </c>
      <c r="APJ28" s="358"/>
      <c r="APK28" s="358">
        <f t="shared" ref="APK28" si="548">API28</f>
        <v>25436.086199999998</v>
      </c>
      <c r="APL28" s="358"/>
      <c r="APM28" s="358">
        <f t="shared" ref="APM28" si="549">APK28</f>
        <v>25436.086199999998</v>
      </c>
      <c r="APN28" s="358"/>
      <c r="APO28" s="358">
        <f t="shared" ref="APO28" si="550">APM28</f>
        <v>25436.086199999998</v>
      </c>
      <c r="APP28" s="358"/>
      <c r="APQ28" s="358">
        <f t="shared" ref="APQ28" si="551">APO28</f>
        <v>25436.086199999998</v>
      </c>
      <c r="APR28" s="358"/>
      <c r="APS28" s="358">
        <f t="shared" ref="APS28" si="552">APQ28</f>
        <v>25436.086199999998</v>
      </c>
      <c r="APT28" s="358"/>
      <c r="APU28" s="358">
        <f t="shared" ref="APU28" si="553">APS28</f>
        <v>25436.086199999998</v>
      </c>
      <c r="APV28" s="358"/>
      <c r="APW28" s="358">
        <f t="shared" ref="APW28" si="554">APU28</f>
        <v>25436.086199999998</v>
      </c>
      <c r="APX28" s="358"/>
      <c r="APY28" s="358">
        <f t="shared" ref="APY28" si="555">APW28</f>
        <v>25436.086199999998</v>
      </c>
      <c r="APZ28" s="358"/>
      <c r="AQA28" s="358">
        <f t="shared" ref="AQA28" si="556">APY28</f>
        <v>25436.086199999998</v>
      </c>
      <c r="AQB28" s="358"/>
      <c r="AQC28" s="358">
        <f t="shared" ref="AQC28" si="557">AQA28</f>
        <v>25436.086199999998</v>
      </c>
      <c r="AQD28" s="358"/>
      <c r="AQE28" s="358">
        <f t="shared" ref="AQE28" si="558">AQC28</f>
        <v>25436.086199999998</v>
      </c>
      <c r="AQF28" s="358"/>
      <c r="AQG28" s="358">
        <f t="shared" ref="AQG28" si="559">AQE28</f>
        <v>25436.086199999998</v>
      </c>
      <c r="AQH28" s="358"/>
      <c r="AQI28" s="358">
        <f t="shared" ref="AQI28" si="560">AQG28</f>
        <v>25436.086199999998</v>
      </c>
      <c r="AQJ28" s="358"/>
      <c r="AQK28" s="358">
        <f t="shared" ref="AQK28" si="561">AQI28</f>
        <v>25436.086199999998</v>
      </c>
      <c r="AQL28" s="358"/>
      <c r="AQM28" s="358">
        <f t="shared" ref="AQM28" si="562">AQK28</f>
        <v>25436.086199999998</v>
      </c>
      <c r="AQN28" s="358"/>
      <c r="AQO28" s="358">
        <f t="shared" ref="AQO28" si="563">AQM28</f>
        <v>25436.086199999998</v>
      </c>
      <c r="AQP28" s="358"/>
      <c r="AQQ28" s="358">
        <f t="shared" ref="AQQ28" si="564">AQO28</f>
        <v>25436.086199999998</v>
      </c>
      <c r="AQR28" s="358"/>
      <c r="AQS28" s="358">
        <f t="shared" ref="AQS28" si="565">AQQ28</f>
        <v>25436.086199999998</v>
      </c>
      <c r="AQT28" s="358"/>
      <c r="AQU28" s="358">
        <f t="shared" ref="AQU28" si="566">AQS28</f>
        <v>25436.086199999998</v>
      </c>
      <c r="AQV28" s="358"/>
      <c r="AQW28" s="358">
        <f t="shared" ref="AQW28" si="567">AQU28</f>
        <v>25436.086199999998</v>
      </c>
      <c r="AQX28" s="358"/>
      <c r="AQY28" s="358">
        <f t="shared" ref="AQY28" si="568">AQW28</f>
        <v>25436.086199999998</v>
      </c>
      <c r="AQZ28" s="358"/>
      <c r="ARA28" s="358">
        <f t="shared" ref="ARA28" si="569">AQY28</f>
        <v>25436.086199999998</v>
      </c>
      <c r="ARB28" s="358"/>
      <c r="ARC28" s="358">
        <f t="shared" ref="ARC28" si="570">ARA28</f>
        <v>25436.086199999998</v>
      </c>
      <c r="ARD28" s="358"/>
      <c r="ARE28" s="358">
        <f t="shared" ref="ARE28" si="571">ARC28</f>
        <v>25436.086199999998</v>
      </c>
      <c r="ARF28" s="358"/>
      <c r="ARG28" s="358">
        <f t="shared" ref="ARG28" si="572">ARE28</f>
        <v>25436.086199999998</v>
      </c>
      <c r="ARH28" s="358"/>
      <c r="ARI28" s="358">
        <f t="shared" ref="ARI28" si="573">ARG28</f>
        <v>25436.086199999998</v>
      </c>
      <c r="ARJ28" s="358"/>
      <c r="ARK28" s="358">
        <f t="shared" ref="ARK28" si="574">ARI28</f>
        <v>25436.086199999998</v>
      </c>
      <c r="ARL28" s="358"/>
      <c r="ARM28" s="358">
        <f t="shared" ref="ARM28" si="575">ARK28</f>
        <v>25436.086199999998</v>
      </c>
      <c r="ARN28" s="358"/>
      <c r="ARO28" s="358">
        <f t="shared" ref="ARO28" si="576">ARM28</f>
        <v>25436.086199999998</v>
      </c>
      <c r="ARP28" s="358"/>
      <c r="ARQ28" s="358">
        <f t="shared" ref="ARQ28" si="577">ARO28</f>
        <v>25436.086199999998</v>
      </c>
      <c r="ARR28" s="358"/>
      <c r="ARS28" s="358">
        <f t="shared" ref="ARS28" si="578">ARQ28</f>
        <v>25436.086199999998</v>
      </c>
      <c r="ART28" s="358"/>
      <c r="ARU28" s="358">
        <f t="shared" ref="ARU28" si="579">ARS28</f>
        <v>25436.086199999998</v>
      </c>
      <c r="ARV28" s="358"/>
      <c r="ARW28" s="358">
        <f t="shared" ref="ARW28" si="580">ARU28</f>
        <v>25436.086199999998</v>
      </c>
      <c r="ARX28" s="358"/>
      <c r="ARY28" s="358">
        <f t="shared" ref="ARY28" si="581">ARW28</f>
        <v>25436.086199999998</v>
      </c>
      <c r="ARZ28" s="358"/>
      <c r="ASA28" s="358">
        <f t="shared" ref="ASA28" si="582">ARY28</f>
        <v>25436.086199999998</v>
      </c>
      <c r="ASB28" s="358"/>
      <c r="ASC28" s="358">
        <f t="shared" ref="ASC28" si="583">ASA28</f>
        <v>25436.086199999998</v>
      </c>
      <c r="ASD28" s="358"/>
      <c r="ASE28" s="358">
        <f t="shared" ref="ASE28" si="584">ASC28</f>
        <v>25436.086199999998</v>
      </c>
      <c r="ASF28" s="358"/>
      <c r="ASG28" s="358">
        <f t="shared" ref="ASG28" si="585">ASE28</f>
        <v>25436.086199999998</v>
      </c>
      <c r="ASH28" s="358"/>
      <c r="ASI28" s="358">
        <f t="shared" ref="ASI28" si="586">ASG28</f>
        <v>25436.086199999998</v>
      </c>
      <c r="ASJ28" s="358"/>
      <c r="ASK28" s="358">
        <f t="shared" ref="ASK28" si="587">ASI28</f>
        <v>25436.086199999998</v>
      </c>
      <c r="ASL28" s="358"/>
      <c r="ASM28" s="358">
        <f t="shared" ref="ASM28" si="588">ASK28</f>
        <v>25436.086199999998</v>
      </c>
      <c r="ASN28" s="358"/>
      <c r="ASO28" s="358">
        <f t="shared" ref="ASO28" si="589">ASM28</f>
        <v>25436.086199999998</v>
      </c>
      <c r="ASP28" s="358"/>
      <c r="ASQ28" s="358">
        <f t="shared" ref="ASQ28" si="590">ASO28</f>
        <v>25436.086199999998</v>
      </c>
      <c r="ASR28" s="358"/>
      <c r="ASS28" s="358">
        <f t="shared" ref="ASS28" si="591">ASQ28</f>
        <v>25436.086199999998</v>
      </c>
      <c r="AST28" s="358"/>
      <c r="ASU28" s="358">
        <f t="shared" ref="ASU28" si="592">ASS28</f>
        <v>25436.086199999998</v>
      </c>
      <c r="ASV28" s="358"/>
      <c r="ASW28" s="358">
        <f t="shared" ref="ASW28" si="593">ASU28</f>
        <v>25436.086199999998</v>
      </c>
      <c r="ASX28" s="358"/>
      <c r="ASY28" s="358">
        <f t="shared" ref="ASY28" si="594">ASW28</f>
        <v>25436.086199999998</v>
      </c>
      <c r="ASZ28" s="358"/>
      <c r="ATA28" s="358">
        <f t="shared" ref="ATA28" si="595">ASY28</f>
        <v>25436.086199999998</v>
      </c>
      <c r="ATB28" s="358"/>
      <c r="ATC28" s="358">
        <f t="shared" ref="ATC28" si="596">ATA28</f>
        <v>25436.086199999998</v>
      </c>
      <c r="ATD28" s="358"/>
      <c r="ATE28" s="358">
        <f t="shared" ref="ATE28" si="597">ATC28</f>
        <v>25436.086199999998</v>
      </c>
      <c r="ATF28" s="358"/>
      <c r="ATG28" s="358">
        <f t="shared" ref="ATG28" si="598">ATE28</f>
        <v>25436.086199999998</v>
      </c>
      <c r="ATH28" s="358"/>
      <c r="ATI28" s="358">
        <f t="shared" ref="ATI28" si="599">ATG28</f>
        <v>25436.086199999998</v>
      </c>
      <c r="ATJ28" s="358"/>
      <c r="ATK28" s="358">
        <f t="shared" ref="ATK28" si="600">ATI28</f>
        <v>25436.086199999998</v>
      </c>
      <c r="ATL28" s="358"/>
      <c r="ATM28" s="358">
        <f t="shared" ref="ATM28" si="601">ATK28</f>
        <v>25436.086199999998</v>
      </c>
      <c r="ATN28" s="358"/>
      <c r="ATO28" s="358">
        <f t="shared" ref="ATO28" si="602">ATM28</f>
        <v>25436.086199999998</v>
      </c>
      <c r="ATP28" s="358"/>
      <c r="ATQ28" s="358">
        <f t="shared" ref="ATQ28" si="603">ATO28</f>
        <v>25436.086199999998</v>
      </c>
      <c r="ATR28" s="358"/>
      <c r="ATS28" s="358">
        <f t="shared" ref="ATS28" si="604">ATQ28</f>
        <v>25436.086199999998</v>
      </c>
      <c r="ATT28" s="358"/>
      <c r="ATU28" s="358">
        <f t="shared" ref="ATU28" si="605">ATS28</f>
        <v>25436.086199999998</v>
      </c>
      <c r="ATV28" s="358"/>
      <c r="ATW28" s="358">
        <f t="shared" ref="ATW28" si="606">ATU28</f>
        <v>25436.086199999998</v>
      </c>
      <c r="ATX28" s="358"/>
      <c r="ATY28" s="358">
        <f t="shared" ref="ATY28" si="607">ATW28</f>
        <v>25436.086199999998</v>
      </c>
      <c r="ATZ28" s="358"/>
      <c r="AUA28" s="358">
        <f t="shared" ref="AUA28" si="608">ATY28</f>
        <v>25436.086199999998</v>
      </c>
      <c r="AUB28" s="358"/>
      <c r="AUC28" s="358">
        <f t="shared" ref="AUC28" si="609">AUA28</f>
        <v>25436.086199999998</v>
      </c>
      <c r="AUD28" s="358"/>
      <c r="AUE28" s="358">
        <f t="shared" ref="AUE28" si="610">AUC28</f>
        <v>25436.086199999998</v>
      </c>
      <c r="AUF28" s="358"/>
      <c r="AUG28" s="358">
        <f t="shared" ref="AUG28" si="611">AUE28</f>
        <v>25436.086199999998</v>
      </c>
      <c r="AUH28" s="358"/>
      <c r="AUI28" s="358">
        <f t="shared" ref="AUI28" si="612">AUG28</f>
        <v>25436.086199999998</v>
      </c>
      <c r="AUJ28" s="358"/>
      <c r="AUK28" s="358">
        <f t="shared" ref="AUK28" si="613">AUI28</f>
        <v>25436.086199999998</v>
      </c>
      <c r="AUL28" s="358"/>
      <c r="AUM28" s="358">
        <f t="shared" ref="AUM28" si="614">AUK28</f>
        <v>25436.086199999998</v>
      </c>
      <c r="AUN28" s="358"/>
      <c r="AUO28" s="358">
        <f t="shared" ref="AUO28" si="615">AUM28</f>
        <v>25436.086199999998</v>
      </c>
      <c r="AUP28" s="358"/>
      <c r="AUQ28" s="358">
        <f t="shared" ref="AUQ28" si="616">AUO28</f>
        <v>25436.086199999998</v>
      </c>
      <c r="AUR28" s="358"/>
      <c r="AUS28" s="358">
        <f t="shared" ref="AUS28" si="617">AUQ28</f>
        <v>25436.086199999998</v>
      </c>
      <c r="AUT28" s="358"/>
      <c r="AUU28" s="358">
        <f t="shared" ref="AUU28" si="618">AUS28</f>
        <v>25436.086199999998</v>
      </c>
      <c r="AUV28" s="358"/>
      <c r="AUW28" s="358">
        <f t="shared" ref="AUW28" si="619">AUU28</f>
        <v>25436.086199999998</v>
      </c>
      <c r="AUX28" s="358"/>
      <c r="AUY28" s="358">
        <f t="shared" ref="AUY28" si="620">AUW28</f>
        <v>25436.086199999998</v>
      </c>
      <c r="AUZ28" s="358"/>
      <c r="AVA28" s="358">
        <f t="shared" ref="AVA28" si="621">AUY28</f>
        <v>25436.086199999998</v>
      </c>
      <c r="AVB28" s="358"/>
      <c r="AVC28" s="358">
        <f t="shared" ref="AVC28" si="622">AVA28</f>
        <v>25436.086199999998</v>
      </c>
      <c r="AVD28" s="358"/>
      <c r="AVE28" s="358">
        <f t="shared" ref="AVE28" si="623">AVC28</f>
        <v>25436.086199999998</v>
      </c>
      <c r="AVF28" s="358"/>
      <c r="AVG28" s="358">
        <f t="shared" ref="AVG28" si="624">AVE28</f>
        <v>25436.086199999998</v>
      </c>
      <c r="AVH28" s="358"/>
      <c r="AVI28" s="358">
        <f t="shared" ref="AVI28" si="625">AVG28</f>
        <v>25436.086199999998</v>
      </c>
      <c r="AVJ28" s="358"/>
      <c r="AVK28" s="358">
        <f t="shared" ref="AVK28" si="626">AVI28</f>
        <v>25436.086199999998</v>
      </c>
      <c r="AVL28" s="358"/>
      <c r="AVM28" s="358">
        <f t="shared" ref="AVM28" si="627">AVK28</f>
        <v>25436.086199999998</v>
      </c>
      <c r="AVN28" s="358"/>
      <c r="AVO28" s="358">
        <f t="shared" ref="AVO28" si="628">AVM28</f>
        <v>25436.086199999998</v>
      </c>
      <c r="AVP28" s="358"/>
      <c r="AVQ28" s="358">
        <f t="shared" ref="AVQ28" si="629">AVO28</f>
        <v>25436.086199999998</v>
      </c>
      <c r="AVR28" s="358"/>
      <c r="AVS28" s="358">
        <f t="shared" ref="AVS28" si="630">AVQ28</f>
        <v>25436.086199999998</v>
      </c>
      <c r="AVT28" s="358"/>
      <c r="AVU28" s="358">
        <f t="shared" ref="AVU28" si="631">AVS28</f>
        <v>25436.086199999998</v>
      </c>
      <c r="AVV28" s="358"/>
      <c r="AVW28" s="358">
        <f t="shared" ref="AVW28" si="632">AVU28</f>
        <v>25436.086199999998</v>
      </c>
      <c r="AVX28" s="358"/>
      <c r="AVY28" s="358">
        <f t="shared" ref="AVY28" si="633">AVW28</f>
        <v>25436.086199999998</v>
      </c>
      <c r="AVZ28" s="358"/>
      <c r="AWA28" s="358">
        <f t="shared" ref="AWA28" si="634">AVY28</f>
        <v>25436.086199999998</v>
      </c>
      <c r="AWB28" s="358"/>
      <c r="AWC28" s="358">
        <f t="shared" ref="AWC28" si="635">AWA28</f>
        <v>25436.086199999998</v>
      </c>
      <c r="AWD28" s="358"/>
      <c r="AWE28" s="358">
        <f t="shared" ref="AWE28" si="636">AWC28</f>
        <v>25436.086199999998</v>
      </c>
      <c r="AWF28" s="358"/>
      <c r="AWG28" s="358">
        <f t="shared" ref="AWG28" si="637">AWE28</f>
        <v>25436.086199999998</v>
      </c>
      <c r="AWH28" s="358"/>
      <c r="AWI28" s="358">
        <f t="shared" ref="AWI28" si="638">AWG28</f>
        <v>25436.086199999998</v>
      </c>
      <c r="AWJ28" s="358"/>
      <c r="AWK28" s="358">
        <f t="shared" ref="AWK28" si="639">AWI28</f>
        <v>25436.086199999998</v>
      </c>
      <c r="AWL28" s="358"/>
      <c r="AWM28" s="358">
        <f t="shared" ref="AWM28" si="640">AWK28</f>
        <v>25436.086199999998</v>
      </c>
      <c r="AWN28" s="358"/>
      <c r="AWO28" s="358">
        <f t="shared" ref="AWO28" si="641">AWM28</f>
        <v>25436.086199999998</v>
      </c>
      <c r="AWP28" s="358"/>
      <c r="AWQ28" s="358">
        <f t="shared" ref="AWQ28" si="642">AWO28</f>
        <v>25436.086199999998</v>
      </c>
      <c r="AWR28" s="358"/>
      <c r="AWS28" s="358">
        <f t="shared" ref="AWS28" si="643">AWQ28</f>
        <v>25436.086199999998</v>
      </c>
      <c r="AWT28" s="358"/>
      <c r="AWU28" s="358">
        <f t="shared" ref="AWU28" si="644">AWS28</f>
        <v>25436.086199999998</v>
      </c>
      <c r="AWV28" s="358"/>
      <c r="AWW28" s="358">
        <f t="shared" ref="AWW28" si="645">AWU28</f>
        <v>25436.086199999998</v>
      </c>
      <c r="AWX28" s="358"/>
      <c r="AWY28" s="358">
        <f t="shared" ref="AWY28" si="646">AWW28</f>
        <v>25436.086199999998</v>
      </c>
      <c r="AWZ28" s="358"/>
      <c r="AXA28" s="358">
        <f t="shared" ref="AXA28" si="647">AWY28</f>
        <v>25436.086199999998</v>
      </c>
      <c r="AXB28" s="358"/>
      <c r="AXC28" s="358">
        <f t="shared" ref="AXC28" si="648">AXA28</f>
        <v>25436.086199999998</v>
      </c>
      <c r="AXD28" s="358"/>
      <c r="AXE28" s="358">
        <f t="shared" ref="AXE28" si="649">AXC28</f>
        <v>25436.086199999998</v>
      </c>
      <c r="AXF28" s="358"/>
      <c r="AXG28" s="358">
        <f t="shared" ref="AXG28" si="650">AXE28</f>
        <v>25436.086199999998</v>
      </c>
      <c r="AXH28" s="358"/>
      <c r="AXI28" s="358">
        <f t="shared" ref="AXI28" si="651">AXG28</f>
        <v>25436.086199999998</v>
      </c>
      <c r="AXJ28" s="358"/>
      <c r="AXK28" s="358">
        <f t="shared" ref="AXK28" si="652">AXI28</f>
        <v>25436.086199999998</v>
      </c>
      <c r="AXL28" s="358"/>
      <c r="AXM28" s="358">
        <f t="shared" ref="AXM28" si="653">AXK28</f>
        <v>25436.086199999998</v>
      </c>
      <c r="AXN28" s="358"/>
      <c r="AXO28" s="358">
        <f t="shared" ref="AXO28" si="654">AXM28</f>
        <v>25436.086199999998</v>
      </c>
      <c r="AXP28" s="358"/>
      <c r="AXQ28" s="358">
        <f t="shared" ref="AXQ28" si="655">AXO28</f>
        <v>25436.086199999998</v>
      </c>
      <c r="AXR28" s="358"/>
      <c r="AXS28" s="358">
        <f t="shared" ref="AXS28" si="656">AXQ28</f>
        <v>25436.086199999998</v>
      </c>
      <c r="AXT28" s="358"/>
      <c r="AXU28" s="358">
        <f t="shared" ref="AXU28" si="657">AXS28</f>
        <v>25436.086199999998</v>
      </c>
      <c r="AXV28" s="358"/>
      <c r="AXW28" s="358">
        <f t="shared" ref="AXW28" si="658">AXU28</f>
        <v>25436.086199999998</v>
      </c>
      <c r="AXX28" s="358"/>
      <c r="AXY28" s="358">
        <f t="shared" ref="AXY28" si="659">AXW28</f>
        <v>25436.086199999998</v>
      </c>
      <c r="AXZ28" s="358"/>
      <c r="AYA28" s="358">
        <f t="shared" ref="AYA28" si="660">AXY28</f>
        <v>25436.086199999998</v>
      </c>
      <c r="AYB28" s="358"/>
      <c r="AYC28" s="358">
        <f t="shared" ref="AYC28" si="661">AYA28</f>
        <v>25436.086199999998</v>
      </c>
      <c r="AYD28" s="358"/>
      <c r="AYE28" s="358">
        <f t="shared" ref="AYE28" si="662">AYC28</f>
        <v>25436.086199999998</v>
      </c>
      <c r="AYF28" s="358"/>
      <c r="AYG28" s="358">
        <f t="shared" ref="AYG28" si="663">AYE28</f>
        <v>25436.086199999998</v>
      </c>
      <c r="AYH28" s="358"/>
      <c r="AYI28" s="358">
        <f t="shared" ref="AYI28" si="664">AYG28</f>
        <v>25436.086199999998</v>
      </c>
      <c r="AYJ28" s="358"/>
      <c r="AYK28" s="358">
        <f t="shared" ref="AYK28" si="665">AYI28</f>
        <v>25436.086199999998</v>
      </c>
      <c r="AYL28" s="358"/>
      <c r="AYM28" s="358">
        <f t="shared" ref="AYM28" si="666">AYK28</f>
        <v>25436.086199999998</v>
      </c>
      <c r="AYN28" s="358"/>
      <c r="AYO28" s="358">
        <f t="shared" ref="AYO28" si="667">AYM28</f>
        <v>25436.086199999998</v>
      </c>
      <c r="AYP28" s="358"/>
      <c r="AYQ28" s="358">
        <f t="shared" ref="AYQ28" si="668">AYO28</f>
        <v>25436.086199999998</v>
      </c>
      <c r="AYR28" s="358"/>
      <c r="AYS28" s="358">
        <f t="shared" ref="AYS28" si="669">AYQ28</f>
        <v>25436.086199999998</v>
      </c>
      <c r="AYT28" s="358"/>
      <c r="AYU28" s="358">
        <f t="shared" ref="AYU28" si="670">AYS28</f>
        <v>25436.086199999998</v>
      </c>
      <c r="AYV28" s="358"/>
      <c r="AYW28" s="358">
        <f t="shared" ref="AYW28" si="671">AYU28</f>
        <v>25436.086199999998</v>
      </c>
      <c r="AYX28" s="358"/>
      <c r="AYY28" s="358">
        <f t="shared" ref="AYY28" si="672">AYW28</f>
        <v>25436.086199999998</v>
      </c>
      <c r="AYZ28" s="358"/>
      <c r="AZA28" s="358">
        <f t="shared" ref="AZA28" si="673">AYY28</f>
        <v>25436.086199999998</v>
      </c>
      <c r="AZB28" s="358"/>
      <c r="AZC28" s="358">
        <f t="shared" ref="AZC28" si="674">AZA28</f>
        <v>25436.086199999998</v>
      </c>
      <c r="AZD28" s="358"/>
      <c r="AZE28" s="358">
        <f t="shared" ref="AZE28" si="675">AZC28</f>
        <v>25436.086199999998</v>
      </c>
      <c r="AZF28" s="358"/>
      <c r="AZG28" s="358">
        <f t="shared" ref="AZG28" si="676">AZE28</f>
        <v>25436.086199999998</v>
      </c>
      <c r="AZH28" s="358"/>
      <c r="AZI28" s="358">
        <f t="shared" ref="AZI28" si="677">AZG28</f>
        <v>25436.086199999998</v>
      </c>
      <c r="AZJ28" s="358"/>
      <c r="AZK28" s="358">
        <f t="shared" ref="AZK28" si="678">AZI28</f>
        <v>25436.086199999998</v>
      </c>
      <c r="AZL28" s="358"/>
      <c r="AZM28" s="358">
        <f t="shared" ref="AZM28" si="679">AZK28</f>
        <v>25436.086199999998</v>
      </c>
      <c r="AZN28" s="358"/>
      <c r="AZO28" s="358">
        <f t="shared" ref="AZO28" si="680">AZM28</f>
        <v>25436.086199999998</v>
      </c>
      <c r="AZP28" s="358"/>
      <c r="AZQ28" s="358">
        <f t="shared" ref="AZQ28" si="681">AZO28</f>
        <v>25436.086199999998</v>
      </c>
      <c r="AZR28" s="358"/>
      <c r="AZS28" s="358">
        <f t="shared" ref="AZS28" si="682">AZQ28</f>
        <v>25436.086199999998</v>
      </c>
      <c r="AZT28" s="358"/>
      <c r="AZU28" s="358">
        <f t="shared" ref="AZU28" si="683">AZS28</f>
        <v>25436.086199999998</v>
      </c>
      <c r="AZV28" s="358"/>
      <c r="AZW28" s="358">
        <f t="shared" ref="AZW28" si="684">AZU28</f>
        <v>25436.086199999998</v>
      </c>
      <c r="AZX28" s="358"/>
      <c r="AZY28" s="358">
        <f t="shared" ref="AZY28" si="685">AZW28</f>
        <v>25436.086199999998</v>
      </c>
      <c r="AZZ28" s="358"/>
      <c r="BAA28" s="358">
        <f t="shared" ref="BAA28" si="686">AZY28</f>
        <v>25436.086199999998</v>
      </c>
      <c r="BAB28" s="358"/>
      <c r="BAC28" s="358">
        <f t="shared" ref="BAC28" si="687">BAA28</f>
        <v>25436.086199999998</v>
      </c>
      <c r="BAD28" s="358"/>
      <c r="BAE28" s="358">
        <f t="shared" ref="BAE28" si="688">BAC28</f>
        <v>25436.086199999998</v>
      </c>
      <c r="BAF28" s="358"/>
      <c r="BAG28" s="358">
        <f t="shared" ref="BAG28" si="689">BAE28</f>
        <v>25436.086199999998</v>
      </c>
      <c r="BAH28" s="358"/>
      <c r="BAI28" s="358">
        <f t="shared" ref="BAI28" si="690">BAG28</f>
        <v>25436.086199999998</v>
      </c>
      <c r="BAJ28" s="358"/>
      <c r="BAK28" s="358">
        <f t="shared" ref="BAK28" si="691">BAI28</f>
        <v>25436.086199999998</v>
      </c>
      <c r="BAL28" s="358"/>
      <c r="BAM28" s="358">
        <f t="shared" ref="BAM28" si="692">BAK28</f>
        <v>25436.086199999998</v>
      </c>
      <c r="BAN28" s="358"/>
      <c r="BAO28" s="358">
        <f t="shared" ref="BAO28" si="693">BAM28</f>
        <v>25436.086199999998</v>
      </c>
      <c r="BAP28" s="358"/>
      <c r="BAQ28" s="358">
        <f t="shared" ref="BAQ28" si="694">BAO28</f>
        <v>25436.086199999998</v>
      </c>
      <c r="BAR28" s="358"/>
      <c r="BAS28" s="358">
        <f t="shared" ref="BAS28" si="695">BAQ28</f>
        <v>25436.086199999998</v>
      </c>
      <c r="BAT28" s="358"/>
      <c r="BAU28" s="358">
        <f t="shared" ref="BAU28" si="696">BAS28</f>
        <v>25436.086199999998</v>
      </c>
      <c r="BAV28" s="358"/>
      <c r="BAW28" s="358">
        <f t="shared" ref="BAW28" si="697">BAU28</f>
        <v>25436.086199999998</v>
      </c>
      <c r="BAX28" s="358"/>
      <c r="BAY28" s="358">
        <f t="shared" ref="BAY28" si="698">BAW28</f>
        <v>25436.086199999998</v>
      </c>
      <c r="BAZ28" s="358"/>
      <c r="BBA28" s="358">
        <f t="shared" ref="BBA28" si="699">BAY28</f>
        <v>25436.086199999998</v>
      </c>
      <c r="BBB28" s="358"/>
      <c r="BBC28" s="358">
        <f t="shared" ref="BBC28" si="700">BBA28</f>
        <v>25436.086199999998</v>
      </c>
      <c r="BBD28" s="358"/>
      <c r="BBE28" s="358">
        <f t="shared" ref="BBE28" si="701">BBC28</f>
        <v>25436.086199999998</v>
      </c>
      <c r="BBF28" s="358"/>
      <c r="BBG28" s="358">
        <f t="shared" ref="BBG28" si="702">BBE28</f>
        <v>25436.086199999998</v>
      </c>
      <c r="BBH28" s="358"/>
      <c r="BBI28" s="358">
        <f t="shared" ref="BBI28" si="703">BBG28</f>
        <v>25436.086199999998</v>
      </c>
      <c r="BBJ28" s="358"/>
      <c r="BBK28" s="358">
        <f t="shared" ref="BBK28" si="704">BBI28</f>
        <v>25436.086199999998</v>
      </c>
      <c r="BBL28" s="358"/>
      <c r="BBM28" s="358">
        <f t="shared" ref="BBM28" si="705">BBK28</f>
        <v>25436.086199999998</v>
      </c>
      <c r="BBN28" s="358"/>
      <c r="BBO28" s="358">
        <f t="shared" ref="BBO28" si="706">BBM28</f>
        <v>25436.086199999998</v>
      </c>
      <c r="BBP28" s="358"/>
      <c r="BBQ28" s="358">
        <f t="shared" ref="BBQ28" si="707">BBO28</f>
        <v>25436.086199999998</v>
      </c>
      <c r="BBR28" s="358"/>
      <c r="BBS28" s="358">
        <f t="shared" ref="BBS28" si="708">BBQ28</f>
        <v>25436.086199999998</v>
      </c>
      <c r="BBT28" s="358"/>
      <c r="BBU28" s="358">
        <f t="shared" ref="BBU28" si="709">BBS28</f>
        <v>25436.086199999998</v>
      </c>
      <c r="BBV28" s="358"/>
      <c r="BBW28" s="358">
        <f t="shared" ref="BBW28" si="710">BBU28</f>
        <v>25436.086199999998</v>
      </c>
      <c r="BBX28" s="358"/>
      <c r="BBY28" s="358">
        <f t="shared" ref="BBY28" si="711">BBW28</f>
        <v>25436.086199999998</v>
      </c>
      <c r="BBZ28" s="358"/>
      <c r="BCA28" s="358">
        <f t="shared" ref="BCA28" si="712">BBY28</f>
        <v>25436.086199999998</v>
      </c>
      <c r="BCB28" s="358"/>
      <c r="BCC28" s="358">
        <f t="shared" ref="BCC28" si="713">BCA28</f>
        <v>25436.086199999998</v>
      </c>
      <c r="BCD28" s="358"/>
      <c r="BCE28" s="358">
        <f t="shared" ref="BCE28" si="714">BCC28</f>
        <v>25436.086199999998</v>
      </c>
      <c r="BCF28" s="358"/>
      <c r="BCG28" s="358">
        <f t="shared" ref="BCG28" si="715">BCE28</f>
        <v>25436.086199999998</v>
      </c>
      <c r="BCH28" s="358"/>
      <c r="BCI28" s="358">
        <f t="shared" ref="BCI28" si="716">BCG28</f>
        <v>25436.086199999998</v>
      </c>
      <c r="BCJ28" s="358"/>
      <c r="BCK28" s="358">
        <f t="shared" ref="BCK28" si="717">BCI28</f>
        <v>25436.086199999998</v>
      </c>
      <c r="BCL28" s="358"/>
      <c r="BCM28" s="358">
        <f t="shared" ref="BCM28" si="718">BCK28</f>
        <v>25436.086199999998</v>
      </c>
      <c r="BCN28" s="358"/>
      <c r="BCO28" s="358">
        <f t="shared" ref="BCO28" si="719">BCM28</f>
        <v>25436.086199999998</v>
      </c>
      <c r="BCP28" s="358"/>
      <c r="BCQ28" s="358">
        <f t="shared" ref="BCQ28" si="720">BCO28</f>
        <v>25436.086199999998</v>
      </c>
      <c r="BCR28" s="358"/>
      <c r="BCS28" s="358">
        <f t="shared" ref="BCS28" si="721">BCQ28</f>
        <v>25436.086199999998</v>
      </c>
      <c r="BCT28" s="358"/>
      <c r="BCU28" s="358">
        <f t="shared" ref="BCU28" si="722">BCS28</f>
        <v>25436.086199999998</v>
      </c>
      <c r="BCV28" s="358"/>
      <c r="BCW28" s="358">
        <f t="shared" ref="BCW28" si="723">BCU28</f>
        <v>25436.086199999998</v>
      </c>
      <c r="BCX28" s="358"/>
      <c r="BCY28" s="358">
        <f t="shared" ref="BCY28" si="724">BCW28</f>
        <v>25436.086199999998</v>
      </c>
      <c r="BCZ28" s="358"/>
      <c r="BDA28" s="358">
        <f t="shared" ref="BDA28" si="725">BCY28</f>
        <v>25436.086199999998</v>
      </c>
      <c r="BDB28" s="358"/>
      <c r="BDC28" s="358">
        <f t="shared" ref="BDC28" si="726">BDA28</f>
        <v>25436.086199999998</v>
      </c>
      <c r="BDD28" s="358"/>
      <c r="BDE28" s="358">
        <f t="shared" ref="BDE28" si="727">BDC28</f>
        <v>25436.086199999998</v>
      </c>
      <c r="BDF28" s="358"/>
      <c r="BDG28" s="358">
        <f t="shared" ref="BDG28" si="728">BDE28</f>
        <v>25436.086199999998</v>
      </c>
      <c r="BDH28" s="358"/>
      <c r="BDI28" s="358">
        <f t="shared" ref="BDI28" si="729">BDG28</f>
        <v>25436.086199999998</v>
      </c>
      <c r="BDJ28" s="358"/>
      <c r="BDK28" s="358">
        <f t="shared" ref="BDK28" si="730">BDI28</f>
        <v>25436.086199999998</v>
      </c>
      <c r="BDL28" s="358"/>
      <c r="BDM28" s="358">
        <f t="shared" ref="BDM28" si="731">BDK28</f>
        <v>25436.086199999998</v>
      </c>
      <c r="BDN28" s="358"/>
      <c r="BDO28" s="358">
        <f t="shared" ref="BDO28" si="732">BDM28</f>
        <v>25436.086199999998</v>
      </c>
      <c r="BDP28" s="358"/>
      <c r="BDQ28" s="358">
        <f t="shared" ref="BDQ28" si="733">BDO28</f>
        <v>25436.086199999998</v>
      </c>
      <c r="BDR28" s="358"/>
      <c r="BDS28" s="358">
        <f t="shared" ref="BDS28" si="734">BDQ28</f>
        <v>25436.086199999998</v>
      </c>
      <c r="BDT28" s="358"/>
      <c r="BDU28" s="358">
        <f t="shared" ref="BDU28" si="735">BDS28</f>
        <v>25436.086199999998</v>
      </c>
      <c r="BDV28" s="358"/>
      <c r="BDW28" s="358">
        <f t="shared" ref="BDW28" si="736">BDU28</f>
        <v>25436.086199999998</v>
      </c>
      <c r="BDX28" s="358"/>
      <c r="BDY28" s="358">
        <f t="shared" ref="BDY28" si="737">BDW28</f>
        <v>25436.086199999998</v>
      </c>
      <c r="BDZ28" s="358"/>
      <c r="BEA28" s="358">
        <f t="shared" ref="BEA28" si="738">BDY28</f>
        <v>25436.086199999998</v>
      </c>
      <c r="BEB28" s="358"/>
      <c r="BEC28" s="358">
        <f t="shared" ref="BEC28" si="739">BEA28</f>
        <v>25436.086199999998</v>
      </c>
      <c r="BED28" s="358"/>
      <c r="BEE28" s="358">
        <f t="shared" ref="BEE28" si="740">BEC28</f>
        <v>25436.086199999998</v>
      </c>
      <c r="BEF28" s="358"/>
      <c r="BEG28" s="358">
        <f t="shared" ref="BEG28" si="741">BEE28</f>
        <v>25436.086199999998</v>
      </c>
      <c r="BEH28" s="358"/>
      <c r="BEI28" s="358">
        <f t="shared" ref="BEI28" si="742">BEG28</f>
        <v>25436.086199999998</v>
      </c>
      <c r="BEJ28" s="358"/>
      <c r="BEK28" s="358">
        <f t="shared" ref="BEK28" si="743">BEI28</f>
        <v>25436.086199999998</v>
      </c>
      <c r="BEL28" s="358"/>
      <c r="BEM28" s="358">
        <f t="shared" ref="BEM28" si="744">BEK28</f>
        <v>25436.086199999998</v>
      </c>
      <c r="BEN28" s="358"/>
      <c r="BEO28" s="358">
        <f t="shared" ref="BEO28" si="745">BEM28</f>
        <v>25436.086199999998</v>
      </c>
      <c r="BEP28" s="358"/>
      <c r="BEQ28" s="358">
        <f t="shared" ref="BEQ28" si="746">BEO28</f>
        <v>25436.086199999998</v>
      </c>
      <c r="BER28" s="358"/>
      <c r="BES28" s="358">
        <f t="shared" ref="BES28" si="747">BEQ28</f>
        <v>25436.086199999998</v>
      </c>
      <c r="BET28" s="358"/>
      <c r="BEU28" s="358">
        <f t="shared" ref="BEU28" si="748">BES28</f>
        <v>25436.086199999998</v>
      </c>
      <c r="BEV28" s="358"/>
      <c r="BEW28" s="358">
        <f t="shared" ref="BEW28" si="749">BEU28</f>
        <v>25436.086199999998</v>
      </c>
      <c r="BEX28" s="358"/>
      <c r="BEY28" s="358">
        <f t="shared" ref="BEY28" si="750">BEW28</f>
        <v>25436.086199999998</v>
      </c>
      <c r="BEZ28" s="358"/>
      <c r="BFA28" s="358">
        <f t="shared" ref="BFA28" si="751">BEY28</f>
        <v>25436.086199999998</v>
      </c>
      <c r="BFB28" s="358"/>
      <c r="BFC28" s="358">
        <f t="shared" ref="BFC28" si="752">BFA28</f>
        <v>25436.086199999998</v>
      </c>
      <c r="BFD28" s="358"/>
      <c r="BFE28" s="358">
        <f t="shared" ref="BFE28" si="753">BFC28</f>
        <v>25436.086199999998</v>
      </c>
      <c r="BFF28" s="358"/>
      <c r="BFG28" s="358">
        <f t="shared" ref="BFG28" si="754">BFE28</f>
        <v>25436.086199999998</v>
      </c>
      <c r="BFH28" s="358"/>
      <c r="BFI28" s="358">
        <f t="shared" ref="BFI28" si="755">BFG28</f>
        <v>25436.086199999998</v>
      </c>
      <c r="BFJ28" s="358"/>
      <c r="BFK28" s="358">
        <f t="shared" ref="BFK28" si="756">BFI28</f>
        <v>25436.086199999998</v>
      </c>
      <c r="BFL28" s="358"/>
      <c r="BFM28" s="358">
        <f t="shared" ref="BFM28" si="757">BFK28</f>
        <v>25436.086199999998</v>
      </c>
      <c r="BFN28" s="358"/>
      <c r="BFO28" s="358">
        <f t="shared" ref="BFO28" si="758">BFM28</f>
        <v>25436.086199999998</v>
      </c>
      <c r="BFP28" s="358"/>
      <c r="BFQ28" s="358">
        <f t="shared" ref="BFQ28" si="759">BFO28</f>
        <v>25436.086199999998</v>
      </c>
      <c r="BFR28" s="358"/>
      <c r="BFS28" s="358">
        <f t="shared" ref="BFS28" si="760">BFQ28</f>
        <v>25436.086199999998</v>
      </c>
      <c r="BFT28" s="358"/>
      <c r="BFU28" s="358">
        <f t="shared" ref="BFU28" si="761">BFS28</f>
        <v>25436.086199999998</v>
      </c>
      <c r="BFV28" s="358"/>
      <c r="BFW28" s="358">
        <f t="shared" ref="BFW28" si="762">BFU28</f>
        <v>25436.086199999998</v>
      </c>
      <c r="BFX28" s="358"/>
      <c r="BFY28" s="358">
        <f t="shared" ref="BFY28" si="763">BFW28</f>
        <v>25436.086199999998</v>
      </c>
      <c r="BFZ28" s="358"/>
      <c r="BGA28" s="358">
        <f t="shared" ref="BGA28" si="764">BFY28</f>
        <v>25436.086199999998</v>
      </c>
      <c r="BGB28" s="358"/>
      <c r="BGC28" s="358">
        <f t="shared" ref="BGC28" si="765">BGA28</f>
        <v>25436.086199999998</v>
      </c>
      <c r="BGD28" s="358"/>
      <c r="BGE28" s="358">
        <f t="shared" ref="BGE28" si="766">BGC28</f>
        <v>25436.086199999998</v>
      </c>
      <c r="BGF28" s="358"/>
      <c r="BGG28" s="358">
        <f t="shared" ref="BGG28" si="767">BGE28</f>
        <v>25436.086199999998</v>
      </c>
      <c r="BGH28" s="358"/>
      <c r="BGI28" s="358">
        <f t="shared" ref="BGI28" si="768">BGG28</f>
        <v>25436.086199999998</v>
      </c>
      <c r="BGJ28" s="358"/>
      <c r="BGK28" s="358">
        <f t="shared" ref="BGK28" si="769">BGI28</f>
        <v>25436.086199999998</v>
      </c>
      <c r="BGL28" s="358"/>
      <c r="BGM28" s="358">
        <f t="shared" ref="BGM28" si="770">BGK28</f>
        <v>25436.086199999998</v>
      </c>
      <c r="BGN28" s="358"/>
      <c r="BGO28" s="358">
        <f t="shared" ref="BGO28" si="771">BGM28</f>
        <v>25436.086199999998</v>
      </c>
      <c r="BGP28" s="358"/>
      <c r="BGQ28" s="358">
        <f t="shared" ref="BGQ28" si="772">BGO28</f>
        <v>25436.086199999998</v>
      </c>
      <c r="BGR28" s="358"/>
      <c r="BGS28" s="358">
        <f t="shared" ref="BGS28" si="773">BGQ28</f>
        <v>25436.086199999998</v>
      </c>
      <c r="BGT28" s="358"/>
      <c r="BGU28" s="358">
        <f t="shared" ref="BGU28" si="774">BGS28</f>
        <v>25436.086199999998</v>
      </c>
      <c r="BGV28" s="358"/>
      <c r="BGW28" s="358">
        <f t="shared" ref="BGW28" si="775">BGU28</f>
        <v>25436.086199999998</v>
      </c>
      <c r="BGX28" s="358"/>
      <c r="BGY28" s="358">
        <f t="shared" ref="BGY28" si="776">BGW28</f>
        <v>25436.086199999998</v>
      </c>
      <c r="BGZ28" s="358"/>
      <c r="BHA28" s="358">
        <f t="shared" ref="BHA28" si="777">BGY28</f>
        <v>25436.086199999998</v>
      </c>
      <c r="BHB28" s="358"/>
      <c r="BHC28" s="358">
        <f t="shared" ref="BHC28" si="778">BHA28</f>
        <v>25436.086199999998</v>
      </c>
      <c r="BHD28" s="358"/>
      <c r="BHE28" s="358">
        <f t="shared" ref="BHE28" si="779">BHC28</f>
        <v>25436.086199999998</v>
      </c>
      <c r="BHF28" s="358"/>
      <c r="BHG28" s="358">
        <f t="shared" ref="BHG28" si="780">BHE28</f>
        <v>25436.086199999998</v>
      </c>
      <c r="BHH28" s="358"/>
      <c r="BHI28" s="358">
        <f t="shared" ref="BHI28" si="781">BHG28</f>
        <v>25436.086199999998</v>
      </c>
      <c r="BHJ28" s="358"/>
      <c r="BHK28" s="358">
        <f t="shared" ref="BHK28" si="782">BHI28</f>
        <v>25436.086199999998</v>
      </c>
      <c r="BHL28" s="358"/>
      <c r="BHM28" s="358">
        <f t="shared" ref="BHM28" si="783">BHK28</f>
        <v>25436.086199999998</v>
      </c>
      <c r="BHN28" s="358"/>
      <c r="BHO28" s="358">
        <f t="shared" ref="BHO28" si="784">BHM28</f>
        <v>25436.086199999998</v>
      </c>
      <c r="BHP28" s="358"/>
      <c r="BHQ28" s="358">
        <f t="shared" ref="BHQ28" si="785">BHO28</f>
        <v>25436.086199999998</v>
      </c>
      <c r="BHR28" s="358"/>
      <c r="BHS28" s="358">
        <f t="shared" ref="BHS28" si="786">BHQ28</f>
        <v>25436.086199999998</v>
      </c>
      <c r="BHT28" s="358"/>
      <c r="BHU28" s="358">
        <f t="shared" ref="BHU28" si="787">BHS28</f>
        <v>25436.086199999998</v>
      </c>
      <c r="BHV28" s="358"/>
      <c r="BHW28" s="358">
        <f t="shared" ref="BHW28" si="788">BHU28</f>
        <v>25436.086199999998</v>
      </c>
      <c r="BHX28" s="358"/>
      <c r="BHY28" s="358">
        <f t="shared" ref="BHY28" si="789">BHW28</f>
        <v>25436.086199999998</v>
      </c>
      <c r="BHZ28" s="358"/>
      <c r="BIA28" s="358">
        <f t="shared" ref="BIA28" si="790">BHY28</f>
        <v>25436.086199999998</v>
      </c>
      <c r="BIB28" s="358"/>
      <c r="BIC28" s="358">
        <f t="shared" ref="BIC28" si="791">BIA28</f>
        <v>25436.086199999998</v>
      </c>
      <c r="BID28" s="358"/>
      <c r="BIE28" s="358">
        <f t="shared" ref="BIE28" si="792">BIC28</f>
        <v>25436.086199999998</v>
      </c>
      <c r="BIF28" s="358"/>
      <c r="BIG28" s="358">
        <f t="shared" ref="BIG28" si="793">BIE28</f>
        <v>25436.086199999998</v>
      </c>
      <c r="BIH28" s="358"/>
      <c r="BII28" s="358">
        <f t="shared" ref="BII28" si="794">BIG28</f>
        <v>25436.086199999998</v>
      </c>
      <c r="BIJ28" s="358"/>
      <c r="BIK28" s="358">
        <f t="shared" ref="BIK28" si="795">BII28</f>
        <v>25436.086199999998</v>
      </c>
      <c r="BIL28" s="358"/>
      <c r="BIM28" s="358">
        <f t="shared" ref="BIM28" si="796">BIK28</f>
        <v>25436.086199999998</v>
      </c>
      <c r="BIN28" s="358"/>
      <c r="BIO28" s="358">
        <f t="shared" ref="BIO28" si="797">BIM28</f>
        <v>25436.086199999998</v>
      </c>
      <c r="BIP28" s="358"/>
      <c r="BIQ28" s="358">
        <f t="shared" ref="BIQ28" si="798">BIO28</f>
        <v>25436.086199999998</v>
      </c>
      <c r="BIR28" s="358"/>
      <c r="BIS28" s="358">
        <f t="shared" ref="BIS28" si="799">BIQ28</f>
        <v>25436.086199999998</v>
      </c>
      <c r="BIT28" s="358"/>
      <c r="BIU28" s="358">
        <f t="shared" ref="BIU28" si="800">BIS28</f>
        <v>25436.086199999998</v>
      </c>
      <c r="BIV28" s="358"/>
      <c r="BIW28" s="358">
        <f t="shared" ref="BIW28" si="801">BIU28</f>
        <v>25436.086199999998</v>
      </c>
      <c r="BIX28" s="358"/>
      <c r="BIY28" s="358">
        <f t="shared" ref="BIY28" si="802">BIW28</f>
        <v>25436.086199999998</v>
      </c>
      <c r="BIZ28" s="358"/>
      <c r="BJA28" s="358">
        <f t="shared" ref="BJA28" si="803">BIY28</f>
        <v>25436.086199999998</v>
      </c>
      <c r="BJB28" s="358"/>
      <c r="BJC28" s="358">
        <f t="shared" ref="BJC28" si="804">BJA28</f>
        <v>25436.086199999998</v>
      </c>
      <c r="BJD28" s="358"/>
      <c r="BJE28" s="358">
        <f t="shared" ref="BJE28" si="805">BJC28</f>
        <v>25436.086199999998</v>
      </c>
      <c r="BJF28" s="358"/>
      <c r="BJG28" s="358">
        <f t="shared" ref="BJG28" si="806">BJE28</f>
        <v>25436.086199999998</v>
      </c>
      <c r="BJH28" s="358"/>
      <c r="BJI28" s="358">
        <f t="shared" ref="BJI28" si="807">BJG28</f>
        <v>25436.086199999998</v>
      </c>
      <c r="BJJ28" s="358"/>
      <c r="BJK28" s="358">
        <f t="shared" ref="BJK28" si="808">BJI28</f>
        <v>25436.086199999998</v>
      </c>
      <c r="BJL28" s="358"/>
      <c r="BJM28" s="358">
        <f t="shared" ref="BJM28" si="809">BJK28</f>
        <v>25436.086199999998</v>
      </c>
      <c r="BJN28" s="358"/>
      <c r="BJO28" s="358">
        <f t="shared" ref="BJO28" si="810">BJM28</f>
        <v>25436.086199999998</v>
      </c>
      <c r="BJP28" s="358"/>
      <c r="BJQ28" s="358">
        <f t="shared" ref="BJQ28" si="811">BJO28</f>
        <v>25436.086199999998</v>
      </c>
      <c r="BJR28" s="358"/>
      <c r="BJS28" s="358">
        <f t="shared" ref="BJS28" si="812">BJQ28</f>
        <v>25436.086199999998</v>
      </c>
      <c r="BJT28" s="358"/>
      <c r="BJU28" s="358">
        <f t="shared" ref="BJU28" si="813">BJS28</f>
        <v>25436.086199999998</v>
      </c>
      <c r="BJV28" s="358"/>
      <c r="BJW28" s="358">
        <f t="shared" ref="BJW28" si="814">BJU28</f>
        <v>25436.086199999998</v>
      </c>
      <c r="BJX28" s="358"/>
      <c r="BJY28" s="358">
        <f t="shared" ref="BJY28" si="815">BJW28</f>
        <v>25436.086199999998</v>
      </c>
      <c r="BJZ28" s="358"/>
      <c r="BKA28" s="358">
        <f t="shared" ref="BKA28" si="816">BJY28</f>
        <v>25436.086199999998</v>
      </c>
      <c r="BKB28" s="358"/>
      <c r="BKC28" s="358">
        <f t="shared" ref="BKC28" si="817">BKA28</f>
        <v>25436.086199999998</v>
      </c>
      <c r="BKD28" s="358"/>
      <c r="BKE28" s="358">
        <f t="shared" ref="BKE28" si="818">BKC28</f>
        <v>25436.086199999998</v>
      </c>
      <c r="BKF28" s="358"/>
      <c r="BKG28" s="358">
        <f t="shared" ref="BKG28" si="819">BKE28</f>
        <v>25436.086199999998</v>
      </c>
      <c r="BKH28" s="358"/>
      <c r="BKI28" s="358">
        <f t="shared" ref="BKI28" si="820">BKG28</f>
        <v>25436.086199999998</v>
      </c>
      <c r="BKJ28" s="358"/>
      <c r="BKK28" s="358">
        <f t="shared" ref="BKK28" si="821">BKI28</f>
        <v>25436.086199999998</v>
      </c>
      <c r="BKL28" s="358"/>
      <c r="BKM28" s="358">
        <f t="shared" ref="BKM28" si="822">BKK28</f>
        <v>25436.086199999998</v>
      </c>
      <c r="BKN28" s="358"/>
      <c r="BKO28" s="358">
        <f t="shared" ref="BKO28" si="823">BKM28</f>
        <v>25436.086199999998</v>
      </c>
      <c r="BKP28" s="358"/>
      <c r="BKQ28" s="358">
        <f t="shared" ref="BKQ28" si="824">BKO28</f>
        <v>25436.086199999998</v>
      </c>
      <c r="BKR28" s="358"/>
      <c r="BKS28" s="358">
        <f t="shared" ref="BKS28" si="825">BKQ28</f>
        <v>25436.086199999998</v>
      </c>
      <c r="BKT28" s="358"/>
      <c r="BKU28" s="358">
        <f t="shared" ref="BKU28" si="826">BKS28</f>
        <v>25436.086199999998</v>
      </c>
      <c r="BKV28" s="358"/>
      <c r="BKW28" s="358">
        <f t="shared" ref="BKW28" si="827">BKU28</f>
        <v>25436.086199999998</v>
      </c>
      <c r="BKX28" s="358"/>
      <c r="BKY28" s="358">
        <f t="shared" ref="BKY28" si="828">BKW28</f>
        <v>25436.086199999998</v>
      </c>
      <c r="BKZ28" s="358"/>
      <c r="BLA28" s="358">
        <f t="shared" ref="BLA28" si="829">BKY28</f>
        <v>25436.086199999998</v>
      </c>
      <c r="BLB28" s="358"/>
      <c r="BLC28" s="358">
        <f t="shared" ref="BLC28" si="830">BLA28</f>
        <v>25436.086199999998</v>
      </c>
      <c r="BLD28" s="358"/>
      <c r="BLE28" s="358">
        <f t="shared" ref="BLE28" si="831">BLC28</f>
        <v>25436.086199999998</v>
      </c>
      <c r="BLF28" s="358"/>
      <c r="BLG28" s="358">
        <f t="shared" ref="BLG28" si="832">BLE28</f>
        <v>25436.086199999998</v>
      </c>
      <c r="BLH28" s="358"/>
      <c r="BLI28" s="358">
        <f t="shared" ref="BLI28" si="833">BLG28</f>
        <v>25436.086199999998</v>
      </c>
      <c r="BLJ28" s="358"/>
      <c r="BLK28" s="358">
        <f t="shared" ref="BLK28" si="834">BLI28</f>
        <v>25436.086199999998</v>
      </c>
      <c r="BLL28" s="358"/>
      <c r="BLM28" s="358">
        <f t="shared" ref="BLM28" si="835">BLK28</f>
        <v>25436.086199999998</v>
      </c>
      <c r="BLN28" s="358"/>
      <c r="BLO28" s="358">
        <f t="shared" ref="BLO28" si="836">BLM28</f>
        <v>25436.086199999998</v>
      </c>
      <c r="BLP28" s="358"/>
      <c r="BLQ28" s="358">
        <f t="shared" ref="BLQ28" si="837">BLO28</f>
        <v>25436.086199999998</v>
      </c>
      <c r="BLR28" s="358"/>
      <c r="BLS28" s="358">
        <f t="shared" ref="BLS28" si="838">BLQ28</f>
        <v>25436.086199999998</v>
      </c>
      <c r="BLT28" s="358"/>
      <c r="BLU28" s="358">
        <f t="shared" ref="BLU28" si="839">BLS28</f>
        <v>25436.086199999998</v>
      </c>
      <c r="BLV28" s="358"/>
      <c r="BLW28" s="358">
        <f t="shared" ref="BLW28" si="840">BLU28</f>
        <v>25436.086199999998</v>
      </c>
      <c r="BLX28" s="358"/>
      <c r="BLY28" s="358">
        <f t="shared" ref="BLY28" si="841">BLW28</f>
        <v>25436.086199999998</v>
      </c>
      <c r="BLZ28" s="358"/>
      <c r="BMA28" s="358">
        <f t="shared" ref="BMA28" si="842">BLY28</f>
        <v>25436.086199999998</v>
      </c>
      <c r="BMB28" s="358"/>
      <c r="BMC28" s="358">
        <f t="shared" ref="BMC28" si="843">BMA28</f>
        <v>25436.086199999998</v>
      </c>
      <c r="BMD28" s="358"/>
      <c r="BME28" s="358">
        <f t="shared" ref="BME28" si="844">BMC28</f>
        <v>25436.086199999998</v>
      </c>
      <c r="BMF28" s="358"/>
      <c r="BMG28" s="358">
        <f t="shared" ref="BMG28" si="845">BME28</f>
        <v>25436.086199999998</v>
      </c>
      <c r="BMH28" s="358"/>
      <c r="BMI28" s="358">
        <f t="shared" ref="BMI28" si="846">BMG28</f>
        <v>25436.086199999998</v>
      </c>
      <c r="BMJ28" s="358"/>
      <c r="BMK28" s="358">
        <f t="shared" ref="BMK28" si="847">BMI28</f>
        <v>25436.086199999998</v>
      </c>
      <c r="BML28" s="358"/>
      <c r="BMM28" s="358">
        <f t="shared" ref="BMM28" si="848">BMK28</f>
        <v>25436.086199999998</v>
      </c>
      <c r="BMN28" s="358"/>
      <c r="BMO28" s="358">
        <f t="shared" ref="BMO28" si="849">BMM28</f>
        <v>25436.086199999998</v>
      </c>
      <c r="BMP28" s="358"/>
      <c r="BMQ28" s="358">
        <f t="shared" ref="BMQ28" si="850">BMO28</f>
        <v>25436.086199999998</v>
      </c>
      <c r="BMR28" s="358"/>
      <c r="BMS28" s="358">
        <f t="shared" ref="BMS28" si="851">BMQ28</f>
        <v>25436.086199999998</v>
      </c>
      <c r="BMT28" s="358"/>
      <c r="BMU28" s="358">
        <f t="shared" ref="BMU28" si="852">BMS28</f>
        <v>25436.086199999998</v>
      </c>
      <c r="BMV28" s="358"/>
      <c r="BMW28" s="358">
        <f t="shared" ref="BMW28" si="853">BMU28</f>
        <v>25436.086199999998</v>
      </c>
      <c r="BMX28" s="358"/>
      <c r="BMY28" s="358">
        <f t="shared" ref="BMY28" si="854">BMW28</f>
        <v>25436.086199999998</v>
      </c>
      <c r="BMZ28" s="358"/>
      <c r="BNA28" s="358">
        <f t="shared" ref="BNA28" si="855">BMY28</f>
        <v>25436.086199999998</v>
      </c>
      <c r="BNB28" s="358"/>
      <c r="BNC28" s="358">
        <f t="shared" ref="BNC28" si="856">BNA28</f>
        <v>25436.086199999998</v>
      </c>
      <c r="BND28" s="358"/>
      <c r="BNE28" s="358">
        <f t="shared" ref="BNE28" si="857">BNC28</f>
        <v>25436.086199999998</v>
      </c>
      <c r="BNF28" s="358"/>
      <c r="BNG28" s="358">
        <f t="shared" ref="BNG28" si="858">BNE28</f>
        <v>25436.086199999998</v>
      </c>
      <c r="BNH28" s="358"/>
      <c r="BNI28" s="358">
        <f t="shared" ref="BNI28" si="859">BNG28</f>
        <v>25436.086199999998</v>
      </c>
      <c r="BNJ28" s="358"/>
      <c r="BNK28" s="358">
        <f t="shared" ref="BNK28" si="860">BNI28</f>
        <v>25436.086199999998</v>
      </c>
      <c r="BNL28" s="358"/>
      <c r="BNM28" s="358">
        <f t="shared" ref="BNM28" si="861">BNK28</f>
        <v>25436.086199999998</v>
      </c>
      <c r="BNN28" s="358"/>
      <c r="BNO28" s="358">
        <f t="shared" ref="BNO28" si="862">BNM28</f>
        <v>25436.086199999998</v>
      </c>
      <c r="BNP28" s="358"/>
      <c r="BNQ28" s="358">
        <f t="shared" ref="BNQ28" si="863">BNO28</f>
        <v>25436.086199999998</v>
      </c>
      <c r="BNR28" s="358"/>
      <c r="BNS28" s="358">
        <f t="shared" ref="BNS28" si="864">BNQ28</f>
        <v>25436.086199999998</v>
      </c>
      <c r="BNT28" s="358"/>
      <c r="BNU28" s="358">
        <f t="shared" ref="BNU28" si="865">BNS28</f>
        <v>25436.086199999998</v>
      </c>
      <c r="BNV28" s="358"/>
      <c r="BNW28" s="358">
        <f t="shared" ref="BNW28" si="866">BNU28</f>
        <v>25436.086199999998</v>
      </c>
      <c r="BNX28" s="358"/>
      <c r="BNY28" s="358">
        <f t="shared" ref="BNY28" si="867">BNW28</f>
        <v>25436.086199999998</v>
      </c>
      <c r="BNZ28" s="358"/>
      <c r="BOA28" s="358">
        <f t="shared" ref="BOA28" si="868">BNY28</f>
        <v>25436.086199999998</v>
      </c>
      <c r="BOB28" s="358"/>
      <c r="BOC28" s="358">
        <f t="shared" ref="BOC28" si="869">BOA28</f>
        <v>25436.086199999998</v>
      </c>
      <c r="BOD28" s="358"/>
      <c r="BOE28" s="358">
        <f t="shared" ref="BOE28" si="870">BOC28</f>
        <v>25436.086199999998</v>
      </c>
      <c r="BOF28" s="358"/>
      <c r="BOG28" s="358">
        <f t="shared" ref="BOG28" si="871">BOE28</f>
        <v>25436.086199999998</v>
      </c>
      <c r="BOH28" s="358"/>
      <c r="BOI28" s="358">
        <f t="shared" ref="BOI28" si="872">BOG28</f>
        <v>25436.086199999998</v>
      </c>
      <c r="BOJ28" s="358"/>
      <c r="BOK28" s="358">
        <f t="shared" ref="BOK28" si="873">BOI28</f>
        <v>25436.086199999998</v>
      </c>
      <c r="BOL28" s="358"/>
      <c r="BOM28" s="358">
        <f t="shared" ref="BOM28" si="874">BOK28</f>
        <v>25436.086199999998</v>
      </c>
      <c r="BON28" s="358"/>
      <c r="BOO28" s="358">
        <f t="shared" ref="BOO28" si="875">BOM28</f>
        <v>25436.086199999998</v>
      </c>
      <c r="BOP28" s="358"/>
      <c r="BOQ28" s="358">
        <f t="shared" ref="BOQ28" si="876">BOO28</f>
        <v>25436.086199999998</v>
      </c>
      <c r="BOR28" s="358"/>
      <c r="BOS28" s="358">
        <f t="shared" ref="BOS28" si="877">BOQ28</f>
        <v>25436.086199999998</v>
      </c>
      <c r="BOT28" s="358"/>
      <c r="BOU28" s="358">
        <f t="shared" ref="BOU28" si="878">BOS28</f>
        <v>25436.086199999998</v>
      </c>
      <c r="BOV28" s="358"/>
      <c r="BOW28" s="358">
        <f t="shared" ref="BOW28" si="879">BOU28</f>
        <v>25436.086199999998</v>
      </c>
      <c r="BOX28" s="358"/>
      <c r="BOY28" s="358">
        <f t="shared" ref="BOY28" si="880">BOW28</f>
        <v>25436.086199999998</v>
      </c>
      <c r="BOZ28" s="358"/>
      <c r="BPA28" s="358">
        <f t="shared" ref="BPA28" si="881">BOY28</f>
        <v>25436.086199999998</v>
      </c>
      <c r="BPB28" s="358"/>
      <c r="BPC28" s="358">
        <f t="shared" ref="BPC28" si="882">BPA28</f>
        <v>25436.086199999998</v>
      </c>
      <c r="BPD28" s="358"/>
      <c r="BPE28" s="358">
        <f t="shared" ref="BPE28" si="883">BPC28</f>
        <v>25436.086199999998</v>
      </c>
      <c r="BPF28" s="358"/>
      <c r="BPG28" s="358">
        <f t="shared" ref="BPG28" si="884">BPE28</f>
        <v>25436.086199999998</v>
      </c>
      <c r="BPH28" s="358"/>
      <c r="BPI28" s="358">
        <f t="shared" ref="BPI28" si="885">BPG28</f>
        <v>25436.086199999998</v>
      </c>
      <c r="BPJ28" s="358"/>
      <c r="BPK28" s="358">
        <f t="shared" ref="BPK28" si="886">BPI28</f>
        <v>25436.086199999998</v>
      </c>
      <c r="BPL28" s="358"/>
      <c r="BPM28" s="358">
        <f t="shared" ref="BPM28" si="887">BPK28</f>
        <v>25436.086199999998</v>
      </c>
      <c r="BPN28" s="358"/>
      <c r="BPO28" s="358">
        <f t="shared" ref="BPO28" si="888">BPM28</f>
        <v>25436.086199999998</v>
      </c>
      <c r="BPP28" s="358"/>
      <c r="BPQ28" s="358">
        <f t="shared" ref="BPQ28" si="889">BPO28</f>
        <v>25436.086199999998</v>
      </c>
      <c r="BPR28" s="358"/>
      <c r="BPS28" s="358">
        <f t="shared" ref="BPS28" si="890">BPQ28</f>
        <v>25436.086199999998</v>
      </c>
      <c r="BPT28" s="358"/>
      <c r="BPU28" s="358">
        <f t="shared" ref="BPU28" si="891">BPS28</f>
        <v>25436.086199999998</v>
      </c>
      <c r="BPV28" s="358"/>
      <c r="BPW28" s="358">
        <f t="shared" ref="BPW28" si="892">BPU28</f>
        <v>25436.086199999998</v>
      </c>
      <c r="BPX28" s="358"/>
      <c r="BPY28" s="358">
        <f t="shared" ref="BPY28" si="893">BPW28</f>
        <v>25436.086199999998</v>
      </c>
      <c r="BPZ28" s="358"/>
      <c r="BQA28" s="358">
        <f t="shared" ref="BQA28" si="894">BPY28</f>
        <v>25436.086199999998</v>
      </c>
      <c r="BQB28" s="358"/>
      <c r="BQC28" s="358">
        <f t="shared" ref="BQC28" si="895">BQA28</f>
        <v>25436.086199999998</v>
      </c>
      <c r="BQD28" s="358"/>
      <c r="BQE28" s="358">
        <f t="shared" ref="BQE28" si="896">BQC28</f>
        <v>25436.086199999998</v>
      </c>
      <c r="BQF28" s="358"/>
      <c r="BQG28" s="358">
        <f t="shared" ref="BQG28" si="897">BQE28</f>
        <v>25436.086199999998</v>
      </c>
      <c r="BQH28" s="358"/>
      <c r="BQI28" s="358">
        <f t="shared" ref="BQI28" si="898">BQG28</f>
        <v>25436.086199999998</v>
      </c>
      <c r="BQJ28" s="358"/>
      <c r="BQK28" s="358">
        <f t="shared" ref="BQK28" si="899">BQI28</f>
        <v>25436.086199999998</v>
      </c>
      <c r="BQL28" s="358"/>
      <c r="BQM28" s="358">
        <f t="shared" ref="BQM28" si="900">BQK28</f>
        <v>25436.086199999998</v>
      </c>
      <c r="BQN28" s="358"/>
      <c r="BQO28" s="358">
        <f t="shared" ref="BQO28" si="901">BQM28</f>
        <v>25436.086199999998</v>
      </c>
      <c r="BQP28" s="358"/>
      <c r="BQQ28" s="358">
        <f t="shared" ref="BQQ28" si="902">BQO28</f>
        <v>25436.086199999998</v>
      </c>
      <c r="BQR28" s="358"/>
      <c r="BQS28" s="358">
        <f t="shared" ref="BQS28" si="903">BQQ28</f>
        <v>25436.086199999998</v>
      </c>
      <c r="BQT28" s="358"/>
      <c r="BQU28" s="358">
        <f t="shared" ref="BQU28" si="904">BQS28</f>
        <v>25436.086199999998</v>
      </c>
      <c r="BQV28" s="358"/>
      <c r="BQW28" s="358">
        <f t="shared" ref="BQW28" si="905">BQU28</f>
        <v>25436.086199999998</v>
      </c>
      <c r="BQX28" s="358"/>
      <c r="BQY28" s="358">
        <f t="shared" ref="BQY28" si="906">BQW28</f>
        <v>25436.086199999998</v>
      </c>
      <c r="BQZ28" s="358"/>
      <c r="BRA28" s="358">
        <f t="shared" ref="BRA28" si="907">BQY28</f>
        <v>25436.086199999998</v>
      </c>
      <c r="BRB28" s="358"/>
      <c r="BRC28" s="358">
        <f t="shared" ref="BRC28" si="908">BRA28</f>
        <v>25436.086199999998</v>
      </c>
      <c r="BRD28" s="358"/>
      <c r="BRE28" s="358">
        <f t="shared" ref="BRE28" si="909">BRC28</f>
        <v>25436.086199999998</v>
      </c>
      <c r="BRF28" s="358"/>
      <c r="BRG28" s="358">
        <f t="shared" ref="BRG28" si="910">BRE28</f>
        <v>25436.086199999998</v>
      </c>
      <c r="BRH28" s="358"/>
      <c r="BRI28" s="358">
        <f t="shared" ref="BRI28" si="911">BRG28</f>
        <v>25436.086199999998</v>
      </c>
      <c r="BRJ28" s="358"/>
      <c r="BRK28" s="358">
        <f t="shared" ref="BRK28" si="912">BRI28</f>
        <v>25436.086199999998</v>
      </c>
      <c r="BRL28" s="358"/>
      <c r="BRM28" s="358">
        <f t="shared" ref="BRM28" si="913">BRK28</f>
        <v>25436.086199999998</v>
      </c>
      <c r="BRN28" s="358"/>
      <c r="BRO28" s="358">
        <f t="shared" ref="BRO28" si="914">BRM28</f>
        <v>25436.086199999998</v>
      </c>
      <c r="BRP28" s="358"/>
      <c r="BRQ28" s="358">
        <f t="shared" ref="BRQ28" si="915">BRO28</f>
        <v>25436.086199999998</v>
      </c>
      <c r="BRR28" s="358"/>
      <c r="BRS28" s="358">
        <f t="shared" ref="BRS28" si="916">BRQ28</f>
        <v>25436.086199999998</v>
      </c>
      <c r="BRT28" s="358"/>
      <c r="BRU28" s="358">
        <f t="shared" ref="BRU28" si="917">BRS28</f>
        <v>25436.086199999998</v>
      </c>
      <c r="BRV28" s="358"/>
      <c r="BRW28" s="358">
        <f t="shared" ref="BRW28" si="918">BRU28</f>
        <v>25436.086199999998</v>
      </c>
      <c r="BRX28" s="358"/>
      <c r="BRY28" s="358">
        <f t="shared" ref="BRY28" si="919">BRW28</f>
        <v>25436.086199999998</v>
      </c>
      <c r="BRZ28" s="358"/>
      <c r="BSA28" s="358">
        <f t="shared" ref="BSA28" si="920">BRY28</f>
        <v>25436.086199999998</v>
      </c>
      <c r="BSB28" s="358"/>
      <c r="BSC28" s="358">
        <f t="shared" ref="BSC28" si="921">BSA28</f>
        <v>25436.086199999998</v>
      </c>
      <c r="BSD28" s="358"/>
      <c r="BSE28" s="358">
        <f t="shared" ref="BSE28" si="922">BSC28</f>
        <v>25436.086199999998</v>
      </c>
      <c r="BSF28" s="358"/>
      <c r="BSG28" s="358">
        <f t="shared" ref="BSG28" si="923">BSE28</f>
        <v>25436.086199999998</v>
      </c>
      <c r="BSH28" s="358"/>
      <c r="BSI28" s="358">
        <f t="shared" ref="BSI28" si="924">BSG28</f>
        <v>25436.086199999998</v>
      </c>
      <c r="BSJ28" s="358"/>
      <c r="BSK28" s="358">
        <f t="shared" ref="BSK28" si="925">BSI28</f>
        <v>25436.086199999998</v>
      </c>
      <c r="BSL28" s="358"/>
      <c r="BSM28" s="358">
        <f t="shared" ref="BSM28" si="926">BSK28</f>
        <v>25436.086199999998</v>
      </c>
      <c r="BSN28" s="358"/>
      <c r="BSO28" s="358">
        <f t="shared" ref="BSO28" si="927">BSM28</f>
        <v>25436.086199999998</v>
      </c>
      <c r="BSP28" s="358"/>
      <c r="BSQ28" s="358">
        <f t="shared" ref="BSQ28" si="928">BSO28</f>
        <v>25436.086199999998</v>
      </c>
      <c r="BSR28" s="358"/>
      <c r="BSS28" s="358">
        <f t="shared" ref="BSS28" si="929">BSQ28</f>
        <v>25436.086199999998</v>
      </c>
      <c r="BST28" s="358"/>
      <c r="BSU28" s="358">
        <f t="shared" ref="BSU28" si="930">BSS28</f>
        <v>25436.086199999998</v>
      </c>
      <c r="BSV28" s="358"/>
      <c r="BSW28" s="358">
        <f t="shared" ref="BSW28" si="931">BSU28</f>
        <v>25436.086199999998</v>
      </c>
      <c r="BSX28" s="358"/>
      <c r="BSY28" s="358">
        <f t="shared" ref="BSY28" si="932">BSW28</f>
        <v>25436.086199999998</v>
      </c>
      <c r="BSZ28" s="358"/>
      <c r="BTA28" s="358">
        <f t="shared" ref="BTA28" si="933">BSY28</f>
        <v>25436.086199999998</v>
      </c>
      <c r="BTB28" s="358"/>
      <c r="BTC28" s="358">
        <f t="shared" ref="BTC28" si="934">BTA28</f>
        <v>25436.086199999998</v>
      </c>
      <c r="BTD28" s="358"/>
      <c r="BTE28" s="358">
        <f t="shared" ref="BTE28" si="935">BTC28</f>
        <v>25436.086199999998</v>
      </c>
      <c r="BTF28" s="358"/>
      <c r="BTG28" s="358">
        <f t="shared" ref="BTG28" si="936">BTE28</f>
        <v>25436.086199999998</v>
      </c>
      <c r="BTH28" s="358"/>
      <c r="BTI28" s="358">
        <f t="shared" ref="BTI28" si="937">BTG28</f>
        <v>25436.086199999998</v>
      </c>
      <c r="BTJ28" s="358"/>
      <c r="BTK28" s="358">
        <f t="shared" ref="BTK28" si="938">BTI28</f>
        <v>25436.086199999998</v>
      </c>
      <c r="BTL28" s="358"/>
      <c r="BTM28" s="358">
        <f t="shared" ref="BTM28" si="939">BTK28</f>
        <v>25436.086199999998</v>
      </c>
      <c r="BTN28" s="358"/>
      <c r="BTO28" s="358">
        <f t="shared" ref="BTO28" si="940">BTM28</f>
        <v>25436.086199999998</v>
      </c>
      <c r="BTP28" s="358"/>
      <c r="BTQ28" s="358">
        <f t="shared" ref="BTQ28" si="941">BTO28</f>
        <v>25436.086199999998</v>
      </c>
      <c r="BTR28" s="358"/>
      <c r="BTS28" s="358">
        <f t="shared" ref="BTS28" si="942">BTQ28</f>
        <v>25436.086199999998</v>
      </c>
      <c r="BTT28" s="358"/>
      <c r="BTU28" s="358">
        <f t="shared" ref="BTU28" si="943">BTS28</f>
        <v>25436.086199999998</v>
      </c>
      <c r="BTV28" s="358"/>
      <c r="BTW28" s="358">
        <f t="shared" ref="BTW28" si="944">BTU28</f>
        <v>25436.086199999998</v>
      </c>
      <c r="BTX28" s="358"/>
      <c r="BTY28" s="358">
        <f t="shared" ref="BTY28" si="945">BTW28</f>
        <v>25436.086199999998</v>
      </c>
      <c r="BTZ28" s="358"/>
      <c r="BUA28" s="358">
        <f t="shared" ref="BUA28" si="946">BTY28</f>
        <v>25436.086199999998</v>
      </c>
      <c r="BUB28" s="358"/>
      <c r="BUC28" s="358">
        <f t="shared" ref="BUC28" si="947">BUA28</f>
        <v>25436.086199999998</v>
      </c>
      <c r="BUD28" s="358"/>
      <c r="BUE28" s="358">
        <f t="shared" ref="BUE28" si="948">BUC28</f>
        <v>25436.086199999998</v>
      </c>
      <c r="BUF28" s="358"/>
      <c r="BUG28" s="358">
        <f t="shared" ref="BUG28" si="949">BUE28</f>
        <v>25436.086199999998</v>
      </c>
      <c r="BUH28" s="358"/>
      <c r="BUI28" s="358">
        <f t="shared" ref="BUI28" si="950">BUG28</f>
        <v>25436.086199999998</v>
      </c>
      <c r="BUJ28" s="358"/>
      <c r="BUK28" s="358">
        <f t="shared" ref="BUK28" si="951">BUI28</f>
        <v>25436.086199999998</v>
      </c>
      <c r="BUL28" s="358"/>
      <c r="BUM28" s="358">
        <f t="shared" ref="BUM28" si="952">BUK28</f>
        <v>25436.086199999998</v>
      </c>
      <c r="BUN28" s="358"/>
      <c r="BUO28" s="358">
        <f t="shared" ref="BUO28" si="953">BUM28</f>
        <v>25436.086199999998</v>
      </c>
      <c r="BUP28" s="358"/>
      <c r="BUQ28" s="358">
        <f t="shared" ref="BUQ28" si="954">BUO28</f>
        <v>25436.086199999998</v>
      </c>
      <c r="BUR28" s="358"/>
      <c r="BUS28" s="358">
        <f t="shared" ref="BUS28" si="955">BUQ28</f>
        <v>25436.086199999998</v>
      </c>
      <c r="BUT28" s="358"/>
      <c r="BUU28" s="358">
        <f t="shared" ref="BUU28" si="956">BUS28</f>
        <v>25436.086199999998</v>
      </c>
      <c r="BUV28" s="358"/>
      <c r="BUW28" s="358">
        <f t="shared" ref="BUW28" si="957">BUU28</f>
        <v>25436.086199999998</v>
      </c>
      <c r="BUX28" s="358"/>
      <c r="BUY28" s="358">
        <f t="shared" ref="BUY28" si="958">BUW28</f>
        <v>25436.086199999998</v>
      </c>
      <c r="BUZ28" s="358"/>
      <c r="BVA28" s="358">
        <f t="shared" ref="BVA28" si="959">BUY28</f>
        <v>25436.086199999998</v>
      </c>
      <c r="BVB28" s="358"/>
      <c r="BVC28" s="358">
        <f t="shared" ref="BVC28" si="960">BVA28</f>
        <v>25436.086199999998</v>
      </c>
      <c r="BVD28" s="358"/>
      <c r="BVE28" s="358">
        <f t="shared" ref="BVE28" si="961">BVC28</f>
        <v>25436.086199999998</v>
      </c>
      <c r="BVF28" s="358"/>
      <c r="BVG28" s="358">
        <f t="shared" ref="BVG28" si="962">BVE28</f>
        <v>25436.086199999998</v>
      </c>
      <c r="BVH28" s="358"/>
      <c r="BVI28" s="358">
        <f t="shared" ref="BVI28" si="963">BVG28</f>
        <v>25436.086199999998</v>
      </c>
      <c r="BVJ28" s="358"/>
      <c r="BVK28" s="358">
        <f t="shared" ref="BVK28" si="964">BVI28</f>
        <v>25436.086199999998</v>
      </c>
      <c r="BVL28" s="358"/>
      <c r="BVM28" s="358">
        <f t="shared" ref="BVM28" si="965">BVK28</f>
        <v>25436.086199999998</v>
      </c>
      <c r="BVN28" s="358"/>
      <c r="BVO28" s="358">
        <f t="shared" ref="BVO28" si="966">BVM28</f>
        <v>25436.086199999998</v>
      </c>
      <c r="BVP28" s="358"/>
      <c r="BVQ28" s="358">
        <f t="shared" ref="BVQ28" si="967">BVO28</f>
        <v>25436.086199999998</v>
      </c>
      <c r="BVR28" s="358"/>
      <c r="BVS28" s="358">
        <f t="shared" ref="BVS28" si="968">BVQ28</f>
        <v>25436.086199999998</v>
      </c>
      <c r="BVT28" s="358"/>
      <c r="BVU28" s="358">
        <f t="shared" ref="BVU28" si="969">BVS28</f>
        <v>25436.086199999998</v>
      </c>
      <c r="BVV28" s="358"/>
      <c r="BVW28" s="358">
        <f t="shared" ref="BVW28" si="970">BVU28</f>
        <v>25436.086199999998</v>
      </c>
      <c r="BVX28" s="358"/>
      <c r="BVY28" s="358">
        <f t="shared" ref="BVY28" si="971">BVW28</f>
        <v>25436.086199999998</v>
      </c>
      <c r="BVZ28" s="358"/>
      <c r="BWA28" s="358">
        <f t="shared" ref="BWA28" si="972">BVY28</f>
        <v>25436.086199999998</v>
      </c>
      <c r="BWB28" s="358"/>
      <c r="BWC28" s="358">
        <f t="shared" ref="BWC28" si="973">BWA28</f>
        <v>25436.086199999998</v>
      </c>
      <c r="BWD28" s="358"/>
      <c r="BWE28" s="358">
        <f t="shared" ref="BWE28" si="974">BWC28</f>
        <v>25436.086199999998</v>
      </c>
      <c r="BWF28" s="358"/>
      <c r="BWG28" s="358">
        <f t="shared" ref="BWG28" si="975">BWE28</f>
        <v>25436.086199999998</v>
      </c>
      <c r="BWH28" s="358"/>
      <c r="BWI28" s="358">
        <f t="shared" ref="BWI28" si="976">BWG28</f>
        <v>25436.086199999998</v>
      </c>
      <c r="BWJ28" s="358"/>
      <c r="BWK28" s="358">
        <f t="shared" ref="BWK28" si="977">BWI28</f>
        <v>25436.086199999998</v>
      </c>
      <c r="BWL28" s="358"/>
      <c r="BWM28" s="358">
        <f t="shared" ref="BWM28" si="978">BWK28</f>
        <v>25436.086199999998</v>
      </c>
      <c r="BWN28" s="358"/>
      <c r="BWO28" s="358">
        <f t="shared" ref="BWO28" si="979">BWM28</f>
        <v>25436.086199999998</v>
      </c>
      <c r="BWP28" s="358"/>
      <c r="BWQ28" s="358">
        <f t="shared" ref="BWQ28" si="980">BWO28</f>
        <v>25436.086199999998</v>
      </c>
      <c r="BWR28" s="358"/>
      <c r="BWS28" s="358">
        <f t="shared" ref="BWS28" si="981">BWQ28</f>
        <v>25436.086199999998</v>
      </c>
      <c r="BWT28" s="358"/>
      <c r="BWU28" s="358">
        <f t="shared" ref="BWU28" si="982">BWS28</f>
        <v>25436.086199999998</v>
      </c>
      <c r="BWV28" s="358"/>
      <c r="BWW28" s="358">
        <f t="shared" ref="BWW28" si="983">BWU28</f>
        <v>25436.086199999998</v>
      </c>
      <c r="BWX28" s="358"/>
      <c r="BWY28" s="358">
        <f t="shared" ref="BWY28" si="984">BWW28</f>
        <v>25436.086199999998</v>
      </c>
      <c r="BWZ28" s="358"/>
      <c r="BXA28" s="358">
        <f t="shared" ref="BXA28" si="985">BWY28</f>
        <v>25436.086199999998</v>
      </c>
      <c r="BXB28" s="358"/>
      <c r="BXC28" s="358">
        <f t="shared" ref="BXC28" si="986">BXA28</f>
        <v>25436.086199999998</v>
      </c>
      <c r="BXD28" s="358"/>
      <c r="BXE28" s="358">
        <f t="shared" ref="BXE28" si="987">BXC28</f>
        <v>25436.086199999998</v>
      </c>
      <c r="BXF28" s="358"/>
      <c r="BXG28" s="358">
        <f t="shared" ref="BXG28" si="988">BXE28</f>
        <v>25436.086199999998</v>
      </c>
      <c r="BXH28" s="358"/>
      <c r="BXI28" s="358">
        <f t="shared" ref="BXI28" si="989">BXG28</f>
        <v>25436.086199999998</v>
      </c>
      <c r="BXJ28" s="358"/>
      <c r="BXK28" s="358">
        <f t="shared" ref="BXK28" si="990">BXI28</f>
        <v>25436.086199999998</v>
      </c>
      <c r="BXL28" s="358"/>
      <c r="BXM28" s="358">
        <f t="shared" ref="BXM28" si="991">BXK28</f>
        <v>25436.086199999998</v>
      </c>
      <c r="BXN28" s="358"/>
      <c r="BXO28" s="358">
        <f t="shared" ref="BXO28" si="992">BXM28</f>
        <v>25436.086199999998</v>
      </c>
      <c r="BXP28" s="358"/>
      <c r="BXQ28" s="358">
        <f t="shared" ref="BXQ28" si="993">BXO28</f>
        <v>25436.086199999998</v>
      </c>
      <c r="BXR28" s="358"/>
      <c r="BXS28" s="358">
        <f t="shared" ref="BXS28" si="994">BXQ28</f>
        <v>25436.086199999998</v>
      </c>
      <c r="BXT28" s="358"/>
      <c r="BXU28" s="358">
        <f t="shared" ref="BXU28" si="995">BXS28</f>
        <v>25436.086199999998</v>
      </c>
      <c r="BXV28" s="358"/>
      <c r="BXW28" s="358">
        <f t="shared" ref="BXW28" si="996">BXU28</f>
        <v>25436.086199999998</v>
      </c>
      <c r="BXX28" s="358"/>
      <c r="BXY28" s="358">
        <f t="shared" ref="BXY28" si="997">BXW28</f>
        <v>25436.086199999998</v>
      </c>
      <c r="BXZ28" s="358"/>
      <c r="BYA28" s="358">
        <f t="shared" ref="BYA28" si="998">BXY28</f>
        <v>25436.086199999998</v>
      </c>
      <c r="BYB28" s="358"/>
      <c r="BYC28" s="358">
        <f t="shared" ref="BYC28" si="999">BYA28</f>
        <v>25436.086199999998</v>
      </c>
      <c r="BYD28" s="358"/>
      <c r="BYE28" s="358">
        <f t="shared" ref="BYE28" si="1000">BYC28</f>
        <v>25436.086199999998</v>
      </c>
      <c r="BYF28" s="358"/>
      <c r="BYG28" s="358">
        <f t="shared" ref="BYG28" si="1001">BYE28</f>
        <v>25436.086199999998</v>
      </c>
      <c r="BYH28" s="358"/>
      <c r="BYI28" s="358">
        <f t="shared" ref="BYI28" si="1002">BYG28</f>
        <v>25436.086199999998</v>
      </c>
      <c r="BYJ28" s="358"/>
      <c r="BYK28" s="358">
        <f t="shared" ref="BYK28" si="1003">BYI28</f>
        <v>25436.086199999998</v>
      </c>
      <c r="BYL28" s="358"/>
      <c r="BYM28" s="358">
        <f t="shared" ref="BYM28" si="1004">BYK28</f>
        <v>25436.086199999998</v>
      </c>
      <c r="BYN28" s="358"/>
      <c r="BYO28" s="358">
        <f t="shared" ref="BYO28" si="1005">BYM28</f>
        <v>25436.086199999998</v>
      </c>
      <c r="BYP28" s="358"/>
      <c r="BYQ28" s="358">
        <f t="shared" ref="BYQ28" si="1006">BYO28</f>
        <v>25436.086199999998</v>
      </c>
      <c r="BYR28" s="358"/>
      <c r="BYS28" s="358">
        <f t="shared" ref="BYS28" si="1007">BYQ28</f>
        <v>25436.086199999998</v>
      </c>
      <c r="BYT28" s="358"/>
      <c r="BYU28" s="358">
        <f t="shared" ref="BYU28" si="1008">BYS28</f>
        <v>25436.086199999998</v>
      </c>
      <c r="BYV28" s="358"/>
      <c r="BYW28" s="358">
        <f t="shared" ref="BYW28" si="1009">BYU28</f>
        <v>25436.086199999998</v>
      </c>
      <c r="BYX28" s="358"/>
      <c r="BYY28" s="358">
        <f t="shared" ref="BYY28" si="1010">BYW28</f>
        <v>25436.086199999998</v>
      </c>
      <c r="BYZ28" s="358"/>
      <c r="BZA28" s="358">
        <f t="shared" ref="BZA28" si="1011">BYY28</f>
        <v>25436.086199999998</v>
      </c>
      <c r="BZB28" s="358"/>
      <c r="BZC28" s="358">
        <f t="shared" ref="BZC28" si="1012">BZA28</f>
        <v>25436.086199999998</v>
      </c>
      <c r="BZD28" s="358"/>
      <c r="BZE28" s="358">
        <f t="shared" ref="BZE28" si="1013">BZC28</f>
        <v>25436.086199999998</v>
      </c>
      <c r="BZF28" s="358"/>
      <c r="BZG28" s="358">
        <f t="shared" ref="BZG28" si="1014">BZE28</f>
        <v>25436.086199999998</v>
      </c>
      <c r="BZH28" s="358"/>
      <c r="BZI28" s="358">
        <f t="shared" ref="BZI28" si="1015">BZG28</f>
        <v>25436.086199999998</v>
      </c>
      <c r="BZJ28" s="358"/>
      <c r="BZK28" s="358">
        <f t="shared" ref="BZK28" si="1016">BZI28</f>
        <v>25436.086199999998</v>
      </c>
      <c r="BZL28" s="358"/>
      <c r="BZM28" s="358">
        <f t="shared" ref="BZM28" si="1017">BZK28</f>
        <v>25436.086199999998</v>
      </c>
      <c r="BZN28" s="358"/>
      <c r="BZO28" s="358">
        <f t="shared" ref="BZO28" si="1018">BZM28</f>
        <v>25436.086199999998</v>
      </c>
      <c r="BZP28" s="358"/>
      <c r="BZQ28" s="358">
        <f t="shared" ref="BZQ28" si="1019">BZO28</f>
        <v>25436.086199999998</v>
      </c>
      <c r="BZR28" s="358"/>
      <c r="BZS28" s="358">
        <f t="shared" ref="BZS28" si="1020">BZQ28</f>
        <v>25436.086199999998</v>
      </c>
      <c r="BZT28" s="358"/>
      <c r="BZU28" s="358">
        <f t="shared" ref="BZU28" si="1021">BZS28</f>
        <v>25436.086199999998</v>
      </c>
      <c r="BZV28" s="358"/>
      <c r="BZW28" s="358">
        <f t="shared" ref="BZW28" si="1022">BZU28</f>
        <v>25436.086199999998</v>
      </c>
      <c r="BZX28" s="358"/>
      <c r="BZY28" s="358">
        <f t="shared" ref="BZY28" si="1023">BZW28</f>
        <v>25436.086199999998</v>
      </c>
      <c r="BZZ28" s="358"/>
      <c r="CAA28" s="358">
        <f t="shared" ref="CAA28" si="1024">BZY28</f>
        <v>25436.086199999998</v>
      </c>
      <c r="CAB28" s="358"/>
      <c r="CAC28" s="358">
        <f t="shared" ref="CAC28" si="1025">CAA28</f>
        <v>25436.086199999998</v>
      </c>
      <c r="CAD28" s="358"/>
      <c r="CAE28" s="358">
        <f t="shared" ref="CAE28" si="1026">CAC28</f>
        <v>25436.086199999998</v>
      </c>
      <c r="CAF28" s="358"/>
      <c r="CAG28" s="358">
        <f t="shared" ref="CAG28" si="1027">CAE28</f>
        <v>25436.086199999998</v>
      </c>
      <c r="CAH28" s="358"/>
      <c r="CAI28" s="358">
        <f t="shared" ref="CAI28" si="1028">CAG28</f>
        <v>25436.086199999998</v>
      </c>
      <c r="CAJ28" s="358"/>
      <c r="CAK28" s="358">
        <f t="shared" ref="CAK28" si="1029">CAI28</f>
        <v>25436.086199999998</v>
      </c>
      <c r="CAL28" s="358"/>
      <c r="CAM28" s="358">
        <f t="shared" ref="CAM28" si="1030">CAK28</f>
        <v>25436.086199999998</v>
      </c>
      <c r="CAN28" s="358"/>
      <c r="CAO28" s="358">
        <f t="shared" ref="CAO28" si="1031">CAM28</f>
        <v>25436.086199999998</v>
      </c>
      <c r="CAP28" s="358"/>
      <c r="CAQ28" s="358">
        <f t="shared" ref="CAQ28" si="1032">CAO28</f>
        <v>25436.086199999998</v>
      </c>
      <c r="CAR28" s="358"/>
      <c r="CAS28" s="358">
        <f t="shared" ref="CAS28" si="1033">CAQ28</f>
        <v>25436.086199999998</v>
      </c>
      <c r="CAT28" s="358"/>
      <c r="CAU28" s="358">
        <f t="shared" ref="CAU28" si="1034">CAS28</f>
        <v>25436.086199999998</v>
      </c>
      <c r="CAV28" s="358"/>
      <c r="CAW28" s="358">
        <f t="shared" ref="CAW28" si="1035">CAU28</f>
        <v>25436.086199999998</v>
      </c>
      <c r="CAX28" s="358"/>
      <c r="CAY28" s="358">
        <f t="shared" ref="CAY28" si="1036">CAW28</f>
        <v>25436.086199999998</v>
      </c>
      <c r="CAZ28" s="358"/>
      <c r="CBA28" s="358">
        <f t="shared" ref="CBA28" si="1037">CAY28</f>
        <v>25436.086199999998</v>
      </c>
      <c r="CBB28" s="358"/>
      <c r="CBC28" s="358">
        <f t="shared" ref="CBC28" si="1038">CBA28</f>
        <v>25436.086199999998</v>
      </c>
      <c r="CBD28" s="358"/>
      <c r="CBE28" s="358">
        <f t="shared" ref="CBE28" si="1039">CBC28</f>
        <v>25436.086199999998</v>
      </c>
      <c r="CBF28" s="358"/>
      <c r="CBG28" s="358">
        <f t="shared" ref="CBG28" si="1040">CBE28</f>
        <v>25436.086199999998</v>
      </c>
      <c r="CBH28" s="358"/>
      <c r="CBI28" s="358">
        <f t="shared" ref="CBI28" si="1041">CBG28</f>
        <v>25436.086199999998</v>
      </c>
      <c r="CBJ28" s="358"/>
      <c r="CBK28" s="358">
        <f t="shared" ref="CBK28" si="1042">CBI28</f>
        <v>25436.086199999998</v>
      </c>
      <c r="CBL28" s="358"/>
      <c r="CBM28" s="358">
        <f t="shared" ref="CBM28" si="1043">CBK28</f>
        <v>25436.086199999998</v>
      </c>
      <c r="CBN28" s="358"/>
      <c r="CBO28" s="358">
        <f t="shared" ref="CBO28" si="1044">CBM28</f>
        <v>25436.086199999998</v>
      </c>
      <c r="CBP28" s="358"/>
      <c r="CBQ28" s="358">
        <f t="shared" ref="CBQ28" si="1045">CBO28</f>
        <v>25436.086199999998</v>
      </c>
      <c r="CBR28" s="358"/>
      <c r="CBS28" s="358">
        <f t="shared" ref="CBS28" si="1046">CBQ28</f>
        <v>25436.086199999998</v>
      </c>
      <c r="CBT28" s="358"/>
      <c r="CBU28" s="358">
        <f t="shared" ref="CBU28" si="1047">CBS28</f>
        <v>25436.086199999998</v>
      </c>
      <c r="CBV28" s="358"/>
      <c r="CBW28" s="358">
        <f t="shared" ref="CBW28" si="1048">CBU28</f>
        <v>25436.086199999998</v>
      </c>
      <c r="CBX28" s="358"/>
      <c r="CBY28" s="358">
        <f t="shared" ref="CBY28" si="1049">CBW28</f>
        <v>25436.086199999998</v>
      </c>
      <c r="CBZ28" s="358"/>
      <c r="CCA28" s="358">
        <f t="shared" ref="CCA28" si="1050">CBY28</f>
        <v>25436.086199999998</v>
      </c>
      <c r="CCB28" s="358"/>
      <c r="CCC28" s="358">
        <f t="shared" ref="CCC28" si="1051">CCA28</f>
        <v>25436.086199999998</v>
      </c>
      <c r="CCD28" s="358"/>
      <c r="CCE28" s="358">
        <f t="shared" ref="CCE28" si="1052">CCC28</f>
        <v>25436.086199999998</v>
      </c>
      <c r="CCF28" s="358"/>
      <c r="CCG28" s="358">
        <f t="shared" ref="CCG28" si="1053">CCE28</f>
        <v>25436.086199999998</v>
      </c>
      <c r="CCH28" s="358"/>
      <c r="CCI28" s="358">
        <f t="shared" ref="CCI28" si="1054">CCG28</f>
        <v>25436.086199999998</v>
      </c>
      <c r="CCJ28" s="358"/>
      <c r="CCK28" s="358">
        <f t="shared" ref="CCK28" si="1055">CCI28</f>
        <v>25436.086199999998</v>
      </c>
      <c r="CCL28" s="358"/>
      <c r="CCM28" s="358">
        <f t="shared" ref="CCM28" si="1056">CCK28</f>
        <v>25436.086199999998</v>
      </c>
      <c r="CCN28" s="358"/>
      <c r="CCO28" s="358">
        <f t="shared" ref="CCO28" si="1057">CCM28</f>
        <v>25436.086199999998</v>
      </c>
      <c r="CCP28" s="358"/>
      <c r="CCQ28" s="358">
        <f t="shared" ref="CCQ28" si="1058">CCO28</f>
        <v>25436.086199999998</v>
      </c>
      <c r="CCR28" s="358"/>
      <c r="CCS28" s="358">
        <f t="shared" ref="CCS28" si="1059">CCQ28</f>
        <v>25436.086199999998</v>
      </c>
      <c r="CCT28" s="358"/>
      <c r="CCU28" s="358">
        <f t="shared" ref="CCU28" si="1060">CCS28</f>
        <v>25436.086199999998</v>
      </c>
      <c r="CCV28" s="358"/>
      <c r="CCW28" s="358">
        <f t="shared" ref="CCW28" si="1061">CCU28</f>
        <v>25436.086199999998</v>
      </c>
      <c r="CCX28" s="358"/>
      <c r="CCY28" s="358">
        <f t="shared" ref="CCY28" si="1062">CCW28</f>
        <v>25436.086199999998</v>
      </c>
      <c r="CCZ28" s="358"/>
      <c r="CDA28" s="358">
        <f t="shared" ref="CDA28" si="1063">CCY28</f>
        <v>25436.086199999998</v>
      </c>
      <c r="CDB28" s="358"/>
      <c r="CDC28" s="358">
        <f t="shared" ref="CDC28" si="1064">CDA28</f>
        <v>25436.086199999998</v>
      </c>
      <c r="CDD28" s="358"/>
      <c r="CDE28" s="358">
        <f t="shared" ref="CDE28" si="1065">CDC28</f>
        <v>25436.086199999998</v>
      </c>
      <c r="CDF28" s="358"/>
      <c r="CDG28" s="358">
        <f t="shared" ref="CDG28" si="1066">CDE28</f>
        <v>25436.086199999998</v>
      </c>
      <c r="CDH28" s="358"/>
      <c r="CDI28" s="358">
        <f t="shared" ref="CDI28" si="1067">CDG28</f>
        <v>25436.086199999998</v>
      </c>
      <c r="CDJ28" s="358"/>
      <c r="CDK28" s="358">
        <f t="shared" ref="CDK28" si="1068">CDI28</f>
        <v>25436.086199999998</v>
      </c>
      <c r="CDL28" s="358"/>
      <c r="CDM28" s="358">
        <f t="shared" ref="CDM28" si="1069">CDK28</f>
        <v>25436.086199999998</v>
      </c>
      <c r="CDN28" s="358"/>
      <c r="CDO28" s="358">
        <f t="shared" ref="CDO28" si="1070">CDM28</f>
        <v>25436.086199999998</v>
      </c>
      <c r="CDP28" s="358"/>
      <c r="CDQ28" s="358">
        <f t="shared" ref="CDQ28" si="1071">CDO28</f>
        <v>25436.086199999998</v>
      </c>
      <c r="CDR28" s="358"/>
      <c r="CDS28" s="358">
        <f t="shared" ref="CDS28" si="1072">CDQ28</f>
        <v>25436.086199999998</v>
      </c>
      <c r="CDT28" s="358"/>
      <c r="CDU28" s="358">
        <f t="shared" ref="CDU28" si="1073">CDS28</f>
        <v>25436.086199999998</v>
      </c>
      <c r="CDV28" s="358"/>
      <c r="CDW28" s="358">
        <f t="shared" ref="CDW28" si="1074">CDU28</f>
        <v>25436.086199999998</v>
      </c>
      <c r="CDX28" s="358"/>
      <c r="CDY28" s="358">
        <f t="shared" ref="CDY28" si="1075">CDW28</f>
        <v>25436.086199999998</v>
      </c>
      <c r="CDZ28" s="358"/>
      <c r="CEA28" s="358">
        <f t="shared" ref="CEA28" si="1076">CDY28</f>
        <v>25436.086199999998</v>
      </c>
      <c r="CEB28" s="358"/>
      <c r="CEC28" s="358">
        <f t="shared" ref="CEC28" si="1077">CEA28</f>
        <v>25436.086199999998</v>
      </c>
      <c r="CED28" s="358"/>
      <c r="CEE28" s="358">
        <f t="shared" ref="CEE28" si="1078">CEC28</f>
        <v>25436.086199999998</v>
      </c>
      <c r="CEF28" s="358"/>
      <c r="CEG28" s="358">
        <f t="shared" ref="CEG28" si="1079">CEE28</f>
        <v>25436.086199999998</v>
      </c>
      <c r="CEH28" s="358"/>
      <c r="CEI28" s="358">
        <f t="shared" ref="CEI28" si="1080">CEG28</f>
        <v>25436.086199999998</v>
      </c>
      <c r="CEJ28" s="358"/>
      <c r="CEK28" s="358">
        <f t="shared" ref="CEK28" si="1081">CEI28</f>
        <v>25436.086199999998</v>
      </c>
      <c r="CEL28" s="358"/>
      <c r="CEM28" s="358">
        <f t="shared" ref="CEM28" si="1082">CEK28</f>
        <v>25436.086199999998</v>
      </c>
      <c r="CEN28" s="358"/>
      <c r="CEO28" s="358">
        <f t="shared" ref="CEO28" si="1083">CEM28</f>
        <v>25436.086199999998</v>
      </c>
      <c r="CEP28" s="358"/>
      <c r="CEQ28" s="358">
        <f t="shared" ref="CEQ28" si="1084">CEO28</f>
        <v>25436.086199999998</v>
      </c>
      <c r="CER28" s="358"/>
      <c r="CES28" s="358">
        <f t="shared" ref="CES28" si="1085">CEQ28</f>
        <v>25436.086199999998</v>
      </c>
      <c r="CET28" s="358"/>
      <c r="CEU28" s="358">
        <f t="shared" ref="CEU28" si="1086">CES28</f>
        <v>25436.086199999998</v>
      </c>
      <c r="CEV28" s="358"/>
      <c r="CEW28" s="358">
        <f t="shared" ref="CEW28" si="1087">CEU28</f>
        <v>25436.086199999998</v>
      </c>
      <c r="CEX28" s="358"/>
      <c r="CEY28" s="358">
        <f t="shared" ref="CEY28" si="1088">CEW28</f>
        <v>25436.086199999998</v>
      </c>
      <c r="CEZ28" s="358"/>
      <c r="CFA28" s="358">
        <f t="shared" ref="CFA28" si="1089">CEY28</f>
        <v>25436.086199999998</v>
      </c>
      <c r="CFB28" s="358"/>
      <c r="CFC28" s="358">
        <f t="shared" ref="CFC28" si="1090">CFA28</f>
        <v>25436.086199999998</v>
      </c>
      <c r="CFD28" s="358"/>
      <c r="CFE28" s="358">
        <f t="shared" ref="CFE28" si="1091">CFC28</f>
        <v>25436.086199999998</v>
      </c>
      <c r="CFF28" s="358"/>
      <c r="CFG28" s="358">
        <f t="shared" ref="CFG28" si="1092">CFE28</f>
        <v>25436.086199999998</v>
      </c>
      <c r="CFH28" s="358"/>
      <c r="CFI28" s="358">
        <f t="shared" ref="CFI28" si="1093">CFG28</f>
        <v>25436.086199999998</v>
      </c>
      <c r="CFJ28" s="358"/>
      <c r="CFK28" s="358">
        <f t="shared" ref="CFK28" si="1094">CFI28</f>
        <v>25436.086199999998</v>
      </c>
      <c r="CFL28" s="358"/>
      <c r="CFM28" s="358">
        <f t="shared" ref="CFM28" si="1095">CFK28</f>
        <v>25436.086199999998</v>
      </c>
      <c r="CFN28" s="358"/>
      <c r="CFO28" s="358">
        <f t="shared" ref="CFO28" si="1096">CFM28</f>
        <v>25436.086199999998</v>
      </c>
      <c r="CFP28" s="358"/>
      <c r="CFQ28" s="358">
        <f t="shared" ref="CFQ28" si="1097">CFO28</f>
        <v>25436.086199999998</v>
      </c>
      <c r="CFR28" s="358"/>
      <c r="CFS28" s="358">
        <f t="shared" ref="CFS28" si="1098">CFQ28</f>
        <v>25436.086199999998</v>
      </c>
      <c r="CFT28" s="358"/>
      <c r="CFU28" s="358">
        <f t="shared" ref="CFU28" si="1099">CFS28</f>
        <v>25436.086199999998</v>
      </c>
      <c r="CFV28" s="358"/>
      <c r="CFW28" s="358">
        <f t="shared" ref="CFW28" si="1100">CFU28</f>
        <v>25436.086199999998</v>
      </c>
      <c r="CFX28" s="358"/>
      <c r="CFY28" s="358">
        <f t="shared" ref="CFY28" si="1101">CFW28</f>
        <v>25436.086199999998</v>
      </c>
      <c r="CFZ28" s="358"/>
      <c r="CGA28" s="358">
        <f t="shared" ref="CGA28" si="1102">CFY28</f>
        <v>25436.086199999998</v>
      </c>
      <c r="CGB28" s="358"/>
      <c r="CGC28" s="358">
        <f t="shared" ref="CGC28" si="1103">CGA28</f>
        <v>25436.086199999998</v>
      </c>
      <c r="CGD28" s="358"/>
      <c r="CGE28" s="358">
        <f t="shared" ref="CGE28" si="1104">CGC28</f>
        <v>25436.086199999998</v>
      </c>
      <c r="CGF28" s="358"/>
      <c r="CGG28" s="358">
        <f t="shared" ref="CGG28" si="1105">CGE28</f>
        <v>25436.086199999998</v>
      </c>
      <c r="CGH28" s="358"/>
      <c r="CGI28" s="358">
        <f t="shared" ref="CGI28" si="1106">CGG28</f>
        <v>25436.086199999998</v>
      </c>
      <c r="CGJ28" s="358"/>
      <c r="CGK28" s="358">
        <f t="shared" ref="CGK28" si="1107">CGI28</f>
        <v>25436.086199999998</v>
      </c>
      <c r="CGL28" s="358"/>
      <c r="CGM28" s="358">
        <f t="shared" ref="CGM28" si="1108">CGK28</f>
        <v>25436.086199999998</v>
      </c>
      <c r="CGN28" s="358"/>
      <c r="CGO28" s="358">
        <f t="shared" ref="CGO28" si="1109">CGM28</f>
        <v>25436.086199999998</v>
      </c>
      <c r="CGP28" s="358"/>
      <c r="CGQ28" s="358">
        <f t="shared" ref="CGQ28" si="1110">CGO28</f>
        <v>25436.086199999998</v>
      </c>
      <c r="CGR28" s="358"/>
      <c r="CGS28" s="358">
        <f t="shared" ref="CGS28" si="1111">CGQ28</f>
        <v>25436.086199999998</v>
      </c>
      <c r="CGT28" s="358"/>
      <c r="CGU28" s="358">
        <f t="shared" ref="CGU28" si="1112">CGS28</f>
        <v>25436.086199999998</v>
      </c>
      <c r="CGV28" s="358"/>
      <c r="CGW28" s="358">
        <f t="shared" ref="CGW28" si="1113">CGU28</f>
        <v>25436.086199999998</v>
      </c>
      <c r="CGX28" s="358"/>
      <c r="CGY28" s="358">
        <f t="shared" ref="CGY28" si="1114">CGW28</f>
        <v>25436.086199999998</v>
      </c>
      <c r="CGZ28" s="358"/>
      <c r="CHA28" s="358">
        <f t="shared" ref="CHA28" si="1115">CGY28</f>
        <v>25436.086199999998</v>
      </c>
      <c r="CHB28" s="358"/>
      <c r="CHC28" s="358">
        <f t="shared" ref="CHC28" si="1116">CHA28</f>
        <v>25436.086199999998</v>
      </c>
      <c r="CHD28" s="358"/>
      <c r="CHE28" s="358">
        <f t="shared" ref="CHE28" si="1117">CHC28</f>
        <v>25436.086199999998</v>
      </c>
      <c r="CHF28" s="358"/>
      <c r="CHG28" s="358">
        <f t="shared" ref="CHG28" si="1118">CHE28</f>
        <v>25436.086199999998</v>
      </c>
      <c r="CHH28" s="358"/>
      <c r="CHI28" s="358">
        <f t="shared" ref="CHI28" si="1119">CHG28</f>
        <v>25436.086199999998</v>
      </c>
      <c r="CHJ28" s="358"/>
      <c r="CHK28" s="358">
        <f t="shared" ref="CHK28" si="1120">CHI28</f>
        <v>25436.086199999998</v>
      </c>
      <c r="CHL28" s="358"/>
      <c r="CHM28" s="358">
        <f t="shared" ref="CHM28" si="1121">CHK28</f>
        <v>25436.086199999998</v>
      </c>
      <c r="CHN28" s="358"/>
      <c r="CHO28" s="358">
        <f t="shared" ref="CHO28" si="1122">CHM28</f>
        <v>25436.086199999998</v>
      </c>
      <c r="CHP28" s="358"/>
      <c r="CHQ28" s="358">
        <f t="shared" ref="CHQ28" si="1123">CHO28</f>
        <v>25436.086199999998</v>
      </c>
      <c r="CHR28" s="358"/>
      <c r="CHS28" s="358">
        <f t="shared" ref="CHS28" si="1124">CHQ28</f>
        <v>25436.086199999998</v>
      </c>
      <c r="CHT28" s="358"/>
      <c r="CHU28" s="358">
        <f t="shared" ref="CHU28" si="1125">CHS28</f>
        <v>25436.086199999998</v>
      </c>
      <c r="CHV28" s="358"/>
      <c r="CHW28" s="358">
        <f t="shared" ref="CHW28" si="1126">CHU28</f>
        <v>25436.086199999998</v>
      </c>
      <c r="CHX28" s="358"/>
      <c r="CHY28" s="358">
        <f t="shared" ref="CHY28" si="1127">CHW28</f>
        <v>25436.086199999998</v>
      </c>
      <c r="CHZ28" s="358"/>
      <c r="CIA28" s="358">
        <f t="shared" ref="CIA28" si="1128">CHY28</f>
        <v>25436.086199999998</v>
      </c>
      <c r="CIB28" s="358"/>
      <c r="CIC28" s="358">
        <f t="shared" ref="CIC28" si="1129">CIA28</f>
        <v>25436.086199999998</v>
      </c>
      <c r="CID28" s="358"/>
      <c r="CIE28" s="358">
        <f t="shared" ref="CIE28" si="1130">CIC28</f>
        <v>25436.086199999998</v>
      </c>
      <c r="CIF28" s="358"/>
      <c r="CIG28" s="358">
        <f t="shared" ref="CIG28" si="1131">CIE28</f>
        <v>25436.086199999998</v>
      </c>
      <c r="CIH28" s="358"/>
      <c r="CII28" s="358">
        <f t="shared" ref="CII28" si="1132">CIG28</f>
        <v>25436.086199999998</v>
      </c>
      <c r="CIJ28" s="358"/>
      <c r="CIK28" s="358">
        <f t="shared" ref="CIK28" si="1133">CII28</f>
        <v>25436.086199999998</v>
      </c>
      <c r="CIL28" s="358"/>
      <c r="CIM28" s="358">
        <f t="shared" ref="CIM28" si="1134">CIK28</f>
        <v>25436.086199999998</v>
      </c>
      <c r="CIN28" s="358"/>
      <c r="CIO28" s="358">
        <f t="shared" ref="CIO28" si="1135">CIM28</f>
        <v>25436.086199999998</v>
      </c>
      <c r="CIP28" s="358"/>
      <c r="CIQ28" s="358">
        <f t="shared" ref="CIQ28" si="1136">CIO28</f>
        <v>25436.086199999998</v>
      </c>
      <c r="CIR28" s="358"/>
      <c r="CIS28" s="358">
        <f t="shared" ref="CIS28" si="1137">CIQ28</f>
        <v>25436.086199999998</v>
      </c>
      <c r="CIT28" s="358"/>
      <c r="CIU28" s="358">
        <f t="shared" ref="CIU28" si="1138">CIS28</f>
        <v>25436.086199999998</v>
      </c>
      <c r="CIV28" s="358"/>
      <c r="CIW28" s="358">
        <f t="shared" ref="CIW28" si="1139">CIU28</f>
        <v>25436.086199999998</v>
      </c>
      <c r="CIX28" s="358"/>
      <c r="CIY28" s="358">
        <f t="shared" ref="CIY28" si="1140">CIW28</f>
        <v>25436.086199999998</v>
      </c>
      <c r="CIZ28" s="358"/>
      <c r="CJA28" s="358">
        <f t="shared" ref="CJA28" si="1141">CIY28</f>
        <v>25436.086199999998</v>
      </c>
      <c r="CJB28" s="358"/>
      <c r="CJC28" s="358">
        <f t="shared" ref="CJC28" si="1142">CJA28</f>
        <v>25436.086199999998</v>
      </c>
      <c r="CJD28" s="358"/>
      <c r="CJE28" s="358">
        <f t="shared" ref="CJE28" si="1143">CJC28</f>
        <v>25436.086199999998</v>
      </c>
      <c r="CJF28" s="358"/>
      <c r="CJG28" s="358">
        <f t="shared" ref="CJG28" si="1144">CJE28</f>
        <v>25436.086199999998</v>
      </c>
      <c r="CJH28" s="358"/>
      <c r="CJI28" s="358">
        <f t="shared" ref="CJI28" si="1145">CJG28</f>
        <v>25436.086199999998</v>
      </c>
      <c r="CJJ28" s="358"/>
      <c r="CJK28" s="358">
        <f t="shared" ref="CJK28" si="1146">CJI28</f>
        <v>25436.086199999998</v>
      </c>
      <c r="CJL28" s="358"/>
      <c r="CJM28" s="358">
        <f t="shared" ref="CJM28" si="1147">CJK28</f>
        <v>25436.086199999998</v>
      </c>
      <c r="CJN28" s="358"/>
      <c r="CJO28" s="358">
        <f t="shared" ref="CJO28" si="1148">CJM28</f>
        <v>25436.086199999998</v>
      </c>
      <c r="CJP28" s="358"/>
      <c r="CJQ28" s="358">
        <f t="shared" ref="CJQ28" si="1149">CJO28</f>
        <v>25436.086199999998</v>
      </c>
      <c r="CJR28" s="358"/>
      <c r="CJS28" s="358">
        <f t="shared" ref="CJS28" si="1150">CJQ28</f>
        <v>25436.086199999998</v>
      </c>
      <c r="CJT28" s="358"/>
      <c r="CJU28" s="358">
        <f t="shared" ref="CJU28" si="1151">CJS28</f>
        <v>25436.086199999998</v>
      </c>
      <c r="CJV28" s="358"/>
      <c r="CJW28" s="358">
        <f t="shared" ref="CJW28" si="1152">CJU28</f>
        <v>25436.086199999998</v>
      </c>
      <c r="CJX28" s="358"/>
      <c r="CJY28" s="358">
        <f t="shared" ref="CJY28" si="1153">CJW28</f>
        <v>25436.086199999998</v>
      </c>
      <c r="CJZ28" s="358"/>
      <c r="CKA28" s="358">
        <f t="shared" ref="CKA28" si="1154">CJY28</f>
        <v>25436.086199999998</v>
      </c>
      <c r="CKB28" s="358"/>
      <c r="CKC28" s="358">
        <f t="shared" ref="CKC28" si="1155">CKA28</f>
        <v>25436.086199999998</v>
      </c>
      <c r="CKD28" s="358"/>
      <c r="CKE28" s="358">
        <f t="shared" ref="CKE28" si="1156">CKC28</f>
        <v>25436.086199999998</v>
      </c>
      <c r="CKF28" s="358"/>
      <c r="CKG28" s="358">
        <f t="shared" ref="CKG28" si="1157">CKE28</f>
        <v>25436.086199999998</v>
      </c>
      <c r="CKH28" s="358"/>
      <c r="CKI28" s="358">
        <f t="shared" ref="CKI28" si="1158">CKG28</f>
        <v>25436.086199999998</v>
      </c>
      <c r="CKJ28" s="358"/>
      <c r="CKK28" s="358">
        <f t="shared" ref="CKK28" si="1159">CKI28</f>
        <v>25436.086199999998</v>
      </c>
      <c r="CKL28" s="358"/>
      <c r="CKM28" s="358">
        <f t="shared" ref="CKM28" si="1160">CKK28</f>
        <v>25436.086199999998</v>
      </c>
      <c r="CKN28" s="358"/>
      <c r="CKO28" s="358">
        <f t="shared" ref="CKO28" si="1161">CKM28</f>
        <v>25436.086199999998</v>
      </c>
      <c r="CKP28" s="358"/>
      <c r="CKQ28" s="358">
        <f t="shared" ref="CKQ28" si="1162">CKO28</f>
        <v>25436.086199999998</v>
      </c>
      <c r="CKR28" s="358"/>
      <c r="CKS28" s="358">
        <f t="shared" ref="CKS28" si="1163">CKQ28</f>
        <v>25436.086199999998</v>
      </c>
      <c r="CKT28" s="358"/>
      <c r="CKU28" s="358">
        <f t="shared" ref="CKU28" si="1164">CKS28</f>
        <v>25436.086199999998</v>
      </c>
      <c r="CKV28" s="358"/>
      <c r="CKW28" s="358">
        <f t="shared" ref="CKW28" si="1165">CKU28</f>
        <v>25436.086199999998</v>
      </c>
      <c r="CKX28" s="358"/>
      <c r="CKY28" s="358">
        <f t="shared" ref="CKY28" si="1166">CKW28</f>
        <v>25436.086199999998</v>
      </c>
      <c r="CKZ28" s="358"/>
      <c r="CLA28" s="358">
        <f t="shared" ref="CLA28" si="1167">CKY28</f>
        <v>25436.086199999998</v>
      </c>
      <c r="CLB28" s="358"/>
      <c r="CLC28" s="358">
        <f t="shared" ref="CLC28" si="1168">CLA28</f>
        <v>25436.086199999998</v>
      </c>
      <c r="CLD28" s="358"/>
      <c r="CLE28" s="358">
        <f t="shared" ref="CLE28" si="1169">CLC28</f>
        <v>25436.086199999998</v>
      </c>
      <c r="CLF28" s="358"/>
      <c r="CLG28" s="358">
        <f t="shared" ref="CLG28" si="1170">CLE28</f>
        <v>25436.086199999998</v>
      </c>
      <c r="CLH28" s="358"/>
      <c r="CLI28" s="358">
        <f t="shared" ref="CLI28" si="1171">CLG28</f>
        <v>25436.086199999998</v>
      </c>
      <c r="CLJ28" s="358"/>
      <c r="CLK28" s="358">
        <f t="shared" ref="CLK28" si="1172">CLI28</f>
        <v>25436.086199999998</v>
      </c>
      <c r="CLL28" s="358"/>
      <c r="CLM28" s="358">
        <f t="shared" ref="CLM28" si="1173">CLK28</f>
        <v>25436.086199999998</v>
      </c>
      <c r="CLN28" s="358"/>
      <c r="CLO28" s="358">
        <f t="shared" ref="CLO28" si="1174">CLM28</f>
        <v>25436.086199999998</v>
      </c>
      <c r="CLP28" s="358"/>
      <c r="CLQ28" s="358">
        <f t="shared" ref="CLQ28" si="1175">CLO28</f>
        <v>25436.086199999998</v>
      </c>
      <c r="CLR28" s="358"/>
      <c r="CLS28" s="358">
        <f t="shared" ref="CLS28" si="1176">CLQ28</f>
        <v>25436.086199999998</v>
      </c>
      <c r="CLT28" s="358"/>
      <c r="CLU28" s="358">
        <f t="shared" ref="CLU28" si="1177">CLS28</f>
        <v>25436.086199999998</v>
      </c>
      <c r="CLV28" s="358"/>
      <c r="CLW28" s="358">
        <f t="shared" ref="CLW28" si="1178">CLU28</f>
        <v>25436.086199999998</v>
      </c>
      <c r="CLX28" s="358"/>
      <c r="CLY28" s="358">
        <f t="shared" ref="CLY28" si="1179">CLW28</f>
        <v>25436.086199999998</v>
      </c>
      <c r="CLZ28" s="358"/>
      <c r="CMA28" s="358">
        <f t="shared" ref="CMA28" si="1180">CLY28</f>
        <v>25436.086199999998</v>
      </c>
      <c r="CMB28" s="358"/>
      <c r="CMC28" s="358">
        <f t="shared" ref="CMC28" si="1181">CMA28</f>
        <v>25436.086199999998</v>
      </c>
      <c r="CMD28" s="358"/>
      <c r="CME28" s="358">
        <f t="shared" ref="CME28" si="1182">CMC28</f>
        <v>25436.086199999998</v>
      </c>
      <c r="CMF28" s="358"/>
      <c r="CMG28" s="358">
        <f t="shared" ref="CMG28" si="1183">CME28</f>
        <v>25436.086199999998</v>
      </c>
      <c r="CMH28" s="358"/>
      <c r="CMI28" s="358">
        <f t="shared" ref="CMI28" si="1184">CMG28</f>
        <v>25436.086199999998</v>
      </c>
      <c r="CMJ28" s="358"/>
      <c r="CMK28" s="358">
        <f t="shared" ref="CMK28" si="1185">CMI28</f>
        <v>25436.086199999998</v>
      </c>
      <c r="CML28" s="358"/>
      <c r="CMM28" s="358">
        <f t="shared" ref="CMM28" si="1186">CMK28</f>
        <v>25436.086199999998</v>
      </c>
      <c r="CMN28" s="358"/>
      <c r="CMO28" s="358">
        <f t="shared" ref="CMO28" si="1187">CMM28</f>
        <v>25436.086199999998</v>
      </c>
      <c r="CMP28" s="358"/>
      <c r="CMQ28" s="358">
        <f t="shared" ref="CMQ28" si="1188">CMO28</f>
        <v>25436.086199999998</v>
      </c>
      <c r="CMR28" s="358"/>
      <c r="CMS28" s="358">
        <f t="shared" ref="CMS28" si="1189">CMQ28</f>
        <v>25436.086199999998</v>
      </c>
      <c r="CMT28" s="358"/>
      <c r="CMU28" s="358">
        <f t="shared" ref="CMU28" si="1190">CMS28</f>
        <v>25436.086199999998</v>
      </c>
      <c r="CMV28" s="358"/>
      <c r="CMW28" s="358">
        <f t="shared" ref="CMW28" si="1191">CMU28</f>
        <v>25436.086199999998</v>
      </c>
      <c r="CMX28" s="358"/>
      <c r="CMY28" s="358">
        <f t="shared" ref="CMY28" si="1192">CMW28</f>
        <v>25436.086199999998</v>
      </c>
      <c r="CMZ28" s="358"/>
      <c r="CNA28" s="358">
        <f t="shared" ref="CNA28" si="1193">CMY28</f>
        <v>25436.086199999998</v>
      </c>
      <c r="CNB28" s="358"/>
      <c r="CNC28" s="358">
        <f t="shared" ref="CNC28" si="1194">CNA28</f>
        <v>25436.086199999998</v>
      </c>
      <c r="CND28" s="358"/>
      <c r="CNE28" s="358">
        <f t="shared" ref="CNE28" si="1195">CNC28</f>
        <v>25436.086199999998</v>
      </c>
      <c r="CNF28" s="358"/>
      <c r="CNG28" s="358">
        <f t="shared" ref="CNG28" si="1196">CNE28</f>
        <v>25436.086199999998</v>
      </c>
      <c r="CNH28" s="358"/>
      <c r="CNI28" s="358">
        <f t="shared" ref="CNI28" si="1197">CNG28</f>
        <v>25436.086199999998</v>
      </c>
      <c r="CNJ28" s="358"/>
      <c r="CNK28" s="358">
        <f t="shared" ref="CNK28" si="1198">CNI28</f>
        <v>25436.086199999998</v>
      </c>
      <c r="CNL28" s="358"/>
      <c r="CNM28" s="358">
        <f t="shared" ref="CNM28" si="1199">CNK28</f>
        <v>25436.086199999998</v>
      </c>
      <c r="CNN28" s="358"/>
      <c r="CNO28" s="358">
        <f t="shared" ref="CNO28" si="1200">CNM28</f>
        <v>25436.086199999998</v>
      </c>
      <c r="CNP28" s="358"/>
      <c r="CNQ28" s="358">
        <f t="shared" ref="CNQ28" si="1201">CNO28</f>
        <v>25436.086199999998</v>
      </c>
      <c r="CNR28" s="358"/>
      <c r="CNS28" s="358">
        <f t="shared" ref="CNS28" si="1202">CNQ28</f>
        <v>25436.086199999998</v>
      </c>
      <c r="CNT28" s="358"/>
      <c r="CNU28" s="358">
        <f t="shared" ref="CNU28" si="1203">CNS28</f>
        <v>25436.086199999998</v>
      </c>
      <c r="CNV28" s="358"/>
      <c r="CNW28" s="358">
        <f t="shared" ref="CNW28" si="1204">CNU28</f>
        <v>25436.086199999998</v>
      </c>
      <c r="CNX28" s="358"/>
      <c r="CNY28" s="358">
        <f t="shared" ref="CNY28" si="1205">CNW28</f>
        <v>25436.086199999998</v>
      </c>
      <c r="CNZ28" s="358"/>
      <c r="COA28" s="358">
        <f t="shared" ref="COA28" si="1206">CNY28</f>
        <v>25436.086199999998</v>
      </c>
      <c r="COB28" s="358"/>
      <c r="COC28" s="358">
        <f t="shared" ref="COC28" si="1207">COA28</f>
        <v>25436.086199999998</v>
      </c>
      <c r="COD28" s="358"/>
      <c r="COE28" s="358">
        <f t="shared" ref="COE28" si="1208">COC28</f>
        <v>25436.086199999998</v>
      </c>
      <c r="COF28" s="358"/>
      <c r="COG28" s="358">
        <f t="shared" ref="COG28" si="1209">COE28</f>
        <v>25436.086199999998</v>
      </c>
      <c r="COH28" s="358"/>
      <c r="COI28" s="358">
        <f t="shared" ref="COI28" si="1210">COG28</f>
        <v>25436.086199999998</v>
      </c>
      <c r="COJ28" s="358"/>
      <c r="COK28" s="358">
        <f t="shared" ref="COK28" si="1211">COI28</f>
        <v>25436.086199999998</v>
      </c>
      <c r="COL28" s="358"/>
      <c r="COM28" s="358">
        <f t="shared" ref="COM28" si="1212">COK28</f>
        <v>25436.086199999998</v>
      </c>
      <c r="CON28" s="358"/>
      <c r="COO28" s="358">
        <f t="shared" ref="COO28" si="1213">COM28</f>
        <v>25436.086199999998</v>
      </c>
      <c r="COP28" s="358"/>
      <c r="COQ28" s="358">
        <f t="shared" ref="COQ28" si="1214">COO28</f>
        <v>25436.086199999998</v>
      </c>
      <c r="COR28" s="358"/>
      <c r="COS28" s="358">
        <f t="shared" ref="COS28" si="1215">COQ28</f>
        <v>25436.086199999998</v>
      </c>
      <c r="COT28" s="358"/>
      <c r="COU28" s="358">
        <f t="shared" ref="COU28" si="1216">COS28</f>
        <v>25436.086199999998</v>
      </c>
      <c r="COV28" s="358"/>
      <c r="COW28" s="358">
        <f t="shared" ref="COW28" si="1217">COU28</f>
        <v>25436.086199999998</v>
      </c>
      <c r="COX28" s="358"/>
      <c r="COY28" s="358">
        <f t="shared" ref="COY28" si="1218">COW28</f>
        <v>25436.086199999998</v>
      </c>
      <c r="COZ28" s="358"/>
      <c r="CPA28" s="358">
        <f t="shared" ref="CPA28" si="1219">COY28</f>
        <v>25436.086199999998</v>
      </c>
      <c r="CPB28" s="358"/>
      <c r="CPC28" s="358">
        <f t="shared" ref="CPC28" si="1220">CPA28</f>
        <v>25436.086199999998</v>
      </c>
      <c r="CPD28" s="358"/>
      <c r="CPE28" s="358">
        <f t="shared" ref="CPE28" si="1221">CPC28</f>
        <v>25436.086199999998</v>
      </c>
      <c r="CPF28" s="358"/>
      <c r="CPG28" s="358">
        <f t="shared" ref="CPG28" si="1222">CPE28</f>
        <v>25436.086199999998</v>
      </c>
      <c r="CPH28" s="358"/>
      <c r="CPI28" s="358">
        <f t="shared" ref="CPI28" si="1223">CPG28</f>
        <v>25436.086199999998</v>
      </c>
      <c r="CPJ28" s="358"/>
      <c r="CPK28" s="358">
        <f t="shared" ref="CPK28" si="1224">CPI28</f>
        <v>25436.086199999998</v>
      </c>
      <c r="CPL28" s="358"/>
      <c r="CPM28" s="358">
        <f t="shared" ref="CPM28" si="1225">CPK28</f>
        <v>25436.086199999998</v>
      </c>
      <c r="CPN28" s="358"/>
      <c r="CPO28" s="358">
        <f t="shared" ref="CPO28" si="1226">CPM28</f>
        <v>25436.086199999998</v>
      </c>
      <c r="CPP28" s="358"/>
      <c r="CPQ28" s="358">
        <f t="shared" ref="CPQ28" si="1227">CPO28</f>
        <v>25436.086199999998</v>
      </c>
      <c r="CPR28" s="358"/>
      <c r="CPS28" s="358">
        <f t="shared" ref="CPS28" si="1228">CPQ28</f>
        <v>25436.086199999998</v>
      </c>
      <c r="CPT28" s="358"/>
      <c r="CPU28" s="358">
        <f t="shared" ref="CPU28" si="1229">CPS28</f>
        <v>25436.086199999998</v>
      </c>
      <c r="CPV28" s="358"/>
      <c r="CPW28" s="358">
        <f t="shared" ref="CPW28" si="1230">CPU28</f>
        <v>25436.086199999998</v>
      </c>
      <c r="CPX28" s="358"/>
      <c r="CPY28" s="358">
        <f t="shared" ref="CPY28" si="1231">CPW28</f>
        <v>25436.086199999998</v>
      </c>
      <c r="CPZ28" s="358"/>
      <c r="CQA28" s="358">
        <f t="shared" ref="CQA28" si="1232">CPY28</f>
        <v>25436.086199999998</v>
      </c>
      <c r="CQB28" s="358"/>
      <c r="CQC28" s="358">
        <f t="shared" ref="CQC28" si="1233">CQA28</f>
        <v>25436.086199999998</v>
      </c>
      <c r="CQD28" s="358"/>
      <c r="CQE28" s="358">
        <f t="shared" ref="CQE28" si="1234">CQC28</f>
        <v>25436.086199999998</v>
      </c>
      <c r="CQF28" s="358"/>
      <c r="CQG28" s="358">
        <f t="shared" ref="CQG28" si="1235">CQE28</f>
        <v>25436.086199999998</v>
      </c>
      <c r="CQH28" s="358"/>
      <c r="CQI28" s="358">
        <f t="shared" ref="CQI28" si="1236">CQG28</f>
        <v>25436.086199999998</v>
      </c>
      <c r="CQJ28" s="358"/>
      <c r="CQK28" s="358">
        <f t="shared" ref="CQK28" si="1237">CQI28</f>
        <v>25436.086199999998</v>
      </c>
      <c r="CQL28" s="358"/>
      <c r="CQM28" s="358">
        <f t="shared" ref="CQM28" si="1238">CQK28</f>
        <v>25436.086199999998</v>
      </c>
      <c r="CQN28" s="358"/>
      <c r="CQO28" s="358">
        <f t="shared" ref="CQO28" si="1239">CQM28</f>
        <v>25436.086199999998</v>
      </c>
      <c r="CQP28" s="358"/>
      <c r="CQQ28" s="358">
        <f t="shared" ref="CQQ28" si="1240">CQO28</f>
        <v>25436.086199999998</v>
      </c>
      <c r="CQR28" s="358"/>
      <c r="CQS28" s="358">
        <f t="shared" ref="CQS28" si="1241">CQQ28</f>
        <v>25436.086199999998</v>
      </c>
      <c r="CQT28" s="358"/>
      <c r="CQU28" s="358">
        <f t="shared" ref="CQU28" si="1242">CQS28</f>
        <v>25436.086199999998</v>
      </c>
      <c r="CQV28" s="358"/>
      <c r="CQW28" s="358">
        <f t="shared" ref="CQW28" si="1243">CQU28</f>
        <v>25436.086199999998</v>
      </c>
      <c r="CQX28" s="358"/>
      <c r="CQY28" s="358">
        <f t="shared" ref="CQY28" si="1244">CQW28</f>
        <v>25436.086199999998</v>
      </c>
      <c r="CQZ28" s="358"/>
      <c r="CRA28" s="358">
        <f t="shared" ref="CRA28" si="1245">CQY28</f>
        <v>25436.086199999998</v>
      </c>
      <c r="CRB28" s="358"/>
      <c r="CRC28" s="358">
        <f t="shared" ref="CRC28" si="1246">CRA28</f>
        <v>25436.086199999998</v>
      </c>
      <c r="CRD28" s="358"/>
      <c r="CRE28" s="358">
        <f t="shared" ref="CRE28" si="1247">CRC28</f>
        <v>25436.086199999998</v>
      </c>
      <c r="CRF28" s="358"/>
      <c r="CRG28" s="358">
        <f t="shared" ref="CRG28" si="1248">CRE28</f>
        <v>25436.086199999998</v>
      </c>
      <c r="CRH28" s="358"/>
      <c r="CRI28" s="358">
        <f t="shared" ref="CRI28" si="1249">CRG28</f>
        <v>25436.086199999998</v>
      </c>
      <c r="CRJ28" s="358"/>
      <c r="CRK28" s="358">
        <f t="shared" ref="CRK28" si="1250">CRI28</f>
        <v>25436.086199999998</v>
      </c>
      <c r="CRL28" s="358"/>
      <c r="CRM28" s="358">
        <f t="shared" ref="CRM28" si="1251">CRK28</f>
        <v>25436.086199999998</v>
      </c>
      <c r="CRN28" s="358"/>
      <c r="CRO28" s="358">
        <f t="shared" ref="CRO28" si="1252">CRM28</f>
        <v>25436.086199999998</v>
      </c>
      <c r="CRP28" s="358"/>
      <c r="CRQ28" s="358">
        <f t="shared" ref="CRQ28" si="1253">CRO28</f>
        <v>25436.086199999998</v>
      </c>
      <c r="CRR28" s="358"/>
      <c r="CRS28" s="358">
        <f t="shared" ref="CRS28" si="1254">CRQ28</f>
        <v>25436.086199999998</v>
      </c>
      <c r="CRT28" s="358"/>
      <c r="CRU28" s="358">
        <f t="shared" ref="CRU28" si="1255">CRS28</f>
        <v>25436.086199999998</v>
      </c>
      <c r="CRV28" s="358"/>
      <c r="CRW28" s="358">
        <f t="shared" ref="CRW28" si="1256">CRU28</f>
        <v>25436.086199999998</v>
      </c>
      <c r="CRX28" s="358"/>
      <c r="CRY28" s="358">
        <f t="shared" ref="CRY28" si="1257">CRW28</f>
        <v>25436.086199999998</v>
      </c>
      <c r="CRZ28" s="358"/>
      <c r="CSA28" s="358">
        <f t="shared" ref="CSA28" si="1258">CRY28</f>
        <v>25436.086199999998</v>
      </c>
      <c r="CSB28" s="358"/>
      <c r="CSC28" s="358">
        <f t="shared" ref="CSC28" si="1259">CSA28</f>
        <v>25436.086199999998</v>
      </c>
      <c r="CSD28" s="358"/>
      <c r="CSE28" s="358">
        <f t="shared" ref="CSE28" si="1260">CSC28</f>
        <v>25436.086199999998</v>
      </c>
      <c r="CSF28" s="358"/>
      <c r="CSG28" s="358">
        <f t="shared" ref="CSG28" si="1261">CSE28</f>
        <v>25436.086199999998</v>
      </c>
      <c r="CSH28" s="358"/>
      <c r="CSI28" s="358">
        <f t="shared" ref="CSI28" si="1262">CSG28</f>
        <v>25436.086199999998</v>
      </c>
      <c r="CSJ28" s="358"/>
      <c r="CSK28" s="358">
        <f t="shared" ref="CSK28" si="1263">CSI28</f>
        <v>25436.086199999998</v>
      </c>
      <c r="CSL28" s="358"/>
      <c r="CSM28" s="358">
        <f t="shared" ref="CSM28" si="1264">CSK28</f>
        <v>25436.086199999998</v>
      </c>
      <c r="CSN28" s="358"/>
      <c r="CSO28" s="358">
        <f t="shared" ref="CSO28" si="1265">CSM28</f>
        <v>25436.086199999998</v>
      </c>
      <c r="CSP28" s="358"/>
      <c r="CSQ28" s="358">
        <f t="shared" ref="CSQ28" si="1266">CSO28</f>
        <v>25436.086199999998</v>
      </c>
      <c r="CSR28" s="358"/>
      <c r="CSS28" s="358">
        <f t="shared" ref="CSS28" si="1267">CSQ28</f>
        <v>25436.086199999998</v>
      </c>
      <c r="CST28" s="358"/>
      <c r="CSU28" s="358">
        <f t="shared" ref="CSU28" si="1268">CSS28</f>
        <v>25436.086199999998</v>
      </c>
      <c r="CSV28" s="358"/>
      <c r="CSW28" s="358">
        <f t="shared" ref="CSW28" si="1269">CSU28</f>
        <v>25436.086199999998</v>
      </c>
      <c r="CSX28" s="358"/>
      <c r="CSY28" s="358">
        <f t="shared" ref="CSY28" si="1270">CSW28</f>
        <v>25436.086199999998</v>
      </c>
      <c r="CSZ28" s="358"/>
      <c r="CTA28" s="358">
        <f t="shared" ref="CTA28" si="1271">CSY28</f>
        <v>25436.086199999998</v>
      </c>
      <c r="CTB28" s="358"/>
      <c r="CTC28" s="358">
        <f t="shared" ref="CTC28" si="1272">CTA28</f>
        <v>25436.086199999998</v>
      </c>
      <c r="CTD28" s="358"/>
      <c r="CTE28" s="358">
        <f t="shared" ref="CTE28" si="1273">CTC28</f>
        <v>25436.086199999998</v>
      </c>
      <c r="CTF28" s="358"/>
      <c r="CTG28" s="358">
        <f t="shared" ref="CTG28" si="1274">CTE28</f>
        <v>25436.086199999998</v>
      </c>
      <c r="CTH28" s="358"/>
      <c r="CTI28" s="358">
        <f t="shared" ref="CTI28" si="1275">CTG28</f>
        <v>25436.086199999998</v>
      </c>
      <c r="CTJ28" s="358"/>
      <c r="CTK28" s="358">
        <f t="shared" ref="CTK28" si="1276">CTI28</f>
        <v>25436.086199999998</v>
      </c>
      <c r="CTL28" s="358"/>
      <c r="CTM28" s="358">
        <f t="shared" ref="CTM28" si="1277">CTK28</f>
        <v>25436.086199999998</v>
      </c>
      <c r="CTN28" s="358"/>
      <c r="CTO28" s="358">
        <f t="shared" ref="CTO28" si="1278">CTM28</f>
        <v>25436.086199999998</v>
      </c>
      <c r="CTP28" s="358"/>
      <c r="CTQ28" s="358">
        <f t="shared" ref="CTQ28" si="1279">CTO28</f>
        <v>25436.086199999998</v>
      </c>
      <c r="CTR28" s="358"/>
      <c r="CTS28" s="358">
        <f t="shared" ref="CTS28" si="1280">CTQ28</f>
        <v>25436.086199999998</v>
      </c>
      <c r="CTT28" s="358"/>
      <c r="CTU28" s="358">
        <f t="shared" ref="CTU28" si="1281">CTS28</f>
        <v>25436.086199999998</v>
      </c>
      <c r="CTV28" s="358"/>
      <c r="CTW28" s="358">
        <f t="shared" ref="CTW28" si="1282">CTU28</f>
        <v>25436.086199999998</v>
      </c>
      <c r="CTX28" s="358"/>
      <c r="CTY28" s="358">
        <f t="shared" ref="CTY28" si="1283">CTW28</f>
        <v>25436.086199999998</v>
      </c>
      <c r="CTZ28" s="358"/>
      <c r="CUA28" s="358">
        <f t="shared" ref="CUA28" si="1284">CTY28</f>
        <v>25436.086199999998</v>
      </c>
      <c r="CUB28" s="358"/>
      <c r="CUC28" s="358">
        <f t="shared" ref="CUC28" si="1285">CUA28</f>
        <v>25436.086199999998</v>
      </c>
      <c r="CUD28" s="358"/>
      <c r="CUE28" s="358">
        <f t="shared" ref="CUE28" si="1286">CUC28</f>
        <v>25436.086199999998</v>
      </c>
      <c r="CUF28" s="358"/>
      <c r="CUG28" s="358">
        <f t="shared" ref="CUG28" si="1287">CUE28</f>
        <v>25436.086199999998</v>
      </c>
      <c r="CUH28" s="358"/>
      <c r="CUI28" s="358">
        <f t="shared" ref="CUI28" si="1288">CUG28</f>
        <v>25436.086199999998</v>
      </c>
      <c r="CUJ28" s="358"/>
      <c r="CUK28" s="358">
        <f t="shared" ref="CUK28" si="1289">CUI28</f>
        <v>25436.086199999998</v>
      </c>
      <c r="CUL28" s="358"/>
      <c r="CUM28" s="358">
        <f t="shared" ref="CUM28" si="1290">CUK28</f>
        <v>25436.086199999998</v>
      </c>
      <c r="CUN28" s="358"/>
      <c r="CUO28" s="358">
        <f t="shared" ref="CUO28" si="1291">CUM28</f>
        <v>25436.086199999998</v>
      </c>
      <c r="CUP28" s="358"/>
      <c r="CUQ28" s="358">
        <f t="shared" ref="CUQ28" si="1292">CUO28</f>
        <v>25436.086199999998</v>
      </c>
      <c r="CUR28" s="358"/>
      <c r="CUS28" s="358">
        <f t="shared" ref="CUS28" si="1293">CUQ28</f>
        <v>25436.086199999998</v>
      </c>
      <c r="CUT28" s="358"/>
      <c r="CUU28" s="358">
        <f t="shared" ref="CUU28" si="1294">CUS28</f>
        <v>25436.086199999998</v>
      </c>
      <c r="CUV28" s="358"/>
      <c r="CUW28" s="358">
        <f t="shared" ref="CUW28" si="1295">CUU28</f>
        <v>25436.086199999998</v>
      </c>
      <c r="CUX28" s="358"/>
      <c r="CUY28" s="358">
        <f t="shared" ref="CUY28" si="1296">CUW28</f>
        <v>25436.086199999998</v>
      </c>
      <c r="CUZ28" s="358"/>
      <c r="CVA28" s="358">
        <f t="shared" ref="CVA28" si="1297">CUY28</f>
        <v>25436.086199999998</v>
      </c>
      <c r="CVB28" s="358"/>
      <c r="CVC28" s="358">
        <f t="shared" ref="CVC28" si="1298">CVA28</f>
        <v>25436.086199999998</v>
      </c>
      <c r="CVD28" s="358"/>
      <c r="CVE28" s="358">
        <f t="shared" ref="CVE28" si="1299">CVC28</f>
        <v>25436.086199999998</v>
      </c>
      <c r="CVF28" s="358"/>
      <c r="CVG28" s="358">
        <f t="shared" ref="CVG28" si="1300">CVE28</f>
        <v>25436.086199999998</v>
      </c>
      <c r="CVH28" s="358"/>
      <c r="CVI28" s="358">
        <f t="shared" ref="CVI28" si="1301">CVG28</f>
        <v>25436.086199999998</v>
      </c>
      <c r="CVJ28" s="358"/>
      <c r="CVK28" s="358">
        <f t="shared" ref="CVK28" si="1302">CVI28</f>
        <v>25436.086199999998</v>
      </c>
      <c r="CVL28" s="358"/>
      <c r="CVM28" s="358">
        <f t="shared" ref="CVM28" si="1303">CVK28</f>
        <v>25436.086199999998</v>
      </c>
      <c r="CVN28" s="358"/>
      <c r="CVO28" s="358">
        <f t="shared" ref="CVO28" si="1304">CVM28</f>
        <v>25436.086199999998</v>
      </c>
      <c r="CVP28" s="358"/>
      <c r="CVQ28" s="358">
        <f t="shared" ref="CVQ28" si="1305">CVO28</f>
        <v>25436.086199999998</v>
      </c>
      <c r="CVR28" s="358"/>
      <c r="CVS28" s="358">
        <f t="shared" ref="CVS28" si="1306">CVQ28</f>
        <v>25436.086199999998</v>
      </c>
      <c r="CVT28" s="358"/>
      <c r="CVU28" s="358">
        <f t="shared" ref="CVU28" si="1307">CVS28</f>
        <v>25436.086199999998</v>
      </c>
      <c r="CVV28" s="358"/>
      <c r="CVW28" s="358">
        <f t="shared" ref="CVW28" si="1308">CVU28</f>
        <v>25436.086199999998</v>
      </c>
      <c r="CVX28" s="358"/>
      <c r="CVY28" s="358">
        <f t="shared" ref="CVY28" si="1309">CVW28</f>
        <v>25436.086199999998</v>
      </c>
      <c r="CVZ28" s="358"/>
      <c r="CWA28" s="358">
        <f t="shared" ref="CWA28" si="1310">CVY28</f>
        <v>25436.086199999998</v>
      </c>
      <c r="CWB28" s="358"/>
      <c r="CWC28" s="358">
        <f t="shared" ref="CWC28" si="1311">CWA28</f>
        <v>25436.086199999998</v>
      </c>
      <c r="CWD28" s="358"/>
      <c r="CWE28" s="358">
        <f t="shared" ref="CWE28" si="1312">CWC28</f>
        <v>25436.086199999998</v>
      </c>
      <c r="CWF28" s="358"/>
      <c r="CWG28" s="358">
        <f t="shared" ref="CWG28" si="1313">CWE28</f>
        <v>25436.086199999998</v>
      </c>
      <c r="CWH28" s="358"/>
      <c r="CWI28" s="358">
        <f t="shared" ref="CWI28" si="1314">CWG28</f>
        <v>25436.086199999998</v>
      </c>
      <c r="CWJ28" s="358"/>
      <c r="CWK28" s="358">
        <f t="shared" ref="CWK28" si="1315">CWI28</f>
        <v>25436.086199999998</v>
      </c>
      <c r="CWL28" s="358"/>
      <c r="CWM28" s="358">
        <f t="shared" ref="CWM28" si="1316">CWK28</f>
        <v>25436.086199999998</v>
      </c>
      <c r="CWN28" s="358"/>
      <c r="CWO28" s="358">
        <f t="shared" ref="CWO28" si="1317">CWM28</f>
        <v>25436.086199999998</v>
      </c>
      <c r="CWP28" s="358"/>
      <c r="CWQ28" s="358">
        <f t="shared" ref="CWQ28" si="1318">CWO28</f>
        <v>25436.086199999998</v>
      </c>
      <c r="CWR28" s="358"/>
      <c r="CWS28" s="358">
        <f t="shared" ref="CWS28" si="1319">CWQ28</f>
        <v>25436.086199999998</v>
      </c>
      <c r="CWT28" s="358"/>
      <c r="CWU28" s="358">
        <f t="shared" ref="CWU28" si="1320">CWS28</f>
        <v>25436.086199999998</v>
      </c>
      <c r="CWV28" s="358"/>
      <c r="CWW28" s="358">
        <f t="shared" ref="CWW28" si="1321">CWU28</f>
        <v>25436.086199999998</v>
      </c>
      <c r="CWX28" s="358"/>
      <c r="CWY28" s="358">
        <f t="shared" ref="CWY28" si="1322">CWW28</f>
        <v>25436.086199999998</v>
      </c>
      <c r="CWZ28" s="358"/>
      <c r="CXA28" s="358">
        <f t="shared" ref="CXA28" si="1323">CWY28</f>
        <v>25436.086199999998</v>
      </c>
      <c r="CXB28" s="358"/>
      <c r="CXC28" s="358">
        <f t="shared" ref="CXC28" si="1324">CXA28</f>
        <v>25436.086199999998</v>
      </c>
      <c r="CXD28" s="358"/>
      <c r="CXE28" s="358">
        <f t="shared" ref="CXE28" si="1325">CXC28</f>
        <v>25436.086199999998</v>
      </c>
      <c r="CXF28" s="358"/>
      <c r="CXG28" s="358">
        <f t="shared" ref="CXG28" si="1326">CXE28</f>
        <v>25436.086199999998</v>
      </c>
      <c r="CXH28" s="358"/>
      <c r="CXI28" s="358">
        <f t="shared" ref="CXI28" si="1327">CXG28</f>
        <v>25436.086199999998</v>
      </c>
      <c r="CXJ28" s="358"/>
      <c r="CXK28" s="358">
        <f t="shared" ref="CXK28" si="1328">CXI28</f>
        <v>25436.086199999998</v>
      </c>
      <c r="CXL28" s="358"/>
      <c r="CXM28" s="358">
        <f t="shared" ref="CXM28" si="1329">CXK28</f>
        <v>25436.086199999998</v>
      </c>
      <c r="CXN28" s="358"/>
      <c r="CXO28" s="358">
        <f t="shared" ref="CXO28" si="1330">CXM28</f>
        <v>25436.086199999998</v>
      </c>
      <c r="CXP28" s="358"/>
      <c r="CXQ28" s="358">
        <f t="shared" ref="CXQ28" si="1331">CXO28</f>
        <v>25436.086199999998</v>
      </c>
      <c r="CXR28" s="358"/>
      <c r="CXS28" s="358">
        <f t="shared" ref="CXS28" si="1332">CXQ28</f>
        <v>25436.086199999998</v>
      </c>
      <c r="CXT28" s="358"/>
      <c r="CXU28" s="358">
        <f t="shared" ref="CXU28" si="1333">CXS28</f>
        <v>25436.086199999998</v>
      </c>
      <c r="CXV28" s="358"/>
      <c r="CXW28" s="358">
        <f t="shared" ref="CXW28" si="1334">CXU28</f>
        <v>25436.086199999998</v>
      </c>
      <c r="CXX28" s="358"/>
      <c r="CXY28" s="358">
        <f t="shared" ref="CXY28" si="1335">CXW28</f>
        <v>25436.086199999998</v>
      </c>
      <c r="CXZ28" s="358"/>
      <c r="CYA28" s="358">
        <f t="shared" ref="CYA28" si="1336">CXY28</f>
        <v>25436.086199999998</v>
      </c>
      <c r="CYB28" s="358"/>
      <c r="CYC28" s="358">
        <f t="shared" ref="CYC28" si="1337">CYA28</f>
        <v>25436.086199999998</v>
      </c>
      <c r="CYD28" s="358"/>
      <c r="CYE28" s="358">
        <f t="shared" ref="CYE28" si="1338">CYC28</f>
        <v>25436.086199999998</v>
      </c>
      <c r="CYF28" s="358"/>
      <c r="CYG28" s="358">
        <f t="shared" ref="CYG28" si="1339">CYE28</f>
        <v>25436.086199999998</v>
      </c>
      <c r="CYH28" s="358"/>
      <c r="CYI28" s="358">
        <f t="shared" ref="CYI28" si="1340">CYG28</f>
        <v>25436.086199999998</v>
      </c>
      <c r="CYJ28" s="358"/>
      <c r="CYK28" s="358">
        <f t="shared" ref="CYK28" si="1341">CYI28</f>
        <v>25436.086199999998</v>
      </c>
      <c r="CYL28" s="358"/>
      <c r="CYM28" s="358">
        <f t="shared" ref="CYM28" si="1342">CYK28</f>
        <v>25436.086199999998</v>
      </c>
      <c r="CYN28" s="358"/>
      <c r="CYO28" s="358">
        <f t="shared" ref="CYO28" si="1343">CYM28</f>
        <v>25436.086199999998</v>
      </c>
      <c r="CYP28" s="358"/>
      <c r="CYQ28" s="358">
        <f t="shared" ref="CYQ28" si="1344">CYO28</f>
        <v>25436.086199999998</v>
      </c>
      <c r="CYR28" s="358"/>
      <c r="CYS28" s="358">
        <f t="shared" ref="CYS28" si="1345">CYQ28</f>
        <v>25436.086199999998</v>
      </c>
      <c r="CYT28" s="358"/>
      <c r="CYU28" s="358">
        <f t="shared" ref="CYU28" si="1346">CYS28</f>
        <v>25436.086199999998</v>
      </c>
      <c r="CYV28" s="358"/>
      <c r="CYW28" s="358">
        <f t="shared" ref="CYW28" si="1347">CYU28</f>
        <v>25436.086199999998</v>
      </c>
      <c r="CYX28" s="358"/>
      <c r="CYY28" s="358">
        <f t="shared" ref="CYY28" si="1348">CYW28</f>
        <v>25436.086199999998</v>
      </c>
      <c r="CYZ28" s="358"/>
      <c r="CZA28" s="358">
        <f t="shared" ref="CZA28" si="1349">CYY28</f>
        <v>25436.086199999998</v>
      </c>
      <c r="CZB28" s="358"/>
      <c r="CZC28" s="358">
        <f t="shared" ref="CZC28" si="1350">CZA28</f>
        <v>25436.086199999998</v>
      </c>
      <c r="CZD28" s="358"/>
      <c r="CZE28" s="358">
        <f t="shared" ref="CZE28" si="1351">CZC28</f>
        <v>25436.086199999998</v>
      </c>
      <c r="CZF28" s="358"/>
      <c r="CZG28" s="358">
        <f t="shared" ref="CZG28" si="1352">CZE28</f>
        <v>25436.086199999998</v>
      </c>
      <c r="CZH28" s="358"/>
      <c r="CZI28" s="358">
        <f t="shared" ref="CZI28" si="1353">CZG28</f>
        <v>25436.086199999998</v>
      </c>
      <c r="CZJ28" s="358"/>
      <c r="CZK28" s="358">
        <f t="shared" ref="CZK28" si="1354">CZI28</f>
        <v>25436.086199999998</v>
      </c>
      <c r="CZL28" s="358"/>
      <c r="CZM28" s="358">
        <f t="shared" ref="CZM28" si="1355">CZK28</f>
        <v>25436.086199999998</v>
      </c>
      <c r="CZN28" s="358"/>
      <c r="CZO28" s="358">
        <f t="shared" ref="CZO28" si="1356">CZM28</f>
        <v>25436.086199999998</v>
      </c>
      <c r="CZP28" s="358"/>
      <c r="CZQ28" s="358">
        <f t="shared" ref="CZQ28" si="1357">CZO28</f>
        <v>25436.086199999998</v>
      </c>
      <c r="CZR28" s="358"/>
      <c r="CZS28" s="358">
        <f t="shared" ref="CZS28" si="1358">CZQ28</f>
        <v>25436.086199999998</v>
      </c>
      <c r="CZT28" s="358"/>
      <c r="CZU28" s="358">
        <f t="shared" ref="CZU28" si="1359">CZS28</f>
        <v>25436.086199999998</v>
      </c>
      <c r="CZV28" s="358"/>
      <c r="CZW28" s="358">
        <f t="shared" ref="CZW28" si="1360">CZU28</f>
        <v>25436.086199999998</v>
      </c>
      <c r="CZX28" s="358"/>
      <c r="CZY28" s="358">
        <f t="shared" ref="CZY28" si="1361">CZW28</f>
        <v>25436.086199999998</v>
      </c>
      <c r="CZZ28" s="358"/>
      <c r="DAA28" s="358">
        <f t="shared" ref="DAA28" si="1362">CZY28</f>
        <v>25436.086199999998</v>
      </c>
      <c r="DAB28" s="358"/>
      <c r="DAC28" s="358">
        <f t="shared" ref="DAC28" si="1363">DAA28</f>
        <v>25436.086199999998</v>
      </c>
      <c r="DAD28" s="358"/>
      <c r="DAE28" s="358">
        <f t="shared" ref="DAE28" si="1364">DAC28</f>
        <v>25436.086199999998</v>
      </c>
      <c r="DAF28" s="358"/>
      <c r="DAG28" s="358">
        <f t="shared" ref="DAG28" si="1365">DAE28</f>
        <v>25436.086199999998</v>
      </c>
      <c r="DAH28" s="358"/>
      <c r="DAI28" s="358">
        <f t="shared" ref="DAI28" si="1366">DAG28</f>
        <v>25436.086199999998</v>
      </c>
      <c r="DAJ28" s="358"/>
      <c r="DAK28" s="358">
        <f t="shared" ref="DAK28" si="1367">DAI28</f>
        <v>25436.086199999998</v>
      </c>
      <c r="DAL28" s="358"/>
      <c r="DAM28" s="358">
        <f t="shared" ref="DAM28" si="1368">DAK28</f>
        <v>25436.086199999998</v>
      </c>
      <c r="DAN28" s="358"/>
      <c r="DAO28" s="358">
        <f t="shared" ref="DAO28" si="1369">DAM28</f>
        <v>25436.086199999998</v>
      </c>
      <c r="DAP28" s="358"/>
      <c r="DAQ28" s="358">
        <f t="shared" ref="DAQ28" si="1370">DAO28</f>
        <v>25436.086199999998</v>
      </c>
      <c r="DAR28" s="358"/>
      <c r="DAS28" s="358">
        <f t="shared" ref="DAS28" si="1371">DAQ28</f>
        <v>25436.086199999998</v>
      </c>
      <c r="DAT28" s="358"/>
      <c r="DAU28" s="358">
        <f t="shared" ref="DAU28" si="1372">DAS28</f>
        <v>25436.086199999998</v>
      </c>
      <c r="DAV28" s="358"/>
      <c r="DAW28" s="358">
        <f t="shared" ref="DAW28" si="1373">DAU28</f>
        <v>25436.086199999998</v>
      </c>
      <c r="DAX28" s="358"/>
      <c r="DAY28" s="358">
        <f t="shared" ref="DAY28" si="1374">DAW28</f>
        <v>25436.086199999998</v>
      </c>
      <c r="DAZ28" s="358"/>
      <c r="DBA28" s="358">
        <f t="shared" ref="DBA28" si="1375">DAY28</f>
        <v>25436.086199999998</v>
      </c>
      <c r="DBB28" s="358"/>
      <c r="DBC28" s="358">
        <f t="shared" ref="DBC28" si="1376">DBA28</f>
        <v>25436.086199999998</v>
      </c>
      <c r="DBD28" s="358"/>
      <c r="DBE28" s="358">
        <f t="shared" ref="DBE28" si="1377">DBC28</f>
        <v>25436.086199999998</v>
      </c>
      <c r="DBF28" s="358"/>
      <c r="DBG28" s="358">
        <f t="shared" ref="DBG28" si="1378">DBE28</f>
        <v>25436.086199999998</v>
      </c>
      <c r="DBH28" s="358"/>
      <c r="DBI28" s="358">
        <f t="shared" ref="DBI28" si="1379">DBG28</f>
        <v>25436.086199999998</v>
      </c>
      <c r="DBJ28" s="358"/>
      <c r="DBK28" s="358">
        <f t="shared" ref="DBK28" si="1380">DBI28</f>
        <v>25436.086199999998</v>
      </c>
      <c r="DBL28" s="358"/>
      <c r="DBM28" s="358">
        <f t="shared" ref="DBM28" si="1381">DBK28</f>
        <v>25436.086199999998</v>
      </c>
      <c r="DBN28" s="358"/>
      <c r="DBO28" s="358">
        <f t="shared" ref="DBO28" si="1382">DBM28</f>
        <v>25436.086199999998</v>
      </c>
      <c r="DBP28" s="358"/>
      <c r="DBQ28" s="358">
        <f t="shared" ref="DBQ28" si="1383">DBO28</f>
        <v>25436.086199999998</v>
      </c>
      <c r="DBR28" s="358"/>
      <c r="DBS28" s="358">
        <f t="shared" ref="DBS28" si="1384">DBQ28</f>
        <v>25436.086199999998</v>
      </c>
      <c r="DBT28" s="358"/>
      <c r="DBU28" s="358">
        <f t="shared" ref="DBU28" si="1385">DBS28</f>
        <v>25436.086199999998</v>
      </c>
      <c r="DBV28" s="358"/>
      <c r="DBW28" s="358">
        <f t="shared" ref="DBW28" si="1386">DBU28</f>
        <v>25436.086199999998</v>
      </c>
      <c r="DBX28" s="358"/>
      <c r="DBY28" s="358">
        <f t="shared" ref="DBY28" si="1387">DBW28</f>
        <v>25436.086199999998</v>
      </c>
      <c r="DBZ28" s="358"/>
      <c r="DCA28" s="358">
        <f t="shared" ref="DCA28" si="1388">DBY28</f>
        <v>25436.086199999998</v>
      </c>
      <c r="DCB28" s="358"/>
      <c r="DCC28" s="358">
        <f t="shared" ref="DCC28" si="1389">DCA28</f>
        <v>25436.086199999998</v>
      </c>
      <c r="DCD28" s="358"/>
      <c r="DCE28" s="358">
        <f t="shared" ref="DCE28" si="1390">DCC28</f>
        <v>25436.086199999998</v>
      </c>
      <c r="DCF28" s="358"/>
      <c r="DCG28" s="358">
        <f t="shared" ref="DCG28" si="1391">DCE28</f>
        <v>25436.086199999998</v>
      </c>
      <c r="DCH28" s="358"/>
      <c r="DCI28" s="358">
        <f t="shared" ref="DCI28" si="1392">DCG28</f>
        <v>25436.086199999998</v>
      </c>
      <c r="DCJ28" s="358"/>
      <c r="DCK28" s="358">
        <f t="shared" ref="DCK28" si="1393">DCI28</f>
        <v>25436.086199999998</v>
      </c>
      <c r="DCL28" s="358"/>
      <c r="DCM28" s="358">
        <f t="shared" ref="DCM28" si="1394">DCK28</f>
        <v>25436.086199999998</v>
      </c>
      <c r="DCN28" s="358"/>
      <c r="DCO28" s="358">
        <f t="shared" ref="DCO28" si="1395">DCM28</f>
        <v>25436.086199999998</v>
      </c>
      <c r="DCP28" s="358"/>
      <c r="DCQ28" s="358">
        <f t="shared" ref="DCQ28" si="1396">DCO28</f>
        <v>25436.086199999998</v>
      </c>
      <c r="DCR28" s="358"/>
      <c r="DCS28" s="358">
        <f t="shared" ref="DCS28" si="1397">DCQ28</f>
        <v>25436.086199999998</v>
      </c>
      <c r="DCT28" s="358"/>
      <c r="DCU28" s="358">
        <f t="shared" ref="DCU28" si="1398">DCS28</f>
        <v>25436.086199999998</v>
      </c>
      <c r="DCV28" s="358"/>
      <c r="DCW28" s="358">
        <f t="shared" ref="DCW28" si="1399">DCU28</f>
        <v>25436.086199999998</v>
      </c>
      <c r="DCX28" s="358"/>
      <c r="DCY28" s="358">
        <f t="shared" ref="DCY28" si="1400">DCW28</f>
        <v>25436.086199999998</v>
      </c>
      <c r="DCZ28" s="358"/>
      <c r="DDA28" s="358">
        <f t="shared" ref="DDA28" si="1401">DCY28</f>
        <v>25436.086199999998</v>
      </c>
      <c r="DDB28" s="358"/>
      <c r="DDC28" s="358">
        <f t="shared" ref="DDC28" si="1402">DDA28</f>
        <v>25436.086199999998</v>
      </c>
      <c r="DDD28" s="358"/>
      <c r="DDE28" s="358">
        <f t="shared" ref="DDE28" si="1403">DDC28</f>
        <v>25436.086199999998</v>
      </c>
      <c r="DDF28" s="358"/>
      <c r="DDG28" s="358">
        <f t="shared" ref="DDG28" si="1404">DDE28</f>
        <v>25436.086199999998</v>
      </c>
      <c r="DDH28" s="358"/>
      <c r="DDI28" s="358">
        <f t="shared" ref="DDI28" si="1405">DDG28</f>
        <v>25436.086199999998</v>
      </c>
      <c r="DDJ28" s="358"/>
      <c r="DDK28" s="358">
        <f t="shared" ref="DDK28" si="1406">DDI28</f>
        <v>25436.086199999998</v>
      </c>
      <c r="DDL28" s="358"/>
      <c r="DDM28" s="358">
        <f t="shared" ref="DDM28" si="1407">DDK28</f>
        <v>25436.086199999998</v>
      </c>
      <c r="DDN28" s="358"/>
      <c r="DDO28" s="358">
        <f t="shared" ref="DDO28" si="1408">DDM28</f>
        <v>25436.086199999998</v>
      </c>
      <c r="DDP28" s="358"/>
      <c r="DDQ28" s="358">
        <f t="shared" ref="DDQ28" si="1409">DDO28</f>
        <v>25436.086199999998</v>
      </c>
      <c r="DDR28" s="358"/>
      <c r="DDS28" s="358">
        <f t="shared" ref="DDS28" si="1410">DDQ28</f>
        <v>25436.086199999998</v>
      </c>
      <c r="DDT28" s="358"/>
      <c r="DDU28" s="358">
        <f t="shared" ref="DDU28" si="1411">DDS28</f>
        <v>25436.086199999998</v>
      </c>
      <c r="DDV28" s="358"/>
      <c r="DDW28" s="358">
        <f t="shared" ref="DDW28" si="1412">DDU28</f>
        <v>25436.086199999998</v>
      </c>
      <c r="DDX28" s="358"/>
      <c r="DDY28" s="358">
        <f t="shared" ref="DDY28" si="1413">DDW28</f>
        <v>25436.086199999998</v>
      </c>
      <c r="DDZ28" s="358"/>
      <c r="DEA28" s="358">
        <f t="shared" ref="DEA28" si="1414">DDY28</f>
        <v>25436.086199999998</v>
      </c>
      <c r="DEB28" s="358"/>
      <c r="DEC28" s="358">
        <f t="shared" ref="DEC28" si="1415">DEA28</f>
        <v>25436.086199999998</v>
      </c>
      <c r="DED28" s="358"/>
      <c r="DEE28" s="358">
        <f t="shared" ref="DEE28" si="1416">DEC28</f>
        <v>25436.086199999998</v>
      </c>
      <c r="DEF28" s="358"/>
      <c r="DEG28" s="358">
        <f t="shared" ref="DEG28" si="1417">DEE28</f>
        <v>25436.086199999998</v>
      </c>
      <c r="DEH28" s="358"/>
      <c r="DEI28" s="358">
        <f t="shared" ref="DEI28" si="1418">DEG28</f>
        <v>25436.086199999998</v>
      </c>
      <c r="DEJ28" s="358"/>
      <c r="DEK28" s="358">
        <f t="shared" ref="DEK28" si="1419">DEI28</f>
        <v>25436.086199999998</v>
      </c>
      <c r="DEL28" s="358"/>
      <c r="DEM28" s="358">
        <f t="shared" ref="DEM28" si="1420">DEK28</f>
        <v>25436.086199999998</v>
      </c>
      <c r="DEN28" s="358"/>
      <c r="DEO28" s="358">
        <f t="shared" ref="DEO28" si="1421">DEM28</f>
        <v>25436.086199999998</v>
      </c>
      <c r="DEP28" s="358"/>
      <c r="DEQ28" s="358">
        <f t="shared" ref="DEQ28" si="1422">DEO28</f>
        <v>25436.086199999998</v>
      </c>
      <c r="DER28" s="358"/>
      <c r="DES28" s="358">
        <f t="shared" ref="DES28" si="1423">DEQ28</f>
        <v>25436.086199999998</v>
      </c>
      <c r="DET28" s="358"/>
      <c r="DEU28" s="358">
        <f t="shared" ref="DEU28" si="1424">DES28</f>
        <v>25436.086199999998</v>
      </c>
      <c r="DEV28" s="358"/>
      <c r="DEW28" s="358">
        <f t="shared" ref="DEW28" si="1425">DEU28</f>
        <v>25436.086199999998</v>
      </c>
      <c r="DEX28" s="358"/>
      <c r="DEY28" s="358">
        <f t="shared" ref="DEY28" si="1426">DEW28</f>
        <v>25436.086199999998</v>
      </c>
      <c r="DEZ28" s="358"/>
      <c r="DFA28" s="358">
        <f t="shared" ref="DFA28" si="1427">DEY28</f>
        <v>25436.086199999998</v>
      </c>
      <c r="DFB28" s="358"/>
      <c r="DFC28" s="358">
        <f t="shared" ref="DFC28" si="1428">DFA28</f>
        <v>25436.086199999998</v>
      </c>
      <c r="DFD28" s="358"/>
      <c r="DFE28" s="358">
        <f t="shared" ref="DFE28" si="1429">DFC28</f>
        <v>25436.086199999998</v>
      </c>
      <c r="DFF28" s="358"/>
      <c r="DFG28" s="358">
        <f t="shared" ref="DFG28" si="1430">DFE28</f>
        <v>25436.086199999998</v>
      </c>
      <c r="DFH28" s="358"/>
      <c r="DFI28" s="358">
        <f t="shared" ref="DFI28" si="1431">DFG28</f>
        <v>25436.086199999998</v>
      </c>
      <c r="DFJ28" s="358"/>
      <c r="DFK28" s="358">
        <f t="shared" ref="DFK28" si="1432">DFI28</f>
        <v>25436.086199999998</v>
      </c>
      <c r="DFL28" s="358"/>
      <c r="DFM28" s="358">
        <f t="shared" ref="DFM28" si="1433">DFK28</f>
        <v>25436.086199999998</v>
      </c>
      <c r="DFN28" s="358"/>
      <c r="DFO28" s="358">
        <f t="shared" ref="DFO28" si="1434">DFM28</f>
        <v>25436.086199999998</v>
      </c>
      <c r="DFP28" s="358"/>
      <c r="DFQ28" s="358">
        <f t="shared" ref="DFQ28" si="1435">DFO28</f>
        <v>25436.086199999998</v>
      </c>
      <c r="DFR28" s="358"/>
      <c r="DFS28" s="358">
        <f t="shared" ref="DFS28" si="1436">DFQ28</f>
        <v>25436.086199999998</v>
      </c>
      <c r="DFT28" s="358"/>
      <c r="DFU28" s="358">
        <f t="shared" ref="DFU28" si="1437">DFS28</f>
        <v>25436.086199999998</v>
      </c>
      <c r="DFV28" s="358"/>
      <c r="DFW28" s="358">
        <f t="shared" ref="DFW28" si="1438">DFU28</f>
        <v>25436.086199999998</v>
      </c>
      <c r="DFX28" s="358"/>
      <c r="DFY28" s="358">
        <f t="shared" ref="DFY28" si="1439">DFW28</f>
        <v>25436.086199999998</v>
      </c>
      <c r="DFZ28" s="358"/>
      <c r="DGA28" s="358">
        <f t="shared" ref="DGA28" si="1440">DFY28</f>
        <v>25436.086199999998</v>
      </c>
      <c r="DGB28" s="358"/>
      <c r="DGC28" s="358">
        <f t="shared" ref="DGC28" si="1441">DGA28</f>
        <v>25436.086199999998</v>
      </c>
      <c r="DGD28" s="358"/>
      <c r="DGE28" s="358">
        <f t="shared" ref="DGE28" si="1442">DGC28</f>
        <v>25436.086199999998</v>
      </c>
      <c r="DGF28" s="358"/>
      <c r="DGG28" s="358">
        <f t="shared" ref="DGG28" si="1443">DGE28</f>
        <v>25436.086199999998</v>
      </c>
      <c r="DGH28" s="358"/>
      <c r="DGI28" s="358">
        <f t="shared" ref="DGI28" si="1444">DGG28</f>
        <v>25436.086199999998</v>
      </c>
      <c r="DGJ28" s="358"/>
      <c r="DGK28" s="358">
        <f t="shared" ref="DGK28" si="1445">DGI28</f>
        <v>25436.086199999998</v>
      </c>
      <c r="DGL28" s="358"/>
      <c r="DGM28" s="358">
        <f t="shared" ref="DGM28" si="1446">DGK28</f>
        <v>25436.086199999998</v>
      </c>
      <c r="DGN28" s="358"/>
      <c r="DGO28" s="358">
        <f t="shared" ref="DGO28" si="1447">DGM28</f>
        <v>25436.086199999998</v>
      </c>
      <c r="DGP28" s="358"/>
      <c r="DGQ28" s="358">
        <f t="shared" ref="DGQ28" si="1448">DGO28</f>
        <v>25436.086199999998</v>
      </c>
      <c r="DGR28" s="358"/>
      <c r="DGS28" s="358">
        <f t="shared" ref="DGS28" si="1449">DGQ28</f>
        <v>25436.086199999998</v>
      </c>
      <c r="DGT28" s="358"/>
      <c r="DGU28" s="358">
        <f t="shared" ref="DGU28" si="1450">DGS28</f>
        <v>25436.086199999998</v>
      </c>
      <c r="DGV28" s="358"/>
      <c r="DGW28" s="358">
        <f t="shared" ref="DGW28" si="1451">DGU28</f>
        <v>25436.086199999998</v>
      </c>
      <c r="DGX28" s="358"/>
      <c r="DGY28" s="358">
        <f t="shared" ref="DGY28" si="1452">DGW28</f>
        <v>25436.086199999998</v>
      </c>
      <c r="DGZ28" s="358"/>
      <c r="DHA28" s="358">
        <f t="shared" ref="DHA28" si="1453">DGY28</f>
        <v>25436.086199999998</v>
      </c>
      <c r="DHB28" s="358"/>
      <c r="DHC28" s="358">
        <f t="shared" ref="DHC28" si="1454">DHA28</f>
        <v>25436.086199999998</v>
      </c>
      <c r="DHD28" s="358"/>
      <c r="DHE28" s="358">
        <f t="shared" ref="DHE28" si="1455">DHC28</f>
        <v>25436.086199999998</v>
      </c>
      <c r="DHF28" s="358"/>
      <c r="DHG28" s="358">
        <f t="shared" ref="DHG28" si="1456">DHE28</f>
        <v>25436.086199999998</v>
      </c>
      <c r="DHH28" s="358"/>
      <c r="DHI28" s="358">
        <f t="shared" ref="DHI28" si="1457">DHG28</f>
        <v>25436.086199999998</v>
      </c>
      <c r="DHJ28" s="358"/>
      <c r="DHK28" s="358">
        <f t="shared" ref="DHK28" si="1458">DHI28</f>
        <v>25436.086199999998</v>
      </c>
      <c r="DHL28" s="358"/>
      <c r="DHM28" s="358">
        <f t="shared" ref="DHM28" si="1459">DHK28</f>
        <v>25436.086199999998</v>
      </c>
      <c r="DHN28" s="358"/>
      <c r="DHO28" s="358">
        <f t="shared" ref="DHO28" si="1460">DHM28</f>
        <v>25436.086199999998</v>
      </c>
      <c r="DHP28" s="358"/>
      <c r="DHQ28" s="358">
        <f t="shared" ref="DHQ28" si="1461">DHO28</f>
        <v>25436.086199999998</v>
      </c>
      <c r="DHR28" s="358"/>
      <c r="DHS28" s="358">
        <f t="shared" ref="DHS28" si="1462">DHQ28</f>
        <v>25436.086199999998</v>
      </c>
      <c r="DHT28" s="358"/>
      <c r="DHU28" s="358">
        <f t="shared" ref="DHU28" si="1463">DHS28</f>
        <v>25436.086199999998</v>
      </c>
      <c r="DHV28" s="358"/>
      <c r="DHW28" s="358">
        <f t="shared" ref="DHW28" si="1464">DHU28</f>
        <v>25436.086199999998</v>
      </c>
      <c r="DHX28" s="358"/>
      <c r="DHY28" s="358">
        <f t="shared" ref="DHY28" si="1465">DHW28</f>
        <v>25436.086199999998</v>
      </c>
      <c r="DHZ28" s="358"/>
      <c r="DIA28" s="358">
        <f t="shared" ref="DIA28" si="1466">DHY28</f>
        <v>25436.086199999998</v>
      </c>
      <c r="DIB28" s="358"/>
      <c r="DIC28" s="358">
        <f t="shared" ref="DIC28" si="1467">DIA28</f>
        <v>25436.086199999998</v>
      </c>
      <c r="DID28" s="358"/>
      <c r="DIE28" s="358">
        <f t="shared" ref="DIE28" si="1468">DIC28</f>
        <v>25436.086199999998</v>
      </c>
      <c r="DIF28" s="358"/>
      <c r="DIG28" s="358">
        <f t="shared" ref="DIG28" si="1469">DIE28</f>
        <v>25436.086199999998</v>
      </c>
      <c r="DIH28" s="358"/>
      <c r="DII28" s="358">
        <f t="shared" ref="DII28" si="1470">DIG28</f>
        <v>25436.086199999998</v>
      </c>
      <c r="DIJ28" s="358"/>
      <c r="DIK28" s="358">
        <f t="shared" ref="DIK28" si="1471">DII28</f>
        <v>25436.086199999998</v>
      </c>
      <c r="DIL28" s="358"/>
      <c r="DIM28" s="358">
        <f t="shared" ref="DIM28" si="1472">DIK28</f>
        <v>25436.086199999998</v>
      </c>
      <c r="DIN28" s="358"/>
      <c r="DIO28" s="358">
        <f t="shared" ref="DIO28" si="1473">DIM28</f>
        <v>25436.086199999998</v>
      </c>
      <c r="DIP28" s="358"/>
      <c r="DIQ28" s="358">
        <f t="shared" ref="DIQ28" si="1474">DIO28</f>
        <v>25436.086199999998</v>
      </c>
      <c r="DIR28" s="358"/>
      <c r="DIS28" s="358">
        <f t="shared" ref="DIS28" si="1475">DIQ28</f>
        <v>25436.086199999998</v>
      </c>
      <c r="DIT28" s="358"/>
      <c r="DIU28" s="358">
        <f t="shared" ref="DIU28" si="1476">DIS28</f>
        <v>25436.086199999998</v>
      </c>
      <c r="DIV28" s="358"/>
      <c r="DIW28" s="358">
        <f t="shared" ref="DIW28" si="1477">DIU28</f>
        <v>25436.086199999998</v>
      </c>
      <c r="DIX28" s="358"/>
      <c r="DIY28" s="358">
        <f t="shared" ref="DIY28" si="1478">DIW28</f>
        <v>25436.086199999998</v>
      </c>
      <c r="DIZ28" s="358"/>
      <c r="DJA28" s="358">
        <f t="shared" ref="DJA28" si="1479">DIY28</f>
        <v>25436.086199999998</v>
      </c>
      <c r="DJB28" s="358"/>
      <c r="DJC28" s="358">
        <f t="shared" ref="DJC28" si="1480">DJA28</f>
        <v>25436.086199999998</v>
      </c>
      <c r="DJD28" s="358"/>
      <c r="DJE28" s="358">
        <f t="shared" ref="DJE28" si="1481">DJC28</f>
        <v>25436.086199999998</v>
      </c>
      <c r="DJF28" s="358"/>
      <c r="DJG28" s="358">
        <f t="shared" ref="DJG28" si="1482">DJE28</f>
        <v>25436.086199999998</v>
      </c>
      <c r="DJH28" s="358"/>
      <c r="DJI28" s="358">
        <f t="shared" ref="DJI28" si="1483">DJG28</f>
        <v>25436.086199999998</v>
      </c>
      <c r="DJJ28" s="358"/>
      <c r="DJK28" s="358">
        <f t="shared" ref="DJK28" si="1484">DJI28</f>
        <v>25436.086199999998</v>
      </c>
      <c r="DJL28" s="358"/>
      <c r="DJM28" s="358">
        <f t="shared" ref="DJM28" si="1485">DJK28</f>
        <v>25436.086199999998</v>
      </c>
      <c r="DJN28" s="358"/>
      <c r="DJO28" s="358">
        <f t="shared" ref="DJO28" si="1486">DJM28</f>
        <v>25436.086199999998</v>
      </c>
      <c r="DJP28" s="358"/>
      <c r="DJQ28" s="358">
        <f t="shared" ref="DJQ28" si="1487">DJO28</f>
        <v>25436.086199999998</v>
      </c>
      <c r="DJR28" s="358"/>
      <c r="DJS28" s="358">
        <f t="shared" ref="DJS28" si="1488">DJQ28</f>
        <v>25436.086199999998</v>
      </c>
      <c r="DJT28" s="358"/>
      <c r="DJU28" s="358">
        <f t="shared" ref="DJU28" si="1489">DJS28</f>
        <v>25436.086199999998</v>
      </c>
      <c r="DJV28" s="358"/>
      <c r="DJW28" s="358">
        <f t="shared" ref="DJW28" si="1490">DJU28</f>
        <v>25436.086199999998</v>
      </c>
      <c r="DJX28" s="358"/>
      <c r="DJY28" s="358">
        <f t="shared" ref="DJY28" si="1491">DJW28</f>
        <v>25436.086199999998</v>
      </c>
      <c r="DJZ28" s="358"/>
      <c r="DKA28" s="358">
        <f t="shared" ref="DKA28" si="1492">DJY28</f>
        <v>25436.086199999998</v>
      </c>
      <c r="DKB28" s="358"/>
      <c r="DKC28" s="358">
        <f t="shared" ref="DKC28" si="1493">DKA28</f>
        <v>25436.086199999998</v>
      </c>
      <c r="DKD28" s="358"/>
      <c r="DKE28" s="358">
        <f t="shared" ref="DKE28" si="1494">DKC28</f>
        <v>25436.086199999998</v>
      </c>
      <c r="DKF28" s="358"/>
      <c r="DKG28" s="358">
        <f t="shared" ref="DKG28" si="1495">DKE28</f>
        <v>25436.086199999998</v>
      </c>
      <c r="DKH28" s="358"/>
      <c r="DKI28" s="358">
        <f t="shared" ref="DKI28" si="1496">DKG28</f>
        <v>25436.086199999998</v>
      </c>
      <c r="DKJ28" s="358"/>
      <c r="DKK28" s="358">
        <f t="shared" ref="DKK28" si="1497">DKI28</f>
        <v>25436.086199999998</v>
      </c>
      <c r="DKL28" s="358"/>
      <c r="DKM28" s="358">
        <f t="shared" ref="DKM28" si="1498">DKK28</f>
        <v>25436.086199999998</v>
      </c>
      <c r="DKN28" s="358"/>
      <c r="DKO28" s="358">
        <f t="shared" ref="DKO28" si="1499">DKM28</f>
        <v>25436.086199999998</v>
      </c>
      <c r="DKP28" s="358"/>
      <c r="DKQ28" s="358">
        <f t="shared" ref="DKQ28" si="1500">DKO28</f>
        <v>25436.086199999998</v>
      </c>
      <c r="DKR28" s="358"/>
      <c r="DKS28" s="358">
        <f t="shared" ref="DKS28" si="1501">DKQ28</f>
        <v>25436.086199999998</v>
      </c>
      <c r="DKT28" s="358"/>
      <c r="DKU28" s="358">
        <f t="shared" ref="DKU28" si="1502">DKS28</f>
        <v>25436.086199999998</v>
      </c>
      <c r="DKV28" s="358"/>
      <c r="DKW28" s="358">
        <f t="shared" ref="DKW28" si="1503">DKU28</f>
        <v>25436.086199999998</v>
      </c>
      <c r="DKX28" s="358"/>
      <c r="DKY28" s="358">
        <f t="shared" ref="DKY28" si="1504">DKW28</f>
        <v>25436.086199999998</v>
      </c>
      <c r="DKZ28" s="358"/>
      <c r="DLA28" s="358">
        <f t="shared" ref="DLA28" si="1505">DKY28</f>
        <v>25436.086199999998</v>
      </c>
      <c r="DLB28" s="358"/>
      <c r="DLC28" s="358">
        <f t="shared" ref="DLC28" si="1506">DLA28</f>
        <v>25436.086199999998</v>
      </c>
      <c r="DLD28" s="358"/>
      <c r="DLE28" s="358">
        <f t="shared" ref="DLE28" si="1507">DLC28</f>
        <v>25436.086199999998</v>
      </c>
      <c r="DLF28" s="358"/>
      <c r="DLG28" s="358">
        <f t="shared" ref="DLG28" si="1508">DLE28</f>
        <v>25436.086199999998</v>
      </c>
      <c r="DLH28" s="358"/>
      <c r="DLI28" s="358">
        <f t="shared" ref="DLI28" si="1509">DLG28</f>
        <v>25436.086199999998</v>
      </c>
      <c r="DLJ28" s="358"/>
      <c r="DLK28" s="358">
        <f t="shared" ref="DLK28" si="1510">DLI28</f>
        <v>25436.086199999998</v>
      </c>
      <c r="DLL28" s="358"/>
      <c r="DLM28" s="358">
        <f t="shared" ref="DLM28" si="1511">DLK28</f>
        <v>25436.086199999998</v>
      </c>
      <c r="DLN28" s="358"/>
      <c r="DLO28" s="358">
        <f t="shared" ref="DLO28" si="1512">DLM28</f>
        <v>25436.086199999998</v>
      </c>
      <c r="DLP28" s="358"/>
      <c r="DLQ28" s="358">
        <f t="shared" ref="DLQ28" si="1513">DLO28</f>
        <v>25436.086199999998</v>
      </c>
      <c r="DLR28" s="358"/>
      <c r="DLS28" s="358">
        <f t="shared" ref="DLS28" si="1514">DLQ28</f>
        <v>25436.086199999998</v>
      </c>
      <c r="DLT28" s="358"/>
      <c r="DLU28" s="358">
        <f t="shared" ref="DLU28" si="1515">DLS28</f>
        <v>25436.086199999998</v>
      </c>
      <c r="DLV28" s="358"/>
      <c r="DLW28" s="358">
        <f t="shared" ref="DLW28" si="1516">DLU28</f>
        <v>25436.086199999998</v>
      </c>
      <c r="DLX28" s="358"/>
      <c r="DLY28" s="358">
        <f t="shared" ref="DLY28" si="1517">DLW28</f>
        <v>25436.086199999998</v>
      </c>
      <c r="DLZ28" s="358"/>
      <c r="DMA28" s="358">
        <f t="shared" ref="DMA28" si="1518">DLY28</f>
        <v>25436.086199999998</v>
      </c>
      <c r="DMB28" s="358"/>
      <c r="DMC28" s="358">
        <f t="shared" ref="DMC28" si="1519">DMA28</f>
        <v>25436.086199999998</v>
      </c>
      <c r="DMD28" s="358"/>
      <c r="DME28" s="358">
        <f t="shared" ref="DME28" si="1520">DMC28</f>
        <v>25436.086199999998</v>
      </c>
      <c r="DMF28" s="358"/>
      <c r="DMG28" s="358">
        <f t="shared" ref="DMG28" si="1521">DME28</f>
        <v>25436.086199999998</v>
      </c>
      <c r="DMH28" s="358"/>
      <c r="DMI28" s="358">
        <f t="shared" ref="DMI28" si="1522">DMG28</f>
        <v>25436.086199999998</v>
      </c>
      <c r="DMJ28" s="358"/>
      <c r="DMK28" s="358">
        <f t="shared" ref="DMK28" si="1523">DMI28</f>
        <v>25436.086199999998</v>
      </c>
      <c r="DML28" s="358"/>
      <c r="DMM28" s="358">
        <f t="shared" ref="DMM28" si="1524">DMK28</f>
        <v>25436.086199999998</v>
      </c>
      <c r="DMN28" s="358"/>
      <c r="DMO28" s="358">
        <f t="shared" ref="DMO28" si="1525">DMM28</f>
        <v>25436.086199999998</v>
      </c>
      <c r="DMP28" s="358"/>
      <c r="DMQ28" s="358">
        <f t="shared" ref="DMQ28" si="1526">DMO28</f>
        <v>25436.086199999998</v>
      </c>
      <c r="DMR28" s="358"/>
      <c r="DMS28" s="358">
        <f t="shared" ref="DMS28" si="1527">DMQ28</f>
        <v>25436.086199999998</v>
      </c>
      <c r="DMT28" s="358"/>
      <c r="DMU28" s="358">
        <f t="shared" ref="DMU28" si="1528">DMS28</f>
        <v>25436.086199999998</v>
      </c>
      <c r="DMV28" s="358"/>
      <c r="DMW28" s="358">
        <f t="shared" ref="DMW28" si="1529">DMU28</f>
        <v>25436.086199999998</v>
      </c>
      <c r="DMX28" s="358"/>
      <c r="DMY28" s="358">
        <f t="shared" ref="DMY28" si="1530">DMW28</f>
        <v>25436.086199999998</v>
      </c>
      <c r="DMZ28" s="358"/>
      <c r="DNA28" s="358">
        <f t="shared" ref="DNA28" si="1531">DMY28</f>
        <v>25436.086199999998</v>
      </c>
      <c r="DNB28" s="358"/>
      <c r="DNC28" s="358">
        <f t="shared" ref="DNC28" si="1532">DNA28</f>
        <v>25436.086199999998</v>
      </c>
      <c r="DND28" s="358"/>
      <c r="DNE28" s="358">
        <f t="shared" ref="DNE28" si="1533">DNC28</f>
        <v>25436.086199999998</v>
      </c>
      <c r="DNF28" s="358"/>
      <c r="DNG28" s="358">
        <f t="shared" ref="DNG28" si="1534">DNE28</f>
        <v>25436.086199999998</v>
      </c>
      <c r="DNH28" s="358"/>
      <c r="DNI28" s="358">
        <f t="shared" ref="DNI28" si="1535">DNG28</f>
        <v>25436.086199999998</v>
      </c>
      <c r="DNJ28" s="358"/>
      <c r="DNK28" s="358">
        <f t="shared" ref="DNK28" si="1536">DNI28</f>
        <v>25436.086199999998</v>
      </c>
      <c r="DNL28" s="358"/>
      <c r="DNM28" s="358">
        <f t="shared" ref="DNM28" si="1537">DNK28</f>
        <v>25436.086199999998</v>
      </c>
      <c r="DNN28" s="358"/>
      <c r="DNO28" s="358">
        <f t="shared" ref="DNO28" si="1538">DNM28</f>
        <v>25436.086199999998</v>
      </c>
      <c r="DNP28" s="358"/>
      <c r="DNQ28" s="358">
        <f t="shared" ref="DNQ28" si="1539">DNO28</f>
        <v>25436.086199999998</v>
      </c>
      <c r="DNR28" s="358"/>
      <c r="DNS28" s="358">
        <f t="shared" ref="DNS28" si="1540">DNQ28</f>
        <v>25436.086199999998</v>
      </c>
      <c r="DNT28" s="358"/>
      <c r="DNU28" s="358">
        <f t="shared" ref="DNU28" si="1541">DNS28</f>
        <v>25436.086199999998</v>
      </c>
      <c r="DNV28" s="358"/>
      <c r="DNW28" s="358">
        <f t="shared" ref="DNW28" si="1542">DNU28</f>
        <v>25436.086199999998</v>
      </c>
      <c r="DNX28" s="358"/>
      <c r="DNY28" s="358">
        <f t="shared" ref="DNY28" si="1543">DNW28</f>
        <v>25436.086199999998</v>
      </c>
      <c r="DNZ28" s="358"/>
      <c r="DOA28" s="358">
        <f t="shared" ref="DOA28" si="1544">DNY28</f>
        <v>25436.086199999998</v>
      </c>
      <c r="DOB28" s="358"/>
      <c r="DOC28" s="358">
        <f t="shared" ref="DOC28" si="1545">DOA28</f>
        <v>25436.086199999998</v>
      </c>
      <c r="DOD28" s="358"/>
      <c r="DOE28" s="358">
        <f t="shared" ref="DOE28" si="1546">DOC28</f>
        <v>25436.086199999998</v>
      </c>
      <c r="DOF28" s="358"/>
      <c r="DOG28" s="358">
        <f t="shared" ref="DOG28" si="1547">DOE28</f>
        <v>25436.086199999998</v>
      </c>
      <c r="DOH28" s="358"/>
      <c r="DOI28" s="358">
        <f t="shared" ref="DOI28" si="1548">DOG28</f>
        <v>25436.086199999998</v>
      </c>
      <c r="DOJ28" s="358"/>
      <c r="DOK28" s="358">
        <f t="shared" ref="DOK28" si="1549">DOI28</f>
        <v>25436.086199999998</v>
      </c>
      <c r="DOL28" s="358"/>
      <c r="DOM28" s="358">
        <f t="shared" ref="DOM28" si="1550">DOK28</f>
        <v>25436.086199999998</v>
      </c>
      <c r="DON28" s="358"/>
      <c r="DOO28" s="358">
        <f t="shared" ref="DOO28" si="1551">DOM28</f>
        <v>25436.086199999998</v>
      </c>
      <c r="DOP28" s="358"/>
      <c r="DOQ28" s="358">
        <f t="shared" ref="DOQ28" si="1552">DOO28</f>
        <v>25436.086199999998</v>
      </c>
      <c r="DOR28" s="358"/>
      <c r="DOS28" s="358">
        <f t="shared" ref="DOS28" si="1553">DOQ28</f>
        <v>25436.086199999998</v>
      </c>
      <c r="DOT28" s="358"/>
      <c r="DOU28" s="358">
        <f t="shared" ref="DOU28" si="1554">DOS28</f>
        <v>25436.086199999998</v>
      </c>
      <c r="DOV28" s="358"/>
      <c r="DOW28" s="358">
        <f t="shared" ref="DOW28" si="1555">DOU28</f>
        <v>25436.086199999998</v>
      </c>
      <c r="DOX28" s="358"/>
      <c r="DOY28" s="358">
        <f t="shared" ref="DOY28" si="1556">DOW28</f>
        <v>25436.086199999998</v>
      </c>
      <c r="DOZ28" s="358"/>
      <c r="DPA28" s="358">
        <f t="shared" ref="DPA28" si="1557">DOY28</f>
        <v>25436.086199999998</v>
      </c>
      <c r="DPB28" s="358"/>
      <c r="DPC28" s="358">
        <f t="shared" ref="DPC28" si="1558">DPA28</f>
        <v>25436.086199999998</v>
      </c>
      <c r="DPD28" s="358"/>
      <c r="DPE28" s="358">
        <f t="shared" ref="DPE28" si="1559">DPC28</f>
        <v>25436.086199999998</v>
      </c>
      <c r="DPF28" s="358"/>
      <c r="DPG28" s="358">
        <f t="shared" ref="DPG28" si="1560">DPE28</f>
        <v>25436.086199999998</v>
      </c>
      <c r="DPH28" s="358"/>
      <c r="DPI28" s="358">
        <f t="shared" ref="DPI28" si="1561">DPG28</f>
        <v>25436.086199999998</v>
      </c>
      <c r="DPJ28" s="358"/>
      <c r="DPK28" s="358">
        <f t="shared" ref="DPK28" si="1562">DPI28</f>
        <v>25436.086199999998</v>
      </c>
      <c r="DPL28" s="358"/>
      <c r="DPM28" s="358">
        <f t="shared" ref="DPM28" si="1563">DPK28</f>
        <v>25436.086199999998</v>
      </c>
      <c r="DPN28" s="358"/>
      <c r="DPO28" s="358">
        <f t="shared" ref="DPO28" si="1564">DPM28</f>
        <v>25436.086199999998</v>
      </c>
      <c r="DPP28" s="358"/>
      <c r="DPQ28" s="358">
        <f t="shared" ref="DPQ28" si="1565">DPO28</f>
        <v>25436.086199999998</v>
      </c>
      <c r="DPR28" s="358"/>
      <c r="DPS28" s="358">
        <f t="shared" ref="DPS28" si="1566">DPQ28</f>
        <v>25436.086199999998</v>
      </c>
      <c r="DPT28" s="358"/>
      <c r="DPU28" s="358">
        <f t="shared" ref="DPU28" si="1567">DPS28</f>
        <v>25436.086199999998</v>
      </c>
      <c r="DPV28" s="358"/>
      <c r="DPW28" s="358">
        <f t="shared" ref="DPW28" si="1568">DPU28</f>
        <v>25436.086199999998</v>
      </c>
      <c r="DPX28" s="358"/>
      <c r="DPY28" s="358">
        <f t="shared" ref="DPY28" si="1569">DPW28</f>
        <v>25436.086199999998</v>
      </c>
      <c r="DPZ28" s="358"/>
      <c r="DQA28" s="358">
        <f t="shared" ref="DQA28" si="1570">DPY28</f>
        <v>25436.086199999998</v>
      </c>
      <c r="DQB28" s="358"/>
      <c r="DQC28" s="358">
        <f t="shared" ref="DQC28" si="1571">DQA28</f>
        <v>25436.086199999998</v>
      </c>
      <c r="DQD28" s="358"/>
      <c r="DQE28" s="358">
        <f t="shared" ref="DQE28" si="1572">DQC28</f>
        <v>25436.086199999998</v>
      </c>
      <c r="DQF28" s="358"/>
      <c r="DQG28" s="358">
        <f t="shared" ref="DQG28" si="1573">DQE28</f>
        <v>25436.086199999998</v>
      </c>
      <c r="DQH28" s="358"/>
      <c r="DQI28" s="358">
        <f t="shared" ref="DQI28" si="1574">DQG28</f>
        <v>25436.086199999998</v>
      </c>
      <c r="DQJ28" s="358"/>
      <c r="DQK28" s="358">
        <f t="shared" ref="DQK28" si="1575">DQI28</f>
        <v>25436.086199999998</v>
      </c>
      <c r="DQL28" s="358"/>
      <c r="DQM28" s="358">
        <f t="shared" ref="DQM28" si="1576">DQK28</f>
        <v>25436.086199999998</v>
      </c>
      <c r="DQN28" s="358"/>
      <c r="DQO28" s="358">
        <f t="shared" ref="DQO28" si="1577">DQM28</f>
        <v>25436.086199999998</v>
      </c>
      <c r="DQP28" s="358"/>
      <c r="DQQ28" s="358">
        <f t="shared" ref="DQQ28" si="1578">DQO28</f>
        <v>25436.086199999998</v>
      </c>
      <c r="DQR28" s="358"/>
      <c r="DQS28" s="358">
        <f t="shared" ref="DQS28" si="1579">DQQ28</f>
        <v>25436.086199999998</v>
      </c>
      <c r="DQT28" s="358"/>
      <c r="DQU28" s="358">
        <f t="shared" ref="DQU28" si="1580">DQS28</f>
        <v>25436.086199999998</v>
      </c>
      <c r="DQV28" s="358"/>
      <c r="DQW28" s="358">
        <f t="shared" ref="DQW28" si="1581">DQU28</f>
        <v>25436.086199999998</v>
      </c>
      <c r="DQX28" s="358"/>
      <c r="DQY28" s="358">
        <f t="shared" ref="DQY28" si="1582">DQW28</f>
        <v>25436.086199999998</v>
      </c>
      <c r="DQZ28" s="358"/>
      <c r="DRA28" s="358">
        <f t="shared" ref="DRA28" si="1583">DQY28</f>
        <v>25436.086199999998</v>
      </c>
      <c r="DRB28" s="358"/>
      <c r="DRC28" s="358">
        <f t="shared" ref="DRC28" si="1584">DRA28</f>
        <v>25436.086199999998</v>
      </c>
      <c r="DRD28" s="358"/>
      <c r="DRE28" s="358">
        <f t="shared" ref="DRE28" si="1585">DRC28</f>
        <v>25436.086199999998</v>
      </c>
      <c r="DRF28" s="358"/>
      <c r="DRG28" s="358">
        <f t="shared" ref="DRG28" si="1586">DRE28</f>
        <v>25436.086199999998</v>
      </c>
      <c r="DRH28" s="358"/>
      <c r="DRI28" s="358">
        <f t="shared" ref="DRI28" si="1587">DRG28</f>
        <v>25436.086199999998</v>
      </c>
      <c r="DRJ28" s="358"/>
      <c r="DRK28" s="358">
        <f t="shared" ref="DRK28" si="1588">DRI28</f>
        <v>25436.086199999998</v>
      </c>
      <c r="DRL28" s="358"/>
      <c r="DRM28" s="358">
        <f t="shared" ref="DRM28" si="1589">DRK28</f>
        <v>25436.086199999998</v>
      </c>
      <c r="DRN28" s="358"/>
      <c r="DRO28" s="358">
        <f t="shared" ref="DRO28" si="1590">DRM28</f>
        <v>25436.086199999998</v>
      </c>
      <c r="DRP28" s="358"/>
      <c r="DRQ28" s="358">
        <f t="shared" ref="DRQ28" si="1591">DRO28</f>
        <v>25436.086199999998</v>
      </c>
      <c r="DRR28" s="358"/>
      <c r="DRS28" s="358">
        <f t="shared" ref="DRS28" si="1592">DRQ28</f>
        <v>25436.086199999998</v>
      </c>
      <c r="DRT28" s="358"/>
      <c r="DRU28" s="358">
        <f t="shared" ref="DRU28" si="1593">DRS28</f>
        <v>25436.086199999998</v>
      </c>
      <c r="DRV28" s="358"/>
      <c r="DRW28" s="358">
        <f t="shared" ref="DRW28" si="1594">DRU28</f>
        <v>25436.086199999998</v>
      </c>
      <c r="DRX28" s="358"/>
      <c r="DRY28" s="358">
        <f t="shared" ref="DRY28" si="1595">DRW28</f>
        <v>25436.086199999998</v>
      </c>
      <c r="DRZ28" s="358"/>
      <c r="DSA28" s="358">
        <f t="shared" ref="DSA28" si="1596">DRY28</f>
        <v>25436.086199999998</v>
      </c>
      <c r="DSB28" s="358"/>
      <c r="DSC28" s="358">
        <f t="shared" ref="DSC28" si="1597">DSA28</f>
        <v>25436.086199999998</v>
      </c>
      <c r="DSD28" s="358"/>
      <c r="DSE28" s="358">
        <f t="shared" ref="DSE28" si="1598">DSC28</f>
        <v>25436.086199999998</v>
      </c>
      <c r="DSF28" s="358"/>
      <c r="DSG28" s="358">
        <f t="shared" ref="DSG28" si="1599">DSE28</f>
        <v>25436.086199999998</v>
      </c>
      <c r="DSH28" s="358"/>
      <c r="DSI28" s="358">
        <f t="shared" ref="DSI28" si="1600">DSG28</f>
        <v>25436.086199999998</v>
      </c>
      <c r="DSJ28" s="358"/>
      <c r="DSK28" s="358">
        <f t="shared" ref="DSK28" si="1601">DSI28</f>
        <v>25436.086199999998</v>
      </c>
      <c r="DSL28" s="358"/>
      <c r="DSM28" s="358">
        <f t="shared" ref="DSM28" si="1602">DSK28</f>
        <v>25436.086199999998</v>
      </c>
      <c r="DSN28" s="358"/>
      <c r="DSO28" s="358">
        <f t="shared" ref="DSO28" si="1603">DSM28</f>
        <v>25436.086199999998</v>
      </c>
      <c r="DSP28" s="358"/>
      <c r="DSQ28" s="358">
        <f t="shared" ref="DSQ28" si="1604">DSO28</f>
        <v>25436.086199999998</v>
      </c>
      <c r="DSR28" s="358"/>
      <c r="DSS28" s="358">
        <f t="shared" ref="DSS28" si="1605">DSQ28</f>
        <v>25436.086199999998</v>
      </c>
      <c r="DST28" s="358"/>
      <c r="DSU28" s="358">
        <f t="shared" ref="DSU28" si="1606">DSS28</f>
        <v>25436.086199999998</v>
      </c>
      <c r="DSV28" s="358"/>
      <c r="DSW28" s="358">
        <f t="shared" ref="DSW28" si="1607">DSU28</f>
        <v>25436.086199999998</v>
      </c>
      <c r="DSX28" s="358"/>
      <c r="DSY28" s="358">
        <f t="shared" ref="DSY28" si="1608">DSW28</f>
        <v>25436.086199999998</v>
      </c>
      <c r="DSZ28" s="358"/>
      <c r="DTA28" s="358">
        <f t="shared" ref="DTA28" si="1609">DSY28</f>
        <v>25436.086199999998</v>
      </c>
      <c r="DTB28" s="358"/>
      <c r="DTC28" s="358">
        <f t="shared" ref="DTC28" si="1610">DTA28</f>
        <v>25436.086199999998</v>
      </c>
      <c r="DTD28" s="358"/>
      <c r="DTE28" s="358">
        <f t="shared" ref="DTE28" si="1611">DTC28</f>
        <v>25436.086199999998</v>
      </c>
      <c r="DTF28" s="358"/>
      <c r="DTG28" s="358">
        <f t="shared" ref="DTG28" si="1612">DTE28</f>
        <v>25436.086199999998</v>
      </c>
      <c r="DTH28" s="358"/>
      <c r="DTI28" s="358">
        <f t="shared" ref="DTI28" si="1613">DTG28</f>
        <v>25436.086199999998</v>
      </c>
      <c r="DTJ28" s="358"/>
      <c r="DTK28" s="358">
        <f t="shared" ref="DTK28" si="1614">DTI28</f>
        <v>25436.086199999998</v>
      </c>
      <c r="DTL28" s="358"/>
      <c r="DTM28" s="358">
        <f t="shared" ref="DTM28" si="1615">DTK28</f>
        <v>25436.086199999998</v>
      </c>
      <c r="DTN28" s="358"/>
      <c r="DTO28" s="358">
        <f t="shared" ref="DTO28" si="1616">DTM28</f>
        <v>25436.086199999998</v>
      </c>
      <c r="DTP28" s="358"/>
      <c r="DTQ28" s="358">
        <f t="shared" ref="DTQ28" si="1617">DTO28</f>
        <v>25436.086199999998</v>
      </c>
      <c r="DTR28" s="358"/>
      <c r="DTS28" s="358">
        <f t="shared" ref="DTS28" si="1618">DTQ28</f>
        <v>25436.086199999998</v>
      </c>
      <c r="DTT28" s="358"/>
      <c r="DTU28" s="358">
        <f t="shared" ref="DTU28" si="1619">DTS28</f>
        <v>25436.086199999998</v>
      </c>
      <c r="DTV28" s="358"/>
      <c r="DTW28" s="358">
        <f t="shared" ref="DTW28" si="1620">DTU28</f>
        <v>25436.086199999998</v>
      </c>
      <c r="DTX28" s="358"/>
      <c r="DTY28" s="358">
        <f t="shared" ref="DTY28" si="1621">DTW28</f>
        <v>25436.086199999998</v>
      </c>
      <c r="DTZ28" s="358"/>
      <c r="DUA28" s="358">
        <f t="shared" ref="DUA28" si="1622">DTY28</f>
        <v>25436.086199999998</v>
      </c>
      <c r="DUB28" s="358"/>
      <c r="DUC28" s="358">
        <f t="shared" ref="DUC28" si="1623">DUA28</f>
        <v>25436.086199999998</v>
      </c>
      <c r="DUD28" s="358"/>
      <c r="DUE28" s="358">
        <f t="shared" ref="DUE28" si="1624">DUC28</f>
        <v>25436.086199999998</v>
      </c>
      <c r="DUF28" s="358"/>
      <c r="DUG28" s="358">
        <f t="shared" ref="DUG28" si="1625">DUE28</f>
        <v>25436.086199999998</v>
      </c>
      <c r="DUH28" s="358"/>
      <c r="DUI28" s="358">
        <f t="shared" ref="DUI28" si="1626">DUG28</f>
        <v>25436.086199999998</v>
      </c>
      <c r="DUJ28" s="358"/>
      <c r="DUK28" s="358">
        <f t="shared" ref="DUK28" si="1627">DUI28</f>
        <v>25436.086199999998</v>
      </c>
      <c r="DUL28" s="358"/>
      <c r="DUM28" s="358">
        <f t="shared" ref="DUM28" si="1628">DUK28</f>
        <v>25436.086199999998</v>
      </c>
      <c r="DUN28" s="358"/>
      <c r="DUO28" s="358">
        <f t="shared" ref="DUO28" si="1629">DUM28</f>
        <v>25436.086199999998</v>
      </c>
      <c r="DUP28" s="358"/>
      <c r="DUQ28" s="358">
        <f t="shared" ref="DUQ28" si="1630">DUO28</f>
        <v>25436.086199999998</v>
      </c>
      <c r="DUR28" s="358"/>
      <c r="DUS28" s="358">
        <f t="shared" ref="DUS28" si="1631">DUQ28</f>
        <v>25436.086199999998</v>
      </c>
      <c r="DUT28" s="358"/>
      <c r="DUU28" s="358">
        <f t="shared" ref="DUU28" si="1632">DUS28</f>
        <v>25436.086199999998</v>
      </c>
      <c r="DUV28" s="358"/>
      <c r="DUW28" s="358">
        <f t="shared" ref="DUW28" si="1633">DUU28</f>
        <v>25436.086199999998</v>
      </c>
      <c r="DUX28" s="358"/>
      <c r="DUY28" s="358">
        <f t="shared" ref="DUY28" si="1634">DUW28</f>
        <v>25436.086199999998</v>
      </c>
      <c r="DUZ28" s="358"/>
      <c r="DVA28" s="358">
        <f t="shared" ref="DVA28" si="1635">DUY28</f>
        <v>25436.086199999998</v>
      </c>
      <c r="DVB28" s="358"/>
      <c r="DVC28" s="358">
        <f t="shared" ref="DVC28" si="1636">DVA28</f>
        <v>25436.086199999998</v>
      </c>
      <c r="DVD28" s="358"/>
      <c r="DVE28" s="358">
        <f t="shared" ref="DVE28" si="1637">DVC28</f>
        <v>25436.086199999998</v>
      </c>
      <c r="DVF28" s="358"/>
      <c r="DVG28" s="358">
        <f t="shared" ref="DVG28" si="1638">DVE28</f>
        <v>25436.086199999998</v>
      </c>
      <c r="DVH28" s="358"/>
      <c r="DVI28" s="358">
        <f t="shared" ref="DVI28" si="1639">DVG28</f>
        <v>25436.086199999998</v>
      </c>
      <c r="DVJ28" s="358"/>
      <c r="DVK28" s="358">
        <f t="shared" ref="DVK28" si="1640">DVI28</f>
        <v>25436.086199999998</v>
      </c>
      <c r="DVL28" s="358"/>
      <c r="DVM28" s="358">
        <f t="shared" ref="DVM28" si="1641">DVK28</f>
        <v>25436.086199999998</v>
      </c>
      <c r="DVN28" s="358"/>
      <c r="DVO28" s="358">
        <f t="shared" ref="DVO28" si="1642">DVM28</f>
        <v>25436.086199999998</v>
      </c>
      <c r="DVP28" s="358"/>
      <c r="DVQ28" s="358">
        <f t="shared" ref="DVQ28" si="1643">DVO28</f>
        <v>25436.086199999998</v>
      </c>
      <c r="DVR28" s="358"/>
      <c r="DVS28" s="358">
        <f t="shared" ref="DVS28" si="1644">DVQ28</f>
        <v>25436.086199999998</v>
      </c>
      <c r="DVT28" s="358"/>
      <c r="DVU28" s="358">
        <f t="shared" ref="DVU28" si="1645">DVS28</f>
        <v>25436.086199999998</v>
      </c>
      <c r="DVV28" s="358"/>
      <c r="DVW28" s="358">
        <f t="shared" ref="DVW28" si="1646">DVU28</f>
        <v>25436.086199999998</v>
      </c>
      <c r="DVX28" s="358"/>
      <c r="DVY28" s="358">
        <f t="shared" ref="DVY28" si="1647">DVW28</f>
        <v>25436.086199999998</v>
      </c>
      <c r="DVZ28" s="358"/>
      <c r="DWA28" s="358">
        <f t="shared" ref="DWA28" si="1648">DVY28</f>
        <v>25436.086199999998</v>
      </c>
      <c r="DWB28" s="358"/>
      <c r="DWC28" s="358">
        <f t="shared" ref="DWC28" si="1649">DWA28</f>
        <v>25436.086199999998</v>
      </c>
      <c r="DWD28" s="358"/>
      <c r="DWE28" s="358">
        <f t="shared" ref="DWE28" si="1650">DWC28</f>
        <v>25436.086199999998</v>
      </c>
      <c r="DWF28" s="358"/>
      <c r="DWG28" s="358">
        <f t="shared" ref="DWG28" si="1651">DWE28</f>
        <v>25436.086199999998</v>
      </c>
      <c r="DWH28" s="358"/>
      <c r="DWI28" s="358">
        <f t="shared" ref="DWI28" si="1652">DWG28</f>
        <v>25436.086199999998</v>
      </c>
      <c r="DWJ28" s="358"/>
      <c r="DWK28" s="358">
        <f t="shared" ref="DWK28" si="1653">DWI28</f>
        <v>25436.086199999998</v>
      </c>
      <c r="DWL28" s="358"/>
      <c r="DWM28" s="358">
        <f t="shared" ref="DWM28" si="1654">DWK28</f>
        <v>25436.086199999998</v>
      </c>
      <c r="DWN28" s="358"/>
      <c r="DWO28" s="358">
        <f t="shared" ref="DWO28" si="1655">DWM28</f>
        <v>25436.086199999998</v>
      </c>
      <c r="DWP28" s="358"/>
      <c r="DWQ28" s="358">
        <f t="shared" ref="DWQ28" si="1656">DWO28</f>
        <v>25436.086199999998</v>
      </c>
      <c r="DWR28" s="358"/>
      <c r="DWS28" s="358">
        <f t="shared" ref="DWS28" si="1657">DWQ28</f>
        <v>25436.086199999998</v>
      </c>
      <c r="DWT28" s="358"/>
      <c r="DWU28" s="358">
        <f t="shared" ref="DWU28" si="1658">DWS28</f>
        <v>25436.086199999998</v>
      </c>
      <c r="DWV28" s="358"/>
      <c r="DWW28" s="358">
        <f t="shared" ref="DWW28" si="1659">DWU28</f>
        <v>25436.086199999998</v>
      </c>
      <c r="DWX28" s="358"/>
      <c r="DWY28" s="358">
        <f t="shared" ref="DWY28" si="1660">DWW28</f>
        <v>25436.086199999998</v>
      </c>
      <c r="DWZ28" s="358"/>
      <c r="DXA28" s="358">
        <f t="shared" ref="DXA28" si="1661">DWY28</f>
        <v>25436.086199999998</v>
      </c>
      <c r="DXB28" s="358"/>
      <c r="DXC28" s="358">
        <f t="shared" ref="DXC28" si="1662">DXA28</f>
        <v>25436.086199999998</v>
      </c>
      <c r="DXD28" s="358"/>
      <c r="DXE28" s="358">
        <f t="shared" ref="DXE28" si="1663">DXC28</f>
        <v>25436.086199999998</v>
      </c>
      <c r="DXF28" s="358"/>
      <c r="DXG28" s="358">
        <f t="shared" ref="DXG28" si="1664">DXE28</f>
        <v>25436.086199999998</v>
      </c>
      <c r="DXH28" s="358"/>
      <c r="DXI28" s="358">
        <f t="shared" ref="DXI28" si="1665">DXG28</f>
        <v>25436.086199999998</v>
      </c>
      <c r="DXJ28" s="358"/>
      <c r="DXK28" s="358">
        <f t="shared" ref="DXK28" si="1666">DXI28</f>
        <v>25436.086199999998</v>
      </c>
      <c r="DXL28" s="358"/>
      <c r="DXM28" s="358">
        <f t="shared" ref="DXM28" si="1667">DXK28</f>
        <v>25436.086199999998</v>
      </c>
      <c r="DXN28" s="358"/>
      <c r="DXO28" s="358">
        <f t="shared" ref="DXO28" si="1668">DXM28</f>
        <v>25436.086199999998</v>
      </c>
      <c r="DXP28" s="358"/>
      <c r="DXQ28" s="358">
        <f t="shared" ref="DXQ28" si="1669">DXO28</f>
        <v>25436.086199999998</v>
      </c>
      <c r="DXR28" s="358"/>
      <c r="DXS28" s="358">
        <f t="shared" ref="DXS28" si="1670">DXQ28</f>
        <v>25436.086199999998</v>
      </c>
      <c r="DXT28" s="358"/>
      <c r="DXU28" s="358">
        <f t="shared" ref="DXU28" si="1671">DXS28</f>
        <v>25436.086199999998</v>
      </c>
      <c r="DXV28" s="358"/>
      <c r="DXW28" s="358">
        <f t="shared" ref="DXW28" si="1672">DXU28</f>
        <v>25436.086199999998</v>
      </c>
      <c r="DXX28" s="358"/>
      <c r="DXY28" s="358">
        <f t="shared" ref="DXY28" si="1673">DXW28</f>
        <v>25436.086199999998</v>
      </c>
      <c r="DXZ28" s="358"/>
      <c r="DYA28" s="358">
        <f t="shared" ref="DYA28" si="1674">DXY28</f>
        <v>25436.086199999998</v>
      </c>
      <c r="DYB28" s="358"/>
      <c r="DYC28" s="358">
        <f t="shared" ref="DYC28" si="1675">DYA28</f>
        <v>25436.086199999998</v>
      </c>
      <c r="DYD28" s="358"/>
      <c r="DYE28" s="358">
        <f t="shared" ref="DYE28" si="1676">DYC28</f>
        <v>25436.086199999998</v>
      </c>
      <c r="DYF28" s="358"/>
      <c r="DYG28" s="358">
        <f t="shared" ref="DYG28" si="1677">DYE28</f>
        <v>25436.086199999998</v>
      </c>
      <c r="DYH28" s="358"/>
      <c r="DYI28" s="358">
        <f t="shared" ref="DYI28" si="1678">DYG28</f>
        <v>25436.086199999998</v>
      </c>
      <c r="DYJ28" s="358"/>
      <c r="DYK28" s="358">
        <f t="shared" ref="DYK28" si="1679">DYI28</f>
        <v>25436.086199999998</v>
      </c>
      <c r="DYL28" s="358"/>
      <c r="DYM28" s="358">
        <f t="shared" ref="DYM28" si="1680">DYK28</f>
        <v>25436.086199999998</v>
      </c>
      <c r="DYN28" s="358"/>
      <c r="DYO28" s="358">
        <f t="shared" ref="DYO28" si="1681">DYM28</f>
        <v>25436.086199999998</v>
      </c>
      <c r="DYP28" s="358"/>
      <c r="DYQ28" s="358">
        <f t="shared" ref="DYQ28" si="1682">DYO28</f>
        <v>25436.086199999998</v>
      </c>
      <c r="DYR28" s="358"/>
      <c r="DYS28" s="358">
        <f t="shared" ref="DYS28" si="1683">DYQ28</f>
        <v>25436.086199999998</v>
      </c>
      <c r="DYT28" s="358"/>
      <c r="DYU28" s="358">
        <f t="shared" ref="DYU28" si="1684">DYS28</f>
        <v>25436.086199999998</v>
      </c>
      <c r="DYV28" s="358"/>
      <c r="DYW28" s="358">
        <f t="shared" ref="DYW28" si="1685">DYU28</f>
        <v>25436.086199999998</v>
      </c>
      <c r="DYX28" s="358"/>
      <c r="DYY28" s="358">
        <f t="shared" ref="DYY28" si="1686">DYW28</f>
        <v>25436.086199999998</v>
      </c>
      <c r="DYZ28" s="358"/>
      <c r="DZA28" s="358">
        <f t="shared" ref="DZA28" si="1687">DYY28</f>
        <v>25436.086199999998</v>
      </c>
      <c r="DZB28" s="358"/>
      <c r="DZC28" s="358">
        <f t="shared" ref="DZC28" si="1688">DZA28</f>
        <v>25436.086199999998</v>
      </c>
      <c r="DZD28" s="358"/>
      <c r="DZE28" s="358">
        <f t="shared" ref="DZE28" si="1689">DZC28</f>
        <v>25436.086199999998</v>
      </c>
      <c r="DZF28" s="358"/>
      <c r="DZG28" s="358">
        <f t="shared" ref="DZG28" si="1690">DZE28</f>
        <v>25436.086199999998</v>
      </c>
      <c r="DZH28" s="358"/>
      <c r="DZI28" s="358">
        <f t="shared" ref="DZI28" si="1691">DZG28</f>
        <v>25436.086199999998</v>
      </c>
      <c r="DZJ28" s="358"/>
      <c r="DZK28" s="358">
        <f t="shared" ref="DZK28" si="1692">DZI28</f>
        <v>25436.086199999998</v>
      </c>
      <c r="DZL28" s="358"/>
      <c r="DZM28" s="358">
        <f t="shared" ref="DZM28" si="1693">DZK28</f>
        <v>25436.086199999998</v>
      </c>
      <c r="DZN28" s="358"/>
      <c r="DZO28" s="358">
        <f t="shared" ref="DZO28" si="1694">DZM28</f>
        <v>25436.086199999998</v>
      </c>
      <c r="DZP28" s="358"/>
      <c r="DZQ28" s="358">
        <f t="shared" ref="DZQ28" si="1695">DZO28</f>
        <v>25436.086199999998</v>
      </c>
      <c r="DZR28" s="358"/>
      <c r="DZS28" s="358">
        <f t="shared" ref="DZS28" si="1696">DZQ28</f>
        <v>25436.086199999998</v>
      </c>
      <c r="DZT28" s="358"/>
      <c r="DZU28" s="358">
        <f t="shared" ref="DZU28" si="1697">DZS28</f>
        <v>25436.086199999998</v>
      </c>
      <c r="DZV28" s="358"/>
      <c r="DZW28" s="358">
        <f t="shared" ref="DZW28" si="1698">DZU28</f>
        <v>25436.086199999998</v>
      </c>
      <c r="DZX28" s="358"/>
      <c r="DZY28" s="358">
        <f t="shared" ref="DZY28" si="1699">DZW28</f>
        <v>25436.086199999998</v>
      </c>
      <c r="DZZ28" s="358"/>
      <c r="EAA28" s="358">
        <f t="shared" ref="EAA28" si="1700">DZY28</f>
        <v>25436.086199999998</v>
      </c>
      <c r="EAB28" s="358"/>
      <c r="EAC28" s="358">
        <f t="shared" ref="EAC28" si="1701">EAA28</f>
        <v>25436.086199999998</v>
      </c>
      <c r="EAD28" s="358"/>
      <c r="EAE28" s="358">
        <f t="shared" ref="EAE28" si="1702">EAC28</f>
        <v>25436.086199999998</v>
      </c>
      <c r="EAF28" s="358"/>
      <c r="EAG28" s="358">
        <f t="shared" ref="EAG28" si="1703">EAE28</f>
        <v>25436.086199999998</v>
      </c>
      <c r="EAH28" s="358"/>
      <c r="EAI28" s="358">
        <f t="shared" ref="EAI28" si="1704">EAG28</f>
        <v>25436.086199999998</v>
      </c>
      <c r="EAJ28" s="358"/>
      <c r="EAK28" s="358">
        <f t="shared" ref="EAK28" si="1705">EAI28</f>
        <v>25436.086199999998</v>
      </c>
      <c r="EAL28" s="358"/>
      <c r="EAM28" s="358">
        <f t="shared" ref="EAM28" si="1706">EAK28</f>
        <v>25436.086199999998</v>
      </c>
      <c r="EAN28" s="358"/>
      <c r="EAO28" s="358">
        <f t="shared" ref="EAO28" si="1707">EAM28</f>
        <v>25436.086199999998</v>
      </c>
      <c r="EAP28" s="358"/>
      <c r="EAQ28" s="358">
        <f t="shared" ref="EAQ28" si="1708">EAO28</f>
        <v>25436.086199999998</v>
      </c>
      <c r="EAR28" s="358"/>
      <c r="EAS28" s="358">
        <f t="shared" ref="EAS28" si="1709">EAQ28</f>
        <v>25436.086199999998</v>
      </c>
      <c r="EAT28" s="358"/>
      <c r="EAU28" s="358">
        <f t="shared" ref="EAU28" si="1710">EAS28</f>
        <v>25436.086199999998</v>
      </c>
      <c r="EAV28" s="358"/>
      <c r="EAW28" s="358">
        <f t="shared" ref="EAW28" si="1711">EAU28</f>
        <v>25436.086199999998</v>
      </c>
      <c r="EAX28" s="358"/>
      <c r="EAY28" s="358">
        <f t="shared" ref="EAY28" si="1712">EAW28</f>
        <v>25436.086199999998</v>
      </c>
      <c r="EAZ28" s="358"/>
      <c r="EBA28" s="358">
        <f t="shared" ref="EBA28" si="1713">EAY28</f>
        <v>25436.086199999998</v>
      </c>
      <c r="EBB28" s="358"/>
      <c r="EBC28" s="358">
        <f t="shared" ref="EBC28" si="1714">EBA28</f>
        <v>25436.086199999998</v>
      </c>
      <c r="EBD28" s="358"/>
      <c r="EBE28" s="358">
        <f t="shared" ref="EBE28" si="1715">EBC28</f>
        <v>25436.086199999998</v>
      </c>
      <c r="EBF28" s="358"/>
      <c r="EBG28" s="358">
        <f t="shared" ref="EBG28" si="1716">EBE28</f>
        <v>25436.086199999998</v>
      </c>
      <c r="EBH28" s="358"/>
      <c r="EBI28" s="358">
        <f t="shared" ref="EBI28" si="1717">EBG28</f>
        <v>25436.086199999998</v>
      </c>
      <c r="EBJ28" s="358"/>
      <c r="EBK28" s="358">
        <f t="shared" ref="EBK28" si="1718">EBI28</f>
        <v>25436.086199999998</v>
      </c>
      <c r="EBL28" s="358"/>
      <c r="EBM28" s="358">
        <f t="shared" ref="EBM28" si="1719">EBK28</f>
        <v>25436.086199999998</v>
      </c>
      <c r="EBN28" s="358"/>
      <c r="EBO28" s="358">
        <f t="shared" ref="EBO28" si="1720">EBM28</f>
        <v>25436.086199999998</v>
      </c>
      <c r="EBP28" s="358"/>
      <c r="EBQ28" s="358">
        <f t="shared" ref="EBQ28" si="1721">EBO28</f>
        <v>25436.086199999998</v>
      </c>
      <c r="EBR28" s="358"/>
      <c r="EBS28" s="358">
        <f t="shared" ref="EBS28" si="1722">EBQ28</f>
        <v>25436.086199999998</v>
      </c>
      <c r="EBT28" s="358"/>
      <c r="EBU28" s="358">
        <f t="shared" ref="EBU28" si="1723">EBS28</f>
        <v>25436.086199999998</v>
      </c>
      <c r="EBV28" s="358"/>
      <c r="EBW28" s="358">
        <f t="shared" ref="EBW28" si="1724">EBU28</f>
        <v>25436.086199999998</v>
      </c>
      <c r="EBX28" s="358"/>
      <c r="EBY28" s="358">
        <f t="shared" ref="EBY28" si="1725">EBW28</f>
        <v>25436.086199999998</v>
      </c>
      <c r="EBZ28" s="358"/>
      <c r="ECA28" s="358">
        <f t="shared" ref="ECA28" si="1726">EBY28</f>
        <v>25436.086199999998</v>
      </c>
      <c r="ECB28" s="358"/>
      <c r="ECC28" s="358">
        <f t="shared" ref="ECC28" si="1727">ECA28</f>
        <v>25436.086199999998</v>
      </c>
      <c r="ECD28" s="358"/>
      <c r="ECE28" s="358">
        <f t="shared" ref="ECE28" si="1728">ECC28</f>
        <v>25436.086199999998</v>
      </c>
      <c r="ECF28" s="358"/>
      <c r="ECG28" s="358">
        <f t="shared" ref="ECG28" si="1729">ECE28</f>
        <v>25436.086199999998</v>
      </c>
      <c r="ECH28" s="358"/>
      <c r="ECI28" s="358">
        <f t="shared" ref="ECI28" si="1730">ECG28</f>
        <v>25436.086199999998</v>
      </c>
      <c r="ECJ28" s="358"/>
      <c r="ECK28" s="358">
        <f t="shared" ref="ECK28" si="1731">ECI28</f>
        <v>25436.086199999998</v>
      </c>
      <c r="ECL28" s="358"/>
      <c r="ECM28" s="358">
        <f t="shared" ref="ECM28" si="1732">ECK28</f>
        <v>25436.086199999998</v>
      </c>
      <c r="ECN28" s="358"/>
      <c r="ECO28" s="358">
        <f t="shared" ref="ECO28" si="1733">ECM28</f>
        <v>25436.086199999998</v>
      </c>
      <c r="ECP28" s="358"/>
      <c r="ECQ28" s="358">
        <f t="shared" ref="ECQ28" si="1734">ECO28</f>
        <v>25436.086199999998</v>
      </c>
      <c r="ECR28" s="358"/>
      <c r="ECS28" s="358">
        <f t="shared" ref="ECS28" si="1735">ECQ28</f>
        <v>25436.086199999998</v>
      </c>
      <c r="ECT28" s="358"/>
      <c r="ECU28" s="358">
        <f t="shared" ref="ECU28" si="1736">ECS28</f>
        <v>25436.086199999998</v>
      </c>
      <c r="ECV28" s="358"/>
      <c r="ECW28" s="358">
        <f t="shared" ref="ECW28" si="1737">ECU28</f>
        <v>25436.086199999998</v>
      </c>
      <c r="ECX28" s="358"/>
      <c r="ECY28" s="358">
        <f t="shared" ref="ECY28" si="1738">ECW28</f>
        <v>25436.086199999998</v>
      </c>
      <c r="ECZ28" s="358"/>
      <c r="EDA28" s="358">
        <f t="shared" ref="EDA28" si="1739">ECY28</f>
        <v>25436.086199999998</v>
      </c>
      <c r="EDB28" s="358"/>
      <c r="EDC28" s="358">
        <f t="shared" ref="EDC28" si="1740">EDA28</f>
        <v>25436.086199999998</v>
      </c>
      <c r="EDD28" s="358"/>
      <c r="EDE28" s="358">
        <f t="shared" ref="EDE28" si="1741">EDC28</f>
        <v>25436.086199999998</v>
      </c>
      <c r="EDF28" s="358"/>
      <c r="EDG28" s="358">
        <f t="shared" ref="EDG28" si="1742">EDE28</f>
        <v>25436.086199999998</v>
      </c>
      <c r="EDH28" s="358"/>
      <c r="EDI28" s="358">
        <f t="shared" ref="EDI28" si="1743">EDG28</f>
        <v>25436.086199999998</v>
      </c>
      <c r="EDJ28" s="358"/>
      <c r="EDK28" s="358">
        <f t="shared" ref="EDK28" si="1744">EDI28</f>
        <v>25436.086199999998</v>
      </c>
      <c r="EDL28" s="358"/>
      <c r="EDM28" s="358">
        <f t="shared" ref="EDM28" si="1745">EDK28</f>
        <v>25436.086199999998</v>
      </c>
      <c r="EDN28" s="358"/>
      <c r="EDO28" s="358">
        <f t="shared" ref="EDO28" si="1746">EDM28</f>
        <v>25436.086199999998</v>
      </c>
      <c r="EDP28" s="358"/>
      <c r="EDQ28" s="358">
        <f t="shared" ref="EDQ28" si="1747">EDO28</f>
        <v>25436.086199999998</v>
      </c>
      <c r="EDR28" s="358"/>
      <c r="EDS28" s="358">
        <f t="shared" ref="EDS28" si="1748">EDQ28</f>
        <v>25436.086199999998</v>
      </c>
      <c r="EDT28" s="358"/>
      <c r="EDU28" s="358">
        <f t="shared" ref="EDU28" si="1749">EDS28</f>
        <v>25436.086199999998</v>
      </c>
      <c r="EDV28" s="358"/>
      <c r="EDW28" s="358">
        <f t="shared" ref="EDW28" si="1750">EDU28</f>
        <v>25436.086199999998</v>
      </c>
      <c r="EDX28" s="358"/>
      <c r="EDY28" s="358">
        <f t="shared" ref="EDY28" si="1751">EDW28</f>
        <v>25436.086199999998</v>
      </c>
      <c r="EDZ28" s="358"/>
      <c r="EEA28" s="358">
        <f t="shared" ref="EEA28" si="1752">EDY28</f>
        <v>25436.086199999998</v>
      </c>
      <c r="EEB28" s="358"/>
      <c r="EEC28" s="358">
        <f t="shared" ref="EEC28" si="1753">EEA28</f>
        <v>25436.086199999998</v>
      </c>
      <c r="EED28" s="358"/>
      <c r="EEE28" s="358">
        <f t="shared" ref="EEE28" si="1754">EEC28</f>
        <v>25436.086199999998</v>
      </c>
      <c r="EEF28" s="358"/>
      <c r="EEG28" s="358">
        <f t="shared" ref="EEG28" si="1755">EEE28</f>
        <v>25436.086199999998</v>
      </c>
      <c r="EEH28" s="358"/>
      <c r="EEI28" s="358">
        <f t="shared" ref="EEI28" si="1756">EEG28</f>
        <v>25436.086199999998</v>
      </c>
      <c r="EEJ28" s="358"/>
      <c r="EEK28" s="358">
        <f t="shared" ref="EEK28" si="1757">EEI28</f>
        <v>25436.086199999998</v>
      </c>
      <c r="EEL28" s="358"/>
      <c r="EEM28" s="358">
        <f t="shared" ref="EEM28" si="1758">EEK28</f>
        <v>25436.086199999998</v>
      </c>
      <c r="EEN28" s="358"/>
      <c r="EEO28" s="358">
        <f t="shared" ref="EEO28" si="1759">EEM28</f>
        <v>25436.086199999998</v>
      </c>
      <c r="EEP28" s="358"/>
      <c r="EEQ28" s="358">
        <f t="shared" ref="EEQ28" si="1760">EEO28</f>
        <v>25436.086199999998</v>
      </c>
      <c r="EER28" s="358"/>
      <c r="EES28" s="358">
        <f t="shared" ref="EES28" si="1761">EEQ28</f>
        <v>25436.086199999998</v>
      </c>
      <c r="EET28" s="358"/>
      <c r="EEU28" s="358">
        <f t="shared" ref="EEU28" si="1762">EES28</f>
        <v>25436.086199999998</v>
      </c>
      <c r="EEV28" s="358"/>
      <c r="EEW28" s="358">
        <f t="shared" ref="EEW28" si="1763">EEU28</f>
        <v>25436.086199999998</v>
      </c>
      <c r="EEX28" s="358"/>
      <c r="EEY28" s="358">
        <f t="shared" ref="EEY28" si="1764">EEW28</f>
        <v>25436.086199999998</v>
      </c>
      <c r="EEZ28" s="358"/>
      <c r="EFA28" s="358">
        <f t="shared" ref="EFA28" si="1765">EEY28</f>
        <v>25436.086199999998</v>
      </c>
      <c r="EFB28" s="358"/>
      <c r="EFC28" s="358">
        <f t="shared" ref="EFC28" si="1766">EFA28</f>
        <v>25436.086199999998</v>
      </c>
      <c r="EFD28" s="358"/>
      <c r="EFE28" s="358">
        <f t="shared" ref="EFE28" si="1767">EFC28</f>
        <v>25436.086199999998</v>
      </c>
      <c r="EFF28" s="358"/>
      <c r="EFG28" s="358">
        <f t="shared" ref="EFG28" si="1768">EFE28</f>
        <v>25436.086199999998</v>
      </c>
      <c r="EFH28" s="358"/>
      <c r="EFI28" s="358">
        <f t="shared" ref="EFI28" si="1769">EFG28</f>
        <v>25436.086199999998</v>
      </c>
      <c r="EFJ28" s="358"/>
      <c r="EFK28" s="358">
        <f t="shared" ref="EFK28" si="1770">EFI28</f>
        <v>25436.086199999998</v>
      </c>
      <c r="EFL28" s="358"/>
      <c r="EFM28" s="358">
        <f t="shared" ref="EFM28" si="1771">EFK28</f>
        <v>25436.086199999998</v>
      </c>
      <c r="EFN28" s="358"/>
      <c r="EFO28" s="358">
        <f t="shared" ref="EFO28" si="1772">EFM28</f>
        <v>25436.086199999998</v>
      </c>
      <c r="EFP28" s="358"/>
      <c r="EFQ28" s="358">
        <f t="shared" ref="EFQ28" si="1773">EFO28</f>
        <v>25436.086199999998</v>
      </c>
      <c r="EFR28" s="358"/>
      <c r="EFS28" s="358">
        <f t="shared" ref="EFS28" si="1774">EFQ28</f>
        <v>25436.086199999998</v>
      </c>
      <c r="EFT28" s="358"/>
      <c r="EFU28" s="358">
        <f t="shared" ref="EFU28" si="1775">EFS28</f>
        <v>25436.086199999998</v>
      </c>
      <c r="EFV28" s="358"/>
      <c r="EFW28" s="358">
        <f t="shared" ref="EFW28" si="1776">EFU28</f>
        <v>25436.086199999998</v>
      </c>
      <c r="EFX28" s="358"/>
      <c r="EFY28" s="358">
        <f t="shared" ref="EFY28" si="1777">EFW28</f>
        <v>25436.086199999998</v>
      </c>
      <c r="EFZ28" s="358"/>
      <c r="EGA28" s="358">
        <f t="shared" ref="EGA28" si="1778">EFY28</f>
        <v>25436.086199999998</v>
      </c>
      <c r="EGB28" s="358"/>
      <c r="EGC28" s="358">
        <f t="shared" ref="EGC28" si="1779">EGA28</f>
        <v>25436.086199999998</v>
      </c>
      <c r="EGD28" s="358"/>
      <c r="EGE28" s="358">
        <f t="shared" ref="EGE28" si="1780">EGC28</f>
        <v>25436.086199999998</v>
      </c>
      <c r="EGF28" s="358"/>
      <c r="EGG28" s="358">
        <f t="shared" ref="EGG28" si="1781">EGE28</f>
        <v>25436.086199999998</v>
      </c>
      <c r="EGH28" s="358"/>
      <c r="EGI28" s="358">
        <f t="shared" ref="EGI28" si="1782">EGG28</f>
        <v>25436.086199999998</v>
      </c>
      <c r="EGJ28" s="358"/>
      <c r="EGK28" s="358">
        <f t="shared" ref="EGK28" si="1783">EGI28</f>
        <v>25436.086199999998</v>
      </c>
      <c r="EGL28" s="358"/>
      <c r="EGM28" s="358">
        <f t="shared" ref="EGM28" si="1784">EGK28</f>
        <v>25436.086199999998</v>
      </c>
      <c r="EGN28" s="358"/>
      <c r="EGO28" s="358">
        <f t="shared" ref="EGO28" si="1785">EGM28</f>
        <v>25436.086199999998</v>
      </c>
      <c r="EGP28" s="358"/>
      <c r="EGQ28" s="358">
        <f t="shared" ref="EGQ28" si="1786">EGO28</f>
        <v>25436.086199999998</v>
      </c>
      <c r="EGR28" s="358"/>
      <c r="EGS28" s="358">
        <f t="shared" ref="EGS28" si="1787">EGQ28</f>
        <v>25436.086199999998</v>
      </c>
      <c r="EGT28" s="358"/>
      <c r="EGU28" s="358">
        <f t="shared" ref="EGU28" si="1788">EGS28</f>
        <v>25436.086199999998</v>
      </c>
      <c r="EGV28" s="358"/>
      <c r="EGW28" s="358">
        <f t="shared" ref="EGW28" si="1789">EGU28</f>
        <v>25436.086199999998</v>
      </c>
      <c r="EGX28" s="358"/>
      <c r="EGY28" s="358">
        <f t="shared" ref="EGY28" si="1790">EGW28</f>
        <v>25436.086199999998</v>
      </c>
      <c r="EGZ28" s="358"/>
      <c r="EHA28" s="358">
        <f t="shared" ref="EHA28" si="1791">EGY28</f>
        <v>25436.086199999998</v>
      </c>
      <c r="EHB28" s="358"/>
      <c r="EHC28" s="358">
        <f t="shared" ref="EHC28" si="1792">EHA28</f>
        <v>25436.086199999998</v>
      </c>
      <c r="EHD28" s="358"/>
      <c r="EHE28" s="358">
        <f t="shared" ref="EHE28" si="1793">EHC28</f>
        <v>25436.086199999998</v>
      </c>
      <c r="EHF28" s="358"/>
      <c r="EHG28" s="358">
        <f t="shared" ref="EHG28" si="1794">EHE28</f>
        <v>25436.086199999998</v>
      </c>
      <c r="EHH28" s="358"/>
      <c r="EHI28" s="358">
        <f t="shared" ref="EHI28" si="1795">EHG28</f>
        <v>25436.086199999998</v>
      </c>
      <c r="EHJ28" s="358"/>
      <c r="EHK28" s="358">
        <f t="shared" ref="EHK28" si="1796">EHI28</f>
        <v>25436.086199999998</v>
      </c>
      <c r="EHL28" s="358"/>
      <c r="EHM28" s="358">
        <f t="shared" ref="EHM28" si="1797">EHK28</f>
        <v>25436.086199999998</v>
      </c>
      <c r="EHN28" s="358"/>
      <c r="EHO28" s="358">
        <f t="shared" ref="EHO28" si="1798">EHM28</f>
        <v>25436.086199999998</v>
      </c>
      <c r="EHP28" s="358"/>
      <c r="EHQ28" s="358">
        <f t="shared" ref="EHQ28" si="1799">EHO28</f>
        <v>25436.086199999998</v>
      </c>
      <c r="EHR28" s="358"/>
      <c r="EHS28" s="358">
        <f t="shared" ref="EHS28" si="1800">EHQ28</f>
        <v>25436.086199999998</v>
      </c>
      <c r="EHT28" s="358"/>
      <c r="EHU28" s="358">
        <f t="shared" ref="EHU28" si="1801">EHS28</f>
        <v>25436.086199999998</v>
      </c>
      <c r="EHV28" s="358"/>
      <c r="EHW28" s="358">
        <f t="shared" ref="EHW28" si="1802">EHU28</f>
        <v>25436.086199999998</v>
      </c>
      <c r="EHX28" s="358"/>
      <c r="EHY28" s="358">
        <f t="shared" ref="EHY28" si="1803">EHW28</f>
        <v>25436.086199999998</v>
      </c>
      <c r="EHZ28" s="358"/>
      <c r="EIA28" s="358">
        <f t="shared" ref="EIA28" si="1804">EHY28</f>
        <v>25436.086199999998</v>
      </c>
      <c r="EIB28" s="358"/>
      <c r="EIC28" s="358">
        <f t="shared" ref="EIC28" si="1805">EIA28</f>
        <v>25436.086199999998</v>
      </c>
      <c r="EID28" s="358"/>
      <c r="EIE28" s="358">
        <f t="shared" ref="EIE28" si="1806">EIC28</f>
        <v>25436.086199999998</v>
      </c>
      <c r="EIF28" s="358"/>
      <c r="EIG28" s="358">
        <f t="shared" ref="EIG28" si="1807">EIE28</f>
        <v>25436.086199999998</v>
      </c>
      <c r="EIH28" s="358"/>
      <c r="EII28" s="358">
        <f t="shared" ref="EII28" si="1808">EIG28</f>
        <v>25436.086199999998</v>
      </c>
      <c r="EIJ28" s="358"/>
      <c r="EIK28" s="358">
        <f t="shared" ref="EIK28" si="1809">EII28</f>
        <v>25436.086199999998</v>
      </c>
      <c r="EIL28" s="358"/>
      <c r="EIM28" s="358">
        <f t="shared" ref="EIM28" si="1810">EIK28</f>
        <v>25436.086199999998</v>
      </c>
      <c r="EIN28" s="358"/>
      <c r="EIO28" s="358">
        <f t="shared" ref="EIO28" si="1811">EIM28</f>
        <v>25436.086199999998</v>
      </c>
      <c r="EIP28" s="358"/>
      <c r="EIQ28" s="358">
        <f t="shared" ref="EIQ28" si="1812">EIO28</f>
        <v>25436.086199999998</v>
      </c>
      <c r="EIR28" s="358"/>
      <c r="EIS28" s="358">
        <f t="shared" ref="EIS28" si="1813">EIQ28</f>
        <v>25436.086199999998</v>
      </c>
      <c r="EIT28" s="358"/>
      <c r="EIU28" s="358">
        <f t="shared" ref="EIU28" si="1814">EIS28</f>
        <v>25436.086199999998</v>
      </c>
      <c r="EIV28" s="358"/>
      <c r="EIW28" s="358">
        <f t="shared" ref="EIW28" si="1815">EIU28</f>
        <v>25436.086199999998</v>
      </c>
      <c r="EIX28" s="358"/>
      <c r="EIY28" s="358">
        <f t="shared" ref="EIY28" si="1816">EIW28</f>
        <v>25436.086199999998</v>
      </c>
      <c r="EIZ28" s="358"/>
      <c r="EJA28" s="358">
        <f t="shared" ref="EJA28" si="1817">EIY28</f>
        <v>25436.086199999998</v>
      </c>
      <c r="EJB28" s="358"/>
      <c r="EJC28" s="358">
        <f t="shared" ref="EJC28" si="1818">EJA28</f>
        <v>25436.086199999998</v>
      </c>
      <c r="EJD28" s="358"/>
      <c r="EJE28" s="358">
        <f t="shared" ref="EJE28" si="1819">EJC28</f>
        <v>25436.086199999998</v>
      </c>
      <c r="EJF28" s="358"/>
      <c r="EJG28" s="358">
        <f t="shared" ref="EJG28" si="1820">EJE28</f>
        <v>25436.086199999998</v>
      </c>
      <c r="EJH28" s="358"/>
      <c r="EJI28" s="358">
        <f t="shared" ref="EJI28" si="1821">EJG28</f>
        <v>25436.086199999998</v>
      </c>
      <c r="EJJ28" s="358"/>
      <c r="EJK28" s="358">
        <f t="shared" ref="EJK28" si="1822">EJI28</f>
        <v>25436.086199999998</v>
      </c>
      <c r="EJL28" s="358"/>
      <c r="EJM28" s="358">
        <f t="shared" ref="EJM28" si="1823">EJK28</f>
        <v>25436.086199999998</v>
      </c>
      <c r="EJN28" s="358"/>
      <c r="EJO28" s="358">
        <f t="shared" ref="EJO28" si="1824">EJM28</f>
        <v>25436.086199999998</v>
      </c>
      <c r="EJP28" s="358"/>
      <c r="EJQ28" s="358">
        <f t="shared" ref="EJQ28" si="1825">EJO28</f>
        <v>25436.086199999998</v>
      </c>
      <c r="EJR28" s="358"/>
      <c r="EJS28" s="358">
        <f t="shared" ref="EJS28" si="1826">EJQ28</f>
        <v>25436.086199999998</v>
      </c>
      <c r="EJT28" s="358"/>
      <c r="EJU28" s="358">
        <f t="shared" ref="EJU28" si="1827">EJS28</f>
        <v>25436.086199999998</v>
      </c>
      <c r="EJV28" s="358"/>
      <c r="EJW28" s="358">
        <f t="shared" ref="EJW28" si="1828">EJU28</f>
        <v>25436.086199999998</v>
      </c>
      <c r="EJX28" s="358"/>
      <c r="EJY28" s="358">
        <f t="shared" ref="EJY28" si="1829">EJW28</f>
        <v>25436.086199999998</v>
      </c>
      <c r="EJZ28" s="358"/>
      <c r="EKA28" s="358">
        <f t="shared" ref="EKA28" si="1830">EJY28</f>
        <v>25436.086199999998</v>
      </c>
      <c r="EKB28" s="358"/>
      <c r="EKC28" s="358">
        <f t="shared" ref="EKC28" si="1831">EKA28</f>
        <v>25436.086199999998</v>
      </c>
      <c r="EKD28" s="358"/>
      <c r="EKE28" s="358">
        <f t="shared" ref="EKE28" si="1832">EKC28</f>
        <v>25436.086199999998</v>
      </c>
      <c r="EKF28" s="358"/>
      <c r="EKG28" s="358">
        <f t="shared" ref="EKG28" si="1833">EKE28</f>
        <v>25436.086199999998</v>
      </c>
      <c r="EKH28" s="358"/>
      <c r="EKI28" s="358">
        <f t="shared" ref="EKI28" si="1834">EKG28</f>
        <v>25436.086199999998</v>
      </c>
      <c r="EKJ28" s="358"/>
      <c r="EKK28" s="358">
        <f t="shared" ref="EKK28" si="1835">EKI28</f>
        <v>25436.086199999998</v>
      </c>
      <c r="EKL28" s="358"/>
      <c r="EKM28" s="358">
        <f t="shared" ref="EKM28" si="1836">EKK28</f>
        <v>25436.086199999998</v>
      </c>
      <c r="EKN28" s="358"/>
      <c r="EKO28" s="358">
        <f t="shared" ref="EKO28" si="1837">EKM28</f>
        <v>25436.086199999998</v>
      </c>
      <c r="EKP28" s="358"/>
      <c r="EKQ28" s="358">
        <f t="shared" ref="EKQ28" si="1838">EKO28</f>
        <v>25436.086199999998</v>
      </c>
      <c r="EKR28" s="358"/>
      <c r="EKS28" s="358">
        <f t="shared" ref="EKS28" si="1839">EKQ28</f>
        <v>25436.086199999998</v>
      </c>
      <c r="EKT28" s="358"/>
      <c r="EKU28" s="358">
        <f t="shared" ref="EKU28" si="1840">EKS28</f>
        <v>25436.086199999998</v>
      </c>
      <c r="EKV28" s="358"/>
      <c r="EKW28" s="358">
        <f t="shared" ref="EKW28" si="1841">EKU28</f>
        <v>25436.086199999998</v>
      </c>
      <c r="EKX28" s="358"/>
      <c r="EKY28" s="358">
        <f t="shared" ref="EKY28" si="1842">EKW28</f>
        <v>25436.086199999998</v>
      </c>
      <c r="EKZ28" s="358"/>
      <c r="ELA28" s="358">
        <f t="shared" ref="ELA28" si="1843">EKY28</f>
        <v>25436.086199999998</v>
      </c>
      <c r="ELB28" s="358"/>
      <c r="ELC28" s="358">
        <f t="shared" ref="ELC28" si="1844">ELA28</f>
        <v>25436.086199999998</v>
      </c>
      <c r="ELD28" s="358"/>
      <c r="ELE28" s="358">
        <f t="shared" ref="ELE28" si="1845">ELC28</f>
        <v>25436.086199999998</v>
      </c>
      <c r="ELF28" s="358"/>
      <c r="ELG28" s="358">
        <f t="shared" ref="ELG28" si="1846">ELE28</f>
        <v>25436.086199999998</v>
      </c>
      <c r="ELH28" s="358"/>
      <c r="ELI28" s="358">
        <f t="shared" ref="ELI28" si="1847">ELG28</f>
        <v>25436.086199999998</v>
      </c>
      <c r="ELJ28" s="358"/>
      <c r="ELK28" s="358">
        <f t="shared" ref="ELK28" si="1848">ELI28</f>
        <v>25436.086199999998</v>
      </c>
      <c r="ELL28" s="358"/>
      <c r="ELM28" s="358">
        <f t="shared" ref="ELM28" si="1849">ELK28</f>
        <v>25436.086199999998</v>
      </c>
      <c r="ELN28" s="358"/>
      <c r="ELO28" s="358">
        <f t="shared" ref="ELO28" si="1850">ELM28</f>
        <v>25436.086199999998</v>
      </c>
      <c r="ELP28" s="358"/>
      <c r="ELQ28" s="358">
        <f t="shared" ref="ELQ28" si="1851">ELO28</f>
        <v>25436.086199999998</v>
      </c>
      <c r="ELR28" s="358"/>
      <c r="ELS28" s="358">
        <f t="shared" ref="ELS28" si="1852">ELQ28</f>
        <v>25436.086199999998</v>
      </c>
      <c r="ELT28" s="358"/>
      <c r="ELU28" s="358">
        <f t="shared" ref="ELU28" si="1853">ELS28</f>
        <v>25436.086199999998</v>
      </c>
      <c r="ELV28" s="358"/>
      <c r="ELW28" s="358">
        <f t="shared" ref="ELW28" si="1854">ELU28</f>
        <v>25436.086199999998</v>
      </c>
      <c r="ELX28" s="358"/>
      <c r="ELY28" s="358">
        <f t="shared" ref="ELY28" si="1855">ELW28</f>
        <v>25436.086199999998</v>
      </c>
      <c r="ELZ28" s="358"/>
      <c r="EMA28" s="358">
        <f t="shared" ref="EMA28" si="1856">ELY28</f>
        <v>25436.086199999998</v>
      </c>
      <c r="EMB28" s="358"/>
      <c r="EMC28" s="358">
        <f t="shared" ref="EMC28" si="1857">EMA28</f>
        <v>25436.086199999998</v>
      </c>
      <c r="EMD28" s="358"/>
      <c r="EME28" s="358">
        <f t="shared" ref="EME28" si="1858">EMC28</f>
        <v>25436.086199999998</v>
      </c>
      <c r="EMF28" s="358"/>
      <c r="EMG28" s="358">
        <f t="shared" ref="EMG28" si="1859">EME28</f>
        <v>25436.086199999998</v>
      </c>
      <c r="EMH28" s="358"/>
      <c r="EMI28" s="358">
        <f t="shared" ref="EMI28" si="1860">EMG28</f>
        <v>25436.086199999998</v>
      </c>
      <c r="EMJ28" s="358"/>
      <c r="EMK28" s="358">
        <f t="shared" ref="EMK28" si="1861">EMI28</f>
        <v>25436.086199999998</v>
      </c>
      <c r="EML28" s="358"/>
      <c r="EMM28" s="358">
        <f t="shared" ref="EMM28" si="1862">EMK28</f>
        <v>25436.086199999998</v>
      </c>
      <c r="EMN28" s="358"/>
      <c r="EMO28" s="358">
        <f t="shared" ref="EMO28" si="1863">EMM28</f>
        <v>25436.086199999998</v>
      </c>
      <c r="EMP28" s="358"/>
      <c r="EMQ28" s="358">
        <f t="shared" ref="EMQ28" si="1864">EMO28</f>
        <v>25436.086199999998</v>
      </c>
      <c r="EMR28" s="358"/>
      <c r="EMS28" s="358">
        <f t="shared" ref="EMS28" si="1865">EMQ28</f>
        <v>25436.086199999998</v>
      </c>
      <c r="EMT28" s="358"/>
      <c r="EMU28" s="358">
        <f t="shared" ref="EMU28" si="1866">EMS28</f>
        <v>25436.086199999998</v>
      </c>
      <c r="EMV28" s="358"/>
      <c r="EMW28" s="358">
        <f t="shared" ref="EMW28" si="1867">EMU28</f>
        <v>25436.086199999998</v>
      </c>
      <c r="EMX28" s="358"/>
      <c r="EMY28" s="358">
        <f t="shared" ref="EMY28" si="1868">EMW28</f>
        <v>25436.086199999998</v>
      </c>
      <c r="EMZ28" s="358"/>
      <c r="ENA28" s="358">
        <f t="shared" ref="ENA28" si="1869">EMY28</f>
        <v>25436.086199999998</v>
      </c>
      <c r="ENB28" s="358"/>
      <c r="ENC28" s="358">
        <f t="shared" ref="ENC28" si="1870">ENA28</f>
        <v>25436.086199999998</v>
      </c>
      <c r="END28" s="358"/>
      <c r="ENE28" s="358">
        <f t="shared" ref="ENE28" si="1871">ENC28</f>
        <v>25436.086199999998</v>
      </c>
      <c r="ENF28" s="358"/>
      <c r="ENG28" s="358">
        <f t="shared" ref="ENG28" si="1872">ENE28</f>
        <v>25436.086199999998</v>
      </c>
      <c r="ENH28" s="358"/>
      <c r="ENI28" s="358">
        <f t="shared" ref="ENI28" si="1873">ENG28</f>
        <v>25436.086199999998</v>
      </c>
      <c r="ENJ28" s="358"/>
      <c r="ENK28" s="358">
        <f t="shared" ref="ENK28" si="1874">ENI28</f>
        <v>25436.086199999998</v>
      </c>
      <c r="ENL28" s="358"/>
      <c r="ENM28" s="358">
        <f t="shared" ref="ENM28" si="1875">ENK28</f>
        <v>25436.086199999998</v>
      </c>
      <c r="ENN28" s="358"/>
      <c r="ENO28" s="358">
        <f t="shared" ref="ENO28" si="1876">ENM28</f>
        <v>25436.086199999998</v>
      </c>
      <c r="ENP28" s="358"/>
      <c r="ENQ28" s="358">
        <f t="shared" ref="ENQ28" si="1877">ENO28</f>
        <v>25436.086199999998</v>
      </c>
      <c r="ENR28" s="358"/>
      <c r="ENS28" s="358">
        <f t="shared" ref="ENS28" si="1878">ENQ28</f>
        <v>25436.086199999998</v>
      </c>
      <c r="ENT28" s="358"/>
      <c r="ENU28" s="358">
        <f t="shared" ref="ENU28" si="1879">ENS28</f>
        <v>25436.086199999998</v>
      </c>
      <c r="ENV28" s="358"/>
      <c r="ENW28" s="358">
        <f t="shared" ref="ENW28" si="1880">ENU28</f>
        <v>25436.086199999998</v>
      </c>
      <c r="ENX28" s="358"/>
      <c r="ENY28" s="358">
        <f t="shared" ref="ENY28" si="1881">ENW28</f>
        <v>25436.086199999998</v>
      </c>
      <c r="ENZ28" s="358"/>
      <c r="EOA28" s="358">
        <f t="shared" ref="EOA28" si="1882">ENY28</f>
        <v>25436.086199999998</v>
      </c>
      <c r="EOB28" s="358"/>
      <c r="EOC28" s="358">
        <f t="shared" ref="EOC28" si="1883">EOA28</f>
        <v>25436.086199999998</v>
      </c>
      <c r="EOD28" s="358"/>
      <c r="EOE28" s="358">
        <f t="shared" ref="EOE28" si="1884">EOC28</f>
        <v>25436.086199999998</v>
      </c>
      <c r="EOF28" s="358"/>
      <c r="EOG28" s="358">
        <f t="shared" ref="EOG28" si="1885">EOE28</f>
        <v>25436.086199999998</v>
      </c>
      <c r="EOH28" s="358"/>
      <c r="EOI28" s="358">
        <f t="shared" ref="EOI28" si="1886">EOG28</f>
        <v>25436.086199999998</v>
      </c>
      <c r="EOJ28" s="358"/>
      <c r="EOK28" s="358">
        <f t="shared" ref="EOK28" si="1887">EOI28</f>
        <v>25436.086199999998</v>
      </c>
      <c r="EOL28" s="358"/>
      <c r="EOM28" s="358">
        <f t="shared" ref="EOM28" si="1888">EOK28</f>
        <v>25436.086199999998</v>
      </c>
      <c r="EON28" s="358"/>
      <c r="EOO28" s="358">
        <f t="shared" ref="EOO28" si="1889">EOM28</f>
        <v>25436.086199999998</v>
      </c>
      <c r="EOP28" s="358"/>
      <c r="EOQ28" s="358">
        <f t="shared" ref="EOQ28" si="1890">EOO28</f>
        <v>25436.086199999998</v>
      </c>
      <c r="EOR28" s="358"/>
      <c r="EOS28" s="358">
        <f t="shared" ref="EOS28" si="1891">EOQ28</f>
        <v>25436.086199999998</v>
      </c>
      <c r="EOT28" s="358"/>
      <c r="EOU28" s="358">
        <f t="shared" ref="EOU28" si="1892">EOS28</f>
        <v>25436.086199999998</v>
      </c>
      <c r="EOV28" s="358"/>
      <c r="EOW28" s="358">
        <f t="shared" ref="EOW28" si="1893">EOU28</f>
        <v>25436.086199999998</v>
      </c>
      <c r="EOX28" s="358"/>
      <c r="EOY28" s="358">
        <f t="shared" ref="EOY28" si="1894">EOW28</f>
        <v>25436.086199999998</v>
      </c>
      <c r="EOZ28" s="358"/>
      <c r="EPA28" s="358">
        <f t="shared" ref="EPA28" si="1895">EOY28</f>
        <v>25436.086199999998</v>
      </c>
      <c r="EPB28" s="358"/>
      <c r="EPC28" s="358">
        <f t="shared" ref="EPC28" si="1896">EPA28</f>
        <v>25436.086199999998</v>
      </c>
      <c r="EPD28" s="358"/>
      <c r="EPE28" s="358">
        <f t="shared" ref="EPE28" si="1897">EPC28</f>
        <v>25436.086199999998</v>
      </c>
      <c r="EPF28" s="358"/>
      <c r="EPG28" s="358">
        <f t="shared" ref="EPG28" si="1898">EPE28</f>
        <v>25436.086199999998</v>
      </c>
      <c r="EPH28" s="358"/>
      <c r="EPI28" s="358">
        <f t="shared" ref="EPI28" si="1899">EPG28</f>
        <v>25436.086199999998</v>
      </c>
      <c r="EPJ28" s="358"/>
      <c r="EPK28" s="358">
        <f t="shared" ref="EPK28" si="1900">EPI28</f>
        <v>25436.086199999998</v>
      </c>
      <c r="EPL28" s="358"/>
      <c r="EPM28" s="358">
        <f t="shared" ref="EPM28" si="1901">EPK28</f>
        <v>25436.086199999998</v>
      </c>
      <c r="EPN28" s="358"/>
      <c r="EPO28" s="358">
        <f t="shared" ref="EPO28" si="1902">EPM28</f>
        <v>25436.086199999998</v>
      </c>
      <c r="EPP28" s="358"/>
      <c r="EPQ28" s="358">
        <f t="shared" ref="EPQ28" si="1903">EPO28</f>
        <v>25436.086199999998</v>
      </c>
      <c r="EPR28" s="358"/>
      <c r="EPS28" s="358">
        <f t="shared" ref="EPS28" si="1904">EPQ28</f>
        <v>25436.086199999998</v>
      </c>
      <c r="EPT28" s="358"/>
      <c r="EPU28" s="358">
        <f t="shared" ref="EPU28" si="1905">EPS28</f>
        <v>25436.086199999998</v>
      </c>
      <c r="EPV28" s="358"/>
      <c r="EPW28" s="358">
        <f t="shared" ref="EPW28" si="1906">EPU28</f>
        <v>25436.086199999998</v>
      </c>
      <c r="EPX28" s="358"/>
      <c r="EPY28" s="358">
        <f t="shared" ref="EPY28" si="1907">EPW28</f>
        <v>25436.086199999998</v>
      </c>
      <c r="EPZ28" s="358"/>
      <c r="EQA28" s="358">
        <f t="shared" ref="EQA28" si="1908">EPY28</f>
        <v>25436.086199999998</v>
      </c>
      <c r="EQB28" s="358"/>
      <c r="EQC28" s="358">
        <f t="shared" ref="EQC28" si="1909">EQA28</f>
        <v>25436.086199999998</v>
      </c>
      <c r="EQD28" s="358"/>
      <c r="EQE28" s="358">
        <f t="shared" ref="EQE28" si="1910">EQC28</f>
        <v>25436.086199999998</v>
      </c>
      <c r="EQF28" s="358"/>
      <c r="EQG28" s="358">
        <f t="shared" ref="EQG28" si="1911">EQE28</f>
        <v>25436.086199999998</v>
      </c>
      <c r="EQH28" s="358"/>
      <c r="EQI28" s="358">
        <f t="shared" ref="EQI28" si="1912">EQG28</f>
        <v>25436.086199999998</v>
      </c>
      <c r="EQJ28" s="358"/>
      <c r="EQK28" s="358">
        <f t="shared" ref="EQK28" si="1913">EQI28</f>
        <v>25436.086199999998</v>
      </c>
      <c r="EQL28" s="358"/>
      <c r="EQM28" s="358">
        <f t="shared" ref="EQM28" si="1914">EQK28</f>
        <v>25436.086199999998</v>
      </c>
      <c r="EQN28" s="358"/>
      <c r="EQO28" s="358">
        <f t="shared" ref="EQO28" si="1915">EQM28</f>
        <v>25436.086199999998</v>
      </c>
      <c r="EQP28" s="358"/>
      <c r="EQQ28" s="358">
        <f t="shared" ref="EQQ28" si="1916">EQO28</f>
        <v>25436.086199999998</v>
      </c>
      <c r="EQR28" s="358"/>
      <c r="EQS28" s="358">
        <f t="shared" ref="EQS28" si="1917">EQQ28</f>
        <v>25436.086199999998</v>
      </c>
      <c r="EQT28" s="358"/>
      <c r="EQU28" s="358">
        <f t="shared" ref="EQU28" si="1918">EQS28</f>
        <v>25436.086199999998</v>
      </c>
      <c r="EQV28" s="358"/>
      <c r="EQW28" s="358">
        <f t="shared" ref="EQW28" si="1919">EQU28</f>
        <v>25436.086199999998</v>
      </c>
      <c r="EQX28" s="358"/>
      <c r="EQY28" s="358">
        <f t="shared" ref="EQY28" si="1920">EQW28</f>
        <v>25436.086199999998</v>
      </c>
      <c r="EQZ28" s="358"/>
      <c r="ERA28" s="358">
        <f t="shared" ref="ERA28" si="1921">EQY28</f>
        <v>25436.086199999998</v>
      </c>
      <c r="ERB28" s="358"/>
      <c r="ERC28" s="358">
        <f t="shared" ref="ERC28" si="1922">ERA28</f>
        <v>25436.086199999998</v>
      </c>
      <c r="ERD28" s="358"/>
      <c r="ERE28" s="358">
        <f t="shared" ref="ERE28" si="1923">ERC28</f>
        <v>25436.086199999998</v>
      </c>
      <c r="ERF28" s="358"/>
      <c r="ERG28" s="358">
        <f t="shared" ref="ERG28" si="1924">ERE28</f>
        <v>25436.086199999998</v>
      </c>
      <c r="ERH28" s="358"/>
      <c r="ERI28" s="358">
        <f t="shared" ref="ERI28" si="1925">ERG28</f>
        <v>25436.086199999998</v>
      </c>
      <c r="ERJ28" s="358"/>
      <c r="ERK28" s="358">
        <f t="shared" ref="ERK28" si="1926">ERI28</f>
        <v>25436.086199999998</v>
      </c>
      <c r="ERL28" s="358"/>
      <c r="ERM28" s="358">
        <f t="shared" ref="ERM28" si="1927">ERK28</f>
        <v>25436.086199999998</v>
      </c>
      <c r="ERN28" s="358"/>
      <c r="ERO28" s="358">
        <f t="shared" ref="ERO28" si="1928">ERM28</f>
        <v>25436.086199999998</v>
      </c>
      <c r="ERP28" s="358"/>
      <c r="ERQ28" s="358">
        <f t="shared" ref="ERQ28" si="1929">ERO28</f>
        <v>25436.086199999998</v>
      </c>
      <c r="ERR28" s="358"/>
      <c r="ERS28" s="358">
        <f t="shared" ref="ERS28" si="1930">ERQ28</f>
        <v>25436.086199999998</v>
      </c>
      <c r="ERT28" s="358"/>
      <c r="ERU28" s="358">
        <f t="shared" ref="ERU28" si="1931">ERS28</f>
        <v>25436.086199999998</v>
      </c>
      <c r="ERV28" s="358"/>
      <c r="ERW28" s="358">
        <f t="shared" ref="ERW28" si="1932">ERU28</f>
        <v>25436.086199999998</v>
      </c>
      <c r="ERX28" s="358"/>
      <c r="ERY28" s="358">
        <f t="shared" ref="ERY28" si="1933">ERW28</f>
        <v>25436.086199999998</v>
      </c>
      <c r="ERZ28" s="358"/>
      <c r="ESA28" s="358">
        <f t="shared" ref="ESA28" si="1934">ERY28</f>
        <v>25436.086199999998</v>
      </c>
      <c r="ESB28" s="358"/>
      <c r="ESC28" s="358">
        <f t="shared" ref="ESC28" si="1935">ESA28</f>
        <v>25436.086199999998</v>
      </c>
      <c r="ESD28" s="358"/>
      <c r="ESE28" s="358">
        <f t="shared" ref="ESE28" si="1936">ESC28</f>
        <v>25436.086199999998</v>
      </c>
      <c r="ESF28" s="358"/>
      <c r="ESG28" s="358">
        <f t="shared" ref="ESG28" si="1937">ESE28</f>
        <v>25436.086199999998</v>
      </c>
      <c r="ESH28" s="358"/>
      <c r="ESI28" s="358">
        <f t="shared" ref="ESI28" si="1938">ESG28</f>
        <v>25436.086199999998</v>
      </c>
      <c r="ESJ28" s="358"/>
      <c r="ESK28" s="358">
        <f t="shared" ref="ESK28" si="1939">ESI28</f>
        <v>25436.086199999998</v>
      </c>
      <c r="ESL28" s="358"/>
      <c r="ESM28" s="358">
        <f t="shared" ref="ESM28" si="1940">ESK28</f>
        <v>25436.086199999998</v>
      </c>
      <c r="ESN28" s="358"/>
      <c r="ESO28" s="358">
        <f t="shared" ref="ESO28" si="1941">ESM28</f>
        <v>25436.086199999998</v>
      </c>
      <c r="ESP28" s="358"/>
      <c r="ESQ28" s="358">
        <f t="shared" ref="ESQ28" si="1942">ESO28</f>
        <v>25436.086199999998</v>
      </c>
      <c r="ESR28" s="358"/>
      <c r="ESS28" s="358">
        <f t="shared" ref="ESS28" si="1943">ESQ28</f>
        <v>25436.086199999998</v>
      </c>
      <c r="EST28" s="358"/>
      <c r="ESU28" s="358">
        <f t="shared" ref="ESU28" si="1944">ESS28</f>
        <v>25436.086199999998</v>
      </c>
      <c r="ESV28" s="358"/>
      <c r="ESW28" s="358">
        <f t="shared" ref="ESW28" si="1945">ESU28</f>
        <v>25436.086199999998</v>
      </c>
      <c r="ESX28" s="358"/>
      <c r="ESY28" s="358">
        <f t="shared" ref="ESY28" si="1946">ESW28</f>
        <v>25436.086199999998</v>
      </c>
      <c r="ESZ28" s="358"/>
      <c r="ETA28" s="358">
        <f t="shared" ref="ETA28" si="1947">ESY28</f>
        <v>25436.086199999998</v>
      </c>
      <c r="ETB28" s="358"/>
      <c r="ETC28" s="358">
        <f t="shared" ref="ETC28" si="1948">ETA28</f>
        <v>25436.086199999998</v>
      </c>
      <c r="ETD28" s="358"/>
      <c r="ETE28" s="358">
        <f t="shared" ref="ETE28" si="1949">ETC28</f>
        <v>25436.086199999998</v>
      </c>
      <c r="ETF28" s="358"/>
      <c r="ETG28" s="358">
        <f t="shared" ref="ETG28" si="1950">ETE28</f>
        <v>25436.086199999998</v>
      </c>
      <c r="ETH28" s="358"/>
      <c r="ETI28" s="358">
        <f t="shared" ref="ETI28" si="1951">ETG28</f>
        <v>25436.086199999998</v>
      </c>
      <c r="ETJ28" s="358"/>
      <c r="ETK28" s="358">
        <f t="shared" ref="ETK28" si="1952">ETI28</f>
        <v>25436.086199999998</v>
      </c>
      <c r="ETL28" s="358"/>
      <c r="ETM28" s="358">
        <f t="shared" ref="ETM28" si="1953">ETK28</f>
        <v>25436.086199999998</v>
      </c>
      <c r="ETN28" s="358"/>
      <c r="ETO28" s="358">
        <f t="shared" ref="ETO28" si="1954">ETM28</f>
        <v>25436.086199999998</v>
      </c>
      <c r="ETP28" s="358"/>
      <c r="ETQ28" s="358">
        <f t="shared" ref="ETQ28" si="1955">ETO28</f>
        <v>25436.086199999998</v>
      </c>
      <c r="ETR28" s="358"/>
      <c r="ETS28" s="358">
        <f t="shared" ref="ETS28" si="1956">ETQ28</f>
        <v>25436.086199999998</v>
      </c>
      <c r="ETT28" s="358"/>
      <c r="ETU28" s="358">
        <f t="shared" ref="ETU28" si="1957">ETS28</f>
        <v>25436.086199999998</v>
      </c>
      <c r="ETV28" s="358"/>
      <c r="ETW28" s="358">
        <f t="shared" ref="ETW28" si="1958">ETU28</f>
        <v>25436.086199999998</v>
      </c>
      <c r="ETX28" s="358"/>
      <c r="ETY28" s="358">
        <f t="shared" ref="ETY28" si="1959">ETW28</f>
        <v>25436.086199999998</v>
      </c>
      <c r="ETZ28" s="358"/>
      <c r="EUA28" s="358">
        <f t="shared" ref="EUA28" si="1960">ETY28</f>
        <v>25436.086199999998</v>
      </c>
      <c r="EUB28" s="358"/>
      <c r="EUC28" s="358">
        <f t="shared" ref="EUC28" si="1961">EUA28</f>
        <v>25436.086199999998</v>
      </c>
      <c r="EUD28" s="358"/>
      <c r="EUE28" s="358">
        <f t="shared" ref="EUE28" si="1962">EUC28</f>
        <v>25436.086199999998</v>
      </c>
      <c r="EUF28" s="358"/>
      <c r="EUG28" s="358">
        <f t="shared" ref="EUG28" si="1963">EUE28</f>
        <v>25436.086199999998</v>
      </c>
      <c r="EUH28" s="358"/>
      <c r="EUI28" s="358">
        <f t="shared" ref="EUI28" si="1964">EUG28</f>
        <v>25436.086199999998</v>
      </c>
      <c r="EUJ28" s="358"/>
      <c r="EUK28" s="358">
        <f t="shared" ref="EUK28" si="1965">EUI28</f>
        <v>25436.086199999998</v>
      </c>
      <c r="EUL28" s="358"/>
      <c r="EUM28" s="358">
        <f t="shared" ref="EUM28" si="1966">EUK28</f>
        <v>25436.086199999998</v>
      </c>
      <c r="EUN28" s="358"/>
      <c r="EUO28" s="358">
        <f t="shared" ref="EUO28" si="1967">EUM28</f>
        <v>25436.086199999998</v>
      </c>
      <c r="EUP28" s="358"/>
      <c r="EUQ28" s="358">
        <f t="shared" ref="EUQ28" si="1968">EUO28</f>
        <v>25436.086199999998</v>
      </c>
      <c r="EUR28" s="358"/>
      <c r="EUS28" s="358">
        <f t="shared" ref="EUS28" si="1969">EUQ28</f>
        <v>25436.086199999998</v>
      </c>
      <c r="EUT28" s="358"/>
      <c r="EUU28" s="358">
        <f t="shared" ref="EUU28" si="1970">EUS28</f>
        <v>25436.086199999998</v>
      </c>
      <c r="EUV28" s="358"/>
      <c r="EUW28" s="358">
        <f t="shared" ref="EUW28" si="1971">EUU28</f>
        <v>25436.086199999998</v>
      </c>
      <c r="EUX28" s="358"/>
      <c r="EUY28" s="358">
        <f t="shared" ref="EUY28" si="1972">EUW28</f>
        <v>25436.086199999998</v>
      </c>
      <c r="EUZ28" s="358"/>
      <c r="EVA28" s="358">
        <f t="shared" ref="EVA28" si="1973">EUY28</f>
        <v>25436.086199999998</v>
      </c>
      <c r="EVB28" s="358"/>
      <c r="EVC28" s="358">
        <f t="shared" ref="EVC28" si="1974">EVA28</f>
        <v>25436.086199999998</v>
      </c>
      <c r="EVD28" s="358"/>
      <c r="EVE28" s="358">
        <f t="shared" ref="EVE28" si="1975">EVC28</f>
        <v>25436.086199999998</v>
      </c>
      <c r="EVF28" s="358"/>
      <c r="EVG28" s="358">
        <f t="shared" ref="EVG28" si="1976">EVE28</f>
        <v>25436.086199999998</v>
      </c>
      <c r="EVH28" s="358"/>
      <c r="EVI28" s="358">
        <f t="shared" ref="EVI28" si="1977">EVG28</f>
        <v>25436.086199999998</v>
      </c>
      <c r="EVJ28" s="358"/>
      <c r="EVK28" s="358">
        <f t="shared" ref="EVK28" si="1978">EVI28</f>
        <v>25436.086199999998</v>
      </c>
      <c r="EVL28" s="358"/>
      <c r="EVM28" s="358">
        <f t="shared" ref="EVM28" si="1979">EVK28</f>
        <v>25436.086199999998</v>
      </c>
      <c r="EVN28" s="358"/>
      <c r="EVO28" s="358">
        <f t="shared" ref="EVO28" si="1980">EVM28</f>
        <v>25436.086199999998</v>
      </c>
      <c r="EVP28" s="358"/>
      <c r="EVQ28" s="358">
        <f t="shared" ref="EVQ28" si="1981">EVO28</f>
        <v>25436.086199999998</v>
      </c>
      <c r="EVR28" s="358"/>
      <c r="EVS28" s="358">
        <f t="shared" ref="EVS28" si="1982">EVQ28</f>
        <v>25436.086199999998</v>
      </c>
      <c r="EVT28" s="358"/>
      <c r="EVU28" s="358">
        <f t="shared" ref="EVU28" si="1983">EVS28</f>
        <v>25436.086199999998</v>
      </c>
      <c r="EVV28" s="358"/>
      <c r="EVW28" s="358">
        <f t="shared" ref="EVW28" si="1984">EVU28</f>
        <v>25436.086199999998</v>
      </c>
      <c r="EVX28" s="358"/>
      <c r="EVY28" s="358">
        <f t="shared" ref="EVY28" si="1985">EVW28</f>
        <v>25436.086199999998</v>
      </c>
      <c r="EVZ28" s="358"/>
      <c r="EWA28" s="358">
        <f t="shared" ref="EWA28" si="1986">EVY28</f>
        <v>25436.086199999998</v>
      </c>
      <c r="EWB28" s="358"/>
      <c r="EWC28" s="358">
        <f t="shared" ref="EWC28" si="1987">EWA28</f>
        <v>25436.086199999998</v>
      </c>
      <c r="EWD28" s="358"/>
      <c r="EWE28" s="358">
        <f t="shared" ref="EWE28" si="1988">EWC28</f>
        <v>25436.086199999998</v>
      </c>
      <c r="EWF28" s="358"/>
      <c r="EWG28" s="358">
        <f t="shared" ref="EWG28" si="1989">EWE28</f>
        <v>25436.086199999998</v>
      </c>
      <c r="EWH28" s="358"/>
      <c r="EWI28" s="358">
        <f t="shared" ref="EWI28" si="1990">EWG28</f>
        <v>25436.086199999998</v>
      </c>
      <c r="EWJ28" s="358"/>
      <c r="EWK28" s="358">
        <f t="shared" ref="EWK28" si="1991">EWI28</f>
        <v>25436.086199999998</v>
      </c>
      <c r="EWL28" s="358"/>
      <c r="EWM28" s="358">
        <f t="shared" ref="EWM28" si="1992">EWK28</f>
        <v>25436.086199999998</v>
      </c>
      <c r="EWN28" s="358"/>
      <c r="EWO28" s="358">
        <f t="shared" ref="EWO28" si="1993">EWM28</f>
        <v>25436.086199999998</v>
      </c>
      <c r="EWP28" s="358"/>
      <c r="EWQ28" s="358">
        <f t="shared" ref="EWQ28" si="1994">EWO28</f>
        <v>25436.086199999998</v>
      </c>
      <c r="EWR28" s="358"/>
      <c r="EWS28" s="358">
        <f t="shared" ref="EWS28" si="1995">EWQ28</f>
        <v>25436.086199999998</v>
      </c>
      <c r="EWT28" s="358"/>
      <c r="EWU28" s="358">
        <f t="shared" ref="EWU28" si="1996">EWS28</f>
        <v>25436.086199999998</v>
      </c>
      <c r="EWV28" s="358"/>
      <c r="EWW28" s="358">
        <f t="shared" ref="EWW28" si="1997">EWU28</f>
        <v>25436.086199999998</v>
      </c>
      <c r="EWX28" s="358"/>
      <c r="EWY28" s="358">
        <f t="shared" ref="EWY28" si="1998">EWW28</f>
        <v>25436.086199999998</v>
      </c>
      <c r="EWZ28" s="358"/>
      <c r="EXA28" s="358">
        <f t="shared" ref="EXA28" si="1999">EWY28</f>
        <v>25436.086199999998</v>
      </c>
      <c r="EXB28" s="358"/>
      <c r="EXC28" s="358">
        <f t="shared" ref="EXC28" si="2000">EXA28</f>
        <v>25436.086199999998</v>
      </c>
      <c r="EXD28" s="358"/>
      <c r="EXE28" s="358">
        <f t="shared" ref="EXE28" si="2001">EXC28</f>
        <v>25436.086199999998</v>
      </c>
      <c r="EXF28" s="358"/>
      <c r="EXG28" s="358">
        <f t="shared" ref="EXG28" si="2002">EXE28</f>
        <v>25436.086199999998</v>
      </c>
      <c r="EXH28" s="358"/>
      <c r="EXI28" s="358">
        <f t="shared" ref="EXI28" si="2003">EXG28</f>
        <v>25436.086199999998</v>
      </c>
      <c r="EXJ28" s="358"/>
      <c r="EXK28" s="358">
        <f t="shared" ref="EXK28" si="2004">EXI28</f>
        <v>25436.086199999998</v>
      </c>
      <c r="EXL28" s="358"/>
      <c r="EXM28" s="358">
        <f t="shared" ref="EXM28" si="2005">EXK28</f>
        <v>25436.086199999998</v>
      </c>
      <c r="EXN28" s="358"/>
      <c r="EXO28" s="358">
        <f t="shared" ref="EXO28" si="2006">EXM28</f>
        <v>25436.086199999998</v>
      </c>
      <c r="EXP28" s="358"/>
      <c r="EXQ28" s="358">
        <f t="shared" ref="EXQ28" si="2007">EXO28</f>
        <v>25436.086199999998</v>
      </c>
      <c r="EXR28" s="358"/>
      <c r="EXS28" s="358">
        <f t="shared" ref="EXS28" si="2008">EXQ28</f>
        <v>25436.086199999998</v>
      </c>
      <c r="EXT28" s="358"/>
      <c r="EXU28" s="358">
        <f t="shared" ref="EXU28" si="2009">EXS28</f>
        <v>25436.086199999998</v>
      </c>
      <c r="EXV28" s="358"/>
      <c r="EXW28" s="358">
        <f t="shared" ref="EXW28" si="2010">EXU28</f>
        <v>25436.086199999998</v>
      </c>
      <c r="EXX28" s="358"/>
      <c r="EXY28" s="358">
        <f t="shared" ref="EXY28" si="2011">EXW28</f>
        <v>25436.086199999998</v>
      </c>
      <c r="EXZ28" s="358"/>
      <c r="EYA28" s="358">
        <f t="shared" ref="EYA28" si="2012">EXY28</f>
        <v>25436.086199999998</v>
      </c>
      <c r="EYB28" s="358"/>
      <c r="EYC28" s="358">
        <f t="shared" ref="EYC28" si="2013">EYA28</f>
        <v>25436.086199999998</v>
      </c>
      <c r="EYD28" s="358"/>
      <c r="EYE28" s="358">
        <f t="shared" ref="EYE28" si="2014">EYC28</f>
        <v>25436.086199999998</v>
      </c>
      <c r="EYF28" s="358"/>
      <c r="EYG28" s="358">
        <f t="shared" ref="EYG28" si="2015">EYE28</f>
        <v>25436.086199999998</v>
      </c>
      <c r="EYH28" s="358"/>
      <c r="EYI28" s="358">
        <f t="shared" ref="EYI28" si="2016">EYG28</f>
        <v>25436.086199999998</v>
      </c>
      <c r="EYJ28" s="358"/>
      <c r="EYK28" s="358">
        <f t="shared" ref="EYK28" si="2017">EYI28</f>
        <v>25436.086199999998</v>
      </c>
      <c r="EYL28" s="358"/>
      <c r="EYM28" s="358">
        <f t="shared" ref="EYM28" si="2018">EYK28</f>
        <v>25436.086199999998</v>
      </c>
      <c r="EYN28" s="358"/>
      <c r="EYO28" s="358">
        <f t="shared" ref="EYO28" si="2019">EYM28</f>
        <v>25436.086199999998</v>
      </c>
      <c r="EYP28" s="358"/>
      <c r="EYQ28" s="358">
        <f t="shared" ref="EYQ28" si="2020">EYO28</f>
        <v>25436.086199999998</v>
      </c>
      <c r="EYR28" s="358"/>
      <c r="EYS28" s="358">
        <f t="shared" ref="EYS28" si="2021">EYQ28</f>
        <v>25436.086199999998</v>
      </c>
      <c r="EYT28" s="358"/>
      <c r="EYU28" s="358">
        <f t="shared" ref="EYU28" si="2022">EYS28</f>
        <v>25436.086199999998</v>
      </c>
      <c r="EYV28" s="358"/>
      <c r="EYW28" s="358">
        <f t="shared" ref="EYW28" si="2023">EYU28</f>
        <v>25436.086199999998</v>
      </c>
      <c r="EYX28" s="358"/>
      <c r="EYY28" s="358">
        <f t="shared" ref="EYY28" si="2024">EYW28</f>
        <v>25436.086199999998</v>
      </c>
      <c r="EYZ28" s="358"/>
      <c r="EZA28" s="358">
        <f t="shared" ref="EZA28" si="2025">EYY28</f>
        <v>25436.086199999998</v>
      </c>
      <c r="EZB28" s="358"/>
      <c r="EZC28" s="358">
        <f t="shared" ref="EZC28" si="2026">EZA28</f>
        <v>25436.086199999998</v>
      </c>
      <c r="EZD28" s="358"/>
      <c r="EZE28" s="358">
        <f t="shared" ref="EZE28" si="2027">EZC28</f>
        <v>25436.086199999998</v>
      </c>
      <c r="EZF28" s="358"/>
      <c r="EZG28" s="358">
        <f t="shared" ref="EZG28" si="2028">EZE28</f>
        <v>25436.086199999998</v>
      </c>
      <c r="EZH28" s="358"/>
      <c r="EZI28" s="358">
        <f t="shared" ref="EZI28" si="2029">EZG28</f>
        <v>25436.086199999998</v>
      </c>
      <c r="EZJ28" s="358"/>
      <c r="EZK28" s="358">
        <f t="shared" ref="EZK28" si="2030">EZI28</f>
        <v>25436.086199999998</v>
      </c>
      <c r="EZL28" s="358"/>
      <c r="EZM28" s="358">
        <f t="shared" ref="EZM28" si="2031">EZK28</f>
        <v>25436.086199999998</v>
      </c>
      <c r="EZN28" s="358"/>
      <c r="EZO28" s="358">
        <f t="shared" ref="EZO28" si="2032">EZM28</f>
        <v>25436.086199999998</v>
      </c>
      <c r="EZP28" s="358"/>
      <c r="EZQ28" s="358">
        <f t="shared" ref="EZQ28" si="2033">EZO28</f>
        <v>25436.086199999998</v>
      </c>
      <c r="EZR28" s="358"/>
      <c r="EZS28" s="358">
        <f t="shared" ref="EZS28" si="2034">EZQ28</f>
        <v>25436.086199999998</v>
      </c>
      <c r="EZT28" s="358"/>
      <c r="EZU28" s="358">
        <f t="shared" ref="EZU28" si="2035">EZS28</f>
        <v>25436.086199999998</v>
      </c>
      <c r="EZV28" s="358"/>
      <c r="EZW28" s="358">
        <f t="shared" ref="EZW28" si="2036">EZU28</f>
        <v>25436.086199999998</v>
      </c>
      <c r="EZX28" s="358"/>
      <c r="EZY28" s="358">
        <f t="shared" ref="EZY28" si="2037">EZW28</f>
        <v>25436.086199999998</v>
      </c>
      <c r="EZZ28" s="358"/>
      <c r="FAA28" s="358">
        <f t="shared" ref="FAA28" si="2038">EZY28</f>
        <v>25436.086199999998</v>
      </c>
      <c r="FAB28" s="358"/>
      <c r="FAC28" s="358">
        <f t="shared" ref="FAC28" si="2039">FAA28</f>
        <v>25436.086199999998</v>
      </c>
      <c r="FAD28" s="358"/>
      <c r="FAE28" s="358">
        <f t="shared" ref="FAE28" si="2040">FAC28</f>
        <v>25436.086199999998</v>
      </c>
      <c r="FAF28" s="358"/>
      <c r="FAG28" s="358">
        <f t="shared" ref="FAG28" si="2041">FAE28</f>
        <v>25436.086199999998</v>
      </c>
      <c r="FAH28" s="358"/>
      <c r="FAI28" s="358">
        <f t="shared" ref="FAI28" si="2042">FAG28</f>
        <v>25436.086199999998</v>
      </c>
      <c r="FAJ28" s="358"/>
      <c r="FAK28" s="358">
        <f t="shared" ref="FAK28" si="2043">FAI28</f>
        <v>25436.086199999998</v>
      </c>
      <c r="FAL28" s="358"/>
      <c r="FAM28" s="358">
        <f t="shared" ref="FAM28" si="2044">FAK28</f>
        <v>25436.086199999998</v>
      </c>
      <c r="FAN28" s="358"/>
      <c r="FAO28" s="358">
        <f t="shared" ref="FAO28" si="2045">FAM28</f>
        <v>25436.086199999998</v>
      </c>
      <c r="FAP28" s="358"/>
      <c r="FAQ28" s="358">
        <f t="shared" ref="FAQ28" si="2046">FAO28</f>
        <v>25436.086199999998</v>
      </c>
      <c r="FAR28" s="358"/>
      <c r="FAS28" s="358">
        <f t="shared" ref="FAS28" si="2047">FAQ28</f>
        <v>25436.086199999998</v>
      </c>
      <c r="FAT28" s="358"/>
      <c r="FAU28" s="358">
        <f t="shared" ref="FAU28" si="2048">FAS28</f>
        <v>25436.086199999998</v>
      </c>
      <c r="FAV28" s="358"/>
      <c r="FAW28" s="358">
        <f t="shared" ref="FAW28" si="2049">FAU28</f>
        <v>25436.086199999998</v>
      </c>
      <c r="FAX28" s="358"/>
      <c r="FAY28" s="358">
        <f t="shared" ref="FAY28" si="2050">FAW28</f>
        <v>25436.086199999998</v>
      </c>
      <c r="FAZ28" s="358"/>
      <c r="FBA28" s="358">
        <f t="shared" ref="FBA28" si="2051">FAY28</f>
        <v>25436.086199999998</v>
      </c>
      <c r="FBB28" s="358"/>
      <c r="FBC28" s="358">
        <f t="shared" ref="FBC28" si="2052">FBA28</f>
        <v>25436.086199999998</v>
      </c>
      <c r="FBD28" s="358"/>
      <c r="FBE28" s="358">
        <f t="shared" ref="FBE28" si="2053">FBC28</f>
        <v>25436.086199999998</v>
      </c>
      <c r="FBF28" s="358"/>
      <c r="FBG28" s="358">
        <f t="shared" ref="FBG28" si="2054">FBE28</f>
        <v>25436.086199999998</v>
      </c>
      <c r="FBH28" s="358"/>
      <c r="FBI28" s="358">
        <f t="shared" ref="FBI28" si="2055">FBG28</f>
        <v>25436.086199999998</v>
      </c>
      <c r="FBJ28" s="358"/>
      <c r="FBK28" s="358">
        <f t="shared" ref="FBK28" si="2056">FBI28</f>
        <v>25436.086199999998</v>
      </c>
      <c r="FBL28" s="358"/>
      <c r="FBM28" s="358">
        <f t="shared" ref="FBM28" si="2057">FBK28</f>
        <v>25436.086199999998</v>
      </c>
      <c r="FBN28" s="358"/>
      <c r="FBO28" s="358">
        <f t="shared" ref="FBO28" si="2058">FBM28</f>
        <v>25436.086199999998</v>
      </c>
      <c r="FBP28" s="358"/>
      <c r="FBQ28" s="358">
        <f t="shared" ref="FBQ28" si="2059">FBO28</f>
        <v>25436.086199999998</v>
      </c>
      <c r="FBR28" s="358"/>
      <c r="FBS28" s="358">
        <f t="shared" ref="FBS28" si="2060">FBQ28</f>
        <v>25436.086199999998</v>
      </c>
      <c r="FBT28" s="358"/>
      <c r="FBU28" s="358">
        <f t="shared" ref="FBU28" si="2061">FBS28</f>
        <v>25436.086199999998</v>
      </c>
      <c r="FBV28" s="358"/>
      <c r="FBW28" s="358">
        <f t="shared" ref="FBW28" si="2062">FBU28</f>
        <v>25436.086199999998</v>
      </c>
      <c r="FBX28" s="358"/>
      <c r="FBY28" s="358">
        <f t="shared" ref="FBY28" si="2063">FBW28</f>
        <v>25436.086199999998</v>
      </c>
      <c r="FBZ28" s="358"/>
      <c r="FCA28" s="358">
        <f t="shared" ref="FCA28" si="2064">FBY28</f>
        <v>25436.086199999998</v>
      </c>
      <c r="FCB28" s="358"/>
      <c r="FCC28" s="358">
        <f t="shared" ref="FCC28" si="2065">FCA28</f>
        <v>25436.086199999998</v>
      </c>
      <c r="FCD28" s="358"/>
      <c r="FCE28" s="358">
        <f t="shared" ref="FCE28" si="2066">FCC28</f>
        <v>25436.086199999998</v>
      </c>
      <c r="FCF28" s="358"/>
      <c r="FCG28" s="358">
        <f t="shared" ref="FCG28" si="2067">FCE28</f>
        <v>25436.086199999998</v>
      </c>
      <c r="FCH28" s="358"/>
      <c r="FCI28" s="358">
        <f t="shared" ref="FCI28" si="2068">FCG28</f>
        <v>25436.086199999998</v>
      </c>
      <c r="FCJ28" s="358"/>
      <c r="FCK28" s="358">
        <f t="shared" ref="FCK28" si="2069">FCI28</f>
        <v>25436.086199999998</v>
      </c>
      <c r="FCL28" s="358"/>
      <c r="FCM28" s="358">
        <f t="shared" ref="FCM28" si="2070">FCK28</f>
        <v>25436.086199999998</v>
      </c>
      <c r="FCN28" s="358"/>
      <c r="FCO28" s="358">
        <f t="shared" ref="FCO28" si="2071">FCM28</f>
        <v>25436.086199999998</v>
      </c>
      <c r="FCP28" s="358"/>
      <c r="FCQ28" s="358">
        <f t="shared" ref="FCQ28" si="2072">FCO28</f>
        <v>25436.086199999998</v>
      </c>
      <c r="FCR28" s="358"/>
      <c r="FCS28" s="358">
        <f t="shared" ref="FCS28" si="2073">FCQ28</f>
        <v>25436.086199999998</v>
      </c>
      <c r="FCT28" s="358"/>
      <c r="FCU28" s="358">
        <f t="shared" ref="FCU28" si="2074">FCS28</f>
        <v>25436.086199999998</v>
      </c>
      <c r="FCV28" s="358"/>
      <c r="FCW28" s="358">
        <f t="shared" ref="FCW28" si="2075">FCU28</f>
        <v>25436.086199999998</v>
      </c>
      <c r="FCX28" s="358"/>
      <c r="FCY28" s="358">
        <f t="shared" ref="FCY28" si="2076">FCW28</f>
        <v>25436.086199999998</v>
      </c>
      <c r="FCZ28" s="358"/>
      <c r="FDA28" s="358">
        <f t="shared" ref="FDA28" si="2077">FCY28</f>
        <v>25436.086199999998</v>
      </c>
      <c r="FDB28" s="358"/>
      <c r="FDC28" s="358">
        <f t="shared" ref="FDC28" si="2078">FDA28</f>
        <v>25436.086199999998</v>
      </c>
      <c r="FDD28" s="358"/>
      <c r="FDE28" s="358">
        <f t="shared" ref="FDE28" si="2079">FDC28</f>
        <v>25436.086199999998</v>
      </c>
      <c r="FDF28" s="358"/>
      <c r="FDG28" s="358">
        <f t="shared" ref="FDG28" si="2080">FDE28</f>
        <v>25436.086199999998</v>
      </c>
      <c r="FDH28" s="358"/>
      <c r="FDI28" s="358">
        <f t="shared" ref="FDI28" si="2081">FDG28</f>
        <v>25436.086199999998</v>
      </c>
      <c r="FDJ28" s="358"/>
      <c r="FDK28" s="358">
        <f t="shared" ref="FDK28" si="2082">FDI28</f>
        <v>25436.086199999998</v>
      </c>
      <c r="FDL28" s="358"/>
      <c r="FDM28" s="358">
        <f t="shared" ref="FDM28" si="2083">FDK28</f>
        <v>25436.086199999998</v>
      </c>
      <c r="FDN28" s="358"/>
      <c r="FDO28" s="358">
        <f t="shared" ref="FDO28" si="2084">FDM28</f>
        <v>25436.086199999998</v>
      </c>
      <c r="FDP28" s="358"/>
      <c r="FDQ28" s="358">
        <f t="shared" ref="FDQ28" si="2085">FDO28</f>
        <v>25436.086199999998</v>
      </c>
      <c r="FDR28" s="358"/>
      <c r="FDS28" s="358">
        <f t="shared" ref="FDS28" si="2086">FDQ28</f>
        <v>25436.086199999998</v>
      </c>
      <c r="FDT28" s="358"/>
      <c r="FDU28" s="358">
        <f t="shared" ref="FDU28" si="2087">FDS28</f>
        <v>25436.086199999998</v>
      </c>
      <c r="FDV28" s="358"/>
      <c r="FDW28" s="358">
        <f t="shared" ref="FDW28" si="2088">FDU28</f>
        <v>25436.086199999998</v>
      </c>
      <c r="FDX28" s="358"/>
      <c r="FDY28" s="358">
        <f t="shared" ref="FDY28" si="2089">FDW28</f>
        <v>25436.086199999998</v>
      </c>
      <c r="FDZ28" s="358"/>
      <c r="FEA28" s="358">
        <f t="shared" ref="FEA28" si="2090">FDY28</f>
        <v>25436.086199999998</v>
      </c>
      <c r="FEB28" s="358"/>
      <c r="FEC28" s="358">
        <f t="shared" ref="FEC28" si="2091">FEA28</f>
        <v>25436.086199999998</v>
      </c>
      <c r="FED28" s="358"/>
      <c r="FEE28" s="358">
        <f t="shared" ref="FEE28" si="2092">FEC28</f>
        <v>25436.086199999998</v>
      </c>
      <c r="FEF28" s="358"/>
      <c r="FEG28" s="358">
        <f t="shared" ref="FEG28" si="2093">FEE28</f>
        <v>25436.086199999998</v>
      </c>
      <c r="FEH28" s="358"/>
      <c r="FEI28" s="358">
        <f t="shared" ref="FEI28" si="2094">FEG28</f>
        <v>25436.086199999998</v>
      </c>
      <c r="FEJ28" s="358"/>
      <c r="FEK28" s="358">
        <f t="shared" ref="FEK28" si="2095">FEI28</f>
        <v>25436.086199999998</v>
      </c>
      <c r="FEL28" s="358"/>
      <c r="FEM28" s="358">
        <f t="shared" ref="FEM28" si="2096">FEK28</f>
        <v>25436.086199999998</v>
      </c>
      <c r="FEN28" s="358"/>
      <c r="FEO28" s="358">
        <f t="shared" ref="FEO28" si="2097">FEM28</f>
        <v>25436.086199999998</v>
      </c>
      <c r="FEP28" s="358"/>
      <c r="FEQ28" s="358">
        <f t="shared" ref="FEQ28" si="2098">FEO28</f>
        <v>25436.086199999998</v>
      </c>
      <c r="FER28" s="358"/>
      <c r="FES28" s="358">
        <f t="shared" ref="FES28" si="2099">FEQ28</f>
        <v>25436.086199999998</v>
      </c>
      <c r="FET28" s="358"/>
      <c r="FEU28" s="358">
        <f t="shared" ref="FEU28" si="2100">FES28</f>
        <v>25436.086199999998</v>
      </c>
      <c r="FEV28" s="358"/>
      <c r="FEW28" s="358">
        <f t="shared" ref="FEW28" si="2101">FEU28</f>
        <v>25436.086199999998</v>
      </c>
      <c r="FEX28" s="358"/>
      <c r="FEY28" s="358">
        <f t="shared" ref="FEY28" si="2102">FEW28</f>
        <v>25436.086199999998</v>
      </c>
      <c r="FEZ28" s="358"/>
      <c r="FFA28" s="358">
        <f t="shared" ref="FFA28" si="2103">FEY28</f>
        <v>25436.086199999998</v>
      </c>
      <c r="FFB28" s="358"/>
      <c r="FFC28" s="358">
        <f t="shared" ref="FFC28" si="2104">FFA28</f>
        <v>25436.086199999998</v>
      </c>
      <c r="FFD28" s="358"/>
      <c r="FFE28" s="358">
        <f t="shared" ref="FFE28" si="2105">FFC28</f>
        <v>25436.086199999998</v>
      </c>
      <c r="FFF28" s="358"/>
      <c r="FFG28" s="358">
        <f t="shared" ref="FFG28" si="2106">FFE28</f>
        <v>25436.086199999998</v>
      </c>
      <c r="FFH28" s="358"/>
      <c r="FFI28" s="358">
        <f t="shared" ref="FFI28" si="2107">FFG28</f>
        <v>25436.086199999998</v>
      </c>
      <c r="FFJ28" s="358"/>
      <c r="FFK28" s="358">
        <f t="shared" ref="FFK28" si="2108">FFI28</f>
        <v>25436.086199999998</v>
      </c>
      <c r="FFL28" s="358"/>
      <c r="FFM28" s="358">
        <f t="shared" ref="FFM28" si="2109">FFK28</f>
        <v>25436.086199999998</v>
      </c>
      <c r="FFN28" s="358"/>
      <c r="FFO28" s="358">
        <f t="shared" ref="FFO28" si="2110">FFM28</f>
        <v>25436.086199999998</v>
      </c>
      <c r="FFP28" s="358"/>
      <c r="FFQ28" s="358">
        <f t="shared" ref="FFQ28" si="2111">FFO28</f>
        <v>25436.086199999998</v>
      </c>
      <c r="FFR28" s="358"/>
      <c r="FFS28" s="358">
        <f t="shared" ref="FFS28" si="2112">FFQ28</f>
        <v>25436.086199999998</v>
      </c>
      <c r="FFT28" s="358"/>
      <c r="FFU28" s="358">
        <f t="shared" ref="FFU28" si="2113">FFS28</f>
        <v>25436.086199999998</v>
      </c>
      <c r="FFV28" s="358"/>
      <c r="FFW28" s="358">
        <f t="shared" ref="FFW28" si="2114">FFU28</f>
        <v>25436.086199999998</v>
      </c>
      <c r="FFX28" s="358"/>
      <c r="FFY28" s="358">
        <f t="shared" ref="FFY28" si="2115">FFW28</f>
        <v>25436.086199999998</v>
      </c>
      <c r="FFZ28" s="358"/>
      <c r="FGA28" s="358">
        <f t="shared" ref="FGA28" si="2116">FFY28</f>
        <v>25436.086199999998</v>
      </c>
      <c r="FGB28" s="358"/>
      <c r="FGC28" s="358">
        <f t="shared" ref="FGC28" si="2117">FGA28</f>
        <v>25436.086199999998</v>
      </c>
      <c r="FGD28" s="358"/>
      <c r="FGE28" s="358">
        <f t="shared" ref="FGE28" si="2118">FGC28</f>
        <v>25436.086199999998</v>
      </c>
      <c r="FGF28" s="358"/>
      <c r="FGG28" s="358">
        <f t="shared" ref="FGG28" si="2119">FGE28</f>
        <v>25436.086199999998</v>
      </c>
      <c r="FGH28" s="358"/>
      <c r="FGI28" s="358">
        <f t="shared" ref="FGI28" si="2120">FGG28</f>
        <v>25436.086199999998</v>
      </c>
      <c r="FGJ28" s="358"/>
      <c r="FGK28" s="358">
        <f t="shared" ref="FGK28" si="2121">FGI28</f>
        <v>25436.086199999998</v>
      </c>
      <c r="FGL28" s="358"/>
      <c r="FGM28" s="358">
        <f t="shared" ref="FGM28" si="2122">FGK28</f>
        <v>25436.086199999998</v>
      </c>
      <c r="FGN28" s="358"/>
      <c r="FGO28" s="358">
        <f t="shared" ref="FGO28" si="2123">FGM28</f>
        <v>25436.086199999998</v>
      </c>
      <c r="FGP28" s="358"/>
      <c r="FGQ28" s="358">
        <f t="shared" ref="FGQ28" si="2124">FGO28</f>
        <v>25436.086199999998</v>
      </c>
      <c r="FGR28" s="358"/>
      <c r="FGS28" s="358">
        <f t="shared" ref="FGS28" si="2125">FGQ28</f>
        <v>25436.086199999998</v>
      </c>
      <c r="FGT28" s="358"/>
      <c r="FGU28" s="358">
        <f t="shared" ref="FGU28" si="2126">FGS28</f>
        <v>25436.086199999998</v>
      </c>
      <c r="FGV28" s="358"/>
      <c r="FGW28" s="358">
        <f t="shared" ref="FGW28" si="2127">FGU28</f>
        <v>25436.086199999998</v>
      </c>
      <c r="FGX28" s="358"/>
      <c r="FGY28" s="358">
        <f t="shared" ref="FGY28" si="2128">FGW28</f>
        <v>25436.086199999998</v>
      </c>
      <c r="FGZ28" s="358"/>
      <c r="FHA28" s="358">
        <f t="shared" ref="FHA28" si="2129">FGY28</f>
        <v>25436.086199999998</v>
      </c>
      <c r="FHB28" s="358"/>
      <c r="FHC28" s="358">
        <f t="shared" ref="FHC28" si="2130">FHA28</f>
        <v>25436.086199999998</v>
      </c>
      <c r="FHD28" s="358"/>
      <c r="FHE28" s="358">
        <f t="shared" ref="FHE28" si="2131">FHC28</f>
        <v>25436.086199999998</v>
      </c>
      <c r="FHF28" s="358"/>
      <c r="FHG28" s="358">
        <f t="shared" ref="FHG28" si="2132">FHE28</f>
        <v>25436.086199999998</v>
      </c>
      <c r="FHH28" s="358"/>
      <c r="FHI28" s="358">
        <f t="shared" ref="FHI28" si="2133">FHG28</f>
        <v>25436.086199999998</v>
      </c>
      <c r="FHJ28" s="358"/>
      <c r="FHK28" s="358">
        <f t="shared" ref="FHK28" si="2134">FHI28</f>
        <v>25436.086199999998</v>
      </c>
      <c r="FHL28" s="358"/>
      <c r="FHM28" s="358">
        <f t="shared" ref="FHM28" si="2135">FHK28</f>
        <v>25436.086199999998</v>
      </c>
      <c r="FHN28" s="358"/>
      <c r="FHO28" s="358">
        <f t="shared" ref="FHO28" si="2136">FHM28</f>
        <v>25436.086199999998</v>
      </c>
      <c r="FHP28" s="358"/>
      <c r="FHQ28" s="358">
        <f t="shared" ref="FHQ28" si="2137">FHO28</f>
        <v>25436.086199999998</v>
      </c>
      <c r="FHR28" s="358"/>
      <c r="FHS28" s="358">
        <f t="shared" ref="FHS28" si="2138">FHQ28</f>
        <v>25436.086199999998</v>
      </c>
      <c r="FHT28" s="358"/>
      <c r="FHU28" s="358">
        <f t="shared" ref="FHU28" si="2139">FHS28</f>
        <v>25436.086199999998</v>
      </c>
      <c r="FHV28" s="358"/>
      <c r="FHW28" s="358">
        <f t="shared" ref="FHW28" si="2140">FHU28</f>
        <v>25436.086199999998</v>
      </c>
      <c r="FHX28" s="358"/>
      <c r="FHY28" s="358">
        <f t="shared" ref="FHY28" si="2141">FHW28</f>
        <v>25436.086199999998</v>
      </c>
      <c r="FHZ28" s="358"/>
      <c r="FIA28" s="358">
        <f t="shared" ref="FIA28" si="2142">FHY28</f>
        <v>25436.086199999998</v>
      </c>
      <c r="FIB28" s="358"/>
      <c r="FIC28" s="358">
        <f t="shared" ref="FIC28" si="2143">FIA28</f>
        <v>25436.086199999998</v>
      </c>
      <c r="FID28" s="358"/>
      <c r="FIE28" s="358">
        <f t="shared" ref="FIE28" si="2144">FIC28</f>
        <v>25436.086199999998</v>
      </c>
      <c r="FIF28" s="358"/>
      <c r="FIG28" s="358">
        <f t="shared" ref="FIG28" si="2145">FIE28</f>
        <v>25436.086199999998</v>
      </c>
      <c r="FIH28" s="358"/>
      <c r="FII28" s="358">
        <f t="shared" ref="FII28" si="2146">FIG28</f>
        <v>25436.086199999998</v>
      </c>
      <c r="FIJ28" s="358"/>
      <c r="FIK28" s="358">
        <f t="shared" ref="FIK28" si="2147">FII28</f>
        <v>25436.086199999998</v>
      </c>
      <c r="FIL28" s="358"/>
      <c r="FIM28" s="358">
        <f t="shared" ref="FIM28" si="2148">FIK28</f>
        <v>25436.086199999998</v>
      </c>
      <c r="FIN28" s="358"/>
      <c r="FIO28" s="358">
        <f t="shared" ref="FIO28" si="2149">FIM28</f>
        <v>25436.086199999998</v>
      </c>
      <c r="FIP28" s="358"/>
      <c r="FIQ28" s="358">
        <f t="shared" ref="FIQ28" si="2150">FIO28</f>
        <v>25436.086199999998</v>
      </c>
      <c r="FIR28" s="358"/>
      <c r="FIS28" s="358">
        <f t="shared" ref="FIS28" si="2151">FIQ28</f>
        <v>25436.086199999998</v>
      </c>
      <c r="FIT28" s="358"/>
      <c r="FIU28" s="358">
        <f t="shared" ref="FIU28" si="2152">FIS28</f>
        <v>25436.086199999998</v>
      </c>
      <c r="FIV28" s="358"/>
      <c r="FIW28" s="358">
        <f t="shared" ref="FIW28" si="2153">FIU28</f>
        <v>25436.086199999998</v>
      </c>
      <c r="FIX28" s="358"/>
      <c r="FIY28" s="358">
        <f t="shared" ref="FIY28" si="2154">FIW28</f>
        <v>25436.086199999998</v>
      </c>
      <c r="FIZ28" s="358"/>
      <c r="FJA28" s="358">
        <f t="shared" ref="FJA28" si="2155">FIY28</f>
        <v>25436.086199999998</v>
      </c>
      <c r="FJB28" s="358"/>
      <c r="FJC28" s="358">
        <f t="shared" ref="FJC28" si="2156">FJA28</f>
        <v>25436.086199999998</v>
      </c>
      <c r="FJD28" s="358"/>
      <c r="FJE28" s="358">
        <f t="shared" ref="FJE28" si="2157">FJC28</f>
        <v>25436.086199999998</v>
      </c>
      <c r="FJF28" s="358"/>
      <c r="FJG28" s="358">
        <f t="shared" ref="FJG28" si="2158">FJE28</f>
        <v>25436.086199999998</v>
      </c>
      <c r="FJH28" s="358"/>
      <c r="FJI28" s="358">
        <f t="shared" ref="FJI28" si="2159">FJG28</f>
        <v>25436.086199999998</v>
      </c>
      <c r="FJJ28" s="358"/>
      <c r="FJK28" s="358">
        <f t="shared" ref="FJK28" si="2160">FJI28</f>
        <v>25436.086199999998</v>
      </c>
      <c r="FJL28" s="358"/>
      <c r="FJM28" s="358">
        <f t="shared" ref="FJM28" si="2161">FJK28</f>
        <v>25436.086199999998</v>
      </c>
      <c r="FJN28" s="358"/>
      <c r="FJO28" s="358">
        <f t="shared" ref="FJO28" si="2162">FJM28</f>
        <v>25436.086199999998</v>
      </c>
      <c r="FJP28" s="358"/>
      <c r="FJQ28" s="358">
        <f t="shared" ref="FJQ28" si="2163">FJO28</f>
        <v>25436.086199999998</v>
      </c>
      <c r="FJR28" s="358"/>
      <c r="FJS28" s="358">
        <f t="shared" ref="FJS28" si="2164">FJQ28</f>
        <v>25436.086199999998</v>
      </c>
      <c r="FJT28" s="358"/>
      <c r="FJU28" s="358">
        <f t="shared" ref="FJU28" si="2165">FJS28</f>
        <v>25436.086199999998</v>
      </c>
      <c r="FJV28" s="358"/>
      <c r="FJW28" s="358">
        <f t="shared" ref="FJW28" si="2166">FJU28</f>
        <v>25436.086199999998</v>
      </c>
      <c r="FJX28" s="358"/>
      <c r="FJY28" s="358">
        <f t="shared" ref="FJY28" si="2167">FJW28</f>
        <v>25436.086199999998</v>
      </c>
      <c r="FJZ28" s="358"/>
      <c r="FKA28" s="358">
        <f t="shared" ref="FKA28" si="2168">FJY28</f>
        <v>25436.086199999998</v>
      </c>
      <c r="FKB28" s="358"/>
      <c r="FKC28" s="358">
        <f t="shared" ref="FKC28" si="2169">FKA28</f>
        <v>25436.086199999998</v>
      </c>
      <c r="FKD28" s="358"/>
      <c r="FKE28" s="358">
        <f t="shared" ref="FKE28" si="2170">FKC28</f>
        <v>25436.086199999998</v>
      </c>
      <c r="FKF28" s="358"/>
      <c r="FKG28" s="358">
        <f t="shared" ref="FKG28" si="2171">FKE28</f>
        <v>25436.086199999998</v>
      </c>
      <c r="FKH28" s="358"/>
      <c r="FKI28" s="358">
        <f t="shared" ref="FKI28" si="2172">FKG28</f>
        <v>25436.086199999998</v>
      </c>
      <c r="FKJ28" s="358"/>
      <c r="FKK28" s="358">
        <f t="shared" ref="FKK28" si="2173">FKI28</f>
        <v>25436.086199999998</v>
      </c>
      <c r="FKL28" s="358"/>
      <c r="FKM28" s="358">
        <f t="shared" ref="FKM28" si="2174">FKK28</f>
        <v>25436.086199999998</v>
      </c>
      <c r="FKN28" s="358"/>
      <c r="FKO28" s="358">
        <f t="shared" ref="FKO28" si="2175">FKM28</f>
        <v>25436.086199999998</v>
      </c>
      <c r="FKP28" s="358"/>
      <c r="FKQ28" s="358">
        <f t="shared" ref="FKQ28" si="2176">FKO28</f>
        <v>25436.086199999998</v>
      </c>
      <c r="FKR28" s="358"/>
      <c r="FKS28" s="358">
        <f t="shared" ref="FKS28" si="2177">FKQ28</f>
        <v>25436.086199999998</v>
      </c>
      <c r="FKT28" s="358"/>
      <c r="FKU28" s="358">
        <f t="shared" ref="FKU28" si="2178">FKS28</f>
        <v>25436.086199999998</v>
      </c>
      <c r="FKV28" s="358"/>
      <c r="FKW28" s="358">
        <f t="shared" ref="FKW28" si="2179">FKU28</f>
        <v>25436.086199999998</v>
      </c>
      <c r="FKX28" s="358"/>
      <c r="FKY28" s="358">
        <f t="shared" ref="FKY28" si="2180">FKW28</f>
        <v>25436.086199999998</v>
      </c>
      <c r="FKZ28" s="358"/>
      <c r="FLA28" s="358">
        <f t="shared" ref="FLA28" si="2181">FKY28</f>
        <v>25436.086199999998</v>
      </c>
      <c r="FLB28" s="358"/>
      <c r="FLC28" s="358">
        <f t="shared" ref="FLC28" si="2182">FLA28</f>
        <v>25436.086199999998</v>
      </c>
      <c r="FLD28" s="358"/>
      <c r="FLE28" s="358">
        <f t="shared" ref="FLE28" si="2183">FLC28</f>
        <v>25436.086199999998</v>
      </c>
      <c r="FLF28" s="358"/>
      <c r="FLG28" s="358">
        <f t="shared" ref="FLG28" si="2184">FLE28</f>
        <v>25436.086199999998</v>
      </c>
      <c r="FLH28" s="358"/>
      <c r="FLI28" s="358">
        <f t="shared" ref="FLI28" si="2185">FLG28</f>
        <v>25436.086199999998</v>
      </c>
      <c r="FLJ28" s="358"/>
      <c r="FLK28" s="358">
        <f t="shared" ref="FLK28" si="2186">FLI28</f>
        <v>25436.086199999998</v>
      </c>
      <c r="FLL28" s="358"/>
      <c r="FLM28" s="358">
        <f t="shared" ref="FLM28" si="2187">FLK28</f>
        <v>25436.086199999998</v>
      </c>
      <c r="FLN28" s="358"/>
      <c r="FLO28" s="358">
        <f t="shared" ref="FLO28" si="2188">FLM28</f>
        <v>25436.086199999998</v>
      </c>
      <c r="FLP28" s="358"/>
      <c r="FLQ28" s="358">
        <f t="shared" ref="FLQ28" si="2189">FLO28</f>
        <v>25436.086199999998</v>
      </c>
      <c r="FLR28" s="358"/>
      <c r="FLS28" s="358">
        <f t="shared" ref="FLS28" si="2190">FLQ28</f>
        <v>25436.086199999998</v>
      </c>
      <c r="FLT28" s="358"/>
      <c r="FLU28" s="358">
        <f t="shared" ref="FLU28" si="2191">FLS28</f>
        <v>25436.086199999998</v>
      </c>
      <c r="FLV28" s="358"/>
      <c r="FLW28" s="358">
        <f t="shared" ref="FLW28" si="2192">FLU28</f>
        <v>25436.086199999998</v>
      </c>
      <c r="FLX28" s="358"/>
      <c r="FLY28" s="358">
        <f t="shared" ref="FLY28" si="2193">FLW28</f>
        <v>25436.086199999998</v>
      </c>
      <c r="FLZ28" s="358"/>
      <c r="FMA28" s="358">
        <f t="shared" ref="FMA28" si="2194">FLY28</f>
        <v>25436.086199999998</v>
      </c>
      <c r="FMB28" s="358"/>
      <c r="FMC28" s="358">
        <f t="shared" ref="FMC28" si="2195">FMA28</f>
        <v>25436.086199999998</v>
      </c>
      <c r="FMD28" s="358"/>
      <c r="FME28" s="358">
        <f t="shared" ref="FME28" si="2196">FMC28</f>
        <v>25436.086199999998</v>
      </c>
      <c r="FMF28" s="358"/>
      <c r="FMG28" s="358">
        <f t="shared" ref="FMG28" si="2197">FME28</f>
        <v>25436.086199999998</v>
      </c>
      <c r="FMH28" s="358"/>
      <c r="FMI28" s="358">
        <f t="shared" ref="FMI28" si="2198">FMG28</f>
        <v>25436.086199999998</v>
      </c>
      <c r="FMJ28" s="358"/>
      <c r="FMK28" s="358">
        <f t="shared" ref="FMK28" si="2199">FMI28</f>
        <v>25436.086199999998</v>
      </c>
      <c r="FML28" s="358"/>
      <c r="FMM28" s="358">
        <f t="shared" ref="FMM28" si="2200">FMK28</f>
        <v>25436.086199999998</v>
      </c>
      <c r="FMN28" s="358"/>
      <c r="FMO28" s="358">
        <f t="shared" ref="FMO28" si="2201">FMM28</f>
        <v>25436.086199999998</v>
      </c>
      <c r="FMP28" s="358"/>
      <c r="FMQ28" s="358">
        <f t="shared" ref="FMQ28" si="2202">FMO28</f>
        <v>25436.086199999998</v>
      </c>
      <c r="FMR28" s="358"/>
      <c r="FMS28" s="358">
        <f t="shared" ref="FMS28" si="2203">FMQ28</f>
        <v>25436.086199999998</v>
      </c>
      <c r="FMT28" s="358"/>
      <c r="FMU28" s="358">
        <f t="shared" ref="FMU28" si="2204">FMS28</f>
        <v>25436.086199999998</v>
      </c>
      <c r="FMV28" s="358"/>
      <c r="FMW28" s="358">
        <f t="shared" ref="FMW28" si="2205">FMU28</f>
        <v>25436.086199999998</v>
      </c>
      <c r="FMX28" s="358"/>
      <c r="FMY28" s="358">
        <f t="shared" ref="FMY28" si="2206">FMW28</f>
        <v>25436.086199999998</v>
      </c>
      <c r="FMZ28" s="358"/>
      <c r="FNA28" s="358">
        <f t="shared" ref="FNA28" si="2207">FMY28</f>
        <v>25436.086199999998</v>
      </c>
      <c r="FNB28" s="358"/>
      <c r="FNC28" s="358">
        <f t="shared" ref="FNC28" si="2208">FNA28</f>
        <v>25436.086199999998</v>
      </c>
      <c r="FND28" s="358"/>
      <c r="FNE28" s="358">
        <f t="shared" ref="FNE28" si="2209">FNC28</f>
        <v>25436.086199999998</v>
      </c>
      <c r="FNF28" s="358"/>
      <c r="FNG28" s="358">
        <f t="shared" ref="FNG28" si="2210">FNE28</f>
        <v>25436.086199999998</v>
      </c>
      <c r="FNH28" s="358"/>
      <c r="FNI28" s="358">
        <f t="shared" ref="FNI28" si="2211">FNG28</f>
        <v>25436.086199999998</v>
      </c>
      <c r="FNJ28" s="358"/>
      <c r="FNK28" s="358">
        <f t="shared" ref="FNK28" si="2212">FNI28</f>
        <v>25436.086199999998</v>
      </c>
      <c r="FNL28" s="358"/>
      <c r="FNM28" s="358">
        <f t="shared" ref="FNM28" si="2213">FNK28</f>
        <v>25436.086199999998</v>
      </c>
      <c r="FNN28" s="358"/>
      <c r="FNO28" s="358">
        <f t="shared" ref="FNO28" si="2214">FNM28</f>
        <v>25436.086199999998</v>
      </c>
      <c r="FNP28" s="358"/>
      <c r="FNQ28" s="358">
        <f t="shared" ref="FNQ28" si="2215">FNO28</f>
        <v>25436.086199999998</v>
      </c>
      <c r="FNR28" s="358"/>
      <c r="FNS28" s="358">
        <f t="shared" ref="FNS28" si="2216">FNQ28</f>
        <v>25436.086199999998</v>
      </c>
      <c r="FNT28" s="358"/>
      <c r="FNU28" s="358">
        <f t="shared" ref="FNU28" si="2217">FNS28</f>
        <v>25436.086199999998</v>
      </c>
      <c r="FNV28" s="358"/>
      <c r="FNW28" s="358">
        <f t="shared" ref="FNW28" si="2218">FNU28</f>
        <v>25436.086199999998</v>
      </c>
      <c r="FNX28" s="358"/>
      <c r="FNY28" s="358">
        <f t="shared" ref="FNY28" si="2219">FNW28</f>
        <v>25436.086199999998</v>
      </c>
      <c r="FNZ28" s="358"/>
      <c r="FOA28" s="358">
        <f t="shared" ref="FOA28" si="2220">FNY28</f>
        <v>25436.086199999998</v>
      </c>
      <c r="FOB28" s="358"/>
      <c r="FOC28" s="358">
        <f t="shared" ref="FOC28" si="2221">FOA28</f>
        <v>25436.086199999998</v>
      </c>
      <c r="FOD28" s="358"/>
      <c r="FOE28" s="358">
        <f t="shared" ref="FOE28" si="2222">FOC28</f>
        <v>25436.086199999998</v>
      </c>
      <c r="FOF28" s="358"/>
      <c r="FOG28" s="358">
        <f t="shared" ref="FOG28" si="2223">FOE28</f>
        <v>25436.086199999998</v>
      </c>
      <c r="FOH28" s="358"/>
      <c r="FOI28" s="358">
        <f t="shared" ref="FOI28" si="2224">FOG28</f>
        <v>25436.086199999998</v>
      </c>
      <c r="FOJ28" s="358"/>
      <c r="FOK28" s="358">
        <f t="shared" ref="FOK28" si="2225">FOI28</f>
        <v>25436.086199999998</v>
      </c>
      <c r="FOL28" s="358"/>
      <c r="FOM28" s="358">
        <f t="shared" ref="FOM28" si="2226">FOK28</f>
        <v>25436.086199999998</v>
      </c>
      <c r="FON28" s="358"/>
      <c r="FOO28" s="358">
        <f t="shared" ref="FOO28" si="2227">FOM28</f>
        <v>25436.086199999998</v>
      </c>
      <c r="FOP28" s="358"/>
      <c r="FOQ28" s="358">
        <f t="shared" ref="FOQ28" si="2228">FOO28</f>
        <v>25436.086199999998</v>
      </c>
      <c r="FOR28" s="358"/>
      <c r="FOS28" s="358">
        <f t="shared" ref="FOS28" si="2229">FOQ28</f>
        <v>25436.086199999998</v>
      </c>
      <c r="FOT28" s="358"/>
      <c r="FOU28" s="358">
        <f t="shared" ref="FOU28" si="2230">FOS28</f>
        <v>25436.086199999998</v>
      </c>
      <c r="FOV28" s="358"/>
      <c r="FOW28" s="358">
        <f t="shared" ref="FOW28" si="2231">FOU28</f>
        <v>25436.086199999998</v>
      </c>
      <c r="FOX28" s="358"/>
      <c r="FOY28" s="358">
        <f t="shared" ref="FOY28" si="2232">FOW28</f>
        <v>25436.086199999998</v>
      </c>
      <c r="FOZ28" s="358"/>
      <c r="FPA28" s="358">
        <f t="shared" ref="FPA28" si="2233">FOY28</f>
        <v>25436.086199999998</v>
      </c>
      <c r="FPB28" s="358"/>
      <c r="FPC28" s="358">
        <f t="shared" ref="FPC28" si="2234">FPA28</f>
        <v>25436.086199999998</v>
      </c>
      <c r="FPD28" s="358"/>
      <c r="FPE28" s="358">
        <f t="shared" ref="FPE28" si="2235">FPC28</f>
        <v>25436.086199999998</v>
      </c>
      <c r="FPF28" s="358"/>
      <c r="FPG28" s="358">
        <f t="shared" ref="FPG28" si="2236">FPE28</f>
        <v>25436.086199999998</v>
      </c>
      <c r="FPH28" s="358"/>
      <c r="FPI28" s="358">
        <f t="shared" ref="FPI28" si="2237">FPG28</f>
        <v>25436.086199999998</v>
      </c>
      <c r="FPJ28" s="358"/>
      <c r="FPK28" s="358">
        <f t="shared" ref="FPK28" si="2238">FPI28</f>
        <v>25436.086199999998</v>
      </c>
      <c r="FPL28" s="358"/>
      <c r="FPM28" s="358">
        <f t="shared" ref="FPM28" si="2239">FPK28</f>
        <v>25436.086199999998</v>
      </c>
      <c r="FPN28" s="358"/>
      <c r="FPO28" s="358">
        <f t="shared" ref="FPO28" si="2240">FPM28</f>
        <v>25436.086199999998</v>
      </c>
      <c r="FPP28" s="358"/>
      <c r="FPQ28" s="358">
        <f t="shared" ref="FPQ28" si="2241">FPO28</f>
        <v>25436.086199999998</v>
      </c>
      <c r="FPR28" s="358"/>
      <c r="FPS28" s="358">
        <f t="shared" ref="FPS28" si="2242">FPQ28</f>
        <v>25436.086199999998</v>
      </c>
      <c r="FPT28" s="358"/>
      <c r="FPU28" s="358">
        <f t="shared" ref="FPU28" si="2243">FPS28</f>
        <v>25436.086199999998</v>
      </c>
      <c r="FPV28" s="358"/>
      <c r="FPW28" s="358">
        <f t="shared" ref="FPW28" si="2244">FPU28</f>
        <v>25436.086199999998</v>
      </c>
      <c r="FPX28" s="358"/>
      <c r="FPY28" s="358">
        <f t="shared" ref="FPY28" si="2245">FPW28</f>
        <v>25436.086199999998</v>
      </c>
      <c r="FPZ28" s="358"/>
      <c r="FQA28" s="358">
        <f t="shared" ref="FQA28" si="2246">FPY28</f>
        <v>25436.086199999998</v>
      </c>
      <c r="FQB28" s="358"/>
      <c r="FQC28" s="358">
        <f t="shared" ref="FQC28" si="2247">FQA28</f>
        <v>25436.086199999998</v>
      </c>
      <c r="FQD28" s="358"/>
      <c r="FQE28" s="358">
        <f t="shared" ref="FQE28" si="2248">FQC28</f>
        <v>25436.086199999998</v>
      </c>
      <c r="FQF28" s="358"/>
      <c r="FQG28" s="358">
        <f t="shared" ref="FQG28" si="2249">FQE28</f>
        <v>25436.086199999998</v>
      </c>
      <c r="FQH28" s="358"/>
      <c r="FQI28" s="358">
        <f t="shared" ref="FQI28" si="2250">FQG28</f>
        <v>25436.086199999998</v>
      </c>
      <c r="FQJ28" s="358"/>
      <c r="FQK28" s="358">
        <f t="shared" ref="FQK28" si="2251">FQI28</f>
        <v>25436.086199999998</v>
      </c>
      <c r="FQL28" s="358"/>
      <c r="FQM28" s="358">
        <f t="shared" ref="FQM28" si="2252">FQK28</f>
        <v>25436.086199999998</v>
      </c>
      <c r="FQN28" s="358"/>
      <c r="FQO28" s="358">
        <f t="shared" ref="FQO28" si="2253">FQM28</f>
        <v>25436.086199999998</v>
      </c>
      <c r="FQP28" s="358"/>
      <c r="FQQ28" s="358">
        <f t="shared" ref="FQQ28" si="2254">FQO28</f>
        <v>25436.086199999998</v>
      </c>
      <c r="FQR28" s="358"/>
      <c r="FQS28" s="358">
        <f t="shared" ref="FQS28" si="2255">FQQ28</f>
        <v>25436.086199999998</v>
      </c>
      <c r="FQT28" s="358"/>
      <c r="FQU28" s="358">
        <f t="shared" ref="FQU28" si="2256">FQS28</f>
        <v>25436.086199999998</v>
      </c>
      <c r="FQV28" s="358"/>
      <c r="FQW28" s="358">
        <f t="shared" ref="FQW28" si="2257">FQU28</f>
        <v>25436.086199999998</v>
      </c>
      <c r="FQX28" s="358"/>
      <c r="FQY28" s="358">
        <f t="shared" ref="FQY28" si="2258">FQW28</f>
        <v>25436.086199999998</v>
      </c>
      <c r="FQZ28" s="358"/>
      <c r="FRA28" s="358">
        <f t="shared" ref="FRA28" si="2259">FQY28</f>
        <v>25436.086199999998</v>
      </c>
      <c r="FRB28" s="358"/>
      <c r="FRC28" s="358">
        <f t="shared" ref="FRC28" si="2260">FRA28</f>
        <v>25436.086199999998</v>
      </c>
      <c r="FRD28" s="358"/>
      <c r="FRE28" s="358">
        <f t="shared" ref="FRE28" si="2261">FRC28</f>
        <v>25436.086199999998</v>
      </c>
      <c r="FRF28" s="358"/>
      <c r="FRG28" s="358">
        <f t="shared" ref="FRG28" si="2262">FRE28</f>
        <v>25436.086199999998</v>
      </c>
      <c r="FRH28" s="358"/>
      <c r="FRI28" s="358">
        <f t="shared" ref="FRI28" si="2263">FRG28</f>
        <v>25436.086199999998</v>
      </c>
      <c r="FRJ28" s="358"/>
      <c r="FRK28" s="358">
        <f t="shared" ref="FRK28" si="2264">FRI28</f>
        <v>25436.086199999998</v>
      </c>
      <c r="FRL28" s="358"/>
      <c r="FRM28" s="358">
        <f t="shared" ref="FRM28" si="2265">FRK28</f>
        <v>25436.086199999998</v>
      </c>
      <c r="FRN28" s="358"/>
      <c r="FRO28" s="358">
        <f t="shared" ref="FRO28" si="2266">FRM28</f>
        <v>25436.086199999998</v>
      </c>
      <c r="FRP28" s="358"/>
      <c r="FRQ28" s="358">
        <f t="shared" ref="FRQ28" si="2267">FRO28</f>
        <v>25436.086199999998</v>
      </c>
      <c r="FRR28" s="358"/>
      <c r="FRS28" s="358">
        <f t="shared" ref="FRS28" si="2268">FRQ28</f>
        <v>25436.086199999998</v>
      </c>
      <c r="FRT28" s="358"/>
      <c r="FRU28" s="358">
        <f t="shared" ref="FRU28" si="2269">FRS28</f>
        <v>25436.086199999998</v>
      </c>
      <c r="FRV28" s="358"/>
      <c r="FRW28" s="358">
        <f t="shared" ref="FRW28" si="2270">FRU28</f>
        <v>25436.086199999998</v>
      </c>
      <c r="FRX28" s="358"/>
      <c r="FRY28" s="358">
        <f t="shared" ref="FRY28" si="2271">FRW28</f>
        <v>25436.086199999998</v>
      </c>
      <c r="FRZ28" s="358"/>
      <c r="FSA28" s="358">
        <f t="shared" ref="FSA28" si="2272">FRY28</f>
        <v>25436.086199999998</v>
      </c>
      <c r="FSB28" s="358"/>
      <c r="FSC28" s="358">
        <f t="shared" ref="FSC28" si="2273">FSA28</f>
        <v>25436.086199999998</v>
      </c>
      <c r="FSD28" s="358"/>
      <c r="FSE28" s="358">
        <f t="shared" ref="FSE28" si="2274">FSC28</f>
        <v>25436.086199999998</v>
      </c>
      <c r="FSF28" s="358"/>
      <c r="FSG28" s="358">
        <f t="shared" ref="FSG28" si="2275">FSE28</f>
        <v>25436.086199999998</v>
      </c>
      <c r="FSH28" s="358"/>
      <c r="FSI28" s="358">
        <f t="shared" ref="FSI28" si="2276">FSG28</f>
        <v>25436.086199999998</v>
      </c>
      <c r="FSJ28" s="358"/>
      <c r="FSK28" s="358">
        <f t="shared" ref="FSK28" si="2277">FSI28</f>
        <v>25436.086199999998</v>
      </c>
      <c r="FSL28" s="358"/>
      <c r="FSM28" s="358">
        <f t="shared" ref="FSM28" si="2278">FSK28</f>
        <v>25436.086199999998</v>
      </c>
      <c r="FSN28" s="358"/>
      <c r="FSO28" s="358">
        <f t="shared" ref="FSO28" si="2279">FSM28</f>
        <v>25436.086199999998</v>
      </c>
      <c r="FSP28" s="358"/>
      <c r="FSQ28" s="358">
        <f t="shared" ref="FSQ28" si="2280">FSO28</f>
        <v>25436.086199999998</v>
      </c>
      <c r="FSR28" s="358"/>
      <c r="FSS28" s="358">
        <f t="shared" ref="FSS28" si="2281">FSQ28</f>
        <v>25436.086199999998</v>
      </c>
      <c r="FST28" s="358"/>
      <c r="FSU28" s="358">
        <f t="shared" ref="FSU28" si="2282">FSS28</f>
        <v>25436.086199999998</v>
      </c>
      <c r="FSV28" s="358"/>
      <c r="FSW28" s="358">
        <f t="shared" ref="FSW28" si="2283">FSU28</f>
        <v>25436.086199999998</v>
      </c>
      <c r="FSX28" s="358"/>
      <c r="FSY28" s="358">
        <f t="shared" ref="FSY28" si="2284">FSW28</f>
        <v>25436.086199999998</v>
      </c>
      <c r="FSZ28" s="358"/>
      <c r="FTA28" s="358">
        <f t="shared" ref="FTA28" si="2285">FSY28</f>
        <v>25436.086199999998</v>
      </c>
      <c r="FTB28" s="358"/>
      <c r="FTC28" s="358">
        <f t="shared" ref="FTC28" si="2286">FTA28</f>
        <v>25436.086199999998</v>
      </c>
      <c r="FTD28" s="358"/>
      <c r="FTE28" s="358">
        <f t="shared" ref="FTE28" si="2287">FTC28</f>
        <v>25436.086199999998</v>
      </c>
      <c r="FTF28" s="358"/>
      <c r="FTG28" s="358">
        <f t="shared" ref="FTG28" si="2288">FTE28</f>
        <v>25436.086199999998</v>
      </c>
      <c r="FTH28" s="358"/>
      <c r="FTI28" s="358">
        <f t="shared" ref="FTI28" si="2289">FTG28</f>
        <v>25436.086199999998</v>
      </c>
      <c r="FTJ28" s="358"/>
      <c r="FTK28" s="358">
        <f t="shared" ref="FTK28" si="2290">FTI28</f>
        <v>25436.086199999998</v>
      </c>
      <c r="FTL28" s="358"/>
      <c r="FTM28" s="358">
        <f t="shared" ref="FTM28" si="2291">FTK28</f>
        <v>25436.086199999998</v>
      </c>
      <c r="FTN28" s="358"/>
      <c r="FTO28" s="358">
        <f t="shared" ref="FTO28" si="2292">FTM28</f>
        <v>25436.086199999998</v>
      </c>
      <c r="FTP28" s="358"/>
      <c r="FTQ28" s="358">
        <f t="shared" ref="FTQ28" si="2293">FTO28</f>
        <v>25436.086199999998</v>
      </c>
      <c r="FTR28" s="358"/>
      <c r="FTS28" s="358">
        <f t="shared" ref="FTS28" si="2294">FTQ28</f>
        <v>25436.086199999998</v>
      </c>
      <c r="FTT28" s="358"/>
      <c r="FTU28" s="358">
        <f t="shared" ref="FTU28" si="2295">FTS28</f>
        <v>25436.086199999998</v>
      </c>
      <c r="FTV28" s="358"/>
      <c r="FTW28" s="358">
        <f t="shared" ref="FTW28" si="2296">FTU28</f>
        <v>25436.086199999998</v>
      </c>
      <c r="FTX28" s="358"/>
      <c r="FTY28" s="358">
        <f t="shared" ref="FTY28" si="2297">FTW28</f>
        <v>25436.086199999998</v>
      </c>
      <c r="FTZ28" s="358"/>
      <c r="FUA28" s="358">
        <f t="shared" ref="FUA28" si="2298">FTY28</f>
        <v>25436.086199999998</v>
      </c>
      <c r="FUB28" s="358"/>
      <c r="FUC28" s="358">
        <f t="shared" ref="FUC28" si="2299">FUA28</f>
        <v>25436.086199999998</v>
      </c>
      <c r="FUD28" s="358"/>
      <c r="FUE28" s="358">
        <f t="shared" ref="FUE28" si="2300">FUC28</f>
        <v>25436.086199999998</v>
      </c>
      <c r="FUF28" s="358"/>
      <c r="FUG28" s="358">
        <f t="shared" ref="FUG28" si="2301">FUE28</f>
        <v>25436.086199999998</v>
      </c>
      <c r="FUH28" s="358"/>
      <c r="FUI28" s="358">
        <f t="shared" ref="FUI28" si="2302">FUG28</f>
        <v>25436.086199999998</v>
      </c>
      <c r="FUJ28" s="358"/>
      <c r="FUK28" s="358">
        <f t="shared" ref="FUK28" si="2303">FUI28</f>
        <v>25436.086199999998</v>
      </c>
      <c r="FUL28" s="358"/>
      <c r="FUM28" s="358">
        <f t="shared" ref="FUM28" si="2304">FUK28</f>
        <v>25436.086199999998</v>
      </c>
      <c r="FUN28" s="358"/>
      <c r="FUO28" s="358">
        <f t="shared" ref="FUO28" si="2305">FUM28</f>
        <v>25436.086199999998</v>
      </c>
      <c r="FUP28" s="358"/>
      <c r="FUQ28" s="358">
        <f t="shared" ref="FUQ28" si="2306">FUO28</f>
        <v>25436.086199999998</v>
      </c>
      <c r="FUR28" s="358"/>
      <c r="FUS28" s="358">
        <f t="shared" ref="FUS28" si="2307">FUQ28</f>
        <v>25436.086199999998</v>
      </c>
      <c r="FUT28" s="358"/>
      <c r="FUU28" s="358">
        <f t="shared" ref="FUU28" si="2308">FUS28</f>
        <v>25436.086199999998</v>
      </c>
      <c r="FUV28" s="358"/>
      <c r="FUW28" s="358">
        <f t="shared" ref="FUW28" si="2309">FUU28</f>
        <v>25436.086199999998</v>
      </c>
      <c r="FUX28" s="358"/>
      <c r="FUY28" s="358">
        <f t="shared" ref="FUY28" si="2310">FUW28</f>
        <v>25436.086199999998</v>
      </c>
      <c r="FUZ28" s="358"/>
      <c r="FVA28" s="358">
        <f t="shared" ref="FVA28" si="2311">FUY28</f>
        <v>25436.086199999998</v>
      </c>
      <c r="FVB28" s="358"/>
      <c r="FVC28" s="358">
        <f t="shared" ref="FVC28" si="2312">FVA28</f>
        <v>25436.086199999998</v>
      </c>
      <c r="FVD28" s="358"/>
      <c r="FVE28" s="358">
        <f t="shared" ref="FVE28" si="2313">FVC28</f>
        <v>25436.086199999998</v>
      </c>
      <c r="FVF28" s="358"/>
      <c r="FVG28" s="358">
        <f t="shared" ref="FVG28" si="2314">FVE28</f>
        <v>25436.086199999998</v>
      </c>
      <c r="FVH28" s="358"/>
      <c r="FVI28" s="358">
        <f t="shared" ref="FVI28" si="2315">FVG28</f>
        <v>25436.086199999998</v>
      </c>
      <c r="FVJ28" s="358"/>
      <c r="FVK28" s="358">
        <f t="shared" ref="FVK28" si="2316">FVI28</f>
        <v>25436.086199999998</v>
      </c>
      <c r="FVL28" s="358"/>
      <c r="FVM28" s="358">
        <f t="shared" ref="FVM28" si="2317">FVK28</f>
        <v>25436.086199999998</v>
      </c>
      <c r="FVN28" s="358"/>
      <c r="FVO28" s="358">
        <f t="shared" ref="FVO28" si="2318">FVM28</f>
        <v>25436.086199999998</v>
      </c>
      <c r="FVP28" s="358"/>
      <c r="FVQ28" s="358">
        <f t="shared" ref="FVQ28" si="2319">FVO28</f>
        <v>25436.086199999998</v>
      </c>
      <c r="FVR28" s="358"/>
      <c r="FVS28" s="358">
        <f t="shared" ref="FVS28" si="2320">FVQ28</f>
        <v>25436.086199999998</v>
      </c>
      <c r="FVT28" s="358"/>
      <c r="FVU28" s="358">
        <f t="shared" ref="FVU28" si="2321">FVS28</f>
        <v>25436.086199999998</v>
      </c>
      <c r="FVV28" s="358"/>
      <c r="FVW28" s="358">
        <f t="shared" ref="FVW28" si="2322">FVU28</f>
        <v>25436.086199999998</v>
      </c>
      <c r="FVX28" s="358"/>
      <c r="FVY28" s="358">
        <f t="shared" ref="FVY28" si="2323">FVW28</f>
        <v>25436.086199999998</v>
      </c>
      <c r="FVZ28" s="358"/>
      <c r="FWA28" s="358">
        <f t="shared" ref="FWA28" si="2324">FVY28</f>
        <v>25436.086199999998</v>
      </c>
      <c r="FWB28" s="358"/>
      <c r="FWC28" s="358">
        <f t="shared" ref="FWC28" si="2325">FWA28</f>
        <v>25436.086199999998</v>
      </c>
      <c r="FWD28" s="358"/>
      <c r="FWE28" s="358">
        <f t="shared" ref="FWE28" si="2326">FWC28</f>
        <v>25436.086199999998</v>
      </c>
      <c r="FWF28" s="358"/>
      <c r="FWG28" s="358">
        <f t="shared" ref="FWG28" si="2327">FWE28</f>
        <v>25436.086199999998</v>
      </c>
      <c r="FWH28" s="358"/>
      <c r="FWI28" s="358">
        <f t="shared" ref="FWI28" si="2328">FWG28</f>
        <v>25436.086199999998</v>
      </c>
      <c r="FWJ28" s="358"/>
      <c r="FWK28" s="358">
        <f t="shared" ref="FWK28" si="2329">FWI28</f>
        <v>25436.086199999998</v>
      </c>
      <c r="FWL28" s="358"/>
      <c r="FWM28" s="358">
        <f t="shared" ref="FWM28" si="2330">FWK28</f>
        <v>25436.086199999998</v>
      </c>
      <c r="FWN28" s="358"/>
      <c r="FWO28" s="358">
        <f t="shared" ref="FWO28" si="2331">FWM28</f>
        <v>25436.086199999998</v>
      </c>
      <c r="FWP28" s="358"/>
      <c r="FWQ28" s="358">
        <f t="shared" ref="FWQ28" si="2332">FWO28</f>
        <v>25436.086199999998</v>
      </c>
      <c r="FWR28" s="358"/>
      <c r="FWS28" s="358">
        <f t="shared" ref="FWS28" si="2333">FWQ28</f>
        <v>25436.086199999998</v>
      </c>
      <c r="FWT28" s="358"/>
      <c r="FWU28" s="358">
        <f t="shared" ref="FWU28" si="2334">FWS28</f>
        <v>25436.086199999998</v>
      </c>
      <c r="FWV28" s="358"/>
      <c r="FWW28" s="358">
        <f t="shared" ref="FWW28" si="2335">FWU28</f>
        <v>25436.086199999998</v>
      </c>
      <c r="FWX28" s="358"/>
      <c r="FWY28" s="358">
        <f t="shared" ref="FWY28" si="2336">FWW28</f>
        <v>25436.086199999998</v>
      </c>
      <c r="FWZ28" s="358"/>
      <c r="FXA28" s="358">
        <f t="shared" ref="FXA28" si="2337">FWY28</f>
        <v>25436.086199999998</v>
      </c>
      <c r="FXB28" s="358"/>
      <c r="FXC28" s="358">
        <f t="shared" ref="FXC28" si="2338">FXA28</f>
        <v>25436.086199999998</v>
      </c>
      <c r="FXD28" s="358"/>
      <c r="FXE28" s="358">
        <f t="shared" ref="FXE28" si="2339">FXC28</f>
        <v>25436.086199999998</v>
      </c>
      <c r="FXF28" s="358"/>
      <c r="FXG28" s="358">
        <f t="shared" ref="FXG28" si="2340">FXE28</f>
        <v>25436.086199999998</v>
      </c>
      <c r="FXH28" s="358"/>
      <c r="FXI28" s="358">
        <f t="shared" ref="FXI28" si="2341">FXG28</f>
        <v>25436.086199999998</v>
      </c>
      <c r="FXJ28" s="358"/>
      <c r="FXK28" s="358">
        <f t="shared" ref="FXK28" si="2342">FXI28</f>
        <v>25436.086199999998</v>
      </c>
      <c r="FXL28" s="358"/>
      <c r="FXM28" s="358">
        <f t="shared" ref="FXM28" si="2343">FXK28</f>
        <v>25436.086199999998</v>
      </c>
      <c r="FXN28" s="358"/>
      <c r="FXO28" s="358">
        <f t="shared" ref="FXO28" si="2344">FXM28</f>
        <v>25436.086199999998</v>
      </c>
      <c r="FXP28" s="358"/>
      <c r="FXQ28" s="358">
        <f t="shared" ref="FXQ28" si="2345">FXO28</f>
        <v>25436.086199999998</v>
      </c>
      <c r="FXR28" s="358"/>
      <c r="FXS28" s="358">
        <f t="shared" ref="FXS28" si="2346">FXQ28</f>
        <v>25436.086199999998</v>
      </c>
      <c r="FXT28" s="358"/>
      <c r="FXU28" s="358">
        <f t="shared" ref="FXU28" si="2347">FXS28</f>
        <v>25436.086199999998</v>
      </c>
      <c r="FXV28" s="358"/>
      <c r="FXW28" s="358">
        <f t="shared" ref="FXW28" si="2348">FXU28</f>
        <v>25436.086199999998</v>
      </c>
      <c r="FXX28" s="358"/>
      <c r="FXY28" s="358">
        <f t="shared" ref="FXY28" si="2349">FXW28</f>
        <v>25436.086199999998</v>
      </c>
      <c r="FXZ28" s="358"/>
      <c r="FYA28" s="358">
        <f t="shared" ref="FYA28" si="2350">FXY28</f>
        <v>25436.086199999998</v>
      </c>
      <c r="FYB28" s="358"/>
      <c r="FYC28" s="358">
        <f t="shared" ref="FYC28" si="2351">FYA28</f>
        <v>25436.086199999998</v>
      </c>
      <c r="FYD28" s="358"/>
      <c r="FYE28" s="358">
        <f t="shared" ref="FYE28" si="2352">FYC28</f>
        <v>25436.086199999998</v>
      </c>
      <c r="FYF28" s="358"/>
      <c r="FYG28" s="358">
        <f t="shared" ref="FYG28" si="2353">FYE28</f>
        <v>25436.086199999998</v>
      </c>
      <c r="FYH28" s="358"/>
      <c r="FYI28" s="358">
        <f t="shared" ref="FYI28" si="2354">FYG28</f>
        <v>25436.086199999998</v>
      </c>
      <c r="FYJ28" s="358"/>
      <c r="FYK28" s="358">
        <f t="shared" ref="FYK28" si="2355">FYI28</f>
        <v>25436.086199999998</v>
      </c>
      <c r="FYL28" s="358"/>
      <c r="FYM28" s="358">
        <f t="shared" ref="FYM28" si="2356">FYK28</f>
        <v>25436.086199999998</v>
      </c>
      <c r="FYN28" s="358"/>
      <c r="FYO28" s="358">
        <f t="shared" ref="FYO28" si="2357">FYM28</f>
        <v>25436.086199999998</v>
      </c>
      <c r="FYP28" s="358"/>
      <c r="FYQ28" s="358">
        <f t="shared" ref="FYQ28" si="2358">FYO28</f>
        <v>25436.086199999998</v>
      </c>
      <c r="FYR28" s="358"/>
      <c r="FYS28" s="358">
        <f t="shared" ref="FYS28" si="2359">FYQ28</f>
        <v>25436.086199999998</v>
      </c>
      <c r="FYT28" s="358"/>
      <c r="FYU28" s="358">
        <f t="shared" ref="FYU28" si="2360">FYS28</f>
        <v>25436.086199999998</v>
      </c>
      <c r="FYV28" s="358"/>
      <c r="FYW28" s="358">
        <f t="shared" ref="FYW28" si="2361">FYU28</f>
        <v>25436.086199999998</v>
      </c>
      <c r="FYX28" s="358"/>
      <c r="FYY28" s="358">
        <f t="shared" ref="FYY28" si="2362">FYW28</f>
        <v>25436.086199999998</v>
      </c>
      <c r="FYZ28" s="358"/>
      <c r="FZA28" s="358">
        <f t="shared" ref="FZA28" si="2363">FYY28</f>
        <v>25436.086199999998</v>
      </c>
      <c r="FZB28" s="358"/>
      <c r="FZC28" s="358">
        <f t="shared" ref="FZC28" si="2364">FZA28</f>
        <v>25436.086199999998</v>
      </c>
      <c r="FZD28" s="358"/>
      <c r="FZE28" s="358">
        <f t="shared" ref="FZE28" si="2365">FZC28</f>
        <v>25436.086199999998</v>
      </c>
      <c r="FZF28" s="358"/>
      <c r="FZG28" s="358">
        <f t="shared" ref="FZG28" si="2366">FZE28</f>
        <v>25436.086199999998</v>
      </c>
      <c r="FZH28" s="358"/>
      <c r="FZI28" s="358">
        <f t="shared" ref="FZI28" si="2367">FZG28</f>
        <v>25436.086199999998</v>
      </c>
      <c r="FZJ28" s="358"/>
      <c r="FZK28" s="358">
        <f t="shared" ref="FZK28" si="2368">FZI28</f>
        <v>25436.086199999998</v>
      </c>
      <c r="FZL28" s="358"/>
      <c r="FZM28" s="358">
        <f t="shared" ref="FZM28" si="2369">FZK28</f>
        <v>25436.086199999998</v>
      </c>
      <c r="FZN28" s="358"/>
      <c r="FZO28" s="358">
        <f t="shared" ref="FZO28" si="2370">FZM28</f>
        <v>25436.086199999998</v>
      </c>
      <c r="FZP28" s="358"/>
      <c r="FZQ28" s="358">
        <f t="shared" ref="FZQ28" si="2371">FZO28</f>
        <v>25436.086199999998</v>
      </c>
      <c r="FZR28" s="358"/>
      <c r="FZS28" s="358">
        <f t="shared" ref="FZS28" si="2372">FZQ28</f>
        <v>25436.086199999998</v>
      </c>
      <c r="FZT28" s="358"/>
      <c r="FZU28" s="358">
        <f t="shared" ref="FZU28" si="2373">FZS28</f>
        <v>25436.086199999998</v>
      </c>
      <c r="FZV28" s="358"/>
      <c r="FZW28" s="358">
        <f t="shared" ref="FZW28" si="2374">FZU28</f>
        <v>25436.086199999998</v>
      </c>
      <c r="FZX28" s="358"/>
      <c r="FZY28" s="358">
        <f t="shared" ref="FZY28" si="2375">FZW28</f>
        <v>25436.086199999998</v>
      </c>
      <c r="FZZ28" s="358"/>
      <c r="GAA28" s="358">
        <f t="shared" ref="GAA28" si="2376">FZY28</f>
        <v>25436.086199999998</v>
      </c>
      <c r="GAB28" s="358"/>
      <c r="GAC28" s="358">
        <f t="shared" ref="GAC28" si="2377">GAA28</f>
        <v>25436.086199999998</v>
      </c>
      <c r="GAD28" s="358"/>
      <c r="GAE28" s="358">
        <f t="shared" ref="GAE28" si="2378">GAC28</f>
        <v>25436.086199999998</v>
      </c>
      <c r="GAF28" s="358"/>
      <c r="GAG28" s="358">
        <f t="shared" ref="GAG28" si="2379">GAE28</f>
        <v>25436.086199999998</v>
      </c>
      <c r="GAH28" s="358"/>
      <c r="GAI28" s="358">
        <f t="shared" ref="GAI28" si="2380">GAG28</f>
        <v>25436.086199999998</v>
      </c>
      <c r="GAJ28" s="358"/>
      <c r="GAK28" s="358">
        <f t="shared" ref="GAK28" si="2381">GAI28</f>
        <v>25436.086199999998</v>
      </c>
      <c r="GAL28" s="358"/>
      <c r="GAM28" s="358">
        <f t="shared" ref="GAM28" si="2382">GAK28</f>
        <v>25436.086199999998</v>
      </c>
      <c r="GAN28" s="358"/>
      <c r="GAO28" s="358">
        <f t="shared" ref="GAO28" si="2383">GAM28</f>
        <v>25436.086199999998</v>
      </c>
      <c r="GAP28" s="358"/>
      <c r="GAQ28" s="358">
        <f t="shared" ref="GAQ28" si="2384">GAO28</f>
        <v>25436.086199999998</v>
      </c>
      <c r="GAR28" s="358"/>
      <c r="GAS28" s="358">
        <f t="shared" ref="GAS28" si="2385">GAQ28</f>
        <v>25436.086199999998</v>
      </c>
      <c r="GAT28" s="358"/>
      <c r="GAU28" s="358">
        <f t="shared" ref="GAU28" si="2386">GAS28</f>
        <v>25436.086199999998</v>
      </c>
      <c r="GAV28" s="358"/>
      <c r="GAW28" s="358">
        <f t="shared" ref="GAW28" si="2387">GAU28</f>
        <v>25436.086199999998</v>
      </c>
      <c r="GAX28" s="358"/>
      <c r="GAY28" s="358">
        <f t="shared" ref="GAY28" si="2388">GAW28</f>
        <v>25436.086199999998</v>
      </c>
      <c r="GAZ28" s="358"/>
      <c r="GBA28" s="358">
        <f t="shared" ref="GBA28" si="2389">GAY28</f>
        <v>25436.086199999998</v>
      </c>
      <c r="GBB28" s="358"/>
      <c r="GBC28" s="358">
        <f t="shared" ref="GBC28" si="2390">GBA28</f>
        <v>25436.086199999998</v>
      </c>
      <c r="GBD28" s="358"/>
      <c r="GBE28" s="358">
        <f t="shared" ref="GBE28" si="2391">GBC28</f>
        <v>25436.086199999998</v>
      </c>
      <c r="GBF28" s="358"/>
      <c r="GBG28" s="358">
        <f t="shared" ref="GBG28" si="2392">GBE28</f>
        <v>25436.086199999998</v>
      </c>
      <c r="GBH28" s="358"/>
      <c r="GBI28" s="358">
        <f t="shared" ref="GBI28" si="2393">GBG28</f>
        <v>25436.086199999998</v>
      </c>
      <c r="GBJ28" s="358"/>
      <c r="GBK28" s="358">
        <f t="shared" ref="GBK28" si="2394">GBI28</f>
        <v>25436.086199999998</v>
      </c>
      <c r="GBL28" s="358"/>
      <c r="GBM28" s="358">
        <f t="shared" ref="GBM28" si="2395">GBK28</f>
        <v>25436.086199999998</v>
      </c>
      <c r="GBN28" s="358"/>
      <c r="GBO28" s="358">
        <f t="shared" ref="GBO28" si="2396">GBM28</f>
        <v>25436.086199999998</v>
      </c>
      <c r="GBP28" s="358"/>
      <c r="GBQ28" s="358">
        <f t="shared" ref="GBQ28" si="2397">GBO28</f>
        <v>25436.086199999998</v>
      </c>
      <c r="GBR28" s="358"/>
      <c r="GBS28" s="358">
        <f t="shared" ref="GBS28" si="2398">GBQ28</f>
        <v>25436.086199999998</v>
      </c>
      <c r="GBT28" s="358"/>
      <c r="GBU28" s="358">
        <f t="shared" ref="GBU28" si="2399">GBS28</f>
        <v>25436.086199999998</v>
      </c>
      <c r="GBV28" s="358"/>
      <c r="GBW28" s="358">
        <f t="shared" ref="GBW28" si="2400">GBU28</f>
        <v>25436.086199999998</v>
      </c>
      <c r="GBX28" s="358"/>
      <c r="GBY28" s="358">
        <f t="shared" ref="GBY28" si="2401">GBW28</f>
        <v>25436.086199999998</v>
      </c>
      <c r="GBZ28" s="358"/>
      <c r="GCA28" s="358">
        <f t="shared" ref="GCA28" si="2402">GBY28</f>
        <v>25436.086199999998</v>
      </c>
      <c r="GCB28" s="358"/>
      <c r="GCC28" s="358">
        <f t="shared" ref="GCC28" si="2403">GCA28</f>
        <v>25436.086199999998</v>
      </c>
      <c r="GCD28" s="358"/>
      <c r="GCE28" s="358">
        <f t="shared" ref="GCE28" si="2404">GCC28</f>
        <v>25436.086199999998</v>
      </c>
      <c r="GCF28" s="358"/>
      <c r="GCG28" s="358">
        <f t="shared" ref="GCG28" si="2405">GCE28</f>
        <v>25436.086199999998</v>
      </c>
      <c r="GCH28" s="358"/>
      <c r="GCI28" s="358">
        <f t="shared" ref="GCI28" si="2406">GCG28</f>
        <v>25436.086199999998</v>
      </c>
      <c r="GCJ28" s="358"/>
      <c r="GCK28" s="358">
        <f t="shared" ref="GCK28" si="2407">GCI28</f>
        <v>25436.086199999998</v>
      </c>
      <c r="GCL28" s="358"/>
      <c r="GCM28" s="358">
        <f t="shared" ref="GCM28" si="2408">GCK28</f>
        <v>25436.086199999998</v>
      </c>
      <c r="GCN28" s="358"/>
      <c r="GCO28" s="358">
        <f t="shared" ref="GCO28" si="2409">GCM28</f>
        <v>25436.086199999998</v>
      </c>
      <c r="GCP28" s="358"/>
      <c r="GCQ28" s="358">
        <f t="shared" ref="GCQ28" si="2410">GCO28</f>
        <v>25436.086199999998</v>
      </c>
      <c r="GCR28" s="358"/>
      <c r="GCS28" s="358">
        <f t="shared" ref="GCS28" si="2411">GCQ28</f>
        <v>25436.086199999998</v>
      </c>
      <c r="GCT28" s="358"/>
      <c r="GCU28" s="358">
        <f t="shared" ref="GCU28" si="2412">GCS28</f>
        <v>25436.086199999998</v>
      </c>
      <c r="GCV28" s="358"/>
      <c r="GCW28" s="358">
        <f t="shared" ref="GCW28" si="2413">GCU28</f>
        <v>25436.086199999998</v>
      </c>
      <c r="GCX28" s="358"/>
      <c r="GCY28" s="358">
        <f t="shared" ref="GCY28" si="2414">GCW28</f>
        <v>25436.086199999998</v>
      </c>
      <c r="GCZ28" s="358"/>
      <c r="GDA28" s="358">
        <f t="shared" ref="GDA28" si="2415">GCY28</f>
        <v>25436.086199999998</v>
      </c>
      <c r="GDB28" s="358"/>
      <c r="GDC28" s="358">
        <f t="shared" ref="GDC28" si="2416">GDA28</f>
        <v>25436.086199999998</v>
      </c>
      <c r="GDD28" s="358"/>
      <c r="GDE28" s="358">
        <f t="shared" ref="GDE28" si="2417">GDC28</f>
        <v>25436.086199999998</v>
      </c>
      <c r="GDF28" s="358"/>
      <c r="GDG28" s="358">
        <f t="shared" ref="GDG28" si="2418">GDE28</f>
        <v>25436.086199999998</v>
      </c>
      <c r="GDH28" s="358"/>
      <c r="GDI28" s="358">
        <f t="shared" ref="GDI28" si="2419">GDG28</f>
        <v>25436.086199999998</v>
      </c>
      <c r="GDJ28" s="358"/>
      <c r="GDK28" s="358">
        <f t="shared" ref="GDK28" si="2420">GDI28</f>
        <v>25436.086199999998</v>
      </c>
      <c r="GDL28" s="358"/>
      <c r="GDM28" s="358">
        <f t="shared" ref="GDM28" si="2421">GDK28</f>
        <v>25436.086199999998</v>
      </c>
      <c r="GDN28" s="358"/>
      <c r="GDO28" s="358">
        <f t="shared" ref="GDO28" si="2422">GDM28</f>
        <v>25436.086199999998</v>
      </c>
      <c r="GDP28" s="358"/>
      <c r="GDQ28" s="358">
        <f t="shared" ref="GDQ28" si="2423">GDO28</f>
        <v>25436.086199999998</v>
      </c>
      <c r="GDR28" s="358"/>
      <c r="GDS28" s="358">
        <f t="shared" ref="GDS28" si="2424">GDQ28</f>
        <v>25436.086199999998</v>
      </c>
      <c r="GDT28" s="358"/>
      <c r="GDU28" s="358">
        <f t="shared" ref="GDU28" si="2425">GDS28</f>
        <v>25436.086199999998</v>
      </c>
      <c r="GDV28" s="358"/>
      <c r="GDW28" s="358">
        <f t="shared" ref="GDW28" si="2426">GDU28</f>
        <v>25436.086199999998</v>
      </c>
      <c r="GDX28" s="358"/>
      <c r="GDY28" s="358">
        <f t="shared" ref="GDY28" si="2427">GDW28</f>
        <v>25436.086199999998</v>
      </c>
      <c r="GDZ28" s="358"/>
      <c r="GEA28" s="358">
        <f t="shared" ref="GEA28" si="2428">GDY28</f>
        <v>25436.086199999998</v>
      </c>
      <c r="GEB28" s="358"/>
      <c r="GEC28" s="358">
        <f t="shared" ref="GEC28" si="2429">GEA28</f>
        <v>25436.086199999998</v>
      </c>
      <c r="GED28" s="358"/>
      <c r="GEE28" s="358">
        <f t="shared" ref="GEE28" si="2430">GEC28</f>
        <v>25436.086199999998</v>
      </c>
      <c r="GEF28" s="358"/>
      <c r="GEG28" s="358">
        <f t="shared" ref="GEG28" si="2431">GEE28</f>
        <v>25436.086199999998</v>
      </c>
      <c r="GEH28" s="358"/>
      <c r="GEI28" s="358">
        <f t="shared" ref="GEI28" si="2432">GEG28</f>
        <v>25436.086199999998</v>
      </c>
      <c r="GEJ28" s="358"/>
      <c r="GEK28" s="358">
        <f t="shared" ref="GEK28" si="2433">GEI28</f>
        <v>25436.086199999998</v>
      </c>
      <c r="GEL28" s="358"/>
      <c r="GEM28" s="358">
        <f t="shared" ref="GEM28" si="2434">GEK28</f>
        <v>25436.086199999998</v>
      </c>
      <c r="GEN28" s="358"/>
      <c r="GEO28" s="358">
        <f t="shared" ref="GEO28" si="2435">GEM28</f>
        <v>25436.086199999998</v>
      </c>
      <c r="GEP28" s="358"/>
      <c r="GEQ28" s="358">
        <f t="shared" ref="GEQ28" si="2436">GEO28</f>
        <v>25436.086199999998</v>
      </c>
      <c r="GER28" s="358"/>
      <c r="GES28" s="358">
        <f t="shared" ref="GES28" si="2437">GEQ28</f>
        <v>25436.086199999998</v>
      </c>
      <c r="GET28" s="358"/>
      <c r="GEU28" s="358">
        <f t="shared" ref="GEU28" si="2438">GES28</f>
        <v>25436.086199999998</v>
      </c>
      <c r="GEV28" s="358"/>
      <c r="GEW28" s="358">
        <f t="shared" ref="GEW28" si="2439">GEU28</f>
        <v>25436.086199999998</v>
      </c>
      <c r="GEX28" s="358"/>
      <c r="GEY28" s="358">
        <f t="shared" ref="GEY28" si="2440">GEW28</f>
        <v>25436.086199999998</v>
      </c>
      <c r="GEZ28" s="358"/>
      <c r="GFA28" s="358">
        <f t="shared" ref="GFA28" si="2441">GEY28</f>
        <v>25436.086199999998</v>
      </c>
      <c r="GFB28" s="358"/>
      <c r="GFC28" s="358">
        <f t="shared" ref="GFC28" si="2442">GFA28</f>
        <v>25436.086199999998</v>
      </c>
      <c r="GFD28" s="358"/>
      <c r="GFE28" s="358">
        <f t="shared" ref="GFE28" si="2443">GFC28</f>
        <v>25436.086199999998</v>
      </c>
      <c r="GFF28" s="358"/>
      <c r="GFG28" s="358">
        <f t="shared" ref="GFG28" si="2444">GFE28</f>
        <v>25436.086199999998</v>
      </c>
      <c r="GFH28" s="358"/>
      <c r="GFI28" s="358">
        <f t="shared" ref="GFI28" si="2445">GFG28</f>
        <v>25436.086199999998</v>
      </c>
      <c r="GFJ28" s="358"/>
      <c r="GFK28" s="358">
        <f t="shared" ref="GFK28" si="2446">GFI28</f>
        <v>25436.086199999998</v>
      </c>
      <c r="GFL28" s="358"/>
      <c r="GFM28" s="358">
        <f t="shared" ref="GFM28" si="2447">GFK28</f>
        <v>25436.086199999998</v>
      </c>
      <c r="GFN28" s="358"/>
      <c r="GFO28" s="358">
        <f t="shared" ref="GFO28" si="2448">GFM28</f>
        <v>25436.086199999998</v>
      </c>
      <c r="GFP28" s="358"/>
      <c r="GFQ28" s="358">
        <f t="shared" ref="GFQ28" si="2449">GFO28</f>
        <v>25436.086199999998</v>
      </c>
      <c r="GFR28" s="358"/>
      <c r="GFS28" s="358">
        <f t="shared" ref="GFS28" si="2450">GFQ28</f>
        <v>25436.086199999998</v>
      </c>
      <c r="GFT28" s="358"/>
      <c r="GFU28" s="358">
        <f t="shared" ref="GFU28" si="2451">GFS28</f>
        <v>25436.086199999998</v>
      </c>
      <c r="GFV28" s="358"/>
      <c r="GFW28" s="358">
        <f t="shared" ref="GFW28" si="2452">GFU28</f>
        <v>25436.086199999998</v>
      </c>
      <c r="GFX28" s="358"/>
      <c r="GFY28" s="358">
        <f t="shared" ref="GFY28" si="2453">GFW28</f>
        <v>25436.086199999998</v>
      </c>
      <c r="GFZ28" s="358"/>
      <c r="GGA28" s="358">
        <f t="shared" ref="GGA28" si="2454">GFY28</f>
        <v>25436.086199999998</v>
      </c>
      <c r="GGB28" s="358"/>
      <c r="GGC28" s="358">
        <f t="shared" ref="GGC28" si="2455">GGA28</f>
        <v>25436.086199999998</v>
      </c>
      <c r="GGD28" s="358"/>
      <c r="GGE28" s="358">
        <f t="shared" ref="GGE28" si="2456">GGC28</f>
        <v>25436.086199999998</v>
      </c>
      <c r="GGF28" s="358"/>
      <c r="GGG28" s="358">
        <f t="shared" ref="GGG28" si="2457">GGE28</f>
        <v>25436.086199999998</v>
      </c>
      <c r="GGH28" s="358"/>
      <c r="GGI28" s="358">
        <f t="shared" ref="GGI28" si="2458">GGG28</f>
        <v>25436.086199999998</v>
      </c>
      <c r="GGJ28" s="358"/>
      <c r="GGK28" s="358">
        <f t="shared" ref="GGK28" si="2459">GGI28</f>
        <v>25436.086199999998</v>
      </c>
      <c r="GGL28" s="358"/>
      <c r="GGM28" s="358">
        <f t="shared" ref="GGM28" si="2460">GGK28</f>
        <v>25436.086199999998</v>
      </c>
      <c r="GGN28" s="358"/>
      <c r="GGO28" s="358">
        <f t="shared" ref="GGO28" si="2461">GGM28</f>
        <v>25436.086199999998</v>
      </c>
      <c r="GGP28" s="358"/>
      <c r="GGQ28" s="358">
        <f t="shared" ref="GGQ28" si="2462">GGO28</f>
        <v>25436.086199999998</v>
      </c>
      <c r="GGR28" s="358"/>
      <c r="GGS28" s="358">
        <f t="shared" ref="GGS28" si="2463">GGQ28</f>
        <v>25436.086199999998</v>
      </c>
      <c r="GGT28" s="358"/>
      <c r="GGU28" s="358">
        <f t="shared" ref="GGU28" si="2464">GGS28</f>
        <v>25436.086199999998</v>
      </c>
      <c r="GGV28" s="358"/>
      <c r="GGW28" s="358">
        <f t="shared" ref="GGW28" si="2465">GGU28</f>
        <v>25436.086199999998</v>
      </c>
      <c r="GGX28" s="358"/>
      <c r="GGY28" s="358">
        <f t="shared" ref="GGY28" si="2466">GGW28</f>
        <v>25436.086199999998</v>
      </c>
      <c r="GGZ28" s="358"/>
      <c r="GHA28" s="358">
        <f t="shared" ref="GHA28" si="2467">GGY28</f>
        <v>25436.086199999998</v>
      </c>
      <c r="GHB28" s="358"/>
      <c r="GHC28" s="358">
        <f t="shared" ref="GHC28" si="2468">GHA28</f>
        <v>25436.086199999998</v>
      </c>
      <c r="GHD28" s="358"/>
      <c r="GHE28" s="358">
        <f t="shared" ref="GHE28" si="2469">GHC28</f>
        <v>25436.086199999998</v>
      </c>
      <c r="GHF28" s="358"/>
      <c r="GHG28" s="358">
        <f t="shared" ref="GHG28" si="2470">GHE28</f>
        <v>25436.086199999998</v>
      </c>
      <c r="GHH28" s="358"/>
      <c r="GHI28" s="358">
        <f t="shared" ref="GHI28" si="2471">GHG28</f>
        <v>25436.086199999998</v>
      </c>
      <c r="GHJ28" s="358"/>
      <c r="GHK28" s="358">
        <f t="shared" ref="GHK28" si="2472">GHI28</f>
        <v>25436.086199999998</v>
      </c>
      <c r="GHL28" s="358"/>
      <c r="GHM28" s="358">
        <f t="shared" ref="GHM28" si="2473">GHK28</f>
        <v>25436.086199999998</v>
      </c>
      <c r="GHN28" s="358"/>
      <c r="GHO28" s="358">
        <f t="shared" ref="GHO28" si="2474">GHM28</f>
        <v>25436.086199999998</v>
      </c>
      <c r="GHP28" s="358"/>
      <c r="GHQ28" s="358">
        <f t="shared" ref="GHQ28" si="2475">GHO28</f>
        <v>25436.086199999998</v>
      </c>
      <c r="GHR28" s="358"/>
      <c r="GHS28" s="358">
        <f t="shared" ref="GHS28" si="2476">GHQ28</f>
        <v>25436.086199999998</v>
      </c>
      <c r="GHT28" s="358"/>
      <c r="GHU28" s="358">
        <f t="shared" ref="GHU28" si="2477">GHS28</f>
        <v>25436.086199999998</v>
      </c>
      <c r="GHV28" s="358"/>
      <c r="GHW28" s="358">
        <f t="shared" ref="GHW28" si="2478">GHU28</f>
        <v>25436.086199999998</v>
      </c>
      <c r="GHX28" s="358"/>
      <c r="GHY28" s="358">
        <f t="shared" ref="GHY28" si="2479">GHW28</f>
        <v>25436.086199999998</v>
      </c>
      <c r="GHZ28" s="358"/>
      <c r="GIA28" s="358">
        <f t="shared" ref="GIA28" si="2480">GHY28</f>
        <v>25436.086199999998</v>
      </c>
      <c r="GIB28" s="358"/>
      <c r="GIC28" s="358">
        <f t="shared" ref="GIC28" si="2481">GIA28</f>
        <v>25436.086199999998</v>
      </c>
      <c r="GID28" s="358"/>
      <c r="GIE28" s="358">
        <f t="shared" ref="GIE28" si="2482">GIC28</f>
        <v>25436.086199999998</v>
      </c>
      <c r="GIF28" s="358"/>
      <c r="GIG28" s="358">
        <f t="shared" ref="GIG28" si="2483">GIE28</f>
        <v>25436.086199999998</v>
      </c>
      <c r="GIH28" s="358"/>
      <c r="GII28" s="358">
        <f t="shared" ref="GII28" si="2484">GIG28</f>
        <v>25436.086199999998</v>
      </c>
      <c r="GIJ28" s="358"/>
      <c r="GIK28" s="358">
        <f t="shared" ref="GIK28" si="2485">GII28</f>
        <v>25436.086199999998</v>
      </c>
      <c r="GIL28" s="358"/>
      <c r="GIM28" s="358">
        <f t="shared" ref="GIM28" si="2486">GIK28</f>
        <v>25436.086199999998</v>
      </c>
      <c r="GIN28" s="358"/>
      <c r="GIO28" s="358">
        <f t="shared" ref="GIO28" si="2487">GIM28</f>
        <v>25436.086199999998</v>
      </c>
      <c r="GIP28" s="358"/>
      <c r="GIQ28" s="358">
        <f t="shared" ref="GIQ28" si="2488">GIO28</f>
        <v>25436.086199999998</v>
      </c>
      <c r="GIR28" s="358"/>
      <c r="GIS28" s="358">
        <f t="shared" ref="GIS28" si="2489">GIQ28</f>
        <v>25436.086199999998</v>
      </c>
      <c r="GIT28" s="358"/>
      <c r="GIU28" s="358">
        <f t="shared" ref="GIU28" si="2490">GIS28</f>
        <v>25436.086199999998</v>
      </c>
      <c r="GIV28" s="358"/>
      <c r="GIW28" s="358">
        <f t="shared" ref="GIW28" si="2491">GIU28</f>
        <v>25436.086199999998</v>
      </c>
      <c r="GIX28" s="358"/>
      <c r="GIY28" s="358">
        <f t="shared" ref="GIY28" si="2492">GIW28</f>
        <v>25436.086199999998</v>
      </c>
      <c r="GIZ28" s="358"/>
      <c r="GJA28" s="358">
        <f t="shared" ref="GJA28" si="2493">GIY28</f>
        <v>25436.086199999998</v>
      </c>
      <c r="GJB28" s="358"/>
      <c r="GJC28" s="358">
        <f t="shared" ref="GJC28" si="2494">GJA28</f>
        <v>25436.086199999998</v>
      </c>
      <c r="GJD28" s="358"/>
      <c r="GJE28" s="358">
        <f t="shared" ref="GJE28" si="2495">GJC28</f>
        <v>25436.086199999998</v>
      </c>
      <c r="GJF28" s="358"/>
      <c r="GJG28" s="358">
        <f t="shared" ref="GJG28" si="2496">GJE28</f>
        <v>25436.086199999998</v>
      </c>
      <c r="GJH28" s="358"/>
      <c r="GJI28" s="358">
        <f t="shared" ref="GJI28" si="2497">GJG28</f>
        <v>25436.086199999998</v>
      </c>
      <c r="GJJ28" s="358"/>
      <c r="GJK28" s="358">
        <f t="shared" ref="GJK28" si="2498">GJI28</f>
        <v>25436.086199999998</v>
      </c>
      <c r="GJL28" s="358"/>
      <c r="GJM28" s="358">
        <f t="shared" ref="GJM28" si="2499">GJK28</f>
        <v>25436.086199999998</v>
      </c>
      <c r="GJN28" s="358"/>
      <c r="GJO28" s="358">
        <f t="shared" ref="GJO28" si="2500">GJM28</f>
        <v>25436.086199999998</v>
      </c>
      <c r="GJP28" s="358"/>
      <c r="GJQ28" s="358">
        <f t="shared" ref="GJQ28" si="2501">GJO28</f>
        <v>25436.086199999998</v>
      </c>
      <c r="GJR28" s="358"/>
      <c r="GJS28" s="358">
        <f t="shared" ref="GJS28" si="2502">GJQ28</f>
        <v>25436.086199999998</v>
      </c>
      <c r="GJT28" s="358"/>
      <c r="GJU28" s="358">
        <f t="shared" ref="GJU28" si="2503">GJS28</f>
        <v>25436.086199999998</v>
      </c>
      <c r="GJV28" s="358"/>
      <c r="GJW28" s="358">
        <f t="shared" ref="GJW28" si="2504">GJU28</f>
        <v>25436.086199999998</v>
      </c>
      <c r="GJX28" s="358"/>
      <c r="GJY28" s="358">
        <f t="shared" ref="GJY28" si="2505">GJW28</f>
        <v>25436.086199999998</v>
      </c>
      <c r="GJZ28" s="358"/>
      <c r="GKA28" s="358">
        <f t="shared" ref="GKA28" si="2506">GJY28</f>
        <v>25436.086199999998</v>
      </c>
      <c r="GKB28" s="358"/>
      <c r="GKC28" s="358">
        <f t="shared" ref="GKC28" si="2507">GKA28</f>
        <v>25436.086199999998</v>
      </c>
      <c r="GKD28" s="358"/>
      <c r="GKE28" s="358">
        <f t="shared" ref="GKE28" si="2508">GKC28</f>
        <v>25436.086199999998</v>
      </c>
      <c r="GKF28" s="358"/>
      <c r="GKG28" s="358">
        <f t="shared" ref="GKG28" si="2509">GKE28</f>
        <v>25436.086199999998</v>
      </c>
      <c r="GKH28" s="358"/>
      <c r="GKI28" s="358">
        <f t="shared" ref="GKI28" si="2510">GKG28</f>
        <v>25436.086199999998</v>
      </c>
      <c r="GKJ28" s="358"/>
      <c r="GKK28" s="358">
        <f t="shared" ref="GKK28" si="2511">GKI28</f>
        <v>25436.086199999998</v>
      </c>
      <c r="GKL28" s="358"/>
      <c r="GKM28" s="358">
        <f t="shared" ref="GKM28" si="2512">GKK28</f>
        <v>25436.086199999998</v>
      </c>
      <c r="GKN28" s="358"/>
      <c r="GKO28" s="358">
        <f t="shared" ref="GKO28" si="2513">GKM28</f>
        <v>25436.086199999998</v>
      </c>
      <c r="GKP28" s="358"/>
      <c r="GKQ28" s="358">
        <f t="shared" ref="GKQ28" si="2514">GKO28</f>
        <v>25436.086199999998</v>
      </c>
      <c r="GKR28" s="358"/>
      <c r="GKS28" s="358">
        <f t="shared" ref="GKS28" si="2515">GKQ28</f>
        <v>25436.086199999998</v>
      </c>
      <c r="GKT28" s="358"/>
      <c r="GKU28" s="358">
        <f t="shared" ref="GKU28" si="2516">GKS28</f>
        <v>25436.086199999998</v>
      </c>
      <c r="GKV28" s="358"/>
      <c r="GKW28" s="358">
        <f t="shared" ref="GKW28" si="2517">GKU28</f>
        <v>25436.086199999998</v>
      </c>
      <c r="GKX28" s="358"/>
      <c r="GKY28" s="358">
        <f t="shared" ref="GKY28" si="2518">GKW28</f>
        <v>25436.086199999998</v>
      </c>
      <c r="GKZ28" s="358"/>
      <c r="GLA28" s="358">
        <f t="shared" ref="GLA28" si="2519">GKY28</f>
        <v>25436.086199999998</v>
      </c>
      <c r="GLB28" s="358"/>
      <c r="GLC28" s="358">
        <f t="shared" ref="GLC28" si="2520">GLA28</f>
        <v>25436.086199999998</v>
      </c>
      <c r="GLD28" s="358"/>
      <c r="GLE28" s="358">
        <f t="shared" ref="GLE28" si="2521">GLC28</f>
        <v>25436.086199999998</v>
      </c>
      <c r="GLF28" s="358"/>
      <c r="GLG28" s="358">
        <f t="shared" ref="GLG28" si="2522">GLE28</f>
        <v>25436.086199999998</v>
      </c>
      <c r="GLH28" s="358"/>
      <c r="GLI28" s="358">
        <f t="shared" ref="GLI28" si="2523">GLG28</f>
        <v>25436.086199999998</v>
      </c>
      <c r="GLJ28" s="358"/>
      <c r="GLK28" s="358">
        <f t="shared" ref="GLK28" si="2524">GLI28</f>
        <v>25436.086199999998</v>
      </c>
      <c r="GLL28" s="358"/>
      <c r="GLM28" s="358">
        <f t="shared" ref="GLM28" si="2525">GLK28</f>
        <v>25436.086199999998</v>
      </c>
      <c r="GLN28" s="358"/>
      <c r="GLO28" s="358">
        <f t="shared" ref="GLO28" si="2526">GLM28</f>
        <v>25436.086199999998</v>
      </c>
      <c r="GLP28" s="358"/>
      <c r="GLQ28" s="358">
        <f t="shared" ref="GLQ28" si="2527">GLO28</f>
        <v>25436.086199999998</v>
      </c>
      <c r="GLR28" s="358"/>
      <c r="GLS28" s="358">
        <f t="shared" ref="GLS28" si="2528">GLQ28</f>
        <v>25436.086199999998</v>
      </c>
      <c r="GLT28" s="358"/>
      <c r="GLU28" s="358">
        <f t="shared" ref="GLU28" si="2529">GLS28</f>
        <v>25436.086199999998</v>
      </c>
      <c r="GLV28" s="358"/>
      <c r="GLW28" s="358">
        <f t="shared" ref="GLW28" si="2530">GLU28</f>
        <v>25436.086199999998</v>
      </c>
      <c r="GLX28" s="358"/>
      <c r="GLY28" s="358">
        <f t="shared" ref="GLY28" si="2531">GLW28</f>
        <v>25436.086199999998</v>
      </c>
      <c r="GLZ28" s="358"/>
      <c r="GMA28" s="358">
        <f t="shared" ref="GMA28" si="2532">GLY28</f>
        <v>25436.086199999998</v>
      </c>
      <c r="GMB28" s="358"/>
      <c r="GMC28" s="358">
        <f t="shared" ref="GMC28" si="2533">GMA28</f>
        <v>25436.086199999998</v>
      </c>
      <c r="GMD28" s="358"/>
      <c r="GME28" s="358">
        <f t="shared" ref="GME28" si="2534">GMC28</f>
        <v>25436.086199999998</v>
      </c>
      <c r="GMF28" s="358"/>
      <c r="GMG28" s="358">
        <f t="shared" ref="GMG28" si="2535">GME28</f>
        <v>25436.086199999998</v>
      </c>
      <c r="GMH28" s="358"/>
      <c r="GMI28" s="358">
        <f t="shared" ref="GMI28" si="2536">GMG28</f>
        <v>25436.086199999998</v>
      </c>
      <c r="GMJ28" s="358"/>
      <c r="GMK28" s="358">
        <f t="shared" ref="GMK28" si="2537">GMI28</f>
        <v>25436.086199999998</v>
      </c>
      <c r="GML28" s="358"/>
      <c r="GMM28" s="358">
        <f t="shared" ref="GMM28" si="2538">GMK28</f>
        <v>25436.086199999998</v>
      </c>
      <c r="GMN28" s="358"/>
      <c r="GMO28" s="358">
        <f t="shared" ref="GMO28" si="2539">GMM28</f>
        <v>25436.086199999998</v>
      </c>
      <c r="GMP28" s="358"/>
      <c r="GMQ28" s="358">
        <f t="shared" ref="GMQ28" si="2540">GMO28</f>
        <v>25436.086199999998</v>
      </c>
      <c r="GMR28" s="358"/>
      <c r="GMS28" s="358">
        <f t="shared" ref="GMS28" si="2541">GMQ28</f>
        <v>25436.086199999998</v>
      </c>
      <c r="GMT28" s="358"/>
      <c r="GMU28" s="358">
        <f t="shared" ref="GMU28" si="2542">GMS28</f>
        <v>25436.086199999998</v>
      </c>
      <c r="GMV28" s="358"/>
      <c r="GMW28" s="358">
        <f t="shared" ref="GMW28" si="2543">GMU28</f>
        <v>25436.086199999998</v>
      </c>
      <c r="GMX28" s="358"/>
      <c r="GMY28" s="358">
        <f t="shared" ref="GMY28" si="2544">GMW28</f>
        <v>25436.086199999998</v>
      </c>
      <c r="GMZ28" s="358"/>
      <c r="GNA28" s="358">
        <f t="shared" ref="GNA28" si="2545">GMY28</f>
        <v>25436.086199999998</v>
      </c>
      <c r="GNB28" s="358"/>
      <c r="GNC28" s="358">
        <f t="shared" ref="GNC28" si="2546">GNA28</f>
        <v>25436.086199999998</v>
      </c>
      <c r="GND28" s="358"/>
      <c r="GNE28" s="358">
        <f t="shared" ref="GNE28" si="2547">GNC28</f>
        <v>25436.086199999998</v>
      </c>
      <c r="GNF28" s="358"/>
      <c r="GNG28" s="358">
        <f t="shared" ref="GNG28" si="2548">GNE28</f>
        <v>25436.086199999998</v>
      </c>
      <c r="GNH28" s="358"/>
      <c r="GNI28" s="358">
        <f t="shared" ref="GNI28" si="2549">GNG28</f>
        <v>25436.086199999998</v>
      </c>
      <c r="GNJ28" s="358"/>
      <c r="GNK28" s="358">
        <f t="shared" ref="GNK28" si="2550">GNI28</f>
        <v>25436.086199999998</v>
      </c>
      <c r="GNL28" s="358"/>
      <c r="GNM28" s="358">
        <f t="shared" ref="GNM28" si="2551">GNK28</f>
        <v>25436.086199999998</v>
      </c>
      <c r="GNN28" s="358"/>
      <c r="GNO28" s="358">
        <f t="shared" ref="GNO28" si="2552">GNM28</f>
        <v>25436.086199999998</v>
      </c>
      <c r="GNP28" s="358"/>
      <c r="GNQ28" s="358">
        <f t="shared" ref="GNQ28" si="2553">GNO28</f>
        <v>25436.086199999998</v>
      </c>
      <c r="GNR28" s="358"/>
      <c r="GNS28" s="358">
        <f t="shared" ref="GNS28" si="2554">GNQ28</f>
        <v>25436.086199999998</v>
      </c>
      <c r="GNT28" s="358"/>
      <c r="GNU28" s="358">
        <f t="shared" ref="GNU28" si="2555">GNS28</f>
        <v>25436.086199999998</v>
      </c>
      <c r="GNV28" s="358"/>
      <c r="GNW28" s="358">
        <f t="shared" ref="GNW28" si="2556">GNU28</f>
        <v>25436.086199999998</v>
      </c>
      <c r="GNX28" s="358"/>
      <c r="GNY28" s="358">
        <f t="shared" ref="GNY28" si="2557">GNW28</f>
        <v>25436.086199999998</v>
      </c>
      <c r="GNZ28" s="358"/>
      <c r="GOA28" s="358">
        <f t="shared" ref="GOA28" si="2558">GNY28</f>
        <v>25436.086199999998</v>
      </c>
      <c r="GOB28" s="358"/>
      <c r="GOC28" s="358">
        <f t="shared" ref="GOC28" si="2559">GOA28</f>
        <v>25436.086199999998</v>
      </c>
      <c r="GOD28" s="358"/>
      <c r="GOE28" s="358">
        <f t="shared" ref="GOE28" si="2560">GOC28</f>
        <v>25436.086199999998</v>
      </c>
      <c r="GOF28" s="358"/>
      <c r="GOG28" s="358">
        <f t="shared" ref="GOG28" si="2561">GOE28</f>
        <v>25436.086199999998</v>
      </c>
      <c r="GOH28" s="358"/>
      <c r="GOI28" s="358">
        <f t="shared" ref="GOI28" si="2562">GOG28</f>
        <v>25436.086199999998</v>
      </c>
      <c r="GOJ28" s="358"/>
      <c r="GOK28" s="358">
        <f t="shared" ref="GOK28" si="2563">GOI28</f>
        <v>25436.086199999998</v>
      </c>
      <c r="GOL28" s="358"/>
      <c r="GOM28" s="358">
        <f t="shared" ref="GOM28" si="2564">GOK28</f>
        <v>25436.086199999998</v>
      </c>
      <c r="GON28" s="358"/>
      <c r="GOO28" s="358">
        <f t="shared" ref="GOO28" si="2565">GOM28</f>
        <v>25436.086199999998</v>
      </c>
      <c r="GOP28" s="358"/>
      <c r="GOQ28" s="358">
        <f t="shared" ref="GOQ28" si="2566">GOO28</f>
        <v>25436.086199999998</v>
      </c>
      <c r="GOR28" s="358"/>
      <c r="GOS28" s="358">
        <f t="shared" ref="GOS28" si="2567">GOQ28</f>
        <v>25436.086199999998</v>
      </c>
      <c r="GOT28" s="358"/>
      <c r="GOU28" s="358">
        <f t="shared" ref="GOU28" si="2568">GOS28</f>
        <v>25436.086199999998</v>
      </c>
      <c r="GOV28" s="358"/>
      <c r="GOW28" s="358">
        <f t="shared" ref="GOW28" si="2569">GOU28</f>
        <v>25436.086199999998</v>
      </c>
      <c r="GOX28" s="358"/>
      <c r="GOY28" s="358">
        <f t="shared" ref="GOY28" si="2570">GOW28</f>
        <v>25436.086199999998</v>
      </c>
      <c r="GOZ28" s="358"/>
      <c r="GPA28" s="358">
        <f t="shared" ref="GPA28" si="2571">GOY28</f>
        <v>25436.086199999998</v>
      </c>
      <c r="GPB28" s="358"/>
      <c r="GPC28" s="358">
        <f t="shared" ref="GPC28" si="2572">GPA28</f>
        <v>25436.086199999998</v>
      </c>
      <c r="GPD28" s="358"/>
      <c r="GPE28" s="358">
        <f t="shared" ref="GPE28" si="2573">GPC28</f>
        <v>25436.086199999998</v>
      </c>
      <c r="GPF28" s="358"/>
      <c r="GPG28" s="358">
        <f t="shared" ref="GPG28" si="2574">GPE28</f>
        <v>25436.086199999998</v>
      </c>
      <c r="GPH28" s="358"/>
      <c r="GPI28" s="358">
        <f t="shared" ref="GPI28" si="2575">GPG28</f>
        <v>25436.086199999998</v>
      </c>
      <c r="GPJ28" s="358"/>
      <c r="GPK28" s="358">
        <f t="shared" ref="GPK28" si="2576">GPI28</f>
        <v>25436.086199999998</v>
      </c>
      <c r="GPL28" s="358"/>
      <c r="GPM28" s="358">
        <f t="shared" ref="GPM28" si="2577">GPK28</f>
        <v>25436.086199999998</v>
      </c>
      <c r="GPN28" s="358"/>
      <c r="GPO28" s="358">
        <f t="shared" ref="GPO28" si="2578">GPM28</f>
        <v>25436.086199999998</v>
      </c>
      <c r="GPP28" s="358"/>
      <c r="GPQ28" s="358">
        <f t="shared" ref="GPQ28" si="2579">GPO28</f>
        <v>25436.086199999998</v>
      </c>
      <c r="GPR28" s="358"/>
      <c r="GPS28" s="358">
        <f t="shared" ref="GPS28" si="2580">GPQ28</f>
        <v>25436.086199999998</v>
      </c>
      <c r="GPT28" s="358"/>
      <c r="GPU28" s="358">
        <f t="shared" ref="GPU28" si="2581">GPS28</f>
        <v>25436.086199999998</v>
      </c>
      <c r="GPV28" s="358"/>
      <c r="GPW28" s="358">
        <f t="shared" ref="GPW28" si="2582">GPU28</f>
        <v>25436.086199999998</v>
      </c>
      <c r="GPX28" s="358"/>
      <c r="GPY28" s="358">
        <f t="shared" ref="GPY28" si="2583">GPW28</f>
        <v>25436.086199999998</v>
      </c>
      <c r="GPZ28" s="358"/>
      <c r="GQA28" s="358">
        <f t="shared" ref="GQA28" si="2584">GPY28</f>
        <v>25436.086199999998</v>
      </c>
      <c r="GQB28" s="358"/>
      <c r="GQC28" s="358">
        <f t="shared" ref="GQC28" si="2585">GQA28</f>
        <v>25436.086199999998</v>
      </c>
      <c r="GQD28" s="358"/>
      <c r="GQE28" s="358">
        <f t="shared" ref="GQE28" si="2586">GQC28</f>
        <v>25436.086199999998</v>
      </c>
      <c r="GQF28" s="358"/>
      <c r="GQG28" s="358">
        <f t="shared" ref="GQG28" si="2587">GQE28</f>
        <v>25436.086199999998</v>
      </c>
      <c r="GQH28" s="358"/>
      <c r="GQI28" s="358">
        <f t="shared" ref="GQI28" si="2588">GQG28</f>
        <v>25436.086199999998</v>
      </c>
      <c r="GQJ28" s="358"/>
      <c r="GQK28" s="358">
        <f t="shared" ref="GQK28" si="2589">GQI28</f>
        <v>25436.086199999998</v>
      </c>
      <c r="GQL28" s="358"/>
      <c r="GQM28" s="358">
        <f t="shared" ref="GQM28" si="2590">GQK28</f>
        <v>25436.086199999998</v>
      </c>
      <c r="GQN28" s="358"/>
      <c r="GQO28" s="358">
        <f t="shared" ref="GQO28" si="2591">GQM28</f>
        <v>25436.086199999998</v>
      </c>
      <c r="GQP28" s="358"/>
      <c r="GQQ28" s="358">
        <f t="shared" ref="GQQ28" si="2592">GQO28</f>
        <v>25436.086199999998</v>
      </c>
      <c r="GQR28" s="358"/>
      <c r="GQS28" s="358">
        <f t="shared" ref="GQS28" si="2593">GQQ28</f>
        <v>25436.086199999998</v>
      </c>
      <c r="GQT28" s="358"/>
      <c r="GQU28" s="358">
        <f t="shared" ref="GQU28" si="2594">GQS28</f>
        <v>25436.086199999998</v>
      </c>
      <c r="GQV28" s="358"/>
      <c r="GQW28" s="358">
        <f t="shared" ref="GQW28" si="2595">GQU28</f>
        <v>25436.086199999998</v>
      </c>
      <c r="GQX28" s="358"/>
      <c r="GQY28" s="358">
        <f t="shared" ref="GQY28" si="2596">GQW28</f>
        <v>25436.086199999998</v>
      </c>
      <c r="GQZ28" s="358"/>
      <c r="GRA28" s="358">
        <f t="shared" ref="GRA28" si="2597">GQY28</f>
        <v>25436.086199999998</v>
      </c>
      <c r="GRB28" s="358"/>
      <c r="GRC28" s="358">
        <f t="shared" ref="GRC28" si="2598">GRA28</f>
        <v>25436.086199999998</v>
      </c>
      <c r="GRD28" s="358"/>
      <c r="GRE28" s="358">
        <f t="shared" ref="GRE28" si="2599">GRC28</f>
        <v>25436.086199999998</v>
      </c>
      <c r="GRF28" s="358"/>
      <c r="GRG28" s="358">
        <f t="shared" ref="GRG28" si="2600">GRE28</f>
        <v>25436.086199999998</v>
      </c>
      <c r="GRH28" s="358"/>
      <c r="GRI28" s="358">
        <f t="shared" ref="GRI28" si="2601">GRG28</f>
        <v>25436.086199999998</v>
      </c>
      <c r="GRJ28" s="358"/>
      <c r="GRK28" s="358">
        <f t="shared" ref="GRK28" si="2602">GRI28</f>
        <v>25436.086199999998</v>
      </c>
      <c r="GRL28" s="358"/>
      <c r="GRM28" s="358">
        <f t="shared" ref="GRM28" si="2603">GRK28</f>
        <v>25436.086199999998</v>
      </c>
      <c r="GRN28" s="358"/>
      <c r="GRO28" s="358">
        <f t="shared" ref="GRO28" si="2604">GRM28</f>
        <v>25436.086199999998</v>
      </c>
      <c r="GRP28" s="358"/>
      <c r="GRQ28" s="358">
        <f t="shared" ref="GRQ28" si="2605">GRO28</f>
        <v>25436.086199999998</v>
      </c>
      <c r="GRR28" s="358"/>
      <c r="GRS28" s="358">
        <f t="shared" ref="GRS28" si="2606">GRQ28</f>
        <v>25436.086199999998</v>
      </c>
      <c r="GRT28" s="358"/>
      <c r="GRU28" s="358">
        <f t="shared" ref="GRU28" si="2607">GRS28</f>
        <v>25436.086199999998</v>
      </c>
      <c r="GRV28" s="358"/>
      <c r="GRW28" s="358">
        <f t="shared" ref="GRW28" si="2608">GRU28</f>
        <v>25436.086199999998</v>
      </c>
      <c r="GRX28" s="358"/>
      <c r="GRY28" s="358">
        <f t="shared" ref="GRY28" si="2609">GRW28</f>
        <v>25436.086199999998</v>
      </c>
      <c r="GRZ28" s="358"/>
      <c r="GSA28" s="358">
        <f t="shared" ref="GSA28" si="2610">GRY28</f>
        <v>25436.086199999998</v>
      </c>
      <c r="GSB28" s="358"/>
      <c r="GSC28" s="358">
        <f t="shared" ref="GSC28" si="2611">GSA28</f>
        <v>25436.086199999998</v>
      </c>
      <c r="GSD28" s="358"/>
      <c r="GSE28" s="358">
        <f t="shared" ref="GSE28" si="2612">GSC28</f>
        <v>25436.086199999998</v>
      </c>
      <c r="GSF28" s="358"/>
      <c r="GSG28" s="358">
        <f t="shared" ref="GSG28" si="2613">GSE28</f>
        <v>25436.086199999998</v>
      </c>
      <c r="GSH28" s="358"/>
      <c r="GSI28" s="358">
        <f t="shared" ref="GSI28" si="2614">GSG28</f>
        <v>25436.086199999998</v>
      </c>
      <c r="GSJ28" s="358"/>
      <c r="GSK28" s="358">
        <f t="shared" ref="GSK28" si="2615">GSI28</f>
        <v>25436.086199999998</v>
      </c>
      <c r="GSL28" s="358"/>
      <c r="GSM28" s="358">
        <f t="shared" ref="GSM28" si="2616">GSK28</f>
        <v>25436.086199999998</v>
      </c>
      <c r="GSN28" s="358"/>
      <c r="GSO28" s="358">
        <f t="shared" ref="GSO28" si="2617">GSM28</f>
        <v>25436.086199999998</v>
      </c>
      <c r="GSP28" s="358"/>
      <c r="GSQ28" s="358">
        <f t="shared" ref="GSQ28" si="2618">GSO28</f>
        <v>25436.086199999998</v>
      </c>
      <c r="GSR28" s="358"/>
      <c r="GSS28" s="358">
        <f t="shared" ref="GSS28" si="2619">GSQ28</f>
        <v>25436.086199999998</v>
      </c>
      <c r="GST28" s="358"/>
      <c r="GSU28" s="358">
        <f t="shared" ref="GSU28" si="2620">GSS28</f>
        <v>25436.086199999998</v>
      </c>
      <c r="GSV28" s="358"/>
      <c r="GSW28" s="358">
        <f t="shared" ref="GSW28" si="2621">GSU28</f>
        <v>25436.086199999998</v>
      </c>
      <c r="GSX28" s="358"/>
      <c r="GSY28" s="358">
        <f t="shared" ref="GSY28" si="2622">GSW28</f>
        <v>25436.086199999998</v>
      </c>
      <c r="GSZ28" s="358"/>
      <c r="GTA28" s="358">
        <f t="shared" ref="GTA28" si="2623">GSY28</f>
        <v>25436.086199999998</v>
      </c>
      <c r="GTB28" s="358"/>
      <c r="GTC28" s="358">
        <f t="shared" ref="GTC28" si="2624">GTA28</f>
        <v>25436.086199999998</v>
      </c>
      <c r="GTD28" s="358"/>
      <c r="GTE28" s="358">
        <f t="shared" ref="GTE28" si="2625">GTC28</f>
        <v>25436.086199999998</v>
      </c>
      <c r="GTF28" s="358"/>
      <c r="GTG28" s="358">
        <f t="shared" ref="GTG28" si="2626">GTE28</f>
        <v>25436.086199999998</v>
      </c>
      <c r="GTH28" s="358"/>
      <c r="GTI28" s="358">
        <f t="shared" ref="GTI28" si="2627">GTG28</f>
        <v>25436.086199999998</v>
      </c>
      <c r="GTJ28" s="358"/>
      <c r="GTK28" s="358">
        <f t="shared" ref="GTK28" si="2628">GTI28</f>
        <v>25436.086199999998</v>
      </c>
      <c r="GTL28" s="358"/>
      <c r="GTM28" s="358">
        <f t="shared" ref="GTM28" si="2629">GTK28</f>
        <v>25436.086199999998</v>
      </c>
      <c r="GTN28" s="358"/>
      <c r="GTO28" s="358">
        <f t="shared" ref="GTO28" si="2630">GTM28</f>
        <v>25436.086199999998</v>
      </c>
      <c r="GTP28" s="358"/>
      <c r="GTQ28" s="358">
        <f t="shared" ref="GTQ28" si="2631">GTO28</f>
        <v>25436.086199999998</v>
      </c>
      <c r="GTR28" s="358"/>
      <c r="GTS28" s="358">
        <f t="shared" ref="GTS28" si="2632">GTQ28</f>
        <v>25436.086199999998</v>
      </c>
      <c r="GTT28" s="358"/>
      <c r="GTU28" s="358">
        <f t="shared" ref="GTU28" si="2633">GTS28</f>
        <v>25436.086199999998</v>
      </c>
      <c r="GTV28" s="358"/>
      <c r="GTW28" s="358">
        <f t="shared" ref="GTW28" si="2634">GTU28</f>
        <v>25436.086199999998</v>
      </c>
      <c r="GTX28" s="358"/>
      <c r="GTY28" s="358">
        <f t="shared" ref="GTY28" si="2635">GTW28</f>
        <v>25436.086199999998</v>
      </c>
      <c r="GTZ28" s="358"/>
      <c r="GUA28" s="358">
        <f t="shared" ref="GUA28" si="2636">GTY28</f>
        <v>25436.086199999998</v>
      </c>
      <c r="GUB28" s="358"/>
      <c r="GUC28" s="358">
        <f t="shared" ref="GUC28" si="2637">GUA28</f>
        <v>25436.086199999998</v>
      </c>
      <c r="GUD28" s="358"/>
      <c r="GUE28" s="358">
        <f t="shared" ref="GUE28" si="2638">GUC28</f>
        <v>25436.086199999998</v>
      </c>
      <c r="GUF28" s="358"/>
      <c r="GUG28" s="358">
        <f t="shared" ref="GUG28" si="2639">GUE28</f>
        <v>25436.086199999998</v>
      </c>
      <c r="GUH28" s="358"/>
      <c r="GUI28" s="358">
        <f t="shared" ref="GUI28" si="2640">GUG28</f>
        <v>25436.086199999998</v>
      </c>
      <c r="GUJ28" s="358"/>
      <c r="GUK28" s="358">
        <f t="shared" ref="GUK28" si="2641">GUI28</f>
        <v>25436.086199999998</v>
      </c>
      <c r="GUL28" s="358"/>
      <c r="GUM28" s="358">
        <f t="shared" ref="GUM28" si="2642">GUK28</f>
        <v>25436.086199999998</v>
      </c>
      <c r="GUN28" s="358"/>
      <c r="GUO28" s="358">
        <f t="shared" ref="GUO28" si="2643">GUM28</f>
        <v>25436.086199999998</v>
      </c>
      <c r="GUP28" s="358"/>
      <c r="GUQ28" s="358">
        <f t="shared" ref="GUQ28" si="2644">GUO28</f>
        <v>25436.086199999998</v>
      </c>
      <c r="GUR28" s="358"/>
      <c r="GUS28" s="358">
        <f t="shared" ref="GUS28" si="2645">GUQ28</f>
        <v>25436.086199999998</v>
      </c>
      <c r="GUT28" s="358"/>
      <c r="GUU28" s="358">
        <f t="shared" ref="GUU28" si="2646">GUS28</f>
        <v>25436.086199999998</v>
      </c>
      <c r="GUV28" s="358"/>
      <c r="GUW28" s="358">
        <f t="shared" ref="GUW28" si="2647">GUU28</f>
        <v>25436.086199999998</v>
      </c>
      <c r="GUX28" s="358"/>
      <c r="GUY28" s="358">
        <f t="shared" ref="GUY28" si="2648">GUW28</f>
        <v>25436.086199999998</v>
      </c>
      <c r="GUZ28" s="358"/>
      <c r="GVA28" s="358">
        <f t="shared" ref="GVA28" si="2649">GUY28</f>
        <v>25436.086199999998</v>
      </c>
      <c r="GVB28" s="358"/>
      <c r="GVC28" s="358">
        <f t="shared" ref="GVC28" si="2650">GVA28</f>
        <v>25436.086199999998</v>
      </c>
      <c r="GVD28" s="358"/>
      <c r="GVE28" s="358">
        <f t="shared" ref="GVE28" si="2651">GVC28</f>
        <v>25436.086199999998</v>
      </c>
      <c r="GVF28" s="358"/>
      <c r="GVG28" s="358">
        <f t="shared" ref="GVG28" si="2652">GVE28</f>
        <v>25436.086199999998</v>
      </c>
      <c r="GVH28" s="358"/>
      <c r="GVI28" s="358">
        <f t="shared" ref="GVI28" si="2653">GVG28</f>
        <v>25436.086199999998</v>
      </c>
      <c r="GVJ28" s="358"/>
      <c r="GVK28" s="358">
        <f t="shared" ref="GVK28" si="2654">GVI28</f>
        <v>25436.086199999998</v>
      </c>
      <c r="GVL28" s="358"/>
      <c r="GVM28" s="358">
        <f t="shared" ref="GVM28" si="2655">GVK28</f>
        <v>25436.086199999998</v>
      </c>
      <c r="GVN28" s="358"/>
      <c r="GVO28" s="358">
        <f t="shared" ref="GVO28" si="2656">GVM28</f>
        <v>25436.086199999998</v>
      </c>
      <c r="GVP28" s="358"/>
      <c r="GVQ28" s="358">
        <f t="shared" ref="GVQ28" si="2657">GVO28</f>
        <v>25436.086199999998</v>
      </c>
      <c r="GVR28" s="358"/>
      <c r="GVS28" s="358">
        <f t="shared" ref="GVS28" si="2658">GVQ28</f>
        <v>25436.086199999998</v>
      </c>
      <c r="GVT28" s="358"/>
      <c r="GVU28" s="358">
        <f t="shared" ref="GVU28" si="2659">GVS28</f>
        <v>25436.086199999998</v>
      </c>
      <c r="GVV28" s="358"/>
      <c r="GVW28" s="358">
        <f t="shared" ref="GVW28" si="2660">GVU28</f>
        <v>25436.086199999998</v>
      </c>
      <c r="GVX28" s="358"/>
      <c r="GVY28" s="358">
        <f t="shared" ref="GVY28" si="2661">GVW28</f>
        <v>25436.086199999998</v>
      </c>
      <c r="GVZ28" s="358"/>
      <c r="GWA28" s="358">
        <f t="shared" ref="GWA28" si="2662">GVY28</f>
        <v>25436.086199999998</v>
      </c>
      <c r="GWB28" s="358"/>
      <c r="GWC28" s="358">
        <f t="shared" ref="GWC28" si="2663">GWA28</f>
        <v>25436.086199999998</v>
      </c>
      <c r="GWD28" s="358"/>
      <c r="GWE28" s="358">
        <f t="shared" ref="GWE28" si="2664">GWC28</f>
        <v>25436.086199999998</v>
      </c>
      <c r="GWF28" s="358"/>
      <c r="GWG28" s="358">
        <f t="shared" ref="GWG28" si="2665">GWE28</f>
        <v>25436.086199999998</v>
      </c>
      <c r="GWH28" s="358"/>
      <c r="GWI28" s="358">
        <f t="shared" ref="GWI28" si="2666">GWG28</f>
        <v>25436.086199999998</v>
      </c>
      <c r="GWJ28" s="358"/>
      <c r="GWK28" s="358">
        <f t="shared" ref="GWK28" si="2667">GWI28</f>
        <v>25436.086199999998</v>
      </c>
      <c r="GWL28" s="358"/>
      <c r="GWM28" s="358">
        <f t="shared" ref="GWM28" si="2668">GWK28</f>
        <v>25436.086199999998</v>
      </c>
      <c r="GWN28" s="358"/>
      <c r="GWO28" s="358">
        <f t="shared" ref="GWO28" si="2669">GWM28</f>
        <v>25436.086199999998</v>
      </c>
      <c r="GWP28" s="358"/>
      <c r="GWQ28" s="358">
        <f t="shared" ref="GWQ28" si="2670">GWO28</f>
        <v>25436.086199999998</v>
      </c>
      <c r="GWR28" s="358"/>
      <c r="GWS28" s="358">
        <f t="shared" ref="GWS28" si="2671">GWQ28</f>
        <v>25436.086199999998</v>
      </c>
      <c r="GWT28" s="358"/>
      <c r="GWU28" s="358">
        <f t="shared" ref="GWU28" si="2672">GWS28</f>
        <v>25436.086199999998</v>
      </c>
      <c r="GWV28" s="358"/>
      <c r="GWW28" s="358">
        <f t="shared" ref="GWW28" si="2673">GWU28</f>
        <v>25436.086199999998</v>
      </c>
      <c r="GWX28" s="358"/>
      <c r="GWY28" s="358">
        <f t="shared" ref="GWY28" si="2674">GWW28</f>
        <v>25436.086199999998</v>
      </c>
      <c r="GWZ28" s="358"/>
      <c r="GXA28" s="358">
        <f t="shared" ref="GXA28" si="2675">GWY28</f>
        <v>25436.086199999998</v>
      </c>
      <c r="GXB28" s="358"/>
      <c r="GXC28" s="358">
        <f t="shared" ref="GXC28" si="2676">GXA28</f>
        <v>25436.086199999998</v>
      </c>
      <c r="GXD28" s="358"/>
      <c r="GXE28" s="358">
        <f t="shared" ref="GXE28" si="2677">GXC28</f>
        <v>25436.086199999998</v>
      </c>
      <c r="GXF28" s="358"/>
      <c r="GXG28" s="358">
        <f t="shared" ref="GXG28" si="2678">GXE28</f>
        <v>25436.086199999998</v>
      </c>
      <c r="GXH28" s="358"/>
      <c r="GXI28" s="358">
        <f t="shared" ref="GXI28" si="2679">GXG28</f>
        <v>25436.086199999998</v>
      </c>
      <c r="GXJ28" s="358"/>
      <c r="GXK28" s="358">
        <f t="shared" ref="GXK28" si="2680">GXI28</f>
        <v>25436.086199999998</v>
      </c>
      <c r="GXL28" s="358"/>
      <c r="GXM28" s="358">
        <f t="shared" ref="GXM28" si="2681">GXK28</f>
        <v>25436.086199999998</v>
      </c>
      <c r="GXN28" s="358"/>
      <c r="GXO28" s="358">
        <f t="shared" ref="GXO28" si="2682">GXM28</f>
        <v>25436.086199999998</v>
      </c>
      <c r="GXP28" s="358"/>
      <c r="GXQ28" s="358">
        <f t="shared" ref="GXQ28" si="2683">GXO28</f>
        <v>25436.086199999998</v>
      </c>
      <c r="GXR28" s="358"/>
      <c r="GXS28" s="358">
        <f t="shared" ref="GXS28" si="2684">GXQ28</f>
        <v>25436.086199999998</v>
      </c>
      <c r="GXT28" s="358"/>
      <c r="GXU28" s="358">
        <f t="shared" ref="GXU28" si="2685">GXS28</f>
        <v>25436.086199999998</v>
      </c>
      <c r="GXV28" s="358"/>
      <c r="GXW28" s="358">
        <f t="shared" ref="GXW28" si="2686">GXU28</f>
        <v>25436.086199999998</v>
      </c>
      <c r="GXX28" s="358"/>
      <c r="GXY28" s="358">
        <f t="shared" ref="GXY28" si="2687">GXW28</f>
        <v>25436.086199999998</v>
      </c>
      <c r="GXZ28" s="358"/>
      <c r="GYA28" s="358">
        <f t="shared" ref="GYA28" si="2688">GXY28</f>
        <v>25436.086199999998</v>
      </c>
      <c r="GYB28" s="358"/>
      <c r="GYC28" s="358">
        <f t="shared" ref="GYC28" si="2689">GYA28</f>
        <v>25436.086199999998</v>
      </c>
      <c r="GYD28" s="358"/>
      <c r="GYE28" s="358">
        <f t="shared" ref="GYE28" si="2690">GYC28</f>
        <v>25436.086199999998</v>
      </c>
      <c r="GYF28" s="358"/>
      <c r="GYG28" s="358">
        <f t="shared" ref="GYG28" si="2691">GYE28</f>
        <v>25436.086199999998</v>
      </c>
      <c r="GYH28" s="358"/>
      <c r="GYI28" s="358">
        <f t="shared" ref="GYI28" si="2692">GYG28</f>
        <v>25436.086199999998</v>
      </c>
      <c r="GYJ28" s="358"/>
      <c r="GYK28" s="358">
        <f t="shared" ref="GYK28" si="2693">GYI28</f>
        <v>25436.086199999998</v>
      </c>
      <c r="GYL28" s="358"/>
      <c r="GYM28" s="358">
        <f t="shared" ref="GYM28" si="2694">GYK28</f>
        <v>25436.086199999998</v>
      </c>
      <c r="GYN28" s="358"/>
      <c r="GYO28" s="358">
        <f t="shared" ref="GYO28" si="2695">GYM28</f>
        <v>25436.086199999998</v>
      </c>
      <c r="GYP28" s="358"/>
      <c r="GYQ28" s="358">
        <f t="shared" ref="GYQ28" si="2696">GYO28</f>
        <v>25436.086199999998</v>
      </c>
      <c r="GYR28" s="358"/>
      <c r="GYS28" s="358">
        <f t="shared" ref="GYS28" si="2697">GYQ28</f>
        <v>25436.086199999998</v>
      </c>
      <c r="GYT28" s="358"/>
      <c r="GYU28" s="358">
        <f t="shared" ref="GYU28" si="2698">GYS28</f>
        <v>25436.086199999998</v>
      </c>
      <c r="GYV28" s="358"/>
      <c r="GYW28" s="358">
        <f t="shared" ref="GYW28" si="2699">GYU28</f>
        <v>25436.086199999998</v>
      </c>
      <c r="GYX28" s="358"/>
      <c r="GYY28" s="358">
        <f t="shared" ref="GYY28" si="2700">GYW28</f>
        <v>25436.086199999998</v>
      </c>
      <c r="GYZ28" s="358"/>
      <c r="GZA28" s="358">
        <f t="shared" ref="GZA28" si="2701">GYY28</f>
        <v>25436.086199999998</v>
      </c>
      <c r="GZB28" s="358"/>
      <c r="GZC28" s="358">
        <f t="shared" ref="GZC28" si="2702">GZA28</f>
        <v>25436.086199999998</v>
      </c>
      <c r="GZD28" s="358"/>
      <c r="GZE28" s="358">
        <f t="shared" ref="GZE28" si="2703">GZC28</f>
        <v>25436.086199999998</v>
      </c>
      <c r="GZF28" s="358"/>
      <c r="GZG28" s="358">
        <f t="shared" ref="GZG28" si="2704">GZE28</f>
        <v>25436.086199999998</v>
      </c>
      <c r="GZH28" s="358"/>
      <c r="GZI28" s="358">
        <f t="shared" ref="GZI28" si="2705">GZG28</f>
        <v>25436.086199999998</v>
      </c>
      <c r="GZJ28" s="358"/>
      <c r="GZK28" s="358">
        <f t="shared" ref="GZK28" si="2706">GZI28</f>
        <v>25436.086199999998</v>
      </c>
      <c r="GZL28" s="358"/>
      <c r="GZM28" s="358">
        <f t="shared" ref="GZM28" si="2707">GZK28</f>
        <v>25436.086199999998</v>
      </c>
      <c r="GZN28" s="358"/>
      <c r="GZO28" s="358">
        <f t="shared" ref="GZO28" si="2708">GZM28</f>
        <v>25436.086199999998</v>
      </c>
      <c r="GZP28" s="358"/>
      <c r="GZQ28" s="358">
        <f t="shared" ref="GZQ28" si="2709">GZO28</f>
        <v>25436.086199999998</v>
      </c>
      <c r="GZR28" s="358"/>
      <c r="GZS28" s="358">
        <f t="shared" ref="GZS28" si="2710">GZQ28</f>
        <v>25436.086199999998</v>
      </c>
      <c r="GZT28" s="358"/>
      <c r="GZU28" s="358">
        <f t="shared" ref="GZU28" si="2711">GZS28</f>
        <v>25436.086199999998</v>
      </c>
      <c r="GZV28" s="358"/>
      <c r="GZW28" s="358">
        <f t="shared" ref="GZW28" si="2712">GZU28</f>
        <v>25436.086199999998</v>
      </c>
      <c r="GZX28" s="358"/>
      <c r="GZY28" s="358">
        <f t="shared" ref="GZY28" si="2713">GZW28</f>
        <v>25436.086199999998</v>
      </c>
      <c r="GZZ28" s="358"/>
      <c r="HAA28" s="358">
        <f t="shared" ref="HAA28" si="2714">GZY28</f>
        <v>25436.086199999998</v>
      </c>
      <c r="HAB28" s="358"/>
      <c r="HAC28" s="358">
        <f t="shared" ref="HAC28" si="2715">HAA28</f>
        <v>25436.086199999998</v>
      </c>
      <c r="HAD28" s="358"/>
      <c r="HAE28" s="358">
        <f t="shared" ref="HAE28" si="2716">HAC28</f>
        <v>25436.086199999998</v>
      </c>
      <c r="HAF28" s="358"/>
      <c r="HAG28" s="358">
        <f t="shared" ref="HAG28" si="2717">HAE28</f>
        <v>25436.086199999998</v>
      </c>
      <c r="HAH28" s="358"/>
      <c r="HAI28" s="358">
        <f t="shared" ref="HAI28" si="2718">HAG28</f>
        <v>25436.086199999998</v>
      </c>
      <c r="HAJ28" s="358"/>
      <c r="HAK28" s="358">
        <f t="shared" ref="HAK28" si="2719">HAI28</f>
        <v>25436.086199999998</v>
      </c>
      <c r="HAL28" s="358"/>
      <c r="HAM28" s="358">
        <f t="shared" ref="HAM28" si="2720">HAK28</f>
        <v>25436.086199999998</v>
      </c>
      <c r="HAN28" s="358"/>
      <c r="HAO28" s="358">
        <f t="shared" ref="HAO28" si="2721">HAM28</f>
        <v>25436.086199999998</v>
      </c>
      <c r="HAP28" s="358"/>
      <c r="HAQ28" s="358">
        <f t="shared" ref="HAQ28" si="2722">HAO28</f>
        <v>25436.086199999998</v>
      </c>
      <c r="HAR28" s="358"/>
      <c r="HAS28" s="358">
        <f t="shared" ref="HAS28" si="2723">HAQ28</f>
        <v>25436.086199999998</v>
      </c>
      <c r="HAT28" s="358"/>
      <c r="HAU28" s="358">
        <f t="shared" ref="HAU28" si="2724">HAS28</f>
        <v>25436.086199999998</v>
      </c>
      <c r="HAV28" s="358"/>
      <c r="HAW28" s="358">
        <f t="shared" ref="HAW28" si="2725">HAU28</f>
        <v>25436.086199999998</v>
      </c>
      <c r="HAX28" s="358"/>
      <c r="HAY28" s="358">
        <f t="shared" ref="HAY28" si="2726">HAW28</f>
        <v>25436.086199999998</v>
      </c>
      <c r="HAZ28" s="358"/>
      <c r="HBA28" s="358">
        <f t="shared" ref="HBA28" si="2727">HAY28</f>
        <v>25436.086199999998</v>
      </c>
      <c r="HBB28" s="358"/>
      <c r="HBC28" s="358">
        <f t="shared" ref="HBC28" si="2728">HBA28</f>
        <v>25436.086199999998</v>
      </c>
      <c r="HBD28" s="358"/>
      <c r="HBE28" s="358">
        <f t="shared" ref="HBE28" si="2729">HBC28</f>
        <v>25436.086199999998</v>
      </c>
      <c r="HBF28" s="358"/>
      <c r="HBG28" s="358">
        <f t="shared" ref="HBG28" si="2730">HBE28</f>
        <v>25436.086199999998</v>
      </c>
      <c r="HBH28" s="358"/>
      <c r="HBI28" s="358">
        <f t="shared" ref="HBI28" si="2731">HBG28</f>
        <v>25436.086199999998</v>
      </c>
      <c r="HBJ28" s="358"/>
      <c r="HBK28" s="358">
        <f t="shared" ref="HBK28" si="2732">HBI28</f>
        <v>25436.086199999998</v>
      </c>
      <c r="HBL28" s="358"/>
      <c r="HBM28" s="358">
        <f t="shared" ref="HBM28" si="2733">HBK28</f>
        <v>25436.086199999998</v>
      </c>
      <c r="HBN28" s="358"/>
      <c r="HBO28" s="358">
        <f t="shared" ref="HBO28" si="2734">HBM28</f>
        <v>25436.086199999998</v>
      </c>
      <c r="HBP28" s="358"/>
      <c r="HBQ28" s="358">
        <f t="shared" ref="HBQ28" si="2735">HBO28</f>
        <v>25436.086199999998</v>
      </c>
      <c r="HBR28" s="358"/>
      <c r="HBS28" s="358">
        <f t="shared" ref="HBS28" si="2736">HBQ28</f>
        <v>25436.086199999998</v>
      </c>
      <c r="HBT28" s="358"/>
      <c r="HBU28" s="358">
        <f t="shared" ref="HBU28" si="2737">HBS28</f>
        <v>25436.086199999998</v>
      </c>
      <c r="HBV28" s="358"/>
      <c r="HBW28" s="358">
        <f t="shared" ref="HBW28" si="2738">HBU28</f>
        <v>25436.086199999998</v>
      </c>
      <c r="HBX28" s="358"/>
      <c r="HBY28" s="358">
        <f t="shared" ref="HBY28" si="2739">HBW28</f>
        <v>25436.086199999998</v>
      </c>
      <c r="HBZ28" s="358"/>
      <c r="HCA28" s="358">
        <f t="shared" ref="HCA28" si="2740">HBY28</f>
        <v>25436.086199999998</v>
      </c>
      <c r="HCB28" s="358"/>
      <c r="HCC28" s="358">
        <f t="shared" ref="HCC28" si="2741">HCA28</f>
        <v>25436.086199999998</v>
      </c>
      <c r="HCD28" s="358"/>
      <c r="HCE28" s="358">
        <f t="shared" ref="HCE28" si="2742">HCC28</f>
        <v>25436.086199999998</v>
      </c>
      <c r="HCF28" s="358"/>
      <c r="HCG28" s="358">
        <f t="shared" ref="HCG28" si="2743">HCE28</f>
        <v>25436.086199999998</v>
      </c>
      <c r="HCH28" s="358"/>
      <c r="HCI28" s="358">
        <f t="shared" ref="HCI28" si="2744">HCG28</f>
        <v>25436.086199999998</v>
      </c>
      <c r="HCJ28" s="358"/>
      <c r="HCK28" s="358">
        <f t="shared" ref="HCK28" si="2745">HCI28</f>
        <v>25436.086199999998</v>
      </c>
      <c r="HCL28" s="358"/>
      <c r="HCM28" s="358">
        <f t="shared" ref="HCM28" si="2746">HCK28</f>
        <v>25436.086199999998</v>
      </c>
      <c r="HCN28" s="358"/>
      <c r="HCO28" s="358">
        <f t="shared" ref="HCO28" si="2747">HCM28</f>
        <v>25436.086199999998</v>
      </c>
      <c r="HCP28" s="358"/>
      <c r="HCQ28" s="358">
        <f t="shared" ref="HCQ28" si="2748">HCO28</f>
        <v>25436.086199999998</v>
      </c>
      <c r="HCR28" s="358"/>
      <c r="HCS28" s="358">
        <f t="shared" ref="HCS28" si="2749">HCQ28</f>
        <v>25436.086199999998</v>
      </c>
      <c r="HCT28" s="358"/>
      <c r="HCU28" s="358">
        <f t="shared" ref="HCU28" si="2750">HCS28</f>
        <v>25436.086199999998</v>
      </c>
      <c r="HCV28" s="358"/>
      <c r="HCW28" s="358">
        <f t="shared" ref="HCW28" si="2751">HCU28</f>
        <v>25436.086199999998</v>
      </c>
      <c r="HCX28" s="358"/>
      <c r="HCY28" s="358">
        <f t="shared" ref="HCY28" si="2752">HCW28</f>
        <v>25436.086199999998</v>
      </c>
      <c r="HCZ28" s="358"/>
      <c r="HDA28" s="358">
        <f t="shared" ref="HDA28" si="2753">HCY28</f>
        <v>25436.086199999998</v>
      </c>
      <c r="HDB28" s="358"/>
      <c r="HDC28" s="358">
        <f t="shared" ref="HDC28" si="2754">HDA28</f>
        <v>25436.086199999998</v>
      </c>
      <c r="HDD28" s="358"/>
      <c r="HDE28" s="358">
        <f t="shared" ref="HDE28" si="2755">HDC28</f>
        <v>25436.086199999998</v>
      </c>
      <c r="HDF28" s="358"/>
      <c r="HDG28" s="358">
        <f t="shared" ref="HDG28" si="2756">HDE28</f>
        <v>25436.086199999998</v>
      </c>
      <c r="HDH28" s="358"/>
      <c r="HDI28" s="358">
        <f t="shared" ref="HDI28" si="2757">HDG28</f>
        <v>25436.086199999998</v>
      </c>
      <c r="HDJ28" s="358"/>
      <c r="HDK28" s="358">
        <f t="shared" ref="HDK28" si="2758">HDI28</f>
        <v>25436.086199999998</v>
      </c>
      <c r="HDL28" s="358"/>
      <c r="HDM28" s="358">
        <f t="shared" ref="HDM28" si="2759">HDK28</f>
        <v>25436.086199999998</v>
      </c>
      <c r="HDN28" s="358"/>
      <c r="HDO28" s="358">
        <f t="shared" ref="HDO28" si="2760">HDM28</f>
        <v>25436.086199999998</v>
      </c>
      <c r="HDP28" s="358"/>
      <c r="HDQ28" s="358">
        <f t="shared" ref="HDQ28" si="2761">HDO28</f>
        <v>25436.086199999998</v>
      </c>
      <c r="HDR28" s="358"/>
      <c r="HDS28" s="358">
        <f t="shared" ref="HDS28" si="2762">HDQ28</f>
        <v>25436.086199999998</v>
      </c>
      <c r="HDT28" s="358"/>
      <c r="HDU28" s="358">
        <f t="shared" ref="HDU28" si="2763">HDS28</f>
        <v>25436.086199999998</v>
      </c>
      <c r="HDV28" s="358"/>
      <c r="HDW28" s="358">
        <f t="shared" ref="HDW28" si="2764">HDU28</f>
        <v>25436.086199999998</v>
      </c>
      <c r="HDX28" s="358"/>
      <c r="HDY28" s="358">
        <f t="shared" ref="HDY28" si="2765">HDW28</f>
        <v>25436.086199999998</v>
      </c>
      <c r="HDZ28" s="358"/>
      <c r="HEA28" s="358">
        <f t="shared" ref="HEA28" si="2766">HDY28</f>
        <v>25436.086199999998</v>
      </c>
      <c r="HEB28" s="358"/>
      <c r="HEC28" s="358">
        <f t="shared" ref="HEC28" si="2767">HEA28</f>
        <v>25436.086199999998</v>
      </c>
      <c r="HED28" s="358"/>
      <c r="HEE28" s="358">
        <f t="shared" ref="HEE28" si="2768">HEC28</f>
        <v>25436.086199999998</v>
      </c>
      <c r="HEF28" s="358"/>
      <c r="HEG28" s="358">
        <f t="shared" ref="HEG28" si="2769">HEE28</f>
        <v>25436.086199999998</v>
      </c>
      <c r="HEH28" s="358"/>
      <c r="HEI28" s="358">
        <f t="shared" ref="HEI28" si="2770">HEG28</f>
        <v>25436.086199999998</v>
      </c>
      <c r="HEJ28" s="358"/>
      <c r="HEK28" s="358">
        <f t="shared" ref="HEK28" si="2771">HEI28</f>
        <v>25436.086199999998</v>
      </c>
      <c r="HEL28" s="358"/>
      <c r="HEM28" s="358">
        <f t="shared" ref="HEM28" si="2772">HEK28</f>
        <v>25436.086199999998</v>
      </c>
      <c r="HEN28" s="358"/>
      <c r="HEO28" s="358">
        <f t="shared" ref="HEO28" si="2773">HEM28</f>
        <v>25436.086199999998</v>
      </c>
      <c r="HEP28" s="358"/>
      <c r="HEQ28" s="358">
        <f t="shared" ref="HEQ28" si="2774">HEO28</f>
        <v>25436.086199999998</v>
      </c>
      <c r="HER28" s="358"/>
      <c r="HES28" s="358">
        <f t="shared" ref="HES28" si="2775">HEQ28</f>
        <v>25436.086199999998</v>
      </c>
      <c r="HET28" s="358"/>
      <c r="HEU28" s="358">
        <f t="shared" ref="HEU28" si="2776">HES28</f>
        <v>25436.086199999998</v>
      </c>
      <c r="HEV28" s="358"/>
      <c r="HEW28" s="358">
        <f t="shared" ref="HEW28" si="2777">HEU28</f>
        <v>25436.086199999998</v>
      </c>
      <c r="HEX28" s="358"/>
      <c r="HEY28" s="358">
        <f t="shared" ref="HEY28" si="2778">HEW28</f>
        <v>25436.086199999998</v>
      </c>
      <c r="HEZ28" s="358"/>
      <c r="HFA28" s="358">
        <f t="shared" ref="HFA28" si="2779">HEY28</f>
        <v>25436.086199999998</v>
      </c>
      <c r="HFB28" s="358"/>
      <c r="HFC28" s="358">
        <f t="shared" ref="HFC28" si="2780">HFA28</f>
        <v>25436.086199999998</v>
      </c>
      <c r="HFD28" s="358"/>
      <c r="HFE28" s="358">
        <f t="shared" ref="HFE28" si="2781">HFC28</f>
        <v>25436.086199999998</v>
      </c>
      <c r="HFF28" s="358"/>
      <c r="HFG28" s="358">
        <f t="shared" ref="HFG28" si="2782">HFE28</f>
        <v>25436.086199999998</v>
      </c>
      <c r="HFH28" s="358"/>
      <c r="HFI28" s="358">
        <f t="shared" ref="HFI28" si="2783">HFG28</f>
        <v>25436.086199999998</v>
      </c>
      <c r="HFJ28" s="358"/>
      <c r="HFK28" s="358">
        <f t="shared" ref="HFK28" si="2784">HFI28</f>
        <v>25436.086199999998</v>
      </c>
      <c r="HFL28" s="358"/>
      <c r="HFM28" s="358">
        <f t="shared" ref="HFM28" si="2785">HFK28</f>
        <v>25436.086199999998</v>
      </c>
      <c r="HFN28" s="358"/>
      <c r="HFO28" s="358">
        <f t="shared" ref="HFO28" si="2786">HFM28</f>
        <v>25436.086199999998</v>
      </c>
      <c r="HFP28" s="358"/>
      <c r="HFQ28" s="358">
        <f t="shared" ref="HFQ28" si="2787">HFO28</f>
        <v>25436.086199999998</v>
      </c>
      <c r="HFR28" s="358"/>
      <c r="HFS28" s="358">
        <f t="shared" ref="HFS28" si="2788">HFQ28</f>
        <v>25436.086199999998</v>
      </c>
      <c r="HFT28" s="358"/>
      <c r="HFU28" s="358">
        <f t="shared" ref="HFU28" si="2789">HFS28</f>
        <v>25436.086199999998</v>
      </c>
      <c r="HFV28" s="358"/>
      <c r="HFW28" s="358">
        <f t="shared" ref="HFW28" si="2790">HFU28</f>
        <v>25436.086199999998</v>
      </c>
      <c r="HFX28" s="358"/>
      <c r="HFY28" s="358">
        <f t="shared" ref="HFY28" si="2791">HFW28</f>
        <v>25436.086199999998</v>
      </c>
      <c r="HFZ28" s="358"/>
      <c r="HGA28" s="358">
        <f t="shared" ref="HGA28" si="2792">HFY28</f>
        <v>25436.086199999998</v>
      </c>
      <c r="HGB28" s="358"/>
      <c r="HGC28" s="358">
        <f t="shared" ref="HGC28" si="2793">HGA28</f>
        <v>25436.086199999998</v>
      </c>
      <c r="HGD28" s="358"/>
      <c r="HGE28" s="358">
        <f t="shared" ref="HGE28" si="2794">HGC28</f>
        <v>25436.086199999998</v>
      </c>
      <c r="HGF28" s="358"/>
      <c r="HGG28" s="358">
        <f t="shared" ref="HGG28" si="2795">HGE28</f>
        <v>25436.086199999998</v>
      </c>
      <c r="HGH28" s="358"/>
      <c r="HGI28" s="358">
        <f t="shared" ref="HGI28" si="2796">HGG28</f>
        <v>25436.086199999998</v>
      </c>
      <c r="HGJ28" s="358"/>
      <c r="HGK28" s="358">
        <f t="shared" ref="HGK28" si="2797">HGI28</f>
        <v>25436.086199999998</v>
      </c>
      <c r="HGL28" s="358"/>
      <c r="HGM28" s="358">
        <f t="shared" ref="HGM28" si="2798">HGK28</f>
        <v>25436.086199999998</v>
      </c>
      <c r="HGN28" s="358"/>
      <c r="HGO28" s="358">
        <f t="shared" ref="HGO28" si="2799">HGM28</f>
        <v>25436.086199999998</v>
      </c>
      <c r="HGP28" s="358"/>
      <c r="HGQ28" s="358">
        <f t="shared" ref="HGQ28" si="2800">HGO28</f>
        <v>25436.086199999998</v>
      </c>
      <c r="HGR28" s="358"/>
      <c r="HGS28" s="358">
        <f t="shared" ref="HGS28" si="2801">HGQ28</f>
        <v>25436.086199999998</v>
      </c>
      <c r="HGT28" s="358"/>
      <c r="HGU28" s="358">
        <f t="shared" ref="HGU28" si="2802">HGS28</f>
        <v>25436.086199999998</v>
      </c>
      <c r="HGV28" s="358"/>
      <c r="HGW28" s="358">
        <f t="shared" ref="HGW28" si="2803">HGU28</f>
        <v>25436.086199999998</v>
      </c>
      <c r="HGX28" s="358"/>
      <c r="HGY28" s="358">
        <f t="shared" ref="HGY28" si="2804">HGW28</f>
        <v>25436.086199999998</v>
      </c>
      <c r="HGZ28" s="358"/>
      <c r="HHA28" s="358">
        <f t="shared" ref="HHA28" si="2805">HGY28</f>
        <v>25436.086199999998</v>
      </c>
      <c r="HHB28" s="358"/>
      <c r="HHC28" s="358">
        <f t="shared" ref="HHC28" si="2806">HHA28</f>
        <v>25436.086199999998</v>
      </c>
      <c r="HHD28" s="358"/>
      <c r="HHE28" s="358">
        <f t="shared" ref="HHE28" si="2807">HHC28</f>
        <v>25436.086199999998</v>
      </c>
      <c r="HHF28" s="358"/>
      <c r="HHG28" s="358">
        <f t="shared" ref="HHG28" si="2808">HHE28</f>
        <v>25436.086199999998</v>
      </c>
      <c r="HHH28" s="358"/>
      <c r="HHI28" s="358">
        <f t="shared" ref="HHI28" si="2809">HHG28</f>
        <v>25436.086199999998</v>
      </c>
      <c r="HHJ28" s="358"/>
      <c r="HHK28" s="358">
        <f t="shared" ref="HHK28" si="2810">HHI28</f>
        <v>25436.086199999998</v>
      </c>
      <c r="HHL28" s="358"/>
      <c r="HHM28" s="358">
        <f t="shared" ref="HHM28" si="2811">HHK28</f>
        <v>25436.086199999998</v>
      </c>
      <c r="HHN28" s="358"/>
      <c r="HHO28" s="358">
        <f t="shared" ref="HHO28" si="2812">HHM28</f>
        <v>25436.086199999998</v>
      </c>
      <c r="HHP28" s="358"/>
      <c r="HHQ28" s="358">
        <f t="shared" ref="HHQ28" si="2813">HHO28</f>
        <v>25436.086199999998</v>
      </c>
      <c r="HHR28" s="358"/>
      <c r="HHS28" s="358">
        <f t="shared" ref="HHS28" si="2814">HHQ28</f>
        <v>25436.086199999998</v>
      </c>
      <c r="HHT28" s="358"/>
      <c r="HHU28" s="358">
        <f t="shared" ref="HHU28" si="2815">HHS28</f>
        <v>25436.086199999998</v>
      </c>
      <c r="HHV28" s="358"/>
      <c r="HHW28" s="358">
        <f t="shared" ref="HHW28" si="2816">HHU28</f>
        <v>25436.086199999998</v>
      </c>
      <c r="HHX28" s="358"/>
      <c r="HHY28" s="358">
        <f t="shared" ref="HHY28" si="2817">HHW28</f>
        <v>25436.086199999998</v>
      </c>
      <c r="HHZ28" s="358"/>
      <c r="HIA28" s="358">
        <f t="shared" ref="HIA28" si="2818">HHY28</f>
        <v>25436.086199999998</v>
      </c>
      <c r="HIB28" s="358"/>
      <c r="HIC28" s="358">
        <f t="shared" ref="HIC28" si="2819">HIA28</f>
        <v>25436.086199999998</v>
      </c>
      <c r="HID28" s="358"/>
      <c r="HIE28" s="358">
        <f t="shared" ref="HIE28" si="2820">HIC28</f>
        <v>25436.086199999998</v>
      </c>
      <c r="HIF28" s="358"/>
      <c r="HIG28" s="358">
        <f t="shared" ref="HIG28" si="2821">HIE28</f>
        <v>25436.086199999998</v>
      </c>
      <c r="HIH28" s="358"/>
      <c r="HII28" s="358">
        <f t="shared" ref="HII28" si="2822">HIG28</f>
        <v>25436.086199999998</v>
      </c>
      <c r="HIJ28" s="358"/>
      <c r="HIK28" s="358">
        <f t="shared" ref="HIK28" si="2823">HII28</f>
        <v>25436.086199999998</v>
      </c>
      <c r="HIL28" s="358"/>
      <c r="HIM28" s="358">
        <f t="shared" ref="HIM28" si="2824">HIK28</f>
        <v>25436.086199999998</v>
      </c>
      <c r="HIN28" s="358"/>
      <c r="HIO28" s="358">
        <f t="shared" ref="HIO28" si="2825">HIM28</f>
        <v>25436.086199999998</v>
      </c>
      <c r="HIP28" s="358"/>
      <c r="HIQ28" s="358">
        <f t="shared" ref="HIQ28" si="2826">HIO28</f>
        <v>25436.086199999998</v>
      </c>
      <c r="HIR28" s="358"/>
      <c r="HIS28" s="358">
        <f t="shared" ref="HIS28" si="2827">HIQ28</f>
        <v>25436.086199999998</v>
      </c>
      <c r="HIT28" s="358"/>
      <c r="HIU28" s="358">
        <f t="shared" ref="HIU28" si="2828">HIS28</f>
        <v>25436.086199999998</v>
      </c>
      <c r="HIV28" s="358"/>
      <c r="HIW28" s="358">
        <f t="shared" ref="HIW28" si="2829">HIU28</f>
        <v>25436.086199999998</v>
      </c>
      <c r="HIX28" s="358"/>
      <c r="HIY28" s="358">
        <f t="shared" ref="HIY28" si="2830">HIW28</f>
        <v>25436.086199999998</v>
      </c>
      <c r="HIZ28" s="358"/>
      <c r="HJA28" s="358">
        <f t="shared" ref="HJA28" si="2831">HIY28</f>
        <v>25436.086199999998</v>
      </c>
      <c r="HJB28" s="358"/>
      <c r="HJC28" s="358">
        <f t="shared" ref="HJC28" si="2832">HJA28</f>
        <v>25436.086199999998</v>
      </c>
      <c r="HJD28" s="358"/>
      <c r="HJE28" s="358">
        <f t="shared" ref="HJE28" si="2833">HJC28</f>
        <v>25436.086199999998</v>
      </c>
      <c r="HJF28" s="358"/>
      <c r="HJG28" s="358">
        <f t="shared" ref="HJG28" si="2834">HJE28</f>
        <v>25436.086199999998</v>
      </c>
      <c r="HJH28" s="358"/>
      <c r="HJI28" s="358">
        <f t="shared" ref="HJI28" si="2835">HJG28</f>
        <v>25436.086199999998</v>
      </c>
      <c r="HJJ28" s="358"/>
      <c r="HJK28" s="358">
        <f t="shared" ref="HJK28" si="2836">HJI28</f>
        <v>25436.086199999998</v>
      </c>
      <c r="HJL28" s="358"/>
      <c r="HJM28" s="358">
        <f t="shared" ref="HJM28" si="2837">HJK28</f>
        <v>25436.086199999998</v>
      </c>
      <c r="HJN28" s="358"/>
      <c r="HJO28" s="358">
        <f t="shared" ref="HJO28" si="2838">HJM28</f>
        <v>25436.086199999998</v>
      </c>
      <c r="HJP28" s="358"/>
      <c r="HJQ28" s="358">
        <f t="shared" ref="HJQ28" si="2839">HJO28</f>
        <v>25436.086199999998</v>
      </c>
      <c r="HJR28" s="358"/>
      <c r="HJS28" s="358">
        <f t="shared" ref="HJS28" si="2840">HJQ28</f>
        <v>25436.086199999998</v>
      </c>
      <c r="HJT28" s="358"/>
      <c r="HJU28" s="358">
        <f t="shared" ref="HJU28" si="2841">HJS28</f>
        <v>25436.086199999998</v>
      </c>
      <c r="HJV28" s="358"/>
      <c r="HJW28" s="358">
        <f t="shared" ref="HJW28" si="2842">HJU28</f>
        <v>25436.086199999998</v>
      </c>
      <c r="HJX28" s="358"/>
      <c r="HJY28" s="358">
        <f t="shared" ref="HJY28" si="2843">HJW28</f>
        <v>25436.086199999998</v>
      </c>
      <c r="HJZ28" s="358"/>
      <c r="HKA28" s="358">
        <f t="shared" ref="HKA28" si="2844">HJY28</f>
        <v>25436.086199999998</v>
      </c>
      <c r="HKB28" s="358"/>
      <c r="HKC28" s="358">
        <f t="shared" ref="HKC28" si="2845">HKA28</f>
        <v>25436.086199999998</v>
      </c>
      <c r="HKD28" s="358"/>
      <c r="HKE28" s="358">
        <f t="shared" ref="HKE28" si="2846">HKC28</f>
        <v>25436.086199999998</v>
      </c>
      <c r="HKF28" s="358"/>
      <c r="HKG28" s="358">
        <f t="shared" ref="HKG28" si="2847">HKE28</f>
        <v>25436.086199999998</v>
      </c>
      <c r="HKH28" s="358"/>
      <c r="HKI28" s="358">
        <f t="shared" ref="HKI28" si="2848">HKG28</f>
        <v>25436.086199999998</v>
      </c>
      <c r="HKJ28" s="358"/>
      <c r="HKK28" s="358">
        <f t="shared" ref="HKK28" si="2849">HKI28</f>
        <v>25436.086199999998</v>
      </c>
      <c r="HKL28" s="358"/>
      <c r="HKM28" s="358">
        <f t="shared" ref="HKM28" si="2850">HKK28</f>
        <v>25436.086199999998</v>
      </c>
      <c r="HKN28" s="358"/>
      <c r="HKO28" s="358">
        <f t="shared" ref="HKO28" si="2851">HKM28</f>
        <v>25436.086199999998</v>
      </c>
      <c r="HKP28" s="358"/>
      <c r="HKQ28" s="358">
        <f t="shared" ref="HKQ28" si="2852">HKO28</f>
        <v>25436.086199999998</v>
      </c>
      <c r="HKR28" s="358"/>
      <c r="HKS28" s="358">
        <f t="shared" ref="HKS28" si="2853">HKQ28</f>
        <v>25436.086199999998</v>
      </c>
      <c r="HKT28" s="358"/>
      <c r="HKU28" s="358">
        <f t="shared" ref="HKU28" si="2854">HKS28</f>
        <v>25436.086199999998</v>
      </c>
      <c r="HKV28" s="358"/>
      <c r="HKW28" s="358">
        <f t="shared" ref="HKW28" si="2855">HKU28</f>
        <v>25436.086199999998</v>
      </c>
      <c r="HKX28" s="358"/>
      <c r="HKY28" s="358">
        <f t="shared" ref="HKY28" si="2856">HKW28</f>
        <v>25436.086199999998</v>
      </c>
      <c r="HKZ28" s="358"/>
      <c r="HLA28" s="358">
        <f t="shared" ref="HLA28" si="2857">HKY28</f>
        <v>25436.086199999998</v>
      </c>
      <c r="HLB28" s="358"/>
      <c r="HLC28" s="358">
        <f t="shared" ref="HLC28" si="2858">HLA28</f>
        <v>25436.086199999998</v>
      </c>
      <c r="HLD28" s="358"/>
      <c r="HLE28" s="358">
        <f t="shared" ref="HLE28" si="2859">HLC28</f>
        <v>25436.086199999998</v>
      </c>
      <c r="HLF28" s="358"/>
      <c r="HLG28" s="358">
        <f t="shared" ref="HLG28" si="2860">HLE28</f>
        <v>25436.086199999998</v>
      </c>
      <c r="HLH28" s="358"/>
      <c r="HLI28" s="358">
        <f t="shared" ref="HLI28" si="2861">HLG28</f>
        <v>25436.086199999998</v>
      </c>
      <c r="HLJ28" s="358"/>
      <c r="HLK28" s="358">
        <f t="shared" ref="HLK28" si="2862">HLI28</f>
        <v>25436.086199999998</v>
      </c>
      <c r="HLL28" s="358"/>
      <c r="HLM28" s="358">
        <f t="shared" ref="HLM28" si="2863">HLK28</f>
        <v>25436.086199999998</v>
      </c>
      <c r="HLN28" s="358"/>
      <c r="HLO28" s="358">
        <f t="shared" ref="HLO28" si="2864">HLM28</f>
        <v>25436.086199999998</v>
      </c>
      <c r="HLP28" s="358"/>
      <c r="HLQ28" s="358">
        <f t="shared" ref="HLQ28" si="2865">HLO28</f>
        <v>25436.086199999998</v>
      </c>
      <c r="HLR28" s="358"/>
      <c r="HLS28" s="358">
        <f t="shared" ref="HLS28" si="2866">HLQ28</f>
        <v>25436.086199999998</v>
      </c>
      <c r="HLT28" s="358"/>
      <c r="HLU28" s="358">
        <f t="shared" ref="HLU28" si="2867">HLS28</f>
        <v>25436.086199999998</v>
      </c>
      <c r="HLV28" s="358"/>
      <c r="HLW28" s="358">
        <f t="shared" ref="HLW28" si="2868">HLU28</f>
        <v>25436.086199999998</v>
      </c>
      <c r="HLX28" s="358"/>
      <c r="HLY28" s="358">
        <f t="shared" ref="HLY28" si="2869">HLW28</f>
        <v>25436.086199999998</v>
      </c>
      <c r="HLZ28" s="358"/>
      <c r="HMA28" s="358">
        <f t="shared" ref="HMA28" si="2870">HLY28</f>
        <v>25436.086199999998</v>
      </c>
      <c r="HMB28" s="358"/>
      <c r="HMC28" s="358">
        <f t="shared" ref="HMC28" si="2871">HMA28</f>
        <v>25436.086199999998</v>
      </c>
      <c r="HMD28" s="358"/>
      <c r="HME28" s="358">
        <f t="shared" ref="HME28" si="2872">HMC28</f>
        <v>25436.086199999998</v>
      </c>
      <c r="HMF28" s="358"/>
      <c r="HMG28" s="358">
        <f t="shared" ref="HMG28" si="2873">HME28</f>
        <v>25436.086199999998</v>
      </c>
      <c r="HMH28" s="358"/>
      <c r="HMI28" s="358">
        <f t="shared" ref="HMI28" si="2874">HMG28</f>
        <v>25436.086199999998</v>
      </c>
      <c r="HMJ28" s="358"/>
      <c r="HMK28" s="358">
        <f t="shared" ref="HMK28" si="2875">HMI28</f>
        <v>25436.086199999998</v>
      </c>
      <c r="HML28" s="358"/>
      <c r="HMM28" s="358">
        <f t="shared" ref="HMM28" si="2876">HMK28</f>
        <v>25436.086199999998</v>
      </c>
      <c r="HMN28" s="358"/>
      <c r="HMO28" s="358">
        <f t="shared" ref="HMO28" si="2877">HMM28</f>
        <v>25436.086199999998</v>
      </c>
      <c r="HMP28" s="358"/>
      <c r="HMQ28" s="358">
        <f t="shared" ref="HMQ28" si="2878">HMO28</f>
        <v>25436.086199999998</v>
      </c>
      <c r="HMR28" s="358"/>
      <c r="HMS28" s="358">
        <f t="shared" ref="HMS28" si="2879">HMQ28</f>
        <v>25436.086199999998</v>
      </c>
      <c r="HMT28" s="358"/>
      <c r="HMU28" s="358">
        <f t="shared" ref="HMU28" si="2880">HMS28</f>
        <v>25436.086199999998</v>
      </c>
      <c r="HMV28" s="358"/>
      <c r="HMW28" s="358">
        <f t="shared" ref="HMW28" si="2881">HMU28</f>
        <v>25436.086199999998</v>
      </c>
      <c r="HMX28" s="358"/>
      <c r="HMY28" s="358">
        <f t="shared" ref="HMY28" si="2882">HMW28</f>
        <v>25436.086199999998</v>
      </c>
      <c r="HMZ28" s="358"/>
      <c r="HNA28" s="358">
        <f t="shared" ref="HNA28" si="2883">HMY28</f>
        <v>25436.086199999998</v>
      </c>
      <c r="HNB28" s="358"/>
      <c r="HNC28" s="358">
        <f t="shared" ref="HNC28" si="2884">HNA28</f>
        <v>25436.086199999998</v>
      </c>
      <c r="HND28" s="358"/>
      <c r="HNE28" s="358">
        <f t="shared" ref="HNE28" si="2885">HNC28</f>
        <v>25436.086199999998</v>
      </c>
      <c r="HNF28" s="358"/>
      <c r="HNG28" s="358">
        <f t="shared" ref="HNG28" si="2886">HNE28</f>
        <v>25436.086199999998</v>
      </c>
      <c r="HNH28" s="358"/>
      <c r="HNI28" s="358">
        <f t="shared" ref="HNI28" si="2887">HNG28</f>
        <v>25436.086199999998</v>
      </c>
      <c r="HNJ28" s="358"/>
      <c r="HNK28" s="358">
        <f t="shared" ref="HNK28" si="2888">HNI28</f>
        <v>25436.086199999998</v>
      </c>
      <c r="HNL28" s="358"/>
      <c r="HNM28" s="358">
        <f t="shared" ref="HNM28" si="2889">HNK28</f>
        <v>25436.086199999998</v>
      </c>
      <c r="HNN28" s="358"/>
      <c r="HNO28" s="358">
        <f t="shared" ref="HNO28" si="2890">HNM28</f>
        <v>25436.086199999998</v>
      </c>
      <c r="HNP28" s="358"/>
      <c r="HNQ28" s="358">
        <f t="shared" ref="HNQ28" si="2891">HNO28</f>
        <v>25436.086199999998</v>
      </c>
      <c r="HNR28" s="358"/>
      <c r="HNS28" s="358">
        <f t="shared" ref="HNS28" si="2892">HNQ28</f>
        <v>25436.086199999998</v>
      </c>
      <c r="HNT28" s="358"/>
      <c r="HNU28" s="358">
        <f t="shared" ref="HNU28" si="2893">HNS28</f>
        <v>25436.086199999998</v>
      </c>
      <c r="HNV28" s="358"/>
      <c r="HNW28" s="358">
        <f t="shared" ref="HNW28" si="2894">HNU28</f>
        <v>25436.086199999998</v>
      </c>
      <c r="HNX28" s="358"/>
      <c r="HNY28" s="358">
        <f t="shared" ref="HNY28" si="2895">HNW28</f>
        <v>25436.086199999998</v>
      </c>
      <c r="HNZ28" s="358"/>
      <c r="HOA28" s="358">
        <f t="shared" ref="HOA28" si="2896">HNY28</f>
        <v>25436.086199999998</v>
      </c>
      <c r="HOB28" s="358"/>
      <c r="HOC28" s="358">
        <f t="shared" ref="HOC28" si="2897">HOA28</f>
        <v>25436.086199999998</v>
      </c>
      <c r="HOD28" s="358"/>
      <c r="HOE28" s="358">
        <f t="shared" ref="HOE28" si="2898">HOC28</f>
        <v>25436.086199999998</v>
      </c>
      <c r="HOF28" s="358"/>
      <c r="HOG28" s="358">
        <f t="shared" ref="HOG28" si="2899">HOE28</f>
        <v>25436.086199999998</v>
      </c>
      <c r="HOH28" s="358"/>
      <c r="HOI28" s="358">
        <f t="shared" ref="HOI28" si="2900">HOG28</f>
        <v>25436.086199999998</v>
      </c>
      <c r="HOJ28" s="358"/>
      <c r="HOK28" s="358">
        <f t="shared" ref="HOK28" si="2901">HOI28</f>
        <v>25436.086199999998</v>
      </c>
      <c r="HOL28" s="358"/>
      <c r="HOM28" s="358">
        <f t="shared" ref="HOM28" si="2902">HOK28</f>
        <v>25436.086199999998</v>
      </c>
      <c r="HON28" s="358"/>
      <c r="HOO28" s="358">
        <f t="shared" ref="HOO28" si="2903">HOM28</f>
        <v>25436.086199999998</v>
      </c>
      <c r="HOP28" s="358"/>
      <c r="HOQ28" s="358">
        <f t="shared" ref="HOQ28" si="2904">HOO28</f>
        <v>25436.086199999998</v>
      </c>
      <c r="HOR28" s="358"/>
      <c r="HOS28" s="358">
        <f t="shared" ref="HOS28" si="2905">HOQ28</f>
        <v>25436.086199999998</v>
      </c>
      <c r="HOT28" s="358"/>
      <c r="HOU28" s="358">
        <f t="shared" ref="HOU28" si="2906">HOS28</f>
        <v>25436.086199999998</v>
      </c>
      <c r="HOV28" s="358"/>
      <c r="HOW28" s="358">
        <f t="shared" ref="HOW28" si="2907">HOU28</f>
        <v>25436.086199999998</v>
      </c>
      <c r="HOX28" s="358"/>
      <c r="HOY28" s="358">
        <f t="shared" ref="HOY28" si="2908">HOW28</f>
        <v>25436.086199999998</v>
      </c>
      <c r="HOZ28" s="358"/>
      <c r="HPA28" s="358">
        <f t="shared" ref="HPA28" si="2909">HOY28</f>
        <v>25436.086199999998</v>
      </c>
      <c r="HPB28" s="358"/>
      <c r="HPC28" s="358">
        <f t="shared" ref="HPC28" si="2910">HPA28</f>
        <v>25436.086199999998</v>
      </c>
      <c r="HPD28" s="358"/>
      <c r="HPE28" s="358">
        <f t="shared" ref="HPE28" si="2911">HPC28</f>
        <v>25436.086199999998</v>
      </c>
      <c r="HPF28" s="358"/>
      <c r="HPG28" s="358">
        <f t="shared" ref="HPG28" si="2912">HPE28</f>
        <v>25436.086199999998</v>
      </c>
      <c r="HPH28" s="358"/>
      <c r="HPI28" s="358">
        <f t="shared" ref="HPI28" si="2913">HPG28</f>
        <v>25436.086199999998</v>
      </c>
      <c r="HPJ28" s="358"/>
      <c r="HPK28" s="358">
        <f t="shared" ref="HPK28" si="2914">HPI28</f>
        <v>25436.086199999998</v>
      </c>
      <c r="HPL28" s="358"/>
      <c r="HPM28" s="358">
        <f t="shared" ref="HPM28" si="2915">HPK28</f>
        <v>25436.086199999998</v>
      </c>
      <c r="HPN28" s="358"/>
      <c r="HPO28" s="358">
        <f t="shared" ref="HPO28" si="2916">HPM28</f>
        <v>25436.086199999998</v>
      </c>
      <c r="HPP28" s="358"/>
      <c r="HPQ28" s="358">
        <f t="shared" ref="HPQ28" si="2917">HPO28</f>
        <v>25436.086199999998</v>
      </c>
      <c r="HPR28" s="358"/>
      <c r="HPS28" s="358">
        <f t="shared" ref="HPS28" si="2918">HPQ28</f>
        <v>25436.086199999998</v>
      </c>
      <c r="HPT28" s="358"/>
      <c r="HPU28" s="358">
        <f t="shared" ref="HPU28" si="2919">HPS28</f>
        <v>25436.086199999998</v>
      </c>
      <c r="HPV28" s="358"/>
      <c r="HPW28" s="358">
        <f t="shared" ref="HPW28" si="2920">HPU28</f>
        <v>25436.086199999998</v>
      </c>
      <c r="HPX28" s="358"/>
      <c r="HPY28" s="358">
        <f t="shared" ref="HPY28" si="2921">HPW28</f>
        <v>25436.086199999998</v>
      </c>
      <c r="HPZ28" s="358"/>
      <c r="HQA28" s="358">
        <f t="shared" ref="HQA28" si="2922">HPY28</f>
        <v>25436.086199999998</v>
      </c>
      <c r="HQB28" s="358"/>
      <c r="HQC28" s="358">
        <f t="shared" ref="HQC28" si="2923">HQA28</f>
        <v>25436.086199999998</v>
      </c>
      <c r="HQD28" s="358"/>
      <c r="HQE28" s="358">
        <f t="shared" ref="HQE28" si="2924">HQC28</f>
        <v>25436.086199999998</v>
      </c>
      <c r="HQF28" s="358"/>
      <c r="HQG28" s="358">
        <f t="shared" ref="HQG28" si="2925">HQE28</f>
        <v>25436.086199999998</v>
      </c>
      <c r="HQH28" s="358"/>
      <c r="HQI28" s="358">
        <f t="shared" ref="HQI28" si="2926">HQG28</f>
        <v>25436.086199999998</v>
      </c>
      <c r="HQJ28" s="358"/>
      <c r="HQK28" s="358">
        <f t="shared" ref="HQK28" si="2927">HQI28</f>
        <v>25436.086199999998</v>
      </c>
      <c r="HQL28" s="358"/>
      <c r="HQM28" s="358">
        <f t="shared" ref="HQM28" si="2928">HQK28</f>
        <v>25436.086199999998</v>
      </c>
      <c r="HQN28" s="358"/>
      <c r="HQO28" s="358">
        <f t="shared" ref="HQO28" si="2929">HQM28</f>
        <v>25436.086199999998</v>
      </c>
      <c r="HQP28" s="358"/>
      <c r="HQQ28" s="358">
        <f t="shared" ref="HQQ28" si="2930">HQO28</f>
        <v>25436.086199999998</v>
      </c>
      <c r="HQR28" s="358"/>
      <c r="HQS28" s="358">
        <f t="shared" ref="HQS28" si="2931">HQQ28</f>
        <v>25436.086199999998</v>
      </c>
      <c r="HQT28" s="358"/>
      <c r="HQU28" s="358">
        <f t="shared" ref="HQU28" si="2932">HQS28</f>
        <v>25436.086199999998</v>
      </c>
      <c r="HQV28" s="358"/>
      <c r="HQW28" s="358">
        <f t="shared" ref="HQW28" si="2933">HQU28</f>
        <v>25436.086199999998</v>
      </c>
      <c r="HQX28" s="358"/>
      <c r="HQY28" s="358">
        <f t="shared" ref="HQY28" si="2934">HQW28</f>
        <v>25436.086199999998</v>
      </c>
      <c r="HQZ28" s="358"/>
      <c r="HRA28" s="358">
        <f t="shared" ref="HRA28" si="2935">HQY28</f>
        <v>25436.086199999998</v>
      </c>
      <c r="HRB28" s="358"/>
      <c r="HRC28" s="358">
        <f t="shared" ref="HRC28" si="2936">HRA28</f>
        <v>25436.086199999998</v>
      </c>
      <c r="HRD28" s="358"/>
      <c r="HRE28" s="358">
        <f t="shared" ref="HRE28" si="2937">HRC28</f>
        <v>25436.086199999998</v>
      </c>
      <c r="HRF28" s="358"/>
      <c r="HRG28" s="358">
        <f t="shared" ref="HRG28" si="2938">HRE28</f>
        <v>25436.086199999998</v>
      </c>
      <c r="HRH28" s="358"/>
      <c r="HRI28" s="358">
        <f t="shared" ref="HRI28" si="2939">HRG28</f>
        <v>25436.086199999998</v>
      </c>
      <c r="HRJ28" s="358"/>
      <c r="HRK28" s="358">
        <f t="shared" ref="HRK28" si="2940">HRI28</f>
        <v>25436.086199999998</v>
      </c>
      <c r="HRL28" s="358"/>
      <c r="HRM28" s="358">
        <f t="shared" ref="HRM28" si="2941">HRK28</f>
        <v>25436.086199999998</v>
      </c>
      <c r="HRN28" s="358"/>
      <c r="HRO28" s="358">
        <f t="shared" ref="HRO28" si="2942">HRM28</f>
        <v>25436.086199999998</v>
      </c>
      <c r="HRP28" s="358"/>
      <c r="HRQ28" s="358">
        <f t="shared" ref="HRQ28" si="2943">HRO28</f>
        <v>25436.086199999998</v>
      </c>
      <c r="HRR28" s="358"/>
      <c r="HRS28" s="358">
        <f t="shared" ref="HRS28" si="2944">HRQ28</f>
        <v>25436.086199999998</v>
      </c>
      <c r="HRT28" s="358"/>
      <c r="HRU28" s="358">
        <f t="shared" ref="HRU28" si="2945">HRS28</f>
        <v>25436.086199999998</v>
      </c>
      <c r="HRV28" s="358"/>
      <c r="HRW28" s="358">
        <f t="shared" ref="HRW28" si="2946">HRU28</f>
        <v>25436.086199999998</v>
      </c>
      <c r="HRX28" s="358"/>
      <c r="HRY28" s="358">
        <f t="shared" ref="HRY28" si="2947">HRW28</f>
        <v>25436.086199999998</v>
      </c>
      <c r="HRZ28" s="358"/>
      <c r="HSA28" s="358">
        <f t="shared" ref="HSA28" si="2948">HRY28</f>
        <v>25436.086199999998</v>
      </c>
      <c r="HSB28" s="358"/>
      <c r="HSC28" s="358">
        <f t="shared" ref="HSC28" si="2949">HSA28</f>
        <v>25436.086199999998</v>
      </c>
      <c r="HSD28" s="358"/>
      <c r="HSE28" s="358">
        <f t="shared" ref="HSE28" si="2950">HSC28</f>
        <v>25436.086199999998</v>
      </c>
      <c r="HSF28" s="358"/>
      <c r="HSG28" s="358">
        <f t="shared" ref="HSG28" si="2951">HSE28</f>
        <v>25436.086199999998</v>
      </c>
      <c r="HSH28" s="358"/>
      <c r="HSI28" s="358">
        <f t="shared" ref="HSI28" si="2952">HSG28</f>
        <v>25436.086199999998</v>
      </c>
      <c r="HSJ28" s="358"/>
      <c r="HSK28" s="358">
        <f t="shared" ref="HSK28" si="2953">HSI28</f>
        <v>25436.086199999998</v>
      </c>
      <c r="HSL28" s="358"/>
      <c r="HSM28" s="358">
        <f t="shared" ref="HSM28" si="2954">HSK28</f>
        <v>25436.086199999998</v>
      </c>
      <c r="HSN28" s="358"/>
      <c r="HSO28" s="358">
        <f t="shared" ref="HSO28" si="2955">HSM28</f>
        <v>25436.086199999998</v>
      </c>
      <c r="HSP28" s="358"/>
      <c r="HSQ28" s="358">
        <f t="shared" ref="HSQ28" si="2956">HSO28</f>
        <v>25436.086199999998</v>
      </c>
      <c r="HSR28" s="358"/>
      <c r="HSS28" s="358">
        <f t="shared" ref="HSS28" si="2957">HSQ28</f>
        <v>25436.086199999998</v>
      </c>
      <c r="HST28" s="358"/>
      <c r="HSU28" s="358">
        <f t="shared" ref="HSU28" si="2958">HSS28</f>
        <v>25436.086199999998</v>
      </c>
      <c r="HSV28" s="358"/>
      <c r="HSW28" s="358">
        <f t="shared" ref="HSW28" si="2959">HSU28</f>
        <v>25436.086199999998</v>
      </c>
      <c r="HSX28" s="358"/>
      <c r="HSY28" s="358">
        <f t="shared" ref="HSY28" si="2960">HSW28</f>
        <v>25436.086199999998</v>
      </c>
      <c r="HSZ28" s="358"/>
      <c r="HTA28" s="358">
        <f t="shared" ref="HTA28" si="2961">HSY28</f>
        <v>25436.086199999998</v>
      </c>
      <c r="HTB28" s="358"/>
      <c r="HTC28" s="358">
        <f t="shared" ref="HTC28" si="2962">HTA28</f>
        <v>25436.086199999998</v>
      </c>
      <c r="HTD28" s="358"/>
      <c r="HTE28" s="358">
        <f t="shared" ref="HTE28" si="2963">HTC28</f>
        <v>25436.086199999998</v>
      </c>
      <c r="HTF28" s="358"/>
      <c r="HTG28" s="358">
        <f t="shared" ref="HTG28" si="2964">HTE28</f>
        <v>25436.086199999998</v>
      </c>
      <c r="HTH28" s="358"/>
      <c r="HTI28" s="358">
        <f t="shared" ref="HTI28" si="2965">HTG28</f>
        <v>25436.086199999998</v>
      </c>
      <c r="HTJ28" s="358"/>
      <c r="HTK28" s="358">
        <f t="shared" ref="HTK28" si="2966">HTI28</f>
        <v>25436.086199999998</v>
      </c>
      <c r="HTL28" s="358"/>
      <c r="HTM28" s="358">
        <f t="shared" ref="HTM28" si="2967">HTK28</f>
        <v>25436.086199999998</v>
      </c>
      <c r="HTN28" s="358"/>
      <c r="HTO28" s="358">
        <f t="shared" ref="HTO28" si="2968">HTM28</f>
        <v>25436.086199999998</v>
      </c>
      <c r="HTP28" s="358"/>
      <c r="HTQ28" s="358">
        <f t="shared" ref="HTQ28" si="2969">HTO28</f>
        <v>25436.086199999998</v>
      </c>
      <c r="HTR28" s="358"/>
      <c r="HTS28" s="358">
        <f t="shared" ref="HTS28" si="2970">HTQ28</f>
        <v>25436.086199999998</v>
      </c>
      <c r="HTT28" s="358"/>
      <c r="HTU28" s="358">
        <f t="shared" ref="HTU28" si="2971">HTS28</f>
        <v>25436.086199999998</v>
      </c>
      <c r="HTV28" s="358"/>
      <c r="HTW28" s="358">
        <f t="shared" ref="HTW28" si="2972">HTU28</f>
        <v>25436.086199999998</v>
      </c>
      <c r="HTX28" s="358"/>
      <c r="HTY28" s="358">
        <f t="shared" ref="HTY28" si="2973">HTW28</f>
        <v>25436.086199999998</v>
      </c>
      <c r="HTZ28" s="358"/>
      <c r="HUA28" s="358">
        <f t="shared" ref="HUA28" si="2974">HTY28</f>
        <v>25436.086199999998</v>
      </c>
      <c r="HUB28" s="358"/>
      <c r="HUC28" s="358">
        <f t="shared" ref="HUC28" si="2975">HUA28</f>
        <v>25436.086199999998</v>
      </c>
      <c r="HUD28" s="358"/>
      <c r="HUE28" s="358">
        <f t="shared" ref="HUE28" si="2976">HUC28</f>
        <v>25436.086199999998</v>
      </c>
      <c r="HUF28" s="358"/>
      <c r="HUG28" s="358">
        <f t="shared" ref="HUG28" si="2977">HUE28</f>
        <v>25436.086199999998</v>
      </c>
      <c r="HUH28" s="358"/>
      <c r="HUI28" s="358">
        <f t="shared" ref="HUI28" si="2978">HUG28</f>
        <v>25436.086199999998</v>
      </c>
      <c r="HUJ28" s="358"/>
      <c r="HUK28" s="358">
        <f t="shared" ref="HUK28" si="2979">HUI28</f>
        <v>25436.086199999998</v>
      </c>
      <c r="HUL28" s="358"/>
      <c r="HUM28" s="358">
        <f t="shared" ref="HUM28" si="2980">HUK28</f>
        <v>25436.086199999998</v>
      </c>
      <c r="HUN28" s="358"/>
      <c r="HUO28" s="358">
        <f t="shared" ref="HUO28" si="2981">HUM28</f>
        <v>25436.086199999998</v>
      </c>
      <c r="HUP28" s="358"/>
      <c r="HUQ28" s="358">
        <f t="shared" ref="HUQ28" si="2982">HUO28</f>
        <v>25436.086199999998</v>
      </c>
      <c r="HUR28" s="358"/>
      <c r="HUS28" s="358">
        <f t="shared" ref="HUS28" si="2983">HUQ28</f>
        <v>25436.086199999998</v>
      </c>
      <c r="HUT28" s="358"/>
      <c r="HUU28" s="358">
        <f t="shared" ref="HUU28" si="2984">HUS28</f>
        <v>25436.086199999998</v>
      </c>
      <c r="HUV28" s="358"/>
      <c r="HUW28" s="358">
        <f t="shared" ref="HUW28" si="2985">HUU28</f>
        <v>25436.086199999998</v>
      </c>
      <c r="HUX28" s="358"/>
      <c r="HUY28" s="358">
        <f t="shared" ref="HUY28" si="2986">HUW28</f>
        <v>25436.086199999998</v>
      </c>
      <c r="HUZ28" s="358"/>
      <c r="HVA28" s="358">
        <f t="shared" ref="HVA28" si="2987">HUY28</f>
        <v>25436.086199999998</v>
      </c>
      <c r="HVB28" s="358"/>
      <c r="HVC28" s="358">
        <f t="shared" ref="HVC28" si="2988">HVA28</f>
        <v>25436.086199999998</v>
      </c>
      <c r="HVD28" s="358"/>
      <c r="HVE28" s="358">
        <f t="shared" ref="HVE28" si="2989">HVC28</f>
        <v>25436.086199999998</v>
      </c>
      <c r="HVF28" s="358"/>
      <c r="HVG28" s="358">
        <f t="shared" ref="HVG28" si="2990">HVE28</f>
        <v>25436.086199999998</v>
      </c>
      <c r="HVH28" s="358"/>
      <c r="HVI28" s="358">
        <f t="shared" ref="HVI28" si="2991">HVG28</f>
        <v>25436.086199999998</v>
      </c>
      <c r="HVJ28" s="358"/>
      <c r="HVK28" s="358">
        <f t="shared" ref="HVK28" si="2992">HVI28</f>
        <v>25436.086199999998</v>
      </c>
      <c r="HVL28" s="358"/>
      <c r="HVM28" s="358">
        <f t="shared" ref="HVM28" si="2993">HVK28</f>
        <v>25436.086199999998</v>
      </c>
      <c r="HVN28" s="358"/>
      <c r="HVO28" s="358">
        <f t="shared" ref="HVO28" si="2994">HVM28</f>
        <v>25436.086199999998</v>
      </c>
      <c r="HVP28" s="358"/>
      <c r="HVQ28" s="358">
        <f t="shared" ref="HVQ28" si="2995">HVO28</f>
        <v>25436.086199999998</v>
      </c>
      <c r="HVR28" s="358"/>
      <c r="HVS28" s="358">
        <f t="shared" ref="HVS28" si="2996">HVQ28</f>
        <v>25436.086199999998</v>
      </c>
      <c r="HVT28" s="358"/>
      <c r="HVU28" s="358">
        <f t="shared" ref="HVU28" si="2997">HVS28</f>
        <v>25436.086199999998</v>
      </c>
      <c r="HVV28" s="358"/>
      <c r="HVW28" s="358">
        <f t="shared" ref="HVW28" si="2998">HVU28</f>
        <v>25436.086199999998</v>
      </c>
      <c r="HVX28" s="358"/>
      <c r="HVY28" s="358">
        <f t="shared" ref="HVY28" si="2999">HVW28</f>
        <v>25436.086199999998</v>
      </c>
      <c r="HVZ28" s="358"/>
      <c r="HWA28" s="358">
        <f t="shared" ref="HWA28" si="3000">HVY28</f>
        <v>25436.086199999998</v>
      </c>
      <c r="HWB28" s="358"/>
      <c r="HWC28" s="358">
        <f t="shared" ref="HWC28" si="3001">HWA28</f>
        <v>25436.086199999998</v>
      </c>
      <c r="HWD28" s="358"/>
      <c r="HWE28" s="358">
        <f t="shared" ref="HWE28" si="3002">HWC28</f>
        <v>25436.086199999998</v>
      </c>
      <c r="HWF28" s="358"/>
      <c r="HWG28" s="358">
        <f t="shared" ref="HWG28" si="3003">HWE28</f>
        <v>25436.086199999998</v>
      </c>
      <c r="HWH28" s="358"/>
      <c r="HWI28" s="358">
        <f t="shared" ref="HWI28" si="3004">HWG28</f>
        <v>25436.086199999998</v>
      </c>
      <c r="HWJ28" s="358"/>
      <c r="HWK28" s="358">
        <f t="shared" ref="HWK28" si="3005">HWI28</f>
        <v>25436.086199999998</v>
      </c>
      <c r="HWL28" s="358"/>
      <c r="HWM28" s="358">
        <f t="shared" ref="HWM28" si="3006">HWK28</f>
        <v>25436.086199999998</v>
      </c>
      <c r="HWN28" s="358"/>
      <c r="HWO28" s="358">
        <f t="shared" ref="HWO28" si="3007">HWM28</f>
        <v>25436.086199999998</v>
      </c>
      <c r="HWP28" s="358"/>
      <c r="HWQ28" s="358">
        <f t="shared" ref="HWQ28" si="3008">HWO28</f>
        <v>25436.086199999998</v>
      </c>
      <c r="HWR28" s="358"/>
      <c r="HWS28" s="358">
        <f t="shared" ref="HWS28" si="3009">HWQ28</f>
        <v>25436.086199999998</v>
      </c>
      <c r="HWT28" s="358"/>
      <c r="HWU28" s="358">
        <f t="shared" ref="HWU28" si="3010">HWS28</f>
        <v>25436.086199999998</v>
      </c>
      <c r="HWV28" s="358"/>
      <c r="HWW28" s="358">
        <f t="shared" ref="HWW28" si="3011">HWU28</f>
        <v>25436.086199999998</v>
      </c>
      <c r="HWX28" s="358"/>
      <c r="HWY28" s="358">
        <f t="shared" ref="HWY28" si="3012">HWW28</f>
        <v>25436.086199999998</v>
      </c>
      <c r="HWZ28" s="358"/>
      <c r="HXA28" s="358">
        <f t="shared" ref="HXA28" si="3013">HWY28</f>
        <v>25436.086199999998</v>
      </c>
      <c r="HXB28" s="358"/>
      <c r="HXC28" s="358">
        <f t="shared" ref="HXC28" si="3014">HXA28</f>
        <v>25436.086199999998</v>
      </c>
      <c r="HXD28" s="358"/>
      <c r="HXE28" s="358">
        <f t="shared" ref="HXE28" si="3015">HXC28</f>
        <v>25436.086199999998</v>
      </c>
      <c r="HXF28" s="358"/>
      <c r="HXG28" s="358">
        <f t="shared" ref="HXG28" si="3016">HXE28</f>
        <v>25436.086199999998</v>
      </c>
      <c r="HXH28" s="358"/>
      <c r="HXI28" s="358">
        <f t="shared" ref="HXI28" si="3017">HXG28</f>
        <v>25436.086199999998</v>
      </c>
      <c r="HXJ28" s="358"/>
      <c r="HXK28" s="358">
        <f t="shared" ref="HXK28" si="3018">HXI28</f>
        <v>25436.086199999998</v>
      </c>
      <c r="HXL28" s="358"/>
      <c r="HXM28" s="358">
        <f t="shared" ref="HXM28" si="3019">HXK28</f>
        <v>25436.086199999998</v>
      </c>
      <c r="HXN28" s="358"/>
      <c r="HXO28" s="358">
        <f t="shared" ref="HXO28" si="3020">HXM28</f>
        <v>25436.086199999998</v>
      </c>
      <c r="HXP28" s="358"/>
      <c r="HXQ28" s="358">
        <f t="shared" ref="HXQ28" si="3021">HXO28</f>
        <v>25436.086199999998</v>
      </c>
      <c r="HXR28" s="358"/>
      <c r="HXS28" s="358">
        <f t="shared" ref="HXS28" si="3022">HXQ28</f>
        <v>25436.086199999998</v>
      </c>
      <c r="HXT28" s="358"/>
      <c r="HXU28" s="358">
        <f t="shared" ref="HXU28" si="3023">HXS28</f>
        <v>25436.086199999998</v>
      </c>
      <c r="HXV28" s="358"/>
      <c r="HXW28" s="358">
        <f t="shared" ref="HXW28" si="3024">HXU28</f>
        <v>25436.086199999998</v>
      </c>
      <c r="HXX28" s="358"/>
      <c r="HXY28" s="358">
        <f t="shared" ref="HXY28" si="3025">HXW28</f>
        <v>25436.086199999998</v>
      </c>
      <c r="HXZ28" s="358"/>
      <c r="HYA28" s="358">
        <f t="shared" ref="HYA28" si="3026">HXY28</f>
        <v>25436.086199999998</v>
      </c>
      <c r="HYB28" s="358"/>
      <c r="HYC28" s="358">
        <f t="shared" ref="HYC28" si="3027">HYA28</f>
        <v>25436.086199999998</v>
      </c>
      <c r="HYD28" s="358"/>
      <c r="HYE28" s="358">
        <f t="shared" ref="HYE28" si="3028">HYC28</f>
        <v>25436.086199999998</v>
      </c>
      <c r="HYF28" s="358"/>
      <c r="HYG28" s="358">
        <f t="shared" ref="HYG28" si="3029">HYE28</f>
        <v>25436.086199999998</v>
      </c>
      <c r="HYH28" s="358"/>
      <c r="HYI28" s="358">
        <f t="shared" ref="HYI28" si="3030">HYG28</f>
        <v>25436.086199999998</v>
      </c>
      <c r="HYJ28" s="358"/>
      <c r="HYK28" s="358">
        <f t="shared" ref="HYK28" si="3031">HYI28</f>
        <v>25436.086199999998</v>
      </c>
      <c r="HYL28" s="358"/>
      <c r="HYM28" s="358">
        <f t="shared" ref="HYM28" si="3032">HYK28</f>
        <v>25436.086199999998</v>
      </c>
      <c r="HYN28" s="358"/>
      <c r="HYO28" s="358">
        <f t="shared" ref="HYO28" si="3033">HYM28</f>
        <v>25436.086199999998</v>
      </c>
      <c r="HYP28" s="358"/>
      <c r="HYQ28" s="358">
        <f t="shared" ref="HYQ28" si="3034">HYO28</f>
        <v>25436.086199999998</v>
      </c>
      <c r="HYR28" s="358"/>
      <c r="HYS28" s="358">
        <f t="shared" ref="HYS28" si="3035">HYQ28</f>
        <v>25436.086199999998</v>
      </c>
      <c r="HYT28" s="358"/>
      <c r="HYU28" s="358">
        <f t="shared" ref="HYU28" si="3036">HYS28</f>
        <v>25436.086199999998</v>
      </c>
      <c r="HYV28" s="358"/>
      <c r="HYW28" s="358">
        <f t="shared" ref="HYW28" si="3037">HYU28</f>
        <v>25436.086199999998</v>
      </c>
      <c r="HYX28" s="358"/>
      <c r="HYY28" s="358">
        <f t="shared" ref="HYY28" si="3038">HYW28</f>
        <v>25436.086199999998</v>
      </c>
      <c r="HYZ28" s="358"/>
      <c r="HZA28" s="358">
        <f t="shared" ref="HZA28" si="3039">HYY28</f>
        <v>25436.086199999998</v>
      </c>
      <c r="HZB28" s="358"/>
      <c r="HZC28" s="358">
        <f t="shared" ref="HZC28" si="3040">HZA28</f>
        <v>25436.086199999998</v>
      </c>
      <c r="HZD28" s="358"/>
      <c r="HZE28" s="358">
        <f t="shared" ref="HZE28" si="3041">HZC28</f>
        <v>25436.086199999998</v>
      </c>
      <c r="HZF28" s="358"/>
      <c r="HZG28" s="358">
        <f t="shared" ref="HZG28" si="3042">HZE28</f>
        <v>25436.086199999998</v>
      </c>
      <c r="HZH28" s="358"/>
      <c r="HZI28" s="358">
        <f t="shared" ref="HZI28" si="3043">HZG28</f>
        <v>25436.086199999998</v>
      </c>
      <c r="HZJ28" s="358"/>
      <c r="HZK28" s="358">
        <f t="shared" ref="HZK28" si="3044">HZI28</f>
        <v>25436.086199999998</v>
      </c>
      <c r="HZL28" s="358"/>
      <c r="HZM28" s="358">
        <f t="shared" ref="HZM28" si="3045">HZK28</f>
        <v>25436.086199999998</v>
      </c>
      <c r="HZN28" s="358"/>
      <c r="HZO28" s="358">
        <f t="shared" ref="HZO28" si="3046">HZM28</f>
        <v>25436.086199999998</v>
      </c>
      <c r="HZP28" s="358"/>
      <c r="HZQ28" s="358">
        <f t="shared" ref="HZQ28" si="3047">HZO28</f>
        <v>25436.086199999998</v>
      </c>
      <c r="HZR28" s="358"/>
      <c r="HZS28" s="358">
        <f t="shared" ref="HZS28" si="3048">HZQ28</f>
        <v>25436.086199999998</v>
      </c>
      <c r="HZT28" s="358"/>
      <c r="HZU28" s="358">
        <f t="shared" ref="HZU28" si="3049">HZS28</f>
        <v>25436.086199999998</v>
      </c>
      <c r="HZV28" s="358"/>
      <c r="HZW28" s="358">
        <f t="shared" ref="HZW28" si="3050">HZU28</f>
        <v>25436.086199999998</v>
      </c>
      <c r="HZX28" s="358"/>
      <c r="HZY28" s="358">
        <f t="shared" ref="HZY28" si="3051">HZW28</f>
        <v>25436.086199999998</v>
      </c>
      <c r="HZZ28" s="358"/>
      <c r="IAA28" s="358">
        <f t="shared" ref="IAA28" si="3052">HZY28</f>
        <v>25436.086199999998</v>
      </c>
      <c r="IAB28" s="358"/>
      <c r="IAC28" s="358">
        <f t="shared" ref="IAC28" si="3053">IAA28</f>
        <v>25436.086199999998</v>
      </c>
      <c r="IAD28" s="358"/>
      <c r="IAE28" s="358">
        <f t="shared" ref="IAE28" si="3054">IAC28</f>
        <v>25436.086199999998</v>
      </c>
      <c r="IAF28" s="358"/>
      <c r="IAG28" s="358">
        <f t="shared" ref="IAG28" si="3055">IAE28</f>
        <v>25436.086199999998</v>
      </c>
      <c r="IAH28" s="358"/>
      <c r="IAI28" s="358">
        <f t="shared" ref="IAI28" si="3056">IAG28</f>
        <v>25436.086199999998</v>
      </c>
      <c r="IAJ28" s="358"/>
      <c r="IAK28" s="358">
        <f t="shared" ref="IAK28" si="3057">IAI28</f>
        <v>25436.086199999998</v>
      </c>
      <c r="IAL28" s="358"/>
      <c r="IAM28" s="358">
        <f t="shared" ref="IAM28" si="3058">IAK28</f>
        <v>25436.086199999998</v>
      </c>
      <c r="IAN28" s="358"/>
      <c r="IAO28" s="358">
        <f t="shared" ref="IAO28" si="3059">IAM28</f>
        <v>25436.086199999998</v>
      </c>
      <c r="IAP28" s="358"/>
      <c r="IAQ28" s="358">
        <f t="shared" ref="IAQ28" si="3060">IAO28</f>
        <v>25436.086199999998</v>
      </c>
      <c r="IAR28" s="358"/>
      <c r="IAS28" s="358">
        <f t="shared" ref="IAS28" si="3061">IAQ28</f>
        <v>25436.086199999998</v>
      </c>
      <c r="IAT28" s="358"/>
      <c r="IAU28" s="358">
        <f t="shared" ref="IAU28" si="3062">IAS28</f>
        <v>25436.086199999998</v>
      </c>
      <c r="IAV28" s="358"/>
      <c r="IAW28" s="358">
        <f t="shared" ref="IAW28" si="3063">IAU28</f>
        <v>25436.086199999998</v>
      </c>
      <c r="IAX28" s="358"/>
      <c r="IAY28" s="358">
        <f t="shared" ref="IAY28" si="3064">IAW28</f>
        <v>25436.086199999998</v>
      </c>
      <c r="IAZ28" s="358"/>
      <c r="IBA28" s="358">
        <f t="shared" ref="IBA28" si="3065">IAY28</f>
        <v>25436.086199999998</v>
      </c>
      <c r="IBB28" s="358"/>
      <c r="IBC28" s="358">
        <f t="shared" ref="IBC28" si="3066">IBA28</f>
        <v>25436.086199999998</v>
      </c>
      <c r="IBD28" s="358"/>
      <c r="IBE28" s="358">
        <f t="shared" ref="IBE28" si="3067">IBC28</f>
        <v>25436.086199999998</v>
      </c>
      <c r="IBF28" s="358"/>
      <c r="IBG28" s="358">
        <f t="shared" ref="IBG28" si="3068">IBE28</f>
        <v>25436.086199999998</v>
      </c>
      <c r="IBH28" s="358"/>
      <c r="IBI28" s="358">
        <f t="shared" ref="IBI28" si="3069">IBG28</f>
        <v>25436.086199999998</v>
      </c>
      <c r="IBJ28" s="358"/>
      <c r="IBK28" s="358">
        <f t="shared" ref="IBK28" si="3070">IBI28</f>
        <v>25436.086199999998</v>
      </c>
      <c r="IBL28" s="358"/>
      <c r="IBM28" s="358">
        <f t="shared" ref="IBM28" si="3071">IBK28</f>
        <v>25436.086199999998</v>
      </c>
      <c r="IBN28" s="358"/>
      <c r="IBO28" s="358">
        <f t="shared" ref="IBO28" si="3072">IBM28</f>
        <v>25436.086199999998</v>
      </c>
      <c r="IBP28" s="358"/>
      <c r="IBQ28" s="358">
        <f t="shared" ref="IBQ28" si="3073">IBO28</f>
        <v>25436.086199999998</v>
      </c>
      <c r="IBR28" s="358"/>
      <c r="IBS28" s="358">
        <f t="shared" ref="IBS28" si="3074">IBQ28</f>
        <v>25436.086199999998</v>
      </c>
      <c r="IBT28" s="358"/>
      <c r="IBU28" s="358">
        <f t="shared" ref="IBU28" si="3075">IBS28</f>
        <v>25436.086199999998</v>
      </c>
      <c r="IBV28" s="358"/>
      <c r="IBW28" s="358">
        <f t="shared" ref="IBW28" si="3076">IBU28</f>
        <v>25436.086199999998</v>
      </c>
      <c r="IBX28" s="358"/>
      <c r="IBY28" s="358">
        <f t="shared" ref="IBY28" si="3077">IBW28</f>
        <v>25436.086199999998</v>
      </c>
      <c r="IBZ28" s="358"/>
      <c r="ICA28" s="358">
        <f t="shared" ref="ICA28" si="3078">IBY28</f>
        <v>25436.086199999998</v>
      </c>
      <c r="ICB28" s="358"/>
      <c r="ICC28" s="358">
        <f t="shared" ref="ICC28" si="3079">ICA28</f>
        <v>25436.086199999998</v>
      </c>
      <c r="ICD28" s="358"/>
      <c r="ICE28" s="358">
        <f t="shared" ref="ICE28" si="3080">ICC28</f>
        <v>25436.086199999998</v>
      </c>
      <c r="ICF28" s="358"/>
      <c r="ICG28" s="358">
        <f t="shared" ref="ICG28" si="3081">ICE28</f>
        <v>25436.086199999998</v>
      </c>
      <c r="ICH28" s="358"/>
      <c r="ICI28" s="358">
        <f t="shared" ref="ICI28" si="3082">ICG28</f>
        <v>25436.086199999998</v>
      </c>
      <c r="ICJ28" s="358"/>
      <c r="ICK28" s="358">
        <f t="shared" ref="ICK28" si="3083">ICI28</f>
        <v>25436.086199999998</v>
      </c>
      <c r="ICL28" s="358"/>
      <c r="ICM28" s="358">
        <f t="shared" ref="ICM28" si="3084">ICK28</f>
        <v>25436.086199999998</v>
      </c>
      <c r="ICN28" s="358"/>
      <c r="ICO28" s="358">
        <f t="shared" ref="ICO28" si="3085">ICM28</f>
        <v>25436.086199999998</v>
      </c>
      <c r="ICP28" s="358"/>
      <c r="ICQ28" s="358">
        <f t="shared" ref="ICQ28" si="3086">ICO28</f>
        <v>25436.086199999998</v>
      </c>
      <c r="ICR28" s="358"/>
      <c r="ICS28" s="358">
        <f t="shared" ref="ICS28" si="3087">ICQ28</f>
        <v>25436.086199999998</v>
      </c>
      <c r="ICT28" s="358"/>
      <c r="ICU28" s="358">
        <f t="shared" ref="ICU28" si="3088">ICS28</f>
        <v>25436.086199999998</v>
      </c>
      <c r="ICV28" s="358"/>
      <c r="ICW28" s="358">
        <f t="shared" ref="ICW28" si="3089">ICU28</f>
        <v>25436.086199999998</v>
      </c>
      <c r="ICX28" s="358"/>
      <c r="ICY28" s="358">
        <f t="shared" ref="ICY28" si="3090">ICW28</f>
        <v>25436.086199999998</v>
      </c>
      <c r="ICZ28" s="358"/>
      <c r="IDA28" s="358">
        <f t="shared" ref="IDA28" si="3091">ICY28</f>
        <v>25436.086199999998</v>
      </c>
      <c r="IDB28" s="358"/>
      <c r="IDC28" s="358">
        <f t="shared" ref="IDC28" si="3092">IDA28</f>
        <v>25436.086199999998</v>
      </c>
      <c r="IDD28" s="358"/>
      <c r="IDE28" s="358">
        <f t="shared" ref="IDE28" si="3093">IDC28</f>
        <v>25436.086199999998</v>
      </c>
      <c r="IDF28" s="358"/>
      <c r="IDG28" s="358">
        <f t="shared" ref="IDG28" si="3094">IDE28</f>
        <v>25436.086199999998</v>
      </c>
      <c r="IDH28" s="358"/>
      <c r="IDI28" s="358">
        <f t="shared" ref="IDI28" si="3095">IDG28</f>
        <v>25436.086199999998</v>
      </c>
      <c r="IDJ28" s="358"/>
      <c r="IDK28" s="358">
        <f t="shared" ref="IDK28" si="3096">IDI28</f>
        <v>25436.086199999998</v>
      </c>
      <c r="IDL28" s="358"/>
      <c r="IDM28" s="358">
        <f t="shared" ref="IDM28" si="3097">IDK28</f>
        <v>25436.086199999998</v>
      </c>
      <c r="IDN28" s="358"/>
      <c r="IDO28" s="358">
        <f t="shared" ref="IDO28" si="3098">IDM28</f>
        <v>25436.086199999998</v>
      </c>
      <c r="IDP28" s="358"/>
      <c r="IDQ28" s="358">
        <f t="shared" ref="IDQ28" si="3099">IDO28</f>
        <v>25436.086199999998</v>
      </c>
      <c r="IDR28" s="358"/>
      <c r="IDS28" s="358">
        <f t="shared" ref="IDS28" si="3100">IDQ28</f>
        <v>25436.086199999998</v>
      </c>
      <c r="IDT28" s="358"/>
      <c r="IDU28" s="358">
        <f t="shared" ref="IDU28" si="3101">IDS28</f>
        <v>25436.086199999998</v>
      </c>
      <c r="IDV28" s="358"/>
      <c r="IDW28" s="358">
        <f t="shared" ref="IDW28" si="3102">IDU28</f>
        <v>25436.086199999998</v>
      </c>
      <c r="IDX28" s="358"/>
      <c r="IDY28" s="358">
        <f t="shared" ref="IDY28" si="3103">IDW28</f>
        <v>25436.086199999998</v>
      </c>
      <c r="IDZ28" s="358"/>
      <c r="IEA28" s="358">
        <f t="shared" ref="IEA28" si="3104">IDY28</f>
        <v>25436.086199999998</v>
      </c>
      <c r="IEB28" s="358"/>
      <c r="IEC28" s="358">
        <f t="shared" ref="IEC28" si="3105">IEA28</f>
        <v>25436.086199999998</v>
      </c>
      <c r="IED28" s="358"/>
      <c r="IEE28" s="358">
        <f t="shared" ref="IEE28" si="3106">IEC28</f>
        <v>25436.086199999998</v>
      </c>
      <c r="IEF28" s="358"/>
      <c r="IEG28" s="358">
        <f t="shared" ref="IEG28" si="3107">IEE28</f>
        <v>25436.086199999998</v>
      </c>
      <c r="IEH28" s="358"/>
      <c r="IEI28" s="358">
        <f t="shared" ref="IEI28" si="3108">IEG28</f>
        <v>25436.086199999998</v>
      </c>
      <c r="IEJ28" s="358"/>
      <c r="IEK28" s="358">
        <f t="shared" ref="IEK28" si="3109">IEI28</f>
        <v>25436.086199999998</v>
      </c>
      <c r="IEL28" s="358"/>
      <c r="IEM28" s="358">
        <f t="shared" ref="IEM28" si="3110">IEK28</f>
        <v>25436.086199999998</v>
      </c>
      <c r="IEN28" s="358"/>
      <c r="IEO28" s="358">
        <f t="shared" ref="IEO28" si="3111">IEM28</f>
        <v>25436.086199999998</v>
      </c>
      <c r="IEP28" s="358"/>
      <c r="IEQ28" s="358">
        <f t="shared" ref="IEQ28" si="3112">IEO28</f>
        <v>25436.086199999998</v>
      </c>
      <c r="IER28" s="358"/>
      <c r="IES28" s="358">
        <f t="shared" ref="IES28" si="3113">IEQ28</f>
        <v>25436.086199999998</v>
      </c>
      <c r="IET28" s="358"/>
      <c r="IEU28" s="358">
        <f t="shared" ref="IEU28" si="3114">IES28</f>
        <v>25436.086199999998</v>
      </c>
      <c r="IEV28" s="358"/>
      <c r="IEW28" s="358">
        <f t="shared" ref="IEW28" si="3115">IEU28</f>
        <v>25436.086199999998</v>
      </c>
      <c r="IEX28" s="358"/>
      <c r="IEY28" s="358">
        <f t="shared" ref="IEY28" si="3116">IEW28</f>
        <v>25436.086199999998</v>
      </c>
      <c r="IEZ28" s="358"/>
      <c r="IFA28" s="358">
        <f t="shared" ref="IFA28" si="3117">IEY28</f>
        <v>25436.086199999998</v>
      </c>
      <c r="IFB28" s="358"/>
      <c r="IFC28" s="358">
        <f t="shared" ref="IFC28" si="3118">IFA28</f>
        <v>25436.086199999998</v>
      </c>
      <c r="IFD28" s="358"/>
      <c r="IFE28" s="358">
        <f t="shared" ref="IFE28" si="3119">IFC28</f>
        <v>25436.086199999998</v>
      </c>
      <c r="IFF28" s="358"/>
      <c r="IFG28" s="358">
        <f t="shared" ref="IFG28" si="3120">IFE28</f>
        <v>25436.086199999998</v>
      </c>
      <c r="IFH28" s="358"/>
      <c r="IFI28" s="358">
        <f t="shared" ref="IFI28" si="3121">IFG28</f>
        <v>25436.086199999998</v>
      </c>
      <c r="IFJ28" s="358"/>
      <c r="IFK28" s="358">
        <f t="shared" ref="IFK28" si="3122">IFI28</f>
        <v>25436.086199999998</v>
      </c>
      <c r="IFL28" s="358"/>
      <c r="IFM28" s="358">
        <f t="shared" ref="IFM28" si="3123">IFK28</f>
        <v>25436.086199999998</v>
      </c>
      <c r="IFN28" s="358"/>
      <c r="IFO28" s="358">
        <f t="shared" ref="IFO28" si="3124">IFM28</f>
        <v>25436.086199999998</v>
      </c>
      <c r="IFP28" s="358"/>
      <c r="IFQ28" s="358">
        <f t="shared" ref="IFQ28" si="3125">IFO28</f>
        <v>25436.086199999998</v>
      </c>
      <c r="IFR28" s="358"/>
      <c r="IFS28" s="358">
        <f t="shared" ref="IFS28" si="3126">IFQ28</f>
        <v>25436.086199999998</v>
      </c>
      <c r="IFT28" s="358"/>
      <c r="IFU28" s="358">
        <f t="shared" ref="IFU28" si="3127">IFS28</f>
        <v>25436.086199999998</v>
      </c>
      <c r="IFV28" s="358"/>
      <c r="IFW28" s="358">
        <f t="shared" ref="IFW28" si="3128">IFU28</f>
        <v>25436.086199999998</v>
      </c>
      <c r="IFX28" s="358"/>
      <c r="IFY28" s="358">
        <f t="shared" ref="IFY28" si="3129">IFW28</f>
        <v>25436.086199999998</v>
      </c>
      <c r="IFZ28" s="358"/>
      <c r="IGA28" s="358">
        <f t="shared" ref="IGA28" si="3130">IFY28</f>
        <v>25436.086199999998</v>
      </c>
      <c r="IGB28" s="358"/>
      <c r="IGC28" s="358">
        <f t="shared" ref="IGC28" si="3131">IGA28</f>
        <v>25436.086199999998</v>
      </c>
      <c r="IGD28" s="358"/>
      <c r="IGE28" s="358">
        <f t="shared" ref="IGE28" si="3132">IGC28</f>
        <v>25436.086199999998</v>
      </c>
      <c r="IGF28" s="358"/>
      <c r="IGG28" s="358">
        <f t="shared" ref="IGG28" si="3133">IGE28</f>
        <v>25436.086199999998</v>
      </c>
      <c r="IGH28" s="358"/>
      <c r="IGI28" s="358">
        <f t="shared" ref="IGI28" si="3134">IGG28</f>
        <v>25436.086199999998</v>
      </c>
      <c r="IGJ28" s="358"/>
      <c r="IGK28" s="358">
        <f t="shared" ref="IGK28" si="3135">IGI28</f>
        <v>25436.086199999998</v>
      </c>
      <c r="IGL28" s="358"/>
      <c r="IGM28" s="358">
        <f t="shared" ref="IGM28" si="3136">IGK28</f>
        <v>25436.086199999998</v>
      </c>
      <c r="IGN28" s="358"/>
      <c r="IGO28" s="358">
        <f t="shared" ref="IGO28" si="3137">IGM28</f>
        <v>25436.086199999998</v>
      </c>
      <c r="IGP28" s="358"/>
      <c r="IGQ28" s="358">
        <f t="shared" ref="IGQ28" si="3138">IGO28</f>
        <v>25436.086199999998</v>
      </c>
      <c r="IGR28" s="358"/>
      <c r="IGS28" s="358">
        <f t="shared" ref="IGS28" si="3139">IGQ28</f>
        <v>25436.086199999998</v>
      </c>
      <c r="IGT28" s="358"/>
      <c r="IGU28" s="358">
        <f t="shared" ref="IGU28" si="3140">IGS28</f>
        <v>25436.086199999998</v>
      </c>
      <c r="IGV28" s="358"/>
      <c r="IGW28" s="358">
        <f t="shared" ref="IGW28" si="3141">IGU28</f>
        <v>25436.086199999998</v>
      </c>
      <c r="IGX28" s="358"/>
      <c r="IGY28" s="358">
        <f t="shared" ref="IGY28" si="3142">IGW28</f>
        <v>25436.086199999998</v>
      </c>
      <c r="IGZ28" s="358"/>
      <c r="IHA28" s="358">
        <f t="shared" ref="IHA28" si="3143">IGY28</f>
        <v>25436.086199999998</v>
      </c>
      <c r="IHB28" s="358"/>
      <c r="IHC28" s="358">
        <f t="shared" ref="IHC28" si="3144">IHA28</f>
        <v>25436.086199999998</v>
      </c>
      <c r="IHD28" s="358"/>
      <c r="IHE28" s="358">
        <f t="shared" ref="IHE28" si="3145">IHC28</f>
        <v>25436.086199999998</v>
      </c>
      <c r="IHF28" s="358"/>
      <c r="IHG28" s="358">
        <f t="shared" ref="IHG28" si="3146">IHE28</f>
        <v>25436.086199999998</v>
      </c>
      <c r="IHH28" s="358"/>
      <c r="IHI28" s="358">
        <f t="shared" ref="IHI28" si="3147">IHG28</f>
        <v>25436.086199999998</v>
      </c>
      <c r="IHJ28" s="358"/>
      <c r="IHK28" s="358">
        <f t="shared" ref="IHK28" si="3148">IHI28</f>
        <v>25436.086199999998</v>
      </c>
      <c r="IHL28" s="358"/>
      <c r="IHM28" s="358">
        <f t="shared" ref="IHM28" si="3149">IHK28</f>
        <v>25436.086199999998</v>
      </c>
      <c r="IHN28" s="358"/>
      <c r="IHO28" s="358">
        <f t="shared" ref="IHO28" si="3150">IHM28</f>
        <v>25436.086199999998</v>
      </c>
      <c r="IHP28" s="358"/>
      <c r="IHQ28" s="358">
        <f t="shared" ref="IHQ28" si="3151">IHO28</f>
        <v>25436.086199999998</v>
      </c>
      <c r="IHR28" s="358"/>
      <c r="IHS28" s="358">
        <f t="shared" ref="IHS28" si="3152">IHQ28</f>
        <v>25436.086199999998</v>
      </c>
      <c r="IHT28" s="358"/>
      <c r="IHU28" s="358">
        <f t="shared" ref="IHU28" si="3153">IHS28</f>
        <v>25436.086199999998</v>
      </c>
      <c r="IHV28" s="358"/>
      <c r="IHW28" s="358">
        <f t="shared" ref="IHW28" si="3154">IHU28</f>
        <v>25436.086199999998</v>
      </c>
      <c r="IHX28" s="358"/>
      <c r="IHY28" s="358">
        <f t="shared" ref="IHY28" si="3155">IHW28</f>
        <v>25436.086199999998</v>
      </c>
      <c r="IHZ28" s="358"/>
      <c r="IIA28" s="358">
        <f t="shared" ref="IIA28" si="3156">IHY28</f>
        <v>25436.086199999998</v>
      </c>
      <c r="IIB28" s="358"/>
      <c r="IIC28" s="358">
        <f t="shared" ref="IIC28" si="3157">IIA28</f>
        <v>25436.086199999998</v>
      </c>
      <c r="IID28" s="358"/>
      <c r="IIE28" s="358">
        <f t="shared" ref="IIE28" si="3158">IIC28</f>
        <v>25436.086199999998</v>
      </c>
      <c r="IIF28" s="358"/>
      <c r="IIG28" s="358">
        <f t="shared" ref="IIG28" si="3159">IIE28</f>
        <v>25436.086199999998</v>
      </c>
      <c r="IIH28" s="358"/>
      <c r="III28" s="358">
        <f t="shared" ref="III28" si="3160">IIG28</f>
        <v>25436.086199999998</v>
      </c>
      <c r="IIJ28" s="358"/>
      <c r="IIK28" s="358">
        <f t="shared" ref="IIK28" si="3161">III28</f>
        <v>25436.086199999998</v>
      </c>
      <c r="IIL28" s="358"/>
      <c r="IIM28" s="358">
        <f t="shared" ref="IIM28" si="3162">IIK28</f>
        <v>25436.086199999998</v>
      </c>
      <c r="IIN28" s="358"/>
      <c r="IIO28" s="358">
        <f t="shared" ref="IIO28" si="3163">IIM28</f>
        <v>25436.086199999998</v>
      </c>
      <c r="IIP28" s="358"/>
      <c r="IIQ28" s="358">
        <f t="shared" ref="IIQ28" si="3164">IIO28</f>
        <v>25436.086199999998</v>
      </c>
      <c r="IIR28" s="358"/>
      <c r="IIS28" s="358">
        <f t="shared" ref="IIS28" si="3165">IIQ28</f>
        <v>25436.086199999998</v>
      </c>
      <c r="IIT28" s="358"/>
      <c r="IIU28" s="358">
        <f t="shared" ref="IIU28" si="3166">IIS28</f>
        <v>25436.086199999998</v>
      </c>
      <c r="IIV28" s="358"/>
      <c r="IIW28" s="358">
        <f t="shared" ref="IIW28" si="3167">IIU28</f>
        <v>25436.086199999998</v>
      </c>
      <c r="IIX28" s="358"/>
      <c r="IIY28" s="358">
        <f t="shared" ref="IIY28" si="3168">IIW28</f>
        <v>25436.086199999998</v>
      </c>
      <c r="IIZ28" s="358"/>
      <c r="IJA28" s="358">
        <f t="shared" ref="IJA28" si="3169">IIY28</f>
        <v>25436.086199999998</v>
      </c>
      <c r="IJB28" s="358"/>
      <c r="IJC28" s="358">
        <f t="shared" ref="IJC28" si="3170">IJA28</f>
        <v>25436.086199999998</v>
      </c>
      <c r="IJD28" s="358"/>
      <c r="IJE28" s="358">
        <f t="shared" ref="IJE28" si="3171">IJC28</f>
        <v>25436.086199999998</v>
      </c>
      <c r="IJF28" s="358"/>
      <c r="IJG28" s="358">
        <f t="shared" ref="IJG28" si="3172">IJE28</f>
        <v>25436.086199999998</v>
      </c>
      <c r="IJH28" s="358"/>
      <c r="IJI28" s="358">
        <f t="shared" ref="IJI28" si="3173">IJG28</f>
        <v>25436.086199999998</v>
      </c>
      <c r="IJJ28" s="358"/>
      <c r="IJK28" s="358">
        <f t="shared" ref="IJK28" si="3174">IJI28</f>
        <v>25436.086199999998</v>
      </c>
      <c r="IJL28" s="358"/>
      <c r="IJM28" s="358">
        <f t="shared" ref="IJM28" si="3175">IJK28</f>
        <v>25436.086199999998</v>
      </c>
      <c r="IJN28" s="358"/>
      <c r="IJO28" s="358">
        <f t="shared" ref="IJO28" si="3176">IJM28</f>
        <v>25436.086199999998</v>
      </c>
      <c r="IJP28" s="358"/>
      <c r="IJQ28" s="358">
        <f t="shared" ref="IJQ28" si="3177">IJO28</f>
        <v>25436.086199999998</v>
      </c>
      <c r="IJR28" s="358"/>
      <c r="IJS28" s="358">
        <f t="shared" ref="IJS28" si="3178">IJQ28</f>
        <v>25436.086199999998</v>
      </c>
      <c r="IJT28" s="358"/>
      <c r="IJU28" s="358">
        <f t="shared" ref="IJU28" si="3179">IJS28</f>
        <v>25436.086199999998</v>
      </c>
      <c r="IJV28" s="358"/>
      <c r="IJW28" s="358">
        <f t="shared" ref="IJW28" si="3180">IJU28</f>
        <v>25436.086199999998</v>
      </c>
      <c r="IJX28" s="358"/>
      <c r="IJY28" s="358">
        <f t="shared" ref="IJY28" si="3181">IJW28</f>
        <v>25436.086199999998</v>
      </c>
      <c r="IJZ28" s="358"/>
      <c r="IKA28" s="358">
        <f t="shared" ref="IKA28" si="3182">IJY28</f>
        <v>25436.086199999998</v>
      </c>
      <c r="IKB28" s="358"/>
      <c r="IKC28" s="358">
        <f t="shared" ref="IKC28" si="3183">IKA28</f>
        <v>25436.086199999998</v>
      </c>
      <c r="IKD28" s="358"/>
      <c r="IKE28" s="358">
        <f t="shared" ref="IKE28" si="3184">IKC28</f>
        <v>25436.086199999998</v>
      </c>
      <c r="IKF28" s="358"/>
      <c r="IKG28" s="358">
        <f t="shared" ref="IKG28" si="3185">IKE28</f>
        <v>25436.086199999998</v>
      </c>
      <c r="IKH28" s="358"/>
      <c r="IKI28" s="358">
        <f t="shared" ref="IKI28" si="3186">IKG28</f>
        <v>25436.086199999998</v>
      </c>
      <c r="IKJ28" s="358"/>
      <c r="IKK28" s="358">
        <f t="shared" ref="IKK28" si="3187">IKI28</f>
        <v>25436.086199999998</v>
      </c>
      <c r="IKL28" s="358"/>
      <c r="IKM28" s="358">
        <f t="shared" ref="IKM28" si="3188">IKK28</f>
        <v>25436.086199999998</v>
      </c>
      <c r="IKN28" s="358"/>
      <c r="IKO28" s="358">
        <f t="shared" ref="IKO28" si="3189">IKM28</f>
        <v>25436.086199999998</v>
      </c>
      <c r="IKP28" s="358"/>
      <c r="IKQ28" s="358">
        <f t="shared" ref="IKQ28" si="3190">IKO28</f>
        <v>25436.086199999998</v>
      </c>
      <c r="IKR28" s="358"/>
      <c r="IKS28" s="358">
        <f t="shared" ref="IKS28" si="3191">IKQ28</f>
        <v>25436.086199999998</v>
      </c>
      <c r="IKT28" s="358"/>
      <c r="IKU28" s="358">
        <f t="shared" ref="IKU28" si="3192">IKS28</f>
        <v>25436.086199999998</v>
      </c>
      <c r="IKV28" s="358"/>
      <c r="IKW28" s="358">
        <f t="shared" ref="IKW28" si="3193">IKU28</f>
        <v>25436.086199999998</v>
      </c>
      <c r="IKX28" s="358"/>
      <c r="IKY28" s="358">
        <f t="shared" ref="IKY28" si="3194">IKW28</f>
        <v>25436.086199999998</v>
      </c>
      <c r="IKZ28" s="358"/>
      <c r="ILA28" s="358">
        <f t="shared" ref="ILA28" si="3195">IKY28</f>
        <v>25436.086199999998</v>
      </c>
      <c r="ILB28" s="358"/>
      <c r="ILC28" s="358">
        <f t="shared" ref="ILC28" si="3196">ILA28</f>
        <v>25436.086199999998</v>
      </c>
      <c r="ILD28" s="358"/>
      <c r="ILE28" s="358">
        <f t="shared" ref="ILE28" si="3197">ILC28</f>
        <v>25436.086199999998</v>
      </c>
      <c r="ILF28" s="358"/>
      <c r="ILG28" s="358">
        <f t="shared" ref="ILG28" si="3198">ILE28</f>
        <v>25436.086199999998</v>
      </c>
      <c r="ILH28" s="358"/>
      <c r="ILI28" s="358">
        <f t="shared" ref="ILI28" si="3199">ILG28</f>
        <v>25436.086199999998</v>
      </c>
      <c r="ILJ28" s="358"/>
      <c r="ILK28" s="358">
        <f t="shared" ref="ILK28" si="3200">ILI28</f>
        <v>25436.086199999998</v>
      </c>
      <c r="ILL28" s="358"/>
      <c r="ILM28" s="358">
        <f t="shared" ref="ILM28" si="3201">ILK28</f>
        <v>25436.086199999998</v>
      </c>
      <c r="ILN28" s="358"/>
      <c r="ILO28" s="358">
        <f t="shared" ref="ILO28" si="3202">ILM28</f>
        <v>25436.086199999998</v>
      </c>
      <c r="ILP28" s="358"/>
      <c r="ILQ28" s="358">
        <f t="shared" ref="ILQ28" si="3203">ILO28</f>
        <v>25436.086199999998</v>
      </c>
      <c r="ILR28" s="358"/>
      <c r="ILS28" s="358">
        <f t="shared" ref="ILS28" si="3204">ILQ28</f>
        <v>25436.086199999998</v>
      </c>
      <c r="ILT28" s="358"/>
      <c r="ILU28" s="358">
        <f t="shared" ref="ILU28" si="3205">ILS28</f>
        <v>25436.086199999998</v>
      </c>
      <c r="ILV28" s="358"/>
      <c r="ILW28" s="358">
        <f t="shared" ref="ILW28" si="3206">ILU28</f>
        <v>25436.086199999998</v>
      </c>
      <c r="ILX28" s="358"/>
      <c r="ILY28" s="358">
        <f t="shared" ref="ILY28" si="3207">ILW28</f>
        <v>25436.086199999998</v>
      </c>
      <c r="ILZ28" s="358"/>
      <c r="IMA28" s="358">
        <f t="shared" ref="IMA28" si="3208">ILY28</f>
        <v>25436.086199999998</v>
      </c>
      <c r="IMB28" s="358"/>
      <c r="IMC28" s="358">
        <f t="shared" ref="IMC28" si="3209">IMA28</f>
        <v>25436.086199999998</v>
      </c>
      <c r="IMD28" s="358"/>
      <c r="IME28" s="358">
        <f t="shared" ref="IME28" si="3210">IMC28</f>
        <v>25436.086199999998</v>
      </c>
      <c r="IMF28" s="358"/>
      <c r="IMG28" s="358">
        <f t="shared" ref="IMG28" si="3211">IME28</f>
        <v>25436.086199999998</v>
      </c>
      <c r="IMH28" s="358"/>
      <c r="IMI28" s="358">
        <f t="shared" ref="IMI28" si="3212">IMG28</f>
        <v>25436.086199999998</v>
      </c>
      <c r="IMJ28" s="358"/>
      <c r="IMK28" s="358">
        <f t="shared" ref="IMK28" si="3213">IMI28</f>
        <v>25436.086199999998</v>
      </c>
      <c r="IML28" s="358"/>
      <c r="IMM28" s="358">
        <f t="shared" ref="IMM28" si="3214">IMK28</f>
        <v>25436.086199999998</v>
      </c>
      <c r="IMN28" s="358"/>
      <c r="IMO28" s="358">
        <f t="shared" ref="IMO28" si="3215">IMM28</f>
        <v>25436.086199999998</v>
      </c>
      <c r="IMP28" s="358"/>
      <c r="IMQ28" s="358">
        <f t="shared" ref="IMQ28" si="3216">IMO28</f>
        <v>25436.086199999998</v>
      </c>
      <c r="IMR28" s="358"/>
      <c r="IMS28" s="358">
        <f t="shared" ref="IMS28" si="3217">IMQ28</f>
        <v>25436.086199999998</v>
      </c>
      <c r="IMT28" s="358"/>
      <c r="IMU28" s="358">
        <f t="shared" ref="IMU28" si="3218">IMS28</f>
        <v>25436.086199999998</v>
      </c>
      <c r="IMV28" s="358"/>
      <c r="IMW28" s="358">
        <f t="shared" ref="IMW28" si="3219">IMU28</f>
        <v>25436.086199999998</v>
      </c>
      <c r="IMX28" s="358"/>
      <c r="IMY28" s="358">
        <f t="shared" ref="IMY28" si="3220">IMW28</f>
        <v>25436.086199999998</v>
      </c>
      <c r="IMZ28" s="358"/>
      <c r="INA28" s="358">
        <f t="shared" ref="INA28" si="3221">IMY28</f>
        <v>25436.086199999998</v>
      </c>
      <c r="INB28" s="358"/>
      <c r="INC28" s="358">
        <f t="shared" ref="INC28" si="3222">INA28</f>
        <v>25436.086199999998</v>
      </c>
      <c r="IND28" s="358"/>
      <c r="INE28" s="358">
        <f t="shared" ref="INE28" si="3223">INC28</f>
        <v>25436.086199999998</v>
      </c>
      <c r="INF28" s="358"/>
      <c r="ING28" s="358">
        <f t="shared" ref="ING28" si="3224">INE28</f>
        <v>25436.086199999998</v>
      </c>
      <c r="INH28" s="358"/>
      <c r="INI28" s="358">
        <f t="shared" ref="INI28" si="3225">ING28</f>
        <v>25436.086199999998</v>
      </c>
      <c r="INJ28" s="358"/>
      <c r="INK28" s="358">
        <f t="shared" ref="INK28" si="3226">INI28</f>
        <v>25436.086199999998</v>
      </c>
      <c r="INL28" s="358"/>
      <c r="INM28" s="358">
        <f t="shared" ref="INM28" si="3227">INK28</f>
        <v>25436.086199999998</v>
      </c>
      <c r="INN28" s="358"/>
      <c r="INO28" s="358">
        <f t="shared" ref="INO28" si="3228">INM28</f>
        <v>25436.086199999998</v>
      </c>
      <c r="INP28" s="358"/>
      <c r="INQ28" s="358">
        <f t="shared" ref="INQ28" si="3229">INO28</f>
        <v>25436.086199999998</v>
      </c>
      <c r="INR28" s="358"/>
      <c r="INS28" s="358">
        <f t="shared" ref="INS28" si="3230">INQ28</f>
        <v>25436.086199999998</v>
      </c>
      <c r="INT28" s="358"/>
      <c r="INU28" s="358">
        <f t="shared" ref="INU28" si="3231">INS28</f>
        <v>25436.086199999998</v>
      </c>
      <c r="INV28" s="358"/>
      <c r="INW28" s="358">
        <f t="shared" ref="INW28" si="3232">INU28</f>
        <v>25436.086199999998</v>
      </c>
      <c r="INX28" s="358"/>
      <c r="INY28" s="358">
        <f t="shared" ref="INY28" si="3233">INW28</f>
        <v>25436.086199999998</v>
      </c>
      <c r="INZ28" s="358"/>
      <c r="IOA28" s="358">
        <f t="shared" ref="IOA28" si="3234">INY28</f>
        <v>25436.086199999998</v>
      </c>
      <c r="IOB28" s="358"/>
      <c r="IOC28" s="358">
        <f t="shared" ref="IOC28" si="3235">IOA28</f>
        <v>25436.086199999998</v>
      </c>
      <c r="IOD28" s="358"/>
      <c r="IOE28" s="358">
        <f t="shared" ref="IOE28" si="3236">IOC28</f>
        <v>25436.086199999998</v>
      </c>
      <c r="IOF28" s="358"/>
      <c r="IOG28" s="358">
        <f t="shared" ref="IOG28" si="3237">IOE28</f>
        <v>25436.086199999998</v>
      </c>
      <c r="IOH28" s="358"/>
      <c r="IOI28" s="358">
        <f t="shared" ref="IOI28" si="3238">IOG28</f>
        <v>25436.086199999998</v>
      </c>
      <c r="IOJ28" s="358"/>
      <c r="IOK28" s="358">
        <f t="shared" ref="IOK28" si="3239">IOI28</f>
        <v>25436.086199999998</v>
      </c>
      <c r="IOL28" s="358"/>
      <c r="IOM28" s="358">
        <f t="shared" ref="IOM28" si="3240">IOK28</f>
        <v>25436.086199999998</v>
      </c>
      <c r="ION28" s="358"/>
      <c r="IOO28" s="358">
        <f t="shared" ref="IOO28" si="3241">IOM28</f>
        <v>25436.086199999998</v>
      </c>
      <c r="IOP28" s="358"/>
      <c r="IOQ28" s="358">
        <f t="shared" ref="IOQ28" si="3242">IOO28</f>
        <v>25436.086199999998</v>
      </c>
      <c r="IOR28" s="358"/>
      <c r="IOS28" s="358">
        <f t="shared" ref="IOS28" si="3243">IOQ28</f>
        <v>25436.086199999998</v>
      </c>
      <c r="IOT28" s="358"/>
      <c r="IOU28" s="358">
        <f t="shared" ref="IOU28" si="3244">IOS28</f>
        <v>25436.086199999998</v>
      </c>
      <c r="IOV28" s="358"/>
      <c r="IOW28" s="358">
        <f t="shared" ref="IOW28" si="3245">IOU28</f>
        <v>25436.086199999998</v>
      </c>
      <c r="IOX28" s="358"/>
      <c r="IOY28" s="358">
        <f t="shared" ref="IOY28" si="3246">IOW28</f>
        <v>25436.086199999998</v>
      </c>
      <c r="IOZ28" s="358"/>
      <c r="IPA28" s="358">
        <f t="shared" ref="IPA28" si="3247">IOY28</f>
        <v>25436.086199999998</v>
      </c>
      <c r="IPB28" s="358"/>
      <c r="IPC28" s="358">
        <f t="shared" ref="IPC28" si="3248">IPA28</f>
        <v>25436.086199999998</v>
      </c>
      <c r="IPD28" s="358"/>
      <c r="IPE28" s="358">
        <f t="shared" ref="IPE28" si="3249">IPC28</f>
        <v>25436.086199999998</v>
      </c>
      <c r="IPF28" s="358"/>
      <c r="IPG28" s="358">
        <f t="shared" ref="IPG28" si="3250">IPE28</f>
        <v>25436.086199999998</v>
      </c>
      <c r="IPH28" s="358"/>
      <c r="IPI28" s="358">
        <f t="shared" ref="IPI28" si="3251">IPG28</f>
        <v>25436.086199999998</v>
      </c>
      <c r="IPJ28" s="358"/>
      <c r="IPK28" s="358">
        <f t="shared" ref="IPK28" si="3252">IPI28</f>
        <v>25436.086199999998</v>
      </c>
      <c r="IPL28" s="358"/>
      <c r="IPM28" s="358">
        <f t="shared" ref="IPM28" si="3253">IPK28</f>
        <v>25436.086199999998</v>
      </c>
      <c r="IPN28" s="358"/>
      <c r="IPO28" s="358">
        <f t="shared" ref="IPO28" si="3254">IPM28</f>
        <v>25436.086199999998</v>
      </c>
      <c r="IPP28" s="358"/>
      <c r="IPQ28" s="358">
        <f t="shared" ref="IPQ28" si="3255">IPO28</f>
        <v>25436.086199999998</v>
      </c>
      <c r="IPR28" s="358"/>
      <c r="IPS28" s="358">
        <f t="shared" ref="IPS28" si="3256">IPQ28</f>
        <v>25436.086199999998</v>
      </c>
      <c r="IPT28" s="358"/>
      <c r="IPU28" s="358">
        <f t="shared" ref="IPU28" si="3257">IPS28</f>
        <v>25436.086199999998</v>
      </c>
      <c r="IPV28" s="358"/>
      <c r="IPW28" s="358">
        <f t="shared" ref="IPW28" si="3258">IPU28</f>
        <v>25436.086199999998</v>
      </c>
      <c r="IPX28" s="358"/>
      <c r="IPY28" s="358">
        <f t="shared" ref="IPY28" si="3259">IPW28</f>
        <v>25436.086199999998</v>
      </c>
      <c r="IPZ28" s="358"/>
      <c r="IQA28" s="358">
        <f t="shared" ref="IQA28" si="3260">IPY28</f>
        <v>25436.086199999998</v>
      </c>
      <c r="IQB28" s="358"/>
      <c r="IQC28" s="358">
        <f t="shared" ref="IQC28" si="3261">IQA28</f>
        <v>25436.086199999998</v>
      </c>
      <c r="IQD28" s="358"/>
      <c r="IQE28" s="358">
        <f t="shared" ref="IQE28" si="3262">IQC28</f>
        <v>25436.086199999998</v>
      </c>
      <c r="IQF28" s="358"/>
      <c r="IQG28" s="358">
        <f t="shared" ref="IQG28" si="3263">IQE28</f>
        <v>25436.086199999998</v>
      </c>
      <c r="IQH28" s="358"/>
      <c r="IQI28" s="358">
        <f t="shared" ref="IQI28" si="3264">IQG28</f>
        <v>25436.086199999998</v>
      </c>
      <c r="IQJ28" s="358"/>
      <c r="IQK28" s="358">
        <f t="shared" ref="IQK28" si="3265">IQI28</f>
        <v>25436.086199999998</v>
      </c>
      <c r="IQL28" s="358"/>
      <c r="IQM28" s="358">
        <f t="shared" ref="IQM28" si="3266">IQK28</f>
        <v>25436.086199999998</v>
      </c>
      <c r="IQN28" s="358"/>
      <c r="IQO28" s="358">
        <f t="shared" ref="IQO28" si="3267">IQM28</f>
        <v>25436.086199999998</v>
      </c>
      <c r="IQP28" s="358"/>
      <c r="IQQ28" s="358">
        <f t="shared" ref="IQQ28" si="3268">IQO28</f>
        <v>25436.086199999998</v>
      </c>
      <c r="IQR28" s="358"/>
      <c r="IQS28" s="358">
        <f t="shared" ref="IQS28" si="3269">IQQ28</f>
        <v>25436.086199999998</v>
      </c>
      <c r="IQT28" s="358"/>
      <c r="IQU28" s="358">
        <f t="shared" ref="IQU28" si="3270">IQS28</f>
        <v>25436.086199999998</v>
      </c>
      <c r="IQV28" s="358"/>
      <c r="IQW28" s="358">
        <f t="shared" ref="IQW28" si="3271">IQU28</f>
        <v>25436.086199999998</v>
      </c>
      <c r="IQX28" s="358"/>
      <c r="IQY28" s="358">
        <f t="shared" ref="IQY28" si="3272">IQW28</f>
        <v>25436.086199999998</v>
      </c>
      <c r="IQZ28" s="358"/>
      <c r="IRA28" s="358">
        <f t="shared" ref="IRA28" si="3273">IQY28</f>
        <v>25436.086199999998</v>
      </c>
      <c r="IRB28" s="358"/>
      <c r="IRC28" s="358">
        <f t="shared" ref="IRC28" si="3274">IRA28</f>
        <v>25436.086199999998</v>
      </c>
      <c r="IRD28" s="358"/>
      <c r="IRE28" s="358">
        <f t="shared" ref="IRE28" si="3275">IRC28</f>
        <v>25436.086199999998</v>
      </c>
      <c r="IRF28" s="358"/>
      <c r="IRG28" s="358">
        <f t="shared" ref="IRG28" si="3276">IRE28</f>
        <v>25436.086199999998</v>
      </c>
      <c r="IRH28" s="358"/>
      <c r="IRI28" s="358">
        <f t="shared" ref="IRI28" si="3277">IRG28</f>
        <v>25436.086199999998</v>
      </c>
      <c r="IRJ28" s="358"/>
      <c r="IRK28" s="358">
        <f t="shared" ref="IRK28" si="3278">IRI28</f>
        <v>25436.086199999998</v>
      </c>
      <c r="IRL28" s="358"/>
      <c r="IRM28" s="358">
        <f t="shared" ref="IRM28" si="3279">IRK28</f>
        <v>25436.086199999998</v>
      </c>
      <c r="IRN28" s="358"/>
      <c r="IRO28" s="358">
        <f t="shared" ref="IRO28" si="3280">IRM28</f>
        <v>25436.086199999998</v>
      </c>
      <c r="IRP28" s="358"/>
      <c r="IRQ28" s="358">
        <f t="shared" ref="IRQ28" si="3281">IRO28</f>
        <v>25436.086199999998</v>
      </c>
      <c r="IRR28" s="358"/>
      <c r="IRS28" s="358">
        <f t="shared" ref="IRS28" si="3282">IRQ28</f>
        <v>25436.086199999998</v>
      </c>
      <c r="IRT28" s="358"/>
      <c r="IRU28" s="358">
        <f t="shared" ref="IRU28" si="3283">IRS28</f>
        <v>25436.086199999998</v>
      </c>
      <c r="IRV28" s="358"/>
      <c r="IRW28" s="358">
        <f t="shared" ref="IRW28" si="3284">IRU28</f>
        <v>25436.086199999998</v>
      </c>
      <c r="IRX28" s="358"/>
      <c r="IRY28" s="358">
        <f t="shared" ref="IRY28" si="3285">IRW28</f>
        <v>25436.086199999998</v>
      </c>
      <c r="IRZ28" s="358"/>
      <c r="ISA28" s="358">
        <f t="shared" ref="ISA28" si="3286">IRY28</f>
        <v>25436.086199999998</v>
      </c>
      <c r="ISB28" s="358"/>
      <c r="ISC28" s="358">
        <f t="shared" ref="ISC28" si="3287">ISA28</f>
        <v>25436.086199999998</v>
      </c>
      <c r="ISD28" s="358"/>
      <c r="ISE28" s="358">
        <f t="shared" ref="ISE28" si="3288">ISC28</f>
        <v>25436.086199999998</v>
      </c>
      <c r="ISF28" s="358"/>
      <c r="ISG28" s="358">
        <f t="shared" ref="ISG28" si="3289">ISE28</f>
        <v>25436.086199999998</v>
      </c>
      <c r="ISH28" s="358"/>
      <c r="ISI28" s="358">
        <f t="shared" ref="ISI28" si="3290">ISG28</f>
        <v>25436.086199999998</v>
      </c>
      <c r="ISJ28" s="358"/>
      <c r="ISK28" s="358">
        <f t="shared" ref="ISK28" si="3291">ISI28</f>
        <v>25436.086199999998</v>
      </c>
      <c r="ISL28" s="358"/>
      <c r="ISM28" s="358">
        <f t="shared" ref="ISM28" si="3292">ISK28</f>
        <v>25436.086199999998</v>
      </c>
      <c r="ISN28" s="358"/>
      <c r="ISO28" s="358">
        <f t="shared" ref="ISO28" si="3293">ISM28</f>
        <v>25436.086199999998</v>
      </c>
      <c r="ISP28" s="358"/>
      <c r="ISQ28" s="358">
        <f t="shared" ref="ISQ28" si="3294">ISO28</f>
        <v>25436.086199999998</v>
      </c>
      <c r="ISR28" s="358"/>
      <c r="ISS28" s="358">
        <f t="shared" ref="ISS28" si="3295">ISQ28</f>
        <v>25436.086199999998</v>
      </c>
      <c r="IST28" s="358"/>
      <c r="ISU28" s="358">
        <f t="shared" ref="ISU28" si="3296">ISS28</f>
        <v>25436.086199999998</v>
      </c>
      <c r="ISV28" s="358"/>
      <c r="ISW28" s="358">
        <f t="shared" ref="ISW28" si="3297">ISU28</f>
        <v>25436.086199999998</v>
      </c>
      <c r="ISX28" s="358"/>
      <c r="ISY28" s="358">
        <f t="shared" ref="ISY28" si="3298">ISW28</f>
        <v>25436.086199999998</v>
      </c>
      <c r="ISZ28" s="358"/>
      <c r="ITA28" s="358">
        <f t="shared" ref="ITA28" si="3299">ISY28</f>
        <v>25436.086199999998</v>
      </c>
      <c r="ITB28" s="358"/>
      <c r="ITC28" s="358">
        <f t="shared" ref="ITC28" si="3300">ITA28</f>
        <v>25436.086199999998</v>
      </c>
      <c r="ITD28" s="358"/>
      <c r="ITE28" s="358">
        <f t="shared" ref="ITE28" si="3301">ITC28</f>
        <v>25436.086199999998</v>
      </c>
      <c r="ITF28" s="358"/>
      <c r="ITG28" s="358">
        <f t="shared" ref="ITG28" si="3302">ITE28</f>
        <v>25436.086199999998</v>
      </c>
      <c r="ITH28" s="358"/>
      <c r="ITI28" s="358">
        <f t="shared" ref="ITI28" si="3303">ITG28</f>
        <v>25436.086199999998</v>
      </c>
      <c r="ITJ28" s="358"/>
      <c r="ITK28" s="358">
        <f t="shared" ref="ITK28" si="3304">ITI28</f>
        <v>25436.086199999998</v>
      </c>
      <c r="ITL28" s="358"/>
      <c r="ITM28" s="358">
        <f t="shared" ref="ITM28" si="3305">ITK28</f>
        <v>25436.086199999998</v>
      </c>
      <c r="ITN28" s="358"/>
      <c r="ITO28" s="358">
        <f t="shared" ref="ITO28" si="3306">ITM28</f>
        <v>25436.086199999998</v>
      </c>
      <c r="ITP28" s="358"/>
      <c r="ITQ28" s="358">
        <f t="shared" ref="ITQ28" si="3307">ITO28</f>
        <v>25436.086199999998</v>
      </c>
      <c r="ITR28" s="358"/>
      <c r="ITS28" s="358">
        <f t="shared" ref="ITS28" si="3308">ITQ28</f>
        <v>25436.086199999998</v>
      </c>
      <c r="ITT28" s="358"/>
      <c r="ITU28" s="358">
        <f t="shared" ref="ITU28" si="3309">ITS28</f>
        <v>25436.086199999998</v>
      </c>
      <c r="ITV28" s="358"/>
      <c r="ITW28" s="358">
        <f t="shared" ref="ITW28" si="3310">ITU28</f>
        <v>25436.086199999998</v>
      </c>
      <c r="ITX28" s="358"/>
      <c r="ITY28" s="358">
        <f t="shared" ref="ITY28" si="3311">ITW28</f>
        <v>25436.086199999998</v>
      </c>
      <c r="ITZ28" s="358"/>
      <c r="IUA28" s="358">
        <f t="shared" ref="IUA28" si="3312">ITY28</f>
        <v>25436.086199999998</v>
      </c>
      <c r="IUB28" s="358"/>
      <c r="IUC28" s="358">
        <f t="shared" ref="IUC28" si="3313">IUA28</f>
        <v>25436.086199999998</v>
      </c>
      <c r="IUD28" s="358"/>
      <c r="IUE28" s="358">
        <f t="shared" ref="IUE28" si="3314">IUC28</f>
        <v>25436.086199999998</v>
      </c>
      <c r="IUF28" s="358"/>
      <c r="IUG28" s="358">
        <f t="shared" ref="IUG28" si="3315">IUE28</f>
        <v>25436.086199999998</v>
      </c>
      <c r="IUH28" s="358"/>
      <c r="IUI28" s="358">
        <f t="shared" ref="IUI28" si="3316">IUG28</f>
        <v>25436.086199999998</v>
      </c>
      <c r="IUJ28" s="358"/>
      <c r="IUK28" s="358">
        <f t="shared" ref="IUK28" si="3317">IUI28</f>
        <v>25436.086199999998</v>
      </c>
      <c r="IUL28" s="358"/>
      <c r="IUM28" s="358">
        <f t="shared" ref="IUM28" si="3318">IUK28</f>
        <v>25436.086199999998</v>
      </c>
      <c r="IUN28" s="358"/>
      <c r="IUO28" s="358">
        <f t="shared" ref="IUO28" si="3319">IUM28</f>
        <v>25436.086199999998</v>
      </c>
      <c r="IUP28" s="358"/>
      <c r="IUQ28" s="358">
        <f t="shared" ref="IUQ28" si="3320">IUO28</f>
        <v>25436.086199999998</v>
      </c>
      <c r="IUR28" s="358"/>
      <c r="IUS28" s="358">
        <f t="shared" ref="IUS28" si="3321">IUQ28</f>
        <v>25436.086199999998</v>
      </c>
      <c r="IUT28" s="358"/>
      <c r="IUU28" s="358">
        <f t="shared" ref="IUU28" si="3322">IUS28</f>
        <v>25436.086199999998</v>
      </c>
      <c r="IUV28" s="358"/>
      <c r="IUW28" s="358">
        <f t="shared" ref="IUW28" si="3323">IUU28</f>
        <v>25436.086199999998</v>
      </c>
      <c r="IUX28" s="358"/>
      <c r="IUY28" s="358">
        <f t="shared" ref="IUY28" si="3324">IUW28</f>
        <v>25436.086199999998</v>
      </c>
      <c r="IUZ28" s="358"/>
      <c r="IVA28" s="358">
        <f t="shared" ref="IVA28" si="3325">IUY28</f>
        <v>25436.086199999998</v>
      </c>
      <c r="IVB28" s="358"/>
      <c r="IVC28" s="358">
        <f t="shared" ref="IVC28" si="3326">IVA28</f>
        <v>25436.086199999998</v>
      </c>
      <c r="IVD28" s="358"/>
      <c r="IVE28" s="358">
        <f t="shared" ref="IVE28" si="3327">IVC28</f>
        <v>25436.086199999998</v>
      </c>
      <c r="IVF28" s="358"/>
      <c r="IVG28" s="358">
        <f t="shared" ref="IVG28" si="3328">IVE28</f>
        <v>25436.086199999998</v>
      </c>
      <c r="IVH28" s="358"/>
      <c r="IVI28" s="358">
        <f t="shared" ref="IVI28" si="3329">IVG28</f>
        <v>25436.086199999998</v>
      </c>
      <c r="IVJ28" s="358"/>
      <c r="IVK28" s="358">
        <f t="shared" ref="IVK28" si="3330">IVI28</f>
        <v>25436.086199999998</v>
      </c>
      <c r="IVL28" s="358"/>
      <c r="IVM28" s="358">
        <f t="shared" ref="IVM28" si="3331">IVK28</f>
        <v>25436.086199999998</v>
      </c>
      <c r="IVN28" s="358"/>
      <c r="IVO28" s="358">
        <f t="shared" ref="IVO28" si="3332">IVM28</f>
        <v>25436.086199999998</v>
      </c>
      <c r="IVP28" s="358"/>
      <c r="IVQ28" s="358">
        <f t="shared" ref="IVQ28" si="3333">IVO28</f>
        <v>25436.086199999998</v>
      </c>
      <c r="IVR28" s="358"/>
      <c r="IVS28" s="358">
        <f t="shared" ref="IVS28" si="3334">IVQ28</f>
        <v>25436.086199999998</v>
      </c>
      <c r="IVT28" s="358"/>
      <c r="IVU28" s="358">
        <f t="shared" ref="IVU28" si="3335">IVS28</f>
        <v>25436.086199999998</v>
      </c>
      <c r="IVV28" s="358"/>
      <c r="IVW28" s="358">
        <f t="shared" ref="IVW28" si="3336">IVU28</f>
        <v>25436.086199999998</v>
      </c>
      <c r="IVX28" s="358"/>
      <c r="IVY28" s="358">
        <f t="shared" ref="IVY28" si="3337">IVW28</f>
        <v>25436.086199999998</v>
      </c>
      <c r="IVZ28" s="358"/>
      <c r="IWA28" s="358">
        <f t="shared" ref="IWA28" si="3338">IVY28</f>
        <v>25436.086199999998</v>
      </c>
      <c r="IWB28" s="358"/>
      <c r="IWC28" s="358">
        <f t="shared" ref="IWC28" si="3339">IWA28</f>
        <v>25436.086199999998</v>
      </c>
      <c r="IWD28" s="358"/>
      <c r="IWE28" s="358">
        <f t="shared" ref="IWE28" si="3340">IWC28</f>
        <v>25436.086199999998</v>
      </c>
      <c r="IWF28" s="358"/>
      <c r="IWG28" s="358">
        <f t="shared" ref="IWG28" si="3341">IWE28</f>
        <v>25436.086199999998</v>
      </c>
      <c r="IWH28" s="358"/>
      <c r="IWI28" s="358">
        <f t="shared" ref="IWI28" si="3342">IWG28</f>
        <v>25436.086199999998</v>
      </c>
      <c r="IWJ28" s="358"/>
      <c r="IWK28" s="358">
        <f t="shared" ref="IWK28" si="3343">IWI28</f>
        <v>25436.086199999998</v>
      </c>
      <c r="IWL28" s="358"/>
      <c r="IWM28" s="358">
        <f t="shared" ref="IWM28" si="3344">IWK28</f>
        <v>25436.086199999998</v>
      </c>
      <c r="IWN28" s="358"/>
      <c r="IWO28" s="358">
        <f t="shared" ref="IWO28" si="3345">IWM28</f>
        <v>25436.086199999998</v>
      </c>
      <c r="IWP28" s="358"/>
      <c r="IWQ28" s="358">
        <f t="shared" ref="IWQ28" si="3346">IWO28</f>
        <v>25436.086199999998</v>
      </c>
      <c r="IWR28" s="358"/>
      <c r="IWS28" s="358">
        <f t="shared" ref="IWS28" si="3347">IWQ28</f>
        <v>25436.086199999998</v>
      </c>
      <c r="IWT28" s="358"/>
      <c r="IWU28" s="358">
        <f t="shared" ref="IWU28" si="3348">IWS28</f>
        <v>25436.086199999998</v>
      </c>
      <c r="IWV28" s="358"/>
      <c r="IWW28" s="358">
        <f t="shared" ref="IWW28" si="3349">IWU28</f>
        <v>25436.086199999998</v>
      </c>
      <c r="IWX28" s="358"/>
      <c r="IWY28" s="358">
        <f t="shared" ref="IWY28" si="3350">IWW28</f>
        <v>25436.086199999998</v>
      </c>
      <c r="IWZ28" s="358"/>
      <c r="IXA28" s="358">
        <f t="shared" ref="IXA28" si="3351">IWY28</f>
        <v>25436.086199999998</v>
      </c>
      <c r="IXB28" s="358"/>
      <c r="IXC28" s="358">
        <f t="shared" ref="IXC28" si="3352">IXA28</f>
        <v>25436.086199999998</v>
      </c>
      <c r="IXD28" s="358"/>
      <c r="IXE28" s="358">
        <f t="shared" ref="IXE28" si="3353">IXC28</f>
        <v>25436.086199999998</v>
      </c>
      <c r="IXF28" s="358"/>
      <c r="IXG28" s="358">
        <f t="shared" ref="IXG28" si="3354">IXE28</f>
        <v>25436.086199999998</v>
      </c>
      <c r="IXH28" s="358"/>
      <c r="IXI28" s="358">
        <f t="shared" ref="IXI28" si="3355">IXG28</f>
        <v>25436.086199999998</v>
      </c>
      <c r="IXJ28" s="358"/>
      <c r="IXK28" s="358">
        <f t="shared" ref="IXK28" si="3356">IXI28</f>
        <v>25436.086199999998</v>
      </c>
      <c r="IXL28" s="358"/>
      <c r="IXM28" s="358">
        <f t="shared" ref="IXM28" si="3357">IXK28</f>
        <v>25436.086199999998</v>
      </c>
      <c r="IXN28" s="358"/>
      <c r="IXO28" s="358">
        <f t="shared" ref="IXO28" si="3358">IXM28</f>
        <v>25436.086199999998</v>
      </c>
      <c r="IXP28" s="358"/>
      <c r="IXQ28" s="358">
        <f t="shared" ref="IXQ28" si="3359">IXO28</f>
        <v>25436.086199999998</v>
      </c>
      <c r="IXR28" s="358"/>
      <c r="IXS28" s="358">
        <f t="shared" ref="IXS28" si="3360">IXQ28</f>
        <v>25436.086199999998</v>
      </c>
      <c r="IXT28" s="358"/>
      <c r="IXU28" s="358">
        <f t="shared" ref="IXU28" si="3361">IXS28</f>
        <v>25436.086199999998</v>
      </c>
      <c r="IXV28" s="358"/>
      <c r="IXW28" s="358">
        <f t="shared" ref="IXW28" si="3362">IXU28</f>
        <v>25436.086199999998</v>
      </c>
      <c r="IXX28" s="358"/>
      <c r="IXY28" s="358">
        <f t="shared" ref="IXY28" si="3363">IXW28</f>
        <v>25436.086199999998</v>
      </c>
      <c r="IXZ28" s="358"/>
      <c r="IYA28" s="358">
        <f t="shared" ref="IYA28" si="3364">IXY28</f>
        <v>25436.086199999998</v>
      </c>
      <c r="IYB28" s="358"/>
      <c r="IYC28" s="358">
        <f t="shared" ref="IYC28" si="3365">IYA28</f>
        <v>25436.086199999998</v>
      </c>
      <c r="IYD28" s="358"/>
      <c r="IYE28" s="358">
        <f t="shared" ref="IYE28" si="3366">IYC28</f>
        <v>25436.086199999998</v>
      </c>
      <c r="IYF28" s="358"/>
      <c r="IYG28" s="358">
        <f t="shared" ref="IYG28" si="3367">IYE28</f>
        <v>25436.086199999998</v>
      </c>
      <c r="IYH28" s="358"/>
      <c r="IYI28" s="358">
        <f t="shared" ref="IYI28" si="3368">IYG28</f>
        <v>25436.086199999998</v>
      </c>
      <c r="IYJ28" s="358"/>
      <c r="IYK28" s="358">
        <f t="shared" ref="IYK28" si="3369">IYI28</f>
        <v>25436.086199999998</v>
      </c>
      <c r="IYL28" s="358"/>
      <c r="IYM28" s="358">
        <f t="shared" ref="IYM28" si="3370">IYK28</f>
        <v>25436.086199999998</v>
      </c>
      <c r="IYN28" s="358"/>
      <c r="IYO28" s="358">
        <f t="shared" ref="IYO28" si="3371">IYM28</f>
        <v>25436.086199999998</v>
      </c>
      <c r="IYP28" s="358"/>
      <c r="IYQ28" s="358">
        <f t="shared" ref="IYQ28" si="3372">IYO28</f>
        <v>25436.086199999998</v>
      </c>
      <c r="IYR28" s="358"/>
      <c r="IYS28" s="358">
        <f t="shared" ref="IYS28" si="3373">IYQ28</f>
        <v>25436.086199999998</v>
      </c>
      <c r="IYT28" s="358"/>
      <c r="IYU28" s="358">
        <f t="shared" ref="IYU28" si="3374">IYS28</f>
        <v>25436.086199999998</v>
      </c>
      <c r="IYV28" s="358"/>
      <c r="IYW28" s="358">
        <f t="shared" ref="IYW28" si="3375">IYU28</f>
        <v>25436.086199999998</v>
      </c>
      <c r="IYX28" s="358"/>
      <c r="IYY28" s="358">
        <f t="shared" ref="IYY28" si="3376">IYW28</f>
        <v>25436.086199999998</v>
      </c>
      <c r="IYZ28" s="358"/>
      <c r="IZA28" s="358">
        <f t="shared" ref="IZA28" si="3377">IYY28</f>
        <v>25436.086199999998</v>
      </c>
      <c r="IZB28" s="358"/>
      <c r="IZC28" s="358">
        <f t="shared" ref="IZC28" si="3378">IZA28</f>
        <v>25436.086199999998</v>
      </c>
      <c r="IZD28" s="358"/>
      <c r="IZE28" s="358">
        <f t="shared" ref="IZE28" si="3379">IZC28</f>
        <v>25436.086199999998</v>
      </c>
      <c r="IZF28" s="358"/>
      <c r="IZG28" s="358">
        <f t="shared" ref="IZG28" si="3380">IZE28</f>
        <v>25436.086199999998</v>
      </c>
      <c r="IZH28" s="358"/>
      <c r="IZI28" s="358">
        <f t="shared" ref="IZI28" si="3381">IZG28</f>
        <v>25436.086199999998</v>
      </c>
      <c r="IZJ28" s="358"/>
      <c r="IZK28" s="358">
        <f t="shared" ref="IZK28" si="3382">IZI28</f>
        <v>25436.086199999998</v>
      </c>
      <c r="IZL28" s="358"/>
      <c r="IZM28" s="358">
        <f t="shared" ref="IZM28" si="3383">IZK28</f>
        <v>25436.086199999998</v>
      </c>
      <c r="IZN28" s="358"/>
      <c r="IZO28" s="358">
        <f t="shared" ref="IZO28" si="3384">IZM28</f>
        <v>25436.086199999998</v>
      </c>
      <c r="IZP28" s="358"/>
      <c r="IZQ28" s="358">
        <f t="shared" ref="IZQ28" si="3385">IZO28</f>
        <v>25436.086199999998</v>
      </c>
      <c r="IZR28" s="358"/>
      <c r="IZS28" s="358">
        <f t="shared" ref="IZS28" si="3386">IZQ28</f>
        <v>25436.086199999998</v>
      </c>
      <c r="IZT28" s="358"/>
      <c r="IZU28" s="358">
        <f t="shared" ref="IZU28" si="3387">IZS28</f>
        <v>25436.086199999998</v>
      </c>
      <c r="IZV28" s="358"/>
      <c r="IZW28" s="358">
        <f t="shared" ref="IZW28" si="3388">IZU28</f>
        <v>25436.086199999998</v>
      </c>
      <c r="IZX28" s="358"/>
      <c r="IZY28" s="358">
        <f t="shared" ref="IZY28" si="3389">IZW28</f>
        <v>25436.086199999998</v>
      </c>
      <c r="IZZ28" s="358"/>
      <c r="JAA28" s="358">
        <f t="shared" ref="JAA28" si="3390">IZY28</f>
        <v>25436.086199999998</v>
      </c>
      <c r="JAB28" s="358"/>
      <c r="JAC28" s="358">
        <f t="shared" ref="JAC28" si="3391">JAA28</f>
        <v>25436.086199999998</v>
      </c>
      <c r="JAD28" s="358"/>
      <c r="JAE28" s="358">
        <f t="shared" ref="JAE28" si="3392">JAC28</f>
        <v>25436.086199999998</v>
      </c>
      <c r="JAF28" s="358"/>
      <c r="JAG28" s="358">
        <f t="shared" ref="JAG28" si="3393">JAE28</f>
        <v>25436.086199999998</v>
      </c>
      <c r="JAH28" s="358"/>
      <c r="JAI28" s="358">
        <f t="shared" ref="JAI28" si="3394">JAG28</f>
        <v>25436.086199999998</v>
      </c>
      <c r="JAJ28" s="358"/>
      <c r="JAK28" s="358">
        <f t="shared" ref="JAK28" si="3395">JAI28</f>
        <v>25436.086199999998</v>
      </c>
      <c r="JAL28" s="358"/>
      <c r="JAM28" s="358">
        <f t="shared" ref="JAM28" si="3396">JAK28</f>
        <v>25436.086199999998</v>
      </c>
      <c r="JAN28" s="358"/>
      <c r="JAO28" s="358">
        <f t="shared" ref="JAO28" si="3397">JAM28</f>
        <v>25436.086199999998</v>
      </c>
      <c r="JAP28" s="358"/>
      <c r="JAQ28" s="358">
        <f t="shared" ref="JAQ28" si="3398">JAO28</f>
        <v>25436.086199999998</v>
      </c>
      <c r="JAR28" s="358"/>
      <c r="JAS28" s="358">
        <f t="shared" ref="JAS28" si="3399">JAQ28</f>
        <v>25436.086199999998</v>
      </c>
      <c r="JAT28" s="358"/>
      <c r="JAU28" s="358">
        <f t="shared" ref="JAU28" si="3400">JAS28</f>
        <v>25436.086199999998</v>
      </c>
      <c r="JAV28" s="358"/>
      <c r="JAW28" s="358">
        <f t="shared" ref="JAW28" si="3401">JAU28</f>
        <v>25436.086199999998</v>
      </c>
      <c r="JAX28" s="358"/>
      <c r="JAY28" s="358">
        <f t="shared" ref="JAY28" si="3402">JAW28</f>
        <v>25436.086199999998</v>
      </c>
      <c r="JAZ28" s="358"/>
      <c r="JBA28" s="358">
        <f t="shared" ref="JBA28" si="3403">JAY28</f>
        <v>25436.086199999998</v>
      </c>
      <c r="JBB28" s="358"/>
      <c r="JBC28" s="358">
        <f t="shared" ref="JBC28" si="3404">JBA28</f>
        <v>25436.086199999998</v>
      </c>
      <c r="JBD28" s="358"/>
      <c r="JBE28" s="358">
        <f t="shared" ref="JBE28" si="3405">JBC28</f>
        <v>25436.086199999998</v>
      </c>
      <c r="JBF28" s="358"/>
      <c r="JBG28" s="358">
        <f t="shared" ref="JBG28" si="3406">JBE28</f>
        <v>25436.086199999998</v>
      </c>
      <c r="JBH28" s="358"/>
      <c r="JBI28" s="358">
        <f t="shared" ref="JBI28" si="3407">JBG28</f>
        <v>25436.086199999998</v>
      </c>
      <c r="JBJ28" s="358"/>
      <c r="JBK28" s="358">
        <f t="shared" ref="JBK28" si="3408">JBI28</f>
        <v>25436.086199999998</v>
      </c>
      <c r="JBL28" s="358"/>
      <c r="JBM28" s="358">
        <f t="shared" ref="JBM28" si="3409">JBK28</f>
        <v>25436.086199999998</v>
      </c>
      <c r="JBN28" s="358"/>
      <c r="JBO28" s="358">
        <f t="shared" ref="JBO28" si="3410">JBM28</f>
        <v>25436.086199999998</v>
      </c>
      <c r="JBP28" s="358"/>
      <c r="JBQ28" s="358">
        <f t="shared" ref="JBQ28" si="3411">JBO28</f>
        <v>25436.086199999998</v>
      </c>
      <c r="JBR28" s="358"/>
      <c r="JBS28" s="358">
        <f t="shared" ref="JBS28" si="3412">JBQ28</f>
        <v>25436.086199999998</v>
      </c>
      <c r="JBT28" s="358"/>
      <c r="JBU28" s="358">
        <f t="shared" ref="JBU28" si="3413">JBS28</f>
        <v>25436.086199999998</v>
      </c>
      <c r="JBV28" s="358"/>
      <c r="JBW28" s="358">
        <f t="shared" ref="JBW28" si="3414">JBU28</f>
        <v>25436.086199999998</v>
      </c>
      <c r="JBX28" s="358"/>
      <c r="JBY28" s="358">
        <f t="shared" ref="JBY28" si="3415">JBW28</f>
        <v>25436.086199999998</v>
      </c>
      <c r="JBZ28" s="358"/>
      <c r="JCA28" s="358">
        <f t="shared" ref="JCA28" si="3416">JBY28</f>
        <v>25436.086199999998</v>
      </c>
      <c r="JCB28" s="358"/>
      <c r="JCC28" s="358">
        <f t="shared" ref="JCC28" si="3417">JCA28</f>
        <v>25436.086199999998</v>
      </c>
      <c r="JCD28" s="358"/>
      <c r="JCE28" s="358">
        <f t="shared" ref="JCE28" si="3418">JCC28</f>
        <v>25436.086199999998</v>
      </c>
      <c r="JCF28" s="358"/>
      <c r="JCG28" s="358">
        <f t="shared" ref="JCG28" si="3419">JCE28</f>
        <v>25436.086199999998</v>
      </c>
      <c r="JCH28" s="358"/>
      <c r="JCI28" s="358">
        <f t="shared" ref="JCI28" si="3420">JCG28</f>
        <v>25436.086199999998</v>
      </c>
      <c r="JCJ28" s="358"/>
      <c r="JCK28" s="358">
        <f t="shared" ref="JCK28" si="3421">JCI28</f>
        <v>25436.086199999998</v>
      </c>
      <c r="JCL28" s="358"/>
      <c r="JCM28" s="358">
        <f t="shared" ref="JCM28" si="3422">JCK28</f>
        <v>25436.086199999998</v>
      </c>
      <c r="JCN28" s="358"/>
      <c r="JCO28" s="358">
        <f t="shared" ref="JCO28" si="3423">JCM28</f>
        <v>25436.086199999998</v>
      </c>
      <c r="JCP28" s="358"/>
      <c r="JCQ28" s="358">
        <f t="shared" ref="JCQ28" si="3424">JCO28</f>
        <v>25436.086199999998</v>
      </c>
      <c r="JCR28" s="358"/>
      <c r="JCS28" s="358">
        <f t="shared" ref="JCS28" si="3425">JCQ28</f>
        <v>25436.086199999998</v>
      </c>
      <c r="JCT28" s="358"/>
      <c r="JCU28" s="358">
        <f t="shared" ref="JCU28" si="3426">JCS28</f>
        <v>25436.086199999998</v>
      </c>
      <c r="JCV28" s="358"/>
      <c r="JCW28" s="358">
        <f t="shared" ref="JCW28" si="3427">JCU28</f>
        <v>25436.086199999998</v>
      </c>
      <c r="JCX28" s="358"/>
      <c r="JCY28" s="358">
        <f t="shared" ref="JCY28" si="3428">JCW28</f>
        <v>25436.086199999998</v>
      </c>
      <c r="JCZ28" s="358"/>
      <c r="JDA28" s="358">
        <f t="shared" ref="JDA28" si="3429">JCY28</f>
        <v>25436.086199999998</v>
      </c>
      <c r="JDB28" s="358"/>
      <c r="JDC28" s="358">
        <f t="shared" ref="JDC28" si="3430">JDA28</f>
        <v>25436.086199999998</v>
      </c>
      <c r="JDD28" s="358"/>
      <c r="JDE28" s="358">
        <f t="shared" ref="JDE28" si="3431">JDC28</f>
        <v>25436.086199999998</v>
      </c>
      <c r="JDF28" s="358"/>
      <c r="JDG28" s="358">
        <f t="shared" ref="JDG28" si="3432">JDE28</f>
        <v>25436.086199999998</v>
      </c>
      <c r="JDH28" s="358"/>
      <c r="JDI28" s="358">
        <f t="shared" ref="JDI28" si="3433">JDG28</f>
        <v>25436.086199999998</v>
      </c>
      <c r="JDJ28" s="358"/>
      <c r="JDK28" s="358">
        <f t="shared" ref="JDK28" si="3434">JDI28</f>
        <v>25436.086199999998</v>
      </c>
      <c r="JDL28" s="358"/>
      <c r="JDM28" s="358">
        <f t="shared" ref="JDM28" si="3435">JDK28</f>
        <v>25436.086199999998</v>
      </c>
      <c r="JDN28" s="358"/>
      <c r="JDO28" s="358">
        <f t="shared" ref="JDO28" si="3436">JDM28</f>
        <v>25436.086199999998</v>
      </c>
      <c r="JDP28" s="358"/>
      <c r="JDQ28" s="358">
        <f t="shared" ref="JDQ28" si="3437">JDO28</f>
        <v>25436.086199999998</v>
      </c>
      <c r="JDR28" s="358"/>
      <c r="JDS28" s="358">
        <f t="shared" ref="JDS28" si="3438">JDQ28</f>
        <v>25436.086199999998</v>
      </c>
      <c r="JDT28" s="358"/>
      <c r="JDU28" s="358">
        <f t="shared" ref="JDU28" si="3439">JDS28</f>
        <v>25436.086199999998</v>
      </c>
      <c r="JDV28" s="358"/>
      <c r="JDW28" s="358">
        <f t="shared" ref="JDW28" si="3440">JDU28</f>
        <v>25436.086199999998</v>
      </c>
      <c r="JDX28" s="358"/>
      <c r="JDY28" s="358">
        <f t="shared" ref="JDY28" si="3441">JDW28</f>
        <v>25436.086199999998</v>
      </c>
      <c r="JDZ28" s="358"/>
      <c r="JEA28" s="358">
        <f t="shared" ref="JEA28" si="3442">JDY28</f>
        <v>25436.086199999998</v>
      </c>
      <c r="JEB28" s="358"/>
      <c r="JEC28" s="358">
        <f t="shared" ref="JEC28" si="3443">JEA28</f>
        <v>25436.086199999998</v>
      </c>
      <c r="JED28" s="358"/>
      <c r="JEE28" s="358">
        <f t="shared" ref="JEE28" si="3444">JEC28</f>
        <v>25436.086199999998</v>
      </c>
      <c r="JEF28" s="358"/>
      <c r="JEG28" s="358">
        <f t="shared" ref="JEG28" si="3445">JEE28</f>
        <v>25436.086199999998</v>
      </c>
      <c r="JEH28" s="358"/>
      <c r="JEI28" s="358">
        <f t="shared" ref="JEI28" si="3446">JEG28</f>
        <v>25436.086199999998</v>
      </c>
      <c r="JEJ28" s="358"/>
      <c r="JEK28" s="358">
        <f t="shared" ref="JEK28" si="3447">JEI28</f>
        <v>25436.086199999998</v>
      </c>
      <c r="JEL28" s="358"/>
      <c r="JEM28" s="358">
        <f t="shared" ref="JEM28" si="3448">JEK28</f>
        <v>25436.086199999998</v>
      </c>
      <c r="JEN28" s="358"/>
      <c r="JEO28" s="358">
        <f t="shared" ref="JEO28" si="3449">JEM28</f>
        <v>25436.086199999998</v>
      </c>
      <c r="JEP28" s="358"/>
      <c r="JEQ28" s="358">
        <f t="shared" ref="JEQ28" si="3450">JEO28</f>
        <v>25436.086199999998</v>
      </c>
      <c r="JER28" s="358"/>
      <c r="JES28" s="358">
        <f t="shared" ref="JES28" si="3451">JEQ28</f>
        <v>25436.086199999998</v>
      </c>
      <c r="JET28" s="358"/>
      <c r="JEU28" s="358">
        <f t="shared" ref="JEU28" si="3452">JES28</f>
        <v>25436.086199999998</v>
      </c>
      <c r="JEV28" s="358"/>
      <c r="JEW28" s="358">
        <f t="shared" ref="JEW28" si="3453">JEU28</f>
        <v>25436.086199999998</v>
      </c>
      <c r="JEX28" s="358"/>
      <c r="JEY28" s="358">
        <f t="shared" ref="JEY28" si="3454">JEW28</f>
        <v>25436.086199999998</v>
      </c>
      <c r="JEZ28" s="358"/>
      <c r="JFA28" s="358">
        <f t="shared" ref="JFA28" si="3455">JEY28</f>
        <v>25436.086199999998</v>
      </c>
      <c r="JFB28" s="358"/>
      <c r="JFC28" s="358">
        <f t="shared" ref="JFC28" si="3456">JFA28</f>
        <v>25436.086199999998</v>
      </c>
      <c r="JFD28" s="358"/>
      <c r="JFE28" s="358">
        <f t="shared" ref="JFE28" si="3457">JFC28</f>
        <v>25436.086199999998</v>
      </c>
      <c r="JFF28" s="358"/>
      <c r="JFG28" s="358">
        <f t="shared" ref="JFG28" si="3458">JFE28</f>
        <v>25436.086199999998</v>
      </c>
      <c r="JFH28" s="358"/>
      <c r="JFI28" s="358">
        <f t="shared" ref="JFI28" si="3459">JFG28</f>
        <v>25436.086199999998</v>
      </c>
      <c r="JFJ28" s="358"/>
      <c r="JFK28" s="358">
        <f t="shared" ref="JFK28" si="3460">JFI28</f>
        <v>25436.086199999998</v>
      </c>
      <c r="JFL28" s="358"/>
      <c r="JFM28" s="358">
        <f t="shared" ref="JFM28" si="3461">JFK28</f>
        <v>25436.086199999998</v>
      </c>
      <c r="JFN28" s="358"/>
      <c r="JFO28" s="358">
        <f t="shared" ref="JFO28" si="3462">JFM28</f>
        <v>25436.086199999998</v>
      </c>
      <c r="JFP28" s="358"/>
      <c r="JFQ28" s="358">
        <f t="shared" ref="JFQ28" si="3463">JFO28</f>
        <v>25436.086199999998</v>
      </c>
      <c r="JFR28" s="358"/>
      <c r="JFS28" s="358">
        <f t="shared" ref="JFS28" si="3464">JFQ28</f>
        <v>25436.086199999998</v>
      </c>
      <c r="JFT28" s="358"/>
      <c r="JFU28" s="358">
        <f t="shared" ref="JFU28" si="3465">JFS28</f>
        <v>25436.086199999998</v>
      </c>
      <c r="JFV28" s="358"/>
      <c r="JFW28" s="358">
        <f t="shared" ref="JFW28" si="3466">JFU28</f>
        <v>25436.086199999998</v>
      </c>
      <c r="JFX28" s="358"/>
      <c r="JFY28" s="358">
        <f t="shared" ref="JFY28" si="3467">JFW28</f>
        <v>25436.086199999998</v>
      </c>
      <c r="JFZ28" s="358"/>
      <c r="JGA28" s="358">
        <f t="shared" ref="JGA28" si="3468">JFY28</f>
        <v>25436.086199999998</v>
      </c>
      <c r="JGB28" s="358"/>
      <c r="JGC28" s="358">
        <f t="shared" ref="JGC28" si="3469">JGA28</f>
        <v>25436.086199999998</v>
      </c>
      <c r="JGD28" s="358"/>
      <c r="JGE28" s="358">
        <f t="shared" ref="JGE28" si="3470">JGC28</f>
        <v>25436.086199999998</v>
      </c>
      <c r="JGF28" s="358"/>
      <c r="JGG28" s="358">
        <f t="shared" ref="JGG28" si="3471">JGE28</f>
        <v>25436.086199999998</v>
      </c>
      <c r="JGH28" s="358"/>
      <c r="JGI28" s="358">
        <f t="shared" ref="JGI28" si="3472">JGG28</f>
        <v>25436.086199999998</v>
      </c>
      <c r="JGJ28" s="358"/>
      <c r="JGK28" s="358">
        <f t="shared" ref="JGK28" si="3473">JGI28</f>
        <v>25436.086199999998</v>
      </c>
      <c r="JGL28" s="358"/>
      <c r="JGM28" s="358">
        <f t="shared" ref="JGM28" si="3474">JGK28</f>
        <v>25436.086199999998</v>
      </c>
      <c r="JGN28" s="358"/>
      <c r="JGO28" s="358">
        <f t="shared" ref="JGO28" si="3475">JGM28</f>
        <v>25436.086199999998</v>
      </c>
      <c r="JGP28" s="358"/>
      <c r="JGQ28" s="358">
        <f t="shared" ref="JGQ28" si="3476">JGO28</f>
        <v>25436.086199999998</v>
      </c>
      <c r="JGR28" s="358"/>
      <c r="JGS28" s="358">
        <f t="shared" ref="JGS28" si="3477">JGQ28</f>
        <v>25436.086199999998</v>
      </c>
      <c r="JGT28" s="358"/>
      <c r="JGU28" s="358">
        <f t="shared" ref="JGU28" si="3478">JGS28</f>
        <v>25436.086199999998</v>
      </c>
      <c r="JGV28" s="358"/>
      <c r="JGW28" s="358">
        <f t="shared" ref="JGW28" si="3479">JGU28</f>
        <v>25436.086199999998</v>
      </c>
      <c r="JGX28" s="358"/>
      <c r="JGY28" s="358">
        <f t="shared" ref="JGY28" si="3480">JGW28</f>
        <v>25436.086199999998</v>
      </c>
      <c r="JGZ28" s="358"/>
      <c r="JHA28" s="358">
        <f t="shared" ref="JHA28" si="3481">JGY28</f>
        <v>25436.086199999998</v>
      </c>
      <c r="JHB28" s="358"/>
      <c r="JHC28" s="358">
        <f t="shared" ref="JHC28" si="3482">JHA28</f>
        <v>25436.086199999998</v>
      </c>
      <c r="JHD28" s="358"/>
      <c r="JHE28" s="358">
        <f t="shared" ref="JHE28" si="3483">JHC28</f>
        <v>25436.086199999998</v>
      </c>
      <c r="JHF28" s="358"/>
      <c r="JHG28" s="358">
        <f t="shared" ref="JHG28" si="3484">JHE28</f>
        <v>25436.086199999998</v>
      </c>
      <c r="JHH28" s="358"/>
      <c r="JHI28" s="358">
        <f t="shared" ref="JHI28" si="3485">JHG28</f>
        <v>25436.086199999998</v>
      </c>
      <c r="JHJ28" s="358"/>
      <c r="JHK28" s="358">
        <f t="shared" ref="JHK28" si="3486">JHI28</f>
        <v>25436.086199999998</v>
      </c>
      <c r="JHL28" s="358"/>
      <c r="JHM28" s="358">
        <f t="shared" ref="JHM28" si="3487">JHK28</f>
        <v>25436.086199999998</v>
      </c>
      <c r="JHN28" s="358"/>
      <c r="JHO28" s="358">
        <f t="shared" ref="JHO28" si="3488">JHM28</f>
        <v>25436.086199999998</v>
      </c>
      <c r="JHP28" s="358"/>
      <c r="JHQ28" s="358">
        <f t="shared" ref="JHQ28" si="3489">JHO28</f>
        <v>25436.086199999998</v>
      </c>
      <c r="JHR28" s="358"/>
      <c r="JHS28" s="358">
        <f t="shared" ref="JHS28" si="3490">JHQ28</f>
        <v>25436.086199999998</v>
      </c>
      <c r="JHT28" s="358"/>
      <c r="JHU28" s="358">
        <f t="shared" ref="JHU28" si="3491">JHS28</f>
        <v>25436.086199999998</v>
      </c>
      <c r="JHV28" s="358"/>
      <c r="JHW28" s="358">
        <f t="shared" ref="JHW28" si="3492">JHU28</f>
        <v>25436.086199999998</v>
      </c>
      <c r="JHX28" s="358"/>
      <c r="JHY28" s="358">
        <f t="shared" ref="JHY28" si="3493">JHW28</f>
        <v>25436.086199999998</v>
      </c>
      <c r="JHZ28" s="358"/>
      <c r="JIA28" s="358">
        <f t="shared" ref="JIA28" si="3494">JHY28</f>
        <v>25436.086199999998</v>
      </c>
      <c r="JIB28" s="358"/>
      <c r="JIC28" s="358">
        <f t="shared" ref="JIC28" si="3495">JIA28</f>
        <v>25436.086199999998</v>
      </c>
      <c r="JID28" s="358"/>
      <c r="JIE28" s="358">
        <f t="shared" ref="JIE28" si="3496">JIC28</f>
        <v>25436.086199999998</v>
      </c>
      <c r="JIF28" s="358"/>
      <c r="JIG28" s="358">
        <f t="shared" ref="JIG28" si="3497">JIE28</f>
        <v>25436.086199999998</v>
      </c>
      <c r="JIH28" s="358"/>
      <c r="JII28" s="358">
        <f t="shared" ref="JII28" si="3498">JIG28</f>
        <v>25436.086199999998</v>
      </c>
      <c r="JIJ28" s="358"/>
      <c r="JIK28" s="358">
        <f t="shared" ref="JIK28" si="3499">JII28</f>
        <v>25436.086199999998</v>
      </c>
      <c r="JIL28" s="358"/>
      <c r="JIM28" s="358">
        <f t="shared" ref="JIM28" si="3500">JIK28</f>
        <v>25436.086199999998</v>
      </c>
      <c r="JIN28" s="358"/>
      <c r="JIO28" s="358">
        <f t="shared" ref="JIO28" si="3501">JIM28</f>
        <v>25436.086199999998</v>
      </c>
      <c r="JIP28" s="358"/>
      <c r="JIQ28" s="358">
        <f t="shared" ref="JIQ28" si="3502">JIO28</f>
        <v>25436.086199999998</v>
      </c>
      <c r="JIR28" s="358"/>
      <c r="JIS28" s="358">
        <f t="shared" ref="JIS28" si="3503">JIQ28</f>
        <v>25436.086199999998</v>
      </c>
      <c r="JIT28" s="358"/>
      <c r="JIU28" s="358">
        <f t="shared" ref="JIU28" si="3504">JIS28</f>
        <v>25436.086199999998</v>
      </c>
      <c r="JIV28" s="358"/>
      <c r="JIW28" s="358">
        <f t="shared" ref="JIW28" si="3505">JIU28</f>
        <v>25436.086199999998</v>
      </c>
      <c r="JIX28" s="358"/>
      <c r="JIY28" s="358">
        <f t="shared" ref="JIY28" si="3506">JIW28</f>
        <v>25436.086199999998</v>
      </c>
      <c r="JIZ28" s="358"/>
      <c r="JJA28" s="358">
        <f t="shared" ref="JJA28" si="3507">JIY28</f>
        <v>25436.086199999998</v>
      </c>
      <c r="JJB28" s="358"/>
      <c r="JJC28" s="358">
        <f t="shared" ref="JJC28" si="3508">JJA28</f>
        <v>25436.086199999998</v>
      </c>
      <c r="JJD28" s="358"/>
      <c r="JJE28" s="358">
        <f t="shared" ref="JJE28" si="3509">JJC28</f>
        <v>25436.086199999998</v>
      </c>
      <c r="JJF28" s="358"/>
      <c r="JJG28" s="358">
        <f t="shared" ref="JJG28" si="3510">JJE28</f>
        <v>25436.086199999998</v>
      </c>
      <c r="JJH28" s="358"/>
      <c r="JJI28" s="358">
        <f t="shared" ref="JJI28" si="3511">JJG28</f>
        <v>25436.086199999998</v>
      </c>
      <c r="JJJ28" s="358"/>
      <c r="JJK28" s="358">
        <f t="shared" ref="JJK28" si="3512">JJI28</f>
        <v>25436.086199999998</v>
      </c>
      <c r="JJL28" s="358"/>
      <c r="JJM28" s="358">
        <f t="shared" ref="JJM28" si="3513">JJK28</f>
        <v>25436.086199999998</v>
      </c>
      <c r="JJN28" s="358"/>
      <c r="JJO28" s="358">
        <f t="shared" ref="JJO28" si="3514">JJM28</f>
        <v>25436.086199999998</v>
      </c>
      <c r="JJP28" s="358"/>
      <c r="JJQ28" s="358">
        <f t="shared" ref="JJQ28" si="3515">JJO28</f>
        <v>25436.086199999998</v>
      </c>
      <c r="JJR28" s="358"/>
      <c r="JJS28" s="358">
        <f t="shared" ref="JJS28" si="3516">JJQ28</f>
        <v>25436.086199999998</v>
      </c>
      <c r="JJT28" s="358"/>
      <c r="JJU28" s="358">
        <f t="shared" ref="JJU28" si="3517">JJS28</f>
        <v>25436.086199999998</v>
      </c>
      <c r="JJV28" s="358"/>
      <c r="JJW28" s="358">
        <f t="shared" ref="JJW28" si="3518">JJU28</f>
        <v>25436.086199999998</v>
      </c>
      <c r="JJX28" s="358"/>
      <c r="JJY28" s="358">
        <f t="shared" ref="JJY28" si="3519">JJW28</f>
        <v>25436.086199999998</v>
      </c>
      <c r="JJZ28" s="358"/>
      <c r="JKA28" s="358">
        <f t="shared" ref="JKA28" si="3520">JJY28</f>
        <v>25436.086199999998</v>
      </c>
      <c r="JKB28" s="358"/>
      <c r="JKC28" s="358">
        <f t="shared" ref="JKC28" si="3521">JKA28</f>
        <v>25436.086199999998</v>
      </c>
      <c r="JKD28" s="358"/>
      <c r="JKE28" s="358">
        <f t="shared" ref="JKE28" si="3522">JKC28</f>
        <v>25436.086199999998</v>
      </c>
      <c r="JKF28" s="358"/>
      <c r="JKG28" s="358">
        <f t="shared" ref="JKG28" si="3523">JKE28</f>
        <v>25436.086199999998</v>
      </c>
      <c r="JKH28" s="358"/>
      <c r="JKI28" s="358">
        <f t="shared" ref="JKI28" si="3524">JKG28</f>
        <v>25436.086199999998</v>
      </c>
      <c r="JKJ28" s="358"/>
      <c r="JKK28" s="358">
        <f t="shared" ref="JKK28" si="3525">JKI28</f>
        <v>25436.086199999998</v>
      </c>
      <c r="JKL28" s="358"/>
      <c r="JKM28" s="358">
        <f t="shared" ref="JKM28" si="3526">JKK28</f>
        <v>25436.086199999998</v>
      </c>
      <c r="JKN28" s="358"/>
      <c r="JKO28" s="358">
        <f t="shared" ref="JKO28" si="3527">JKM28</f>
        <v>25436.086199999998</v>
      </c>
      <c r="JKP28" s="358"/>
      <c r="JKQ28" s="358">
        <f t="shared" ref="JKQ28" si="3528">JKO28</f>
        <v>25436.086199999998</v>
      </c>
      <c r="JKR28" s="358"/>
      <c r="JKS28" s="358">
        <f t="shared" ref="JKS28" si="3529">JKQ28</f>
        <v>25436.086199999998</v>
      </c>
      <c r="JKT28" s="358"/>
      <c r="JKU28" s="358">
        <f t="shared" ref="JKU28" si="3530">JKS28</f>
        <v>25436.086199999998</v>
      </c>
      <c r="JKV28" s="358"/>
      <c r="JKW28" s="358">
        <f t="shared" ref="JKW28" si="3531">JKU28</f>
        <v>25436.086199999998</v>
      </c>
      <c r="JKX28" s="358"/>
      <c r="JKY28" s="358">
        <f t="shared" ref="JKY28" si="3532">JKW28</f>
        <v>25436.086199999998</v>
      </c>
      <c r="JKZ28" s="358"/>
      <c r="JLA28" s="358">
        <f t="shared" ref="JLA28" si="3533">JKY28</f>
        <v>25436.086199999998</v>
      </c>
      <c r="JLB28" s="358"/>
      <c r="JLC28" s="358">
        <f t="shared" ref="JLC28" si="3534">JLA28</f>
        <v>25436.086199999998</v>
      </c>
      <c r="JLD28" s="358"/>
      <c r="JLE28" s="358">
        <f t="shared" ref="JLE28" si="3535">JLC28</f>
        <v>25436.086199999998</v>
      </c>
      <c r="JLF28" s="358"/>
      <c r="JLG28" s="358">
        <f t="shared" ref="JLG28" si="3536">JLE28</f>
        <v>25436.086199999998</v>
      </c>
      <c r="JLH28" s="358"/>
      <c r="JLI28" s="358">
        <f t="shared" ref="JLI28" si="3537">JLG28</f>
        <v>25436.086199999998</v>
      </c>
      <c r="JLJ28" s="358"/>
      <c r="JLK28" s="358">
        <f t="shared" ref="JLK28" si="3538">JLI28</f>
        <v>25436.086199999998</v>
      </c>
      <c r="JLL28" s="358"/>
      <c r="JLM28" s="358">
        <f t="shared" ref="JLM28" si="3539">JLK28</f>
        <v>25436.086199999998</v>
      </c>
      <c r="JLN28" s="358"/>
      <c r="JLO28" s="358">
        <f t="shared" ref="JLO28" si="3540">JLM28</f>
        <v>25436.086199999998</v>
      </c>
      <c r="JLP28" s="358"/>
      <c r="JLQ28" s="358">
        <f t="shared" ref="JLQ28" si="3541">JLO28</f>
        <v>25436.086199999998</v>
      </c>
      <c r="JLR28" s="358"/>
      <c r="JLS28" s="358">
        <f t="shared" ref="JLS28" si="3542">JLQ28</f>
        <v>25436.086199999998</v>
      </c>
      <c r="JLT28" s="358"/>
      <c r="JLU28" s="358">
        <f t="shared" ref="JLU28" si="3543">JLS28</f>
        <v>25436.086199999998</v>
      </c>
      <c r="JLV28" s="358"/>
      <c r="JLW28" s="358">
        <f t="shared" ref="JLW28" si="3544">JLU28</f>
        <v>25436.086199999998</v>
      </c>
      <c r="JLX28" s="358"/>
      <c r="JLY28" s="358">
        <f t="shared" ref="JLY28" si="3545">JLW28</f>
        <v>25436.086199999998</v>
      </c>
      <c r="JLZ28" s="358"/>
      <c r="JMA28" s="358">
        <f t="shared" ref="JMA28" si="3546">JLY28</f>
        <v>25436.086199999998</v>
      </c>
      <c r="JMB28" s="358"/>
      <c r="JMC28" s="358">
        <f t="shared" ref="JMC28" si="3547">JMA28</f>
        <v>25436.086199999998</v>
      </c>
      <c r="JMD28" s="358"/>
      <c r="JME28" s="358">
        <f t="shared" ref="JME28" si="3548">JMC28</f>
        <v>25436.086199999998</v>
      </c>
      <c r="JMF28" s="358"/>
      <c r="JMG28" s="358">
        <f t="shared" ref="JMG28" si="3549">JME28</f>
        <v>25436.086199999998</v>
      </c>
      <c r="JMH28" s="358"/>
      <c r="JMI28" s="358">
        <f t="shared" ref="JMI28" si="3550">JMG28</f>
        <v>25436.086199999998</v>
      </c>
      <c r="JMJ28" s="358"/>
      <c r="JMK28" s="358">
        <f t="shared" ref="JMK28" si="3551">JMI28</f>
        <v>25436.086199999998</v>
      </c>
      <c r="JML28" s="358"/>
      <c r="JMM28" s="358">
        <f t="shared" ref="JMM28" si="3552">JMK28</f>
        <v>25436.086199999998</v>
      </c>
      <c r="JMN28" s="358"/>
      <c r="JMO28" s="358">
        <f t="shared" ref="JMO28" si="3553">JMM28</f>
        <v>25436.086199999998</v>
      </c>
      <c r="JMP28" s="358"/>
      <c r="JMQ28" s="358">
        <f t="shared" ref="JMQ28" si="3554">JMO28</f>
        <v>25436.086199999998</v>
      </c>
      <c r="JMR28" s="358"/>
      <c r="JMS28" s="358">
        <f t="shared" ref="JMS28" si="3555">JMQ28</f>
        <v>25436.086199999998</v>
      </c>
      <c r="JMT28" s="358"/>
      <c r="JMU28" s="358">
        <f t="shared" ref="JMU28" si="3556">JMS28</f>
        <v>25436.086199999998</v>
      </c>
      <c r="JMV28" s="358"/>
      <c r="JMW28" s="358">
        <f t="shared" ref="JMW28" si="3557">JMU28</f>
        <v>25436.086199999998</v>
      </c>
      <c r="JMX28" s="358"/>
      <c r="JMY28" s="358">
        <f t="shared" ref="JMY28" si="3558">JMW28</f>
        <v>25436.086199999998</v>
      </c>
      <c r="JMZ28" s="358"/>
      <c r="JNA28" s="358">
        <f t="shared" ref="JNA28" si="3559">JMY28</f>
        <v>25436.086199999998</v>
      </c>
      <c r="JNB28" s="358"/>
      <c r="JNC28" s="358">
        <f t="shared" ref="JNC28" si="3560">JNA28</f>
        <v>25436.086199999998</v>
      </c>
      <c r="JND28" s="358"/>
      <c r="JNE28" s="358">
        <f t="shared" ref="JNE28" si="3561">JNC28</f>
        <v>25436.086199999998</v>
      </c>
      <c r="JNF28" s="358"/>
      <c r="JNG28" s="358">
        <f t="shared" ref="JNG28" si="3562">JNE28</f>
        <v>25436.086199999998</v>
      </c>
      <c r="JNH28" s="358"/>
      <c r="JNI28" s="358">
        <f t="shared" ref="JNI28" si="3563">JNG28</f>
        <v>25436.086199999998</v>
      </c>
      <c r="JNJ28" s="358"/>
      <c r="JNK28" s="358">
        <f t="shared" ref="JNK28" si="3564">JNI28</f>
        <v>25436.086199999998</v>
      </c>
      <c r="JNL28" s="358"/>
      <c r="JNM28" s="358">
        <f t="shared" ref="JNM28" si="3565">JNK28</f>
        <v>25436.086199999998</v>
      </c>
      <c r="JNN28" s="358"/>
      <c r="JNO28" s="358">
        <f t="shared" ref="JNO28" si="3566">JNM28</f>
        <v>25436.086199999998</v>
      </c>
      <c r="JNP28" s="358"/>
      <c r="JNQ28" s="358">
        <f t="shared" ref="JNQ28" si="3567">JNO28</f>
        <v>25436.086199999998</v>
      </c>
      <c r="JNR28" s="358"/>
      <c r="JNS28" s="358">
        <f t="shared" ref="JNS28" si="3568">JNQ28</f>
        <v>25436.086199999998</v>
      </c>
      <c r="JNT28" s="358"/>
      <c r="JNU28" s="358">
        <f t="shared" ref="JNU28" si="3569">JNS28</f>
        <v>25436.086199999998</v>
      </c>
      <c r="JNV28" s="358"/>
      <c r="JNW28" s="358">
        <f t="shared" ref="JNW28" si="3570">JNU28</f>
        <v>25436.086199999998</v>
      </c>
      <c r="JNX28" s="358"/>
      <c r="JNY28" s="358">
        <f t="shared" ref="JNY28" si="3571">JNW28</f>
        <v>25436.086199999998</v>
      </c>
      <c r="JNZ28" s="358"/>
      <c r="JOA28" s="358">
        <f t="shared" ref="JOA28" si="3572">JNY28</f>
        <v>25436.086199999998</v>
      </c>
      <c r="JOB28" s="358"/>
      <c r="JOC28" s="358">
        <f t="shared" ref="JOC28" si="3573">JOA28</f>
        <v>25436.086199999998</v>
      </c>
      <c r="JOD28" s="358"/>
      <c r="JOE28" s="358">
        <f t="shared" ref="JOE28" si="3574">JOC28</f>
        <v>25436.086199999998</v>
      </c>
      <c r="JOF28" s="358"/>
      <c r="JOG28" s="358">
        <f t="shared" ref="JOG28" si="3575">JOE28</f>
        <v>25436.086199999998</v>
      </c>
      <c r="JOH28" s="358"/>
      <c r="JOI28" s="358">
        <f t="shared" ref="JOI28" si="3576">JOG28</f>
        <v>25436.086199999998</v>
      </c>
      <c r="JOJ28" s="358"/>
      <c r="JOK28" s="358">
        <f t="shared" ref="JOK28" si="3577">JOI28</f>
        <v>25436.086199999998</v>
      </c>
      <c r="JOL28" s="358"/>
      <c r="JOM28" s="358">
        <f t="shared" ref="JOM28" si="3578">JOK28</f>
        <v>25436.086199999998</v>
      </c>
      <c r="JON28" s="358"/>
      <c r="JOO28" s="358">
        <f t="shared" ref="JOO28" si="3579">JOM28</f>
        <v>25436.086199999998</v>
      </c>
      <c r="JOP28" s="358"/>
      <c r="JOQ28" s="358">
        <f t="shared" ref="JOQ28" si="3580">JOO28</f>
        <v>25436.086199999998</v>
      </c>
      <c r="JOR28" s="358"/>
      <c r="JOS28" s="358">
        <f t="shared" ref="JOS28" si="3581">JOQ28</f>
        <v>25436.086199999998</v>
      </c>
      <c r="JOT28" s="358"/>
      <c r="JOU28" s="358">
        <f t="shared" ref="JOU28" si="3582">JOS28</f>
        <v>25436.086199999998</v>
      </c>
      <c r="JOV28" s="358"/>
      <c r="JOW28" s="358">
        <f t="shared" ref="JOW28" si="3583">JOU28</f>
        <v>25436.086199999998</v>
      </c>
      <c r="JOX28" s="358"/>
      <c r="JOY28" s="358">
        <f t="shared" ref="JOY28" si="3584">JOW28</f>
        <v>25436.086199999998</v>
      </c>
      <c r="JOZ28" s="358"/>
      <c r="JPA28" s="358">
        <f t="shared" ref="JPA28" si="3585">JOY28</f>
        <v>25436.086199999998</v>
      </c>
      <c r="JPB28" s="358"/>
      <c r="JPC28" s="358">
        <f t="shared" ref="JPC28" si="3586">JPA28</f>
        <v>25436.086199999998</v>
      </c>
      <c r="JPD28" s="358"/>
      <c r="JPE28" s="358">
        <f t="shared" ref="JPE28" si="3587">JPC28</f>
        <v>25436.086199999998</v>
      </c>
      <c r="JPF28" s="358"/>
      <c r="JPG28" s="358">
        <f t="shared" ref="JPG28" si="3588">JPE28</f>
        <v>25436.086199999998</v>
      </c>
      <c r="JPH28" s="358"/>
      <c r="JPI28" s="358">
        <f t="shared" ref="JPI28" si="3589">JPG28</f>
        <v>25436.086199999998</v>
      </c>
      <c r="JPJ28" s="358"/>
      <c r="JPK28" s="358">
        <f t="shared" ref="JPK28" si="3590">JPI28</f>
        <v>25436.086199999998</v>
      </c>
      <c r="JPL28" s="358"/>
      <c r="JPM28" s="358">
        <f t="shared" ref="JPM28" si="3591">JPK28</f>
        <v>25436.086199999998</v>
      </c>
      <c r="JPN28" s="358"/>
      <c r="JPO28" s="358">
        <f t="shared" ref="JPO28" si="3592">JPM28</f>
        <v>25436.086199999998</v>
      </c>
      <c r="JPP28" s="358"/>
      <c r="JPQ28" s="358">
        <f t="shared" ref="JPQ28" si="3593">JPO28</f>
        <v>25436.086199999998</v>
      </c>
      <c r="JPR28" s="358"/>
      <c r="JPS28" s="358">
        <f t="shared" ref="JPS28" si="3594">JPQ28</f>
        <v>25436.086199999998</v>
      </c>
      <c r="JPT28" s="358"/>
      <c r="JPU28" s="358">
        <f t="shared" ref="JPU28" si="3595">JPS28</f>
        <v>25436.086199999998</v>
      </c>
      <c r="JPV28" s="358"/>
      <c r="JPW28" s="358">
        <f t="shared" ref="JPW28" si="3596">JPU28</f>
        <v>25436.086199999998</v>
      </c>
      <c r="JPX28" s="358"/>
      <c r="JPY28" s="358">
        <f t="shared" ref="JPY28" si="3597">JPW28</f>
        <v>25436.086199999998</v>
      </c>
      <c r="JPZ28" s="358"/>
      <c r="JQA28" s="358">
        <f t="shared" ref="JQA28" si="3598">JPY28</f>
        <v>25436.086199999998</v>
      </c>
      <c r="JQB28" s="358"/>
      <c r="JQC28" s="358">
        <f t="shared" ref="JQC28" si="3599">JQA28</f>
        <v>25436.086199999998</v>
      </c>
      <c r="JQD28" s="358"/>
      <c r="JQE28" s="358">
        <f t="shared" ref="JQE28" si="3600">JQC28</f>
        <v>25436.086199999998</v>
      </c>
      <c r="JQF28" s="358"/>
      <c r="JQG28" s="358">
        <f t="shared" ref="JQG28" si="3601">JQE28</f>
        <v>25436.086199999998</v>
      </c>
      <c r="JQH28" s="358"/>
      <c r="JQI28" s="358">
        <f t="shared" ref="JQI28" si="3602">JQG28</f>
        <v>25436.086199999998</v>
      </c>
      <c r="JQJ28" s="358"/>
      <c r="JQK28" s="358">
        <f t="shared" ref="JQK28" si="3603">JQI28</f>
        <v>25436.086199999998</v>
      </c>
      <c r="JQL28" s="358"/>
      <c r="JQM28" s="358">
        <f t="shared" ref="JQM28" si="3604">JQK28</f>
        <v>25436.086199999998</v>
      </c>
      <c r="JQN28" s="358"/>
      <c r="JQO28" s="358">
        <f t="shared" ref="JQO28" si="3605">JQM28</f>
        <v>25436.086199999998</v>
      </c>
      <c r="JQP28" s="358"/>
      <c r="JQQ28" s="358">
        <f t="shared" ref="JQQ28" si="3606">JQO28</f>
        <v>25436.086199999998</v>
      </c>
      <c r="JQR28" s="358"/>
      <c r="JQS28" s="358">
        <f t="shared" ref="JQS28" si="3607">JQQ28</f>
        <v>25436.086199999998</v>
      </c>
      <c r="JQT28" s="358"/>
      <c r="JQU28" s="358">
        <f t="shared" ref="JQU28" si="3608">JQS28</f>
        <v>25436.086199999998</v>
      </c>
      <c r="JQV28" s="358"/>
      <c r="JQW28" s="358">
        <f t="shared" ref="JQW28" si="3609">JQU28</f>
        <v>25436.086199999998</v>
      </c>
      <c r="JQX28" s="358"/>
      <c r="JQY28" s="358">
        <f t="shared" ref="JQY28" si="3610">JQW28</f>
        <v>25436.086199999998</v>
      </c>
      <c r="JQZ28" s="358"/>
      <c r="JRA28" s="358">
        <f t="shared" ref="JRA28" si="3611">JQY28</f>
        <v>25436.086199999998</v>
      </c>
      <c r="JRB28" s="358"/>
      <c r="JRC28" s="358">
        <f t="shared" ref="JRC28" si="3612">JRA28</f>
        <v>25436.086199999998</v>
      </c>
      <c r="JRD28" s="358"/>
      <c r="JRE28" s="358">
        <f t="shared" ref="JRE28" si="3613">JRC28</f>
        <v>25436.086199999998</v>
      </c>
      <c r="JRF28" s="358"/>
      <c r="JRG28" s="358">
        <f t="shared" ref="JRG28" si="3614">JRE28</f>
        <v>25436.086199999998</v>
      </c>
      <c r="JRH28" s="358"/>
      <c r="JRI28" s="358">
        <f t="shared" ref="JRI28" si="3615">JRG28</f>
        <v>25436.086199999998</v>
      </c>
      <c r="JRJ28" s="358"/>
      <c r="JRK28" s="358">
        <f t="shared" ref="JRK28" si="3616">JRI28</f>
        <v>25436.086199999998</v>
      </c>
      <c r="JRL28" s="358"/>
      <c r="JRM28" s="358">
        <f t="shared" ref="JRM28" si="3617">JRK28</f>
        <v>25436.086199999998</v>
      </c>
      <c r="JRN28" s="358"/>
      <c r="JRO28" s="358">
        <f t="shared" ref="JRO28" si="3618">JRM28</f>
        <v>25436.086199999998</v>
      </c>
      <c r="JRP28" s="358"/>
      <c r="JRQ28" s="358">
        <f t="shared" ref="JRQ28" si="3619">JRO28</f>
        <v>25436.086199999998</v>
      </c>
      <c r="JRR28" s="358"/>
      <c r="JRS28" s="358">
        <f t="shared" ref="JRS28" si="3620">JRQ28</f>
        <v>25436.086199999998</v>
      </c>
      <c r="JRT28" s="358"/>
      <c r="JRU28" s="358">
        <f t="shared" ref="JRU28" si="3621">JRS28</f>
        <v>25436.086199999998</v>
      </c>
      <c r="JRV28" s="358"/>
      <c r="JRW28" s="358">
        <f t="shared" ref="JRW28" si="3622">JRU28</f>
        <v>25436.086199999998</v>
      </c>
      <c r="JRX28" s="358"/>
      <c r="JRY28" s="358">
        <f t="shared" ref="JRY28" si="3623">JRW28</f>
        <v>25436.086199999998</v>
      </c>
      <c r="JRZ28" s="358"/>
      <c r="JSA28" s="358">
        <f t="shared" ref="JSA28" si="3624">JRY28</f>
        <v>25436.086199999998</v>
      </c>
      <c r="JSB28" s="358"/>
      <c r="JSC28" s="358">
        <f t="shared" ref="JSC28" si="3625">JSA28</f>
        <v>25436.086199999998</v>
      </c>
      <c r="JSD28" s="358"/>
      <c r="JSE28" s="358">
        <f t="shared" ref="JSE28" si="3626">JSC28</f>
        <v>25436.086199999998</v>
      </c>
      <c r="JSF28" s="358"/>
      <c r="JSG28" s="358">
        <f t="shared" ref="JSG28" si="3627">JSE28</f>
        <v>25436.086199999998</v>
      </c>
      <c r="JSH28" s="358"/>
      <c r="JSI28" s="358">
        <f t="shared" ref="JSI28" si="3628">JSG28</f>
        <v>25436.086199999998</v>
      </c>
      <c r="JSJ28" s="358"/>
      <c r="JSK28" s="358">
        <f t="shared" ref="JSK28" si="3629">JSI28</f>
        <v>25436.086199999998</v>
      </c>
      <c r="JSL28" s="358"/>
      <c r="JSM28" s="358">
        <f t="shared" ref="JSM28" si="3630">JSK28</f>
        <v>25436.086199999998</v>
      </c>
      <c r="JSN28" s="358"/>
      <c r="JSO28" s="358">
        <f t="shared" ref="JSO28" si="3631">JSM28</f>
        <v>25436.086199999998</v>
      </c>
      <c r="JSP28" s="358"/>
      <c r="JSQ28" s="358">
        <f t="shared" ref="JSQ28" si="3632">JSO28</f>
        <v>25436.086199999998</v>
      </c>
      <c r="JSR28" s="358"/>
      <c r="JSS28" s="358">
        <f t="shared" ref="JSS28" si="3633">JSQ28</f>
        <v>25436.086199999998</v>
      </c>
      <c r="JST28" s="358"/>
      <c r="JSU28" s="358">
        <f t="shared" ref="JSU28" si="3634">JSS28</f>
        <v>25436.086199999998</v>
      </c>
      <c r="JSV28" s="358"/>
      <c r="JSW28" s="358">
        <f t="shared" ref="JSW28" si="3635">JSU28</f>
        <v>25436.086199999998</v>
      </c>
      <c r="JSX28" s="358"/>
      <c r="JSY28" s="358">
        <f t="shared" ref="JSY28" si="3636">JSW28</f>
        <v>25436.086199999998</v>
      </c>
      <c r="JSZ28" s="358"/>
      <c r="JTA28" s="358">
        <f t="shared" ref="JTA28" si="3637">JSY28</f>
        <v>25436.086199999998</v>
      </c>
      <c r="JTB28" s="358"/>
      <c r="JTC28" s="358">
        <f t="shared" ref="JTC28" si="3638">JTA28</f>
        <v>25436.086199999998</v>
      </c>
      <c r="JTD28" s="358"/>
      <c r="JTE28" s="358">
        <f t="shared" ref="JTE28" si="3639">JTC28</f>
        <v>25436.086199999998</v>
      </c>
      <c r="JTF28" s="358"/>
      <c r="JTG28" s="358">
        <f t="shared" ref="JTG28" si="3640">JTE28</f>
        <v>25436.086199999998</v>
      </c>
      <c r="JTH28" s="358"/>
      <c r="JTI28" s="358">
        <f t="shared" ref="JTI28" si="3641">JTG28</f>
        <v>25436.086199999998</v>
      </c>
      <c r="JTJ28" s="358"/>
      <c r="JTK28" s="358">
        <f t="shared" ref="JTK28" si="3642">JTI28</f>
        <v>25436.086199999998</v>
      </c>
      <c r="JTL28" s="358"/>
      <c r="JTM28" s="358">
        <f t="shared" ref="JTM28" si="3643">JTK28</f>
        <v>25436.086199999998</v>
      </c>
      <c r="JTN28" s="358"/>
      <c r="JTO28" s="358">
        <f t="shared" ref="JTO28" si="3644">JTM28</f>
        <v>25436.086199999998</v>
      </c>
      <c r="JTP28" s="358"/>
      <c r="JTQ28" s="358">
        <f t="shared" ref="JTQ28" si="3645">JTO28</f>
        <v>25436.086199999998</v>
      </c>
      <c r="JTR28" s="358"/>
      <c r="JTS28" s="358">
        <f t="shared" ref="JTS28" si="3646">JTQ28</f>
        <v>25436.086199999998</v>
      </c>
      <c r="JTT28" s="358"/>
      <c r="JTU28" s="358">
        <f t="shared" ref="JTU28" si="3647">JTS28</f>
        <v>25436.086199999998</v>
      </c>
      <c r="JTV28" s="358"/>
      <c r="JTW28" s="358">
        <f t="shared" ref="JTW28" si="3648">JTU28</f>
        <v>25436.086199999998</v>
      </c>
      <c r="JTX28" s="358"/>
      <c r="JTY28" s="358">
        <f t="shared" ref="JTY28" si="3649">JTW28</f>
        <v>25436.086199999998</v>
      </c>
      <c r="JTZ28" s="358"/>
      <c r="JUA28" s="358">
        <f t="shared" ref="JUA28" si="3650">JTY28</f>
        <v>25436.086199999998</v>
      </c>
      <c r="JUB28" s="358"/>
      <c r="JUC28" s="358">
        <f t="shared" ref="JUC28" si="3651">JUA28</f>
        <v>25436.086199999998</v>
      </c>
      <c r="JUD28" s="358"/>
      <c r="JUE28" s="358">
        <f t="shared" ref="JUE28" si="3652">JUC28</f>
        <v>25436.086199999998</v>
      </c>
      <c r="JUF28" s="358"/>
      <c r="JUG28" s="358">
        <f t="shared" ref="JUG28" si="3653">JUE28</f>
        <v>25436.086199999998</v>
      </c>
      <c r="JUH28" s="358"/>
      <c r="JUI28" s="358">
        <f t="shared" ref="JUI28" si="3654">JUG28</f>
        <v>25436.086199999998</v>
      </c>
      <c r="JUJ28" s="358"/>
      <c r="JUK28" s="358">
        <f t="shared" ref="JUK28" si="3655">JUI28</f>
        <v>25436.086199999998</v>
      </c>
      <c r="JUL28" s="358"/>
      <c r="JUM28" s="358">
        <f t="shared" ref="JUM28" si="3656">JUK28</f>
        <v>25436.086199999998</v>
      </c>
      <c r="JUN28" s="358"/>
      <c r="JUO28" s="358">
        <f t="shared" ref="JUO28" si="3657">JUM28</f>
        <v>25436.086199999998</v>
      </c>
      <c r="JUP28" s="358"/>
      <c r="JUQ28" s="358">
        <f t="shared" ref="JUQ28" si="3658">JUO28</f>
        <v>25436.086199999998</v>
      </c>
      <c r="JUR28" s="358"/>
      <c r="JUS28" s="358">
        <f t="shared" ref="JUS28" si="3659">JUQ28</f>
        <v>25436.086199999998</v>
      </c>
      <c r="JUT28" s="358"/>
      <c r="JUU28" s="358">
        <f t="shared" ref="JUU28" si="3660">JUS28</f>
        <v>25436.086199999998</v>
      </c>
      <c r="JUV28" s="358"/>
      <c r="JUW28" s="358">
        <f t="shared" ref="JUW28" si="3661">JUU28</f>
        <v>25436.086199999998</v>
      </c>
      <c r="JUX28" s="358"/>
      <c r="JUY28" s="358">
        <f t="shared" ref="JUY28" si="3662">JUW28</f>
        <v>25436.086199999998</v>
      </c>
      <c r="JUZ28" s="358"/>
      <c r="JVA28" s="358">
        <f t="shared" ref="JVA28" si="3663">JUY28</f>
        <v>25436.086199999998</v>
      </c>
      <c r="JVB28" s="358"/>
      <c r="JVC28" s="358">
        <f t="shared" ref="JVC28" si="3664">JVA28</f>
        <v>25436.086199999998</v>
      </c>
      <c r="JVD28" s="358"/>
      <c r="JVE28" s="358">
        <f t="shared" ref="JVE28" si="3665">JVC28</f>
        <v>25436.086199999998</v>
      </c>
      <c r="JVF28" s="358"/>
      <c r="JVG28" s="358">
        <f t="shared" ref="JVG28" si="3666">JVE28</f>
        <v>25436.086199999998</v>
      </c>
      <c r="JVH28" s="358"/>
      <c r="JVI28" s="358">
        <f t="shared" ref="JVI28" si="3667">JVG28</f>
        <v>25436.086199999998</v>
      </c>
      <c r="JVJ28" s="358"/>
      <c r="JVK28" s="358">
        <f t="shared" ref="JVK28" si="3668">JVI28</f>
        <v>25436.086199999998</v>
      </c>
      <c r="JVL28" s="358"/>
      <c r="JVM28" s="358">
        <f t="shared" ref="JVM28" si="3669">JVK28</f>
        <v>25436.086199999998</v>
      </c>
      <c r="JVN28" s="358"/>
      <c r="JVO28" s="358">
        <f t="shared" ref="JVO28" si="3670">JVM28</f>
        <v>25436.086199999998</v>
      </c>
      <c r="JVP28" s="358"/>
      <c r="JVQ28" s="358">
        <f t="shared" ref="JVQ28" si="3671">JVO28</f>
        <v>25436.086199999998</v>
      </c>
      <c r="JVR28" s="358"/>
      <c r="JVS28" s="358">
        <f t="shared" ref="JVS28" si="3672">JVQ28</f>
        <v>25436.086199999998</v>
      </c>
      <c r="JVT28" s="358"/>
      <c r="JVU28" s="358">
        <f t="shared" ref="JVU28" si="3673">JVS28</f>
        <v>25436.086199999998</v>
      </c>
      <c r="JVV28" s="358"/>
      <c r="JVW28" s="358">
        <f t="shared" ref="JVW28" si="3674">JVU28</f>
        <v>25436.086199999998</v>
      </c>
      <c r="JVX28" s="358"/>
      <c r="JVY28" s="358">
        <f t="shared" ref="JVY28" si="3675">JVW28</f>
        <v>25436.086199999998</v>
      </c>
      <c r="JVZ28" s="358"/>
      <c r="JWA28" s="358">
        <f t="shared" ref="JWA28" si="3676">JVY28</f>
        <v>25436.086199999998</v>
      </c>
      <c r="JWB28" s="358"/>
      <c r="JWC28" s="358">
        <f t="shared" ref="JWC28" si="3677">JWA28</f>
        <v>25436.086199999998</v>
      </c>
      <c r="JWD28" s="358"/>
      <c r="JWE28" s="358">
        <f t="shared" ref="JWE28" si="3678">JWC28</f>
        <v>25436.086199999998</v>
      </c>
      <c r="JWF28" s="358"/>
      <c r="JWG28" s="358">
        <f t="shared" ref="JWG28" si="3679">JWE28</f>
        <v>25436.086199999998</v>
      </c>
      <c r="JWH28" s="358"/>
      <c r="JWI28" s="358">
        <f t="shared" ref="JWI28" si="3680">JWG28</f>
        <v>25436.086199999998</v>
      </c>
      <c r="JWJ28" s="358"/>
      <c r="JWK28" s="358">
        <f t="shared" ref="JWK28" si="3681">JWI28</f>
        <v>25436.086199999998</v>
      </c>
      <c r="JWL28" s="358"/>
      <c r="JWM28" s="358">
        <f t="shared" ref="JWM28" si="3682">JWK28</f>
        <v>25436.086199999998</v>
      </c>
      <c r="JWN28" s="358"/>
      <c r="JWO28" s="358">
        <f t="shared" ref="JWO28" si="3683">JWM28</f>
        <v>25436.086199999998</v>
      </c>
      <c r="JWP28" s="358"/>
      <c r="JWQ28" s="358">
        <f t="shared" ref="JWQ28" si="3684">JWO28</f>
        <v>25436.086199999998</v>
      </c>
      <c r="JWR28" s="358"/>
      <c r="JWS28" s="358">
        <f t="shared" ref="JWS28" si="3685">JWQ28</f>
        <v>25436.086199999998</v>
      </c>
      <c r="JWT28" s="358"/>
      <c r="JWU28" s="358">
        <f t="shared" ref="JWU28" si="3686">JWS28</f>
        <v>25436.086199999998</v>
      </c>
      <c r="JWV28" s="358"/>
      <c r="JWW28" s="358">
        <f t="shared" ref="JWW28" si="3687">JWU28</f>
        <v>25436.086199999998</v>
      </c>
      <c r="JWX28" s="358"/>
      <c r="JWY28" s="358">
        <f t="shared" ref="JWY28" si="3688">JWW28</f>
        <v>25436.086199999998</v>
      </c>
      <c r="JWZ28" s="358"/>
      <c r="JXA28" s="358">
        <f t="shared" ref="JXA28" si="3689">JWY28</f>
        <v>25436.086199999998</v>
      </c>
      <c r="JXB28" s="358"/>
      <c r="JXC28" s="358">
        <f t="shared" ref="JXC28" si="3690">JXA28</f>
        <v>25436.086199999998</v>
      </c>
      <c r="JXD28" s="358"/>
      <c r="JXE28" s="358">
        <f t="shared" ref="JXE28" si="3691">JXC28</f>
        <v>25436.086199999998</v>
      </c>
      <c r="JXF28" s="358"/>
      <c r="JXG28" s="358">
        <f t="shared" ref="JXG28" si="3692">JXE28</f>
        <v>25436.086199999998</v>
      </c>
      <c r="JXH28" s="358"/>
      <c r="JXI28" s="358">
        <f t="shared" ref="JXI28" si="3693">JXG28</f>
        <v>25436.086199999998</v>
      </c>
      <c r="JXJ28" s="358"/>
      <c r="JXK28" s="358">
        <f t="shared" ref="JXK28" si="3694">JXI28</f>
        <v>25436.086199999998</v>
      </c>
      <c r="JXL28" s="358"/>
      <c r="JXM28" s="358">
        <f t="shared" ref="JXM28" si="3695">JXK28</f>
        <v>25436.086199999998</v>
      </c>
      <c r="JXN28" s="358"/>
      <c r="JXO28" s="358">
        <f t="shared" ref="JXO28" si="3696">JXM28</f>
        <v>25436.086199999998</v>
      </c>
      <c r="JXP28" s="358"/>
      <c r="JXQ28" s="358">
        <f t="shared" ref="JXQ28" si="3697">JXO28</f>
        <v>25436.086199999998</v>
      </c>
      <c r="JXR28" s="358"/>
      <c r="JXS28" s="358">
        <f t="shared" ref="JXS28" si="3698">JXQ28</f>
        <v>25436.086199999998</v>
      </c>
      <c r="JXT28" s="358"/>
      <c r="JXU28" s="358">
        <f t="shared" ref="JXU28" si="3699">JXS28</f>
        <v>25436.086199999998</v>
      </c>
      <c r="JXV28" s="358"/>
      <c r="JXW28" s="358">
        <f t="shared" ref="JXW28" si="3700">JXU28</f>
        <v>25436.086199999998</v>
      </c>
      <c r="JXX28" s="358"/>
      <c r="JXY28" s="358">
        <f t="shared" ref="JXY28" si="3701">JXW28</f>
        <v>25436.086199999998</v>
      </c>
      <c r="JXZ28" s="358"/>
      <c r="JYA28" s="358">
        <f t="shared" ref="JYA28" si="3702">JXY28</f>
        <v>25436.086199999998</v>
      </c>
      <c r="JYB28" s="358"/>
      <c r="JYC28" s="358">
        <f t="shared" ref="JYC28" si="3703">JYA28</f>
        <v>25436.086199999998</v>
      </c>
      <c r="JYD28" s="358"/>
      <c r="JYE28" s="358">
        <f t="shared" ref="JYE28" si="3704">JYC28</f>
        <v>25436.086199999998</v>
      </c>
      <c r="JYF28" s="358"/>
      <c r="JYG28" s="358">
        <f t="shared" ref="JYG28" si="3705">JYE28</f>
        <v>25436.086199999998</v>
      </c>
      <c r="JYH28" s="358"/>
      <c r="JYI28" s="358">
        <f t="shared" ref="JYI28" si="3706">JYG28</f>
        <v>25436.086199999998</v>
      </c>
      <c r="JYJ28" s="358"/>
      <c r="JYK28" s="358">
        <f t="shared" ref="JYK28" si="3707">JYI28</f>
        <v>25436.086199999998</v>
      </c>
      <c r="JYL28" s="358"/>
      <c r="JYM28" s="358">
        <f t="shared" ref="JYM28" si="3708">JYK28</f>
        <v>25436.086199999998</v>
      </c>
      <c r="JYN28" s="358"/>
      <c r="JYO28" s="358">
        <f t="shared" ref="JYO28" si="3709">JYM28</f>
        <v>25436.086199999998</v>
      </c>
      <c r="JYP28" s="358"/>
      <c r="JYQ28" s="358">
        <f t="shared" ref="JYQ28" si="3710">JYO28</f>
        <v>25436.086199999998</v>
      </c>
      <c r="JYR28" s="358"/>
      <c r="JYS28" s="358">
        <f t="shared" ref="JYS28" si="3711">JYQ28</f>
        <v>25436.086199999998</v>
      </c>
      <c r="JYT28" s="358"/>
      <c r="JYU28" s="358">
        <f t="shared" ref="JYU28" si="3712">JYS28</f>
        <v>25436.086199999998</v>
      </c>
      <c r="JYV28" s="358"/>
      <c r="JYW28" s="358">
        <f t="shared" ref="JYW28" si="3713">JYU28</f>
        <v>25436.086199999998</v>
      </c>
      <c r="JYX28" s="358"/>
      <c r="JYY28" s="358">
        <f t="shared" ref="JYY28" si="3714">JYW28</f>
        <v>25436.086199999998</v>
      </c>
      <c r="JYZ28" s="358"/>
      <c r="JZA28" s="358">
        <f t="shared" ref="JZA28" si="3715">JYY28</f>
        <v>25436.086199999998</v>
      </c>
      <c r="JZB28" s="358"/>
      <c r="JZC28" s="358">
        <f t="shared" ref="JZC28" si="3716">JZA28</f>
        <v>25436.086199999998</v>
      </c>
      <c r="JZD28" s="358"/>
      <c r="JZE28" s="358">
        <f t="shared" ref="JZE28" si="3717">JZC28</f>
        <v>25436.086199999998</v>
      </c>
      <c r="JZF28" s="358"/>
      <c r="JZG28" s="358">
        <f t="shared" ref="JZG28" si="3718">JZE28</f>
        <v>25436.086199999998</v>
      </c>
      <c r="JZH28" s="358"/>
      <c r="JZI28" s="358">
        <f t="shared" ref="JZI28" si="3719">JZG28</f>
        <v>25436.086199999998</v>
      </c>
      <c r="JZJ28" s="358"/>
      <c r="JZK28" s="358">
        <f t="shared" ref="JZK28" si="3720">JZI28</f>
        <v>25436.086199999998</v>
      </c>
      <c r="JZL28" s="358"/>
      <c r="JZM28" s="358">
        <f t="shared" ref="JZM28" si="3721">JZK28</f>
        <v>25436.086199999998</v>
      </c>
      <c r="JZN28" s="358"/>
      <c r="JZO28" s="358">
        <f t="shared" ref="JZO28" si="3722">JZM28</f>
        <v>25436.086199999998</v>
      </c>
      <c r="JZP28" s="358"/>
      <c r="JZQ28" s="358">
        <f t="shared" ref="JZQ28" si="3723">JZO28</f>
        <v>25436.086199999998</v>
      </c>
      <c r="JZR28" s="358"/>
      <c r="JZS28" s="358">
        <f t="shared" ref="JZS28" si="3724">JZQ28</f>
        <v>25436.086199999998</v>
      </c>
      <c r="JZT28" s="358"/>
      <c r="JZU28" s="358">
        <f t="shared" ref="JZU28" si="3725">JZS28</f>
        <v>25436.086199999998</v>
      </c>
      <c r="JZV28" s="358"/>
      <c r="JZW28" s="358">
        <f t="shared" ref="JZW28" si="3726">JZU28</f>
        <v>25436.086199999998</v>
      </c>
      <c r="JZX28" s="358"/>
      <c r="JZY28" s="358">
        <f t="shared" ref="JZY28" si="3727">JZW28</f>
        <v>25436.086199999998</v>
      </c>
      <c r="JZZ28" s="358"/>
      <c r="KAA28" s="358">
        <f t="shared" ref="KAA28" si="3728">JZY28</f>
        <v>25436.086199999998</v>
      </c>
      <c r="KAB28" s="358"/>
      <c r="KAC28" s="358">
        <f t="shared" ref="KAC28" si="3729">KAA28</f>
        <v>25436.086199999998</v>
      </c>
      <c r="KAD28" s="358"/>
      <c r="KAE28" s="358">
        <f t="shared" ref="KAE28" si="3730">KAC28</f>
        <v>25436.086199999998</v>
      </c>
      <c r="KAF28" s="358"/>
      <c r="KAG28" s="358">
        <f t="shared" ref="KAG28" si="3731">KAE28</f>
        <v>25436.086199999998</v>
      </c>
      <c r="KAH28" s="358"/>
      <c r="KAI28" s="358">
        <f t="shared" ref="KAI28" si="3732">KAG28</f>
        <v>25436.086199999998</v>
      </c>
      <c r="KAJ28" s="358"/>
      <c r="KAK28" s="358">
        <f t="shared" ref="KAK28" si="3733">KAI28</f>
        <v>25436.086199999998</v>
      </c>
      <c r="KAL28" s="358"/>
      <c r="KAM28" s="358">
        <f t="shared" ref="KAM28" si="3734">KAK28</f>
        <v>25436.086199999998</v>
      </c>
      <c r="KAN28" s="358"/>
      <c r="KAO28" s="358">
        <f t="shared" ref="KAO28" si="3735">KAM28</f>
        <v>25436.086199999998</v>
      </c>
      <c r="KAP28" s="358"/>
      <c r="KAQ28" s="358">
        <f t="shared" ref="KAQ28" si="3736">KAO28</f>
        <v>25436.086199999998</v>
      </c>
      <c r="KAR28" s="358"/>
      <c r="KAS28" s="358">
        <f t="shared" ref="KAS28" si="3737">KAQ28</f>
        <v>25436.086199999998</v>
      </c>
      <c r="KAT28" s="358"/>
      <c r="KAU28" s="358">
        <f t="shared" ref="KAU28" si="3738">KAS28</f>
        <v>25436.086199999998</v>
      </c>
      <c r="KAV28" s="358"/>
      <c r="KAW28" s="358">
        <f t="shared" ref="KAW28" si="3739">KAU28</f>
        <v>25436.086199999998</v>
      </c>
      <c r="KAX28" s="358"/>
      <c r="KAY28" s="358">
        <f t="shared" ref="KAY28" si="3740">KAW28</f>
        <v>25436.086199999998</v>
      </c>
      <c r="KAZ28" s="358"/>
      <c r="KBA28" s="358">
        <f t="shared" ref="KBA28" si="3741">KAY28</f>
        <v>25436.086199999998</v>
      </c>
      <c r="KBB28" s="358"/>
      <c r="KBC28" s="358">
        <f t="shared" ref="KBC28" si="3742">KBA28</f>
        <v>25436.086199999998</v>
      </c>
      <c r="KBD28" s="358"/>
      <c r="KBE28" s="358">
        <f t="shared" ref="KBE28" si="3743">KBC28</f>
        <v>25436.086199999998</v>
      </c>
      <c r="KBF28" s="358"/>
      <c r="KBG28" s="358">
        <f t="shared" ref="KBG28" si="3744">KBE28</f>
        <v>25436.086199999998</v>
      </c>
      <c r="KBH28" s="358"/>
      <c r="KBI28" s="358">
        <f t="shared" ref="KBI28" si="3745">KBG28</f>
        <v>25436.086199999998</v>
      </c>
      <c r="KBJ28" s="358"/>
      <c r="KBK28" s="358">
        <f t="shared" ref="KBK28" si="3746">KBI28</f>
        <v>25436.086199999998</v>
      </c>
      <c r="KBL28" s="358"/>
      <c r="KBM28" s="358">
        <f t="shared" ref="KBM28" si="3747">KBK28</f>
        <v>25436.086199999998</v>
      </c>
      <c r="KBN28" s="358"/>
      <c r="KBO28" s="358">
        <f t="shared" ref="KBO28" si="3748">KBM28</f>
        <v>25436.086199999998</v>
      </c>
      <c r="KBP28" s="358"/>
      <c r="KBQ28" s="358">
        <f t="shared" ref="KBQ28" si="3749">KBO28</f>
        <v>25436.086199999998</v>
      </c>
      <c r="KBR28" s="358"/>
      <c r="KBS28" s="358">
        <f t="shared" ref="KBS28" si="3750">KBQ28</f>
        <v>25436.086199999998</v>
      </c>
      <c r="KBT28" s="358"/>
      <c r="KBU28" s="358">
        <f t="shared" ref="KBU28" si="3751">KBS28</f>
        <v>25436.086199999998</v>
      </c>
      <c r="KBV28" s="358"/>
      <c r="KBW28" s="358">
        <f t="shared" ref="KBW28" si="3752">KBU28</f>
        <v>25436.086199999998</v>
      </c>
      <c r="KBX28" s="358"/>
      <c r="KBY28" s="358">
        <f t="shared" ref="KBY28" si="3753">KBW28</f>
        <v>25436.086199999998</v>
      </c>
      <c r="KBZ28" s="358"/>
      <c r="KCA28" s="358">
        <f t="shared" ref="KCA28" si="3754">KBY28</f>
        <v>25436.086199999998</v>
      </c>
      <c r="KCB28" s="358"/>
      <c r="KCC28" s="358">
        <f t="shared" ref="KCC28" si="3755">KCA28</f>
        <v>25436.086199999998</v>
      </c>
      <c r="KCD28" s="358"/>
      <c r="KCE28" s="358">
        <f t="shared" ref="KCE28" si="3756">KCC28</f>
        <v>25436.086199999998</v>
      </c>
      <c r="KCF28" s="358"/>
      <c r="KCG28" s="358">
        <f t="shared" ref="KCG28" si="3757">KCE28</f>
        <v>25436.086199999998</v>
      </c>
      <c r="KCH28" s="358"/>
      <c r="KCI28" s="358">
        <f t="shared" ref="KCI28" si="3758">KCG28</f>
        <v>25436.086199999998</v>
      </c>
      <c r="KCJ28" s="358"/>
      <c r="KCK28" s="358">
        <f t="shared" ref="KCK28" si="3759">KCI28</f>
        <v>25436.086199999998</v>
      </c>
      <c r="KCL28" s="358"/>
      <c r="KCM28" s="358">
        <f t="shared" ref="KCM28" si="3760">KCK28</f>
        <v>25436.086199999998</v>
      </c>
      <c r="KCN28" s="358"/>
      <c r="KCO28" s="358">
        <f t="shared" ref="KCO28" si="3761">KCM28</f>
        <v>25436.086199999998</v>
      </c>
      <c r="KCP28" s="358"/>
      <c r="KCQ28" s="358">
        <f t="shared" ref="KCQ28" si="3762">KCO28</f>
        <v>25436.086199999998</v>
      </c>
      <c r="KCR28" s="358"/>
      <c r="KCS28" s="358">
        <f t="shared" ref="KCS28" si="3763">KCQ28</f>
        <v>25436.086199999998</v>
      </c>
      <c r="KCT28" s="358"/>
      <c r="KCU28" s="358">
        <f t="shared" ref="KCU28" si="3764">KCS28</f>
        <v>25436.086199999998</v>
      </c>
      <c r="KCV28" s="358"/>
      <c r="KCW28" s="358">
        <f t="shared" ref="KCW28" si="3765">KCU28</f>
        <v>25436.086199999998</v>
      </c>
      <c r="KCX28" s="358"/>
      <c r="KCY28" s="358">
        <f t="shared" ref="KCY28" si="3766">KCW28</f>
        <v>25436.086199999998</v>
      </c>
      <c r="KCZ28" s="358"/>
      <c r="KDA28" s="358">
        <f t="shared" ref="KDA28" si="3767">KCY28</f>
        <v>25436.086199999998</v>
      </c>
      <c r="KDB28" s="358"/>
      <c r="KDC28" s="358">
        <f t="shared" ref="KDC28" si="3768">KDA28</f>
        <v>25436.086199999998</v>
      </c>
      <c r="KDD28" s="358"/>
      <c r="KDE28" s="358">
        <f t="shared" ref="KDE28" si="3769">KDC28</f>
        <v>25436.086199999998</v>
      </c>
      <c r="KDF28" s="358"/>
      <c r="KDG28" s="358">
        <f t="shared" ref="KDG28" si="3770">KDE28</f>
        <v>25436.086199999998</v>
      </c>
      <c r="KDH28" s="358"/>
      <c r="KDI28" s="358">
        <f t="shared" ref="KDI28" si="3771">KDG28</f>
        <v>25436.086199999998</v>
      </c>
      <c r="KDJ28" s="358"/>
      <c r="KDK28" s="358">
        <f t="shared" ref="KDK28" si="3772">KDI28</f>
        <v>25436.086199999998</v>
      </c>
      <c r="KDL28" s="358"/>
      <c r="KDM28" s="358">
        <f t="shared" ref="KDM28" si="3773">KDK28</f>
        <v>25436.086199999998</v>
      </c>
      <c r="KDN28" s="358"/>
      <c r="KDO28" s="358">
        <f t="shared" ref="KDO28" si="3774">KDM28</f>
        <v>25436.086199999998</v>
      </c>
      <c r="KDP28" s="358"/>
      <c r="KDQ28" s="358">
        <f t="shared" ref="KDQ28" si="3775">KDO28</f>
        <v>25436.086199999998</v>
      </c>
      <c r="KDR28" s="358"/>
      <c r="KDS28" s="358">
        <f t="shared" ref="KDS28" si="3776">KDQ28</f>
        <v>25436.086199999998</v>
      </c>
      <c r="KDT28" s="358"/>
      <c r="KDU28" s="358">
        <f t="shared" ref="KDU28" si="3777">KDS28</f>
        <v>25436.086199999998</v>
      </c>
      <c r="KDV28" s="358"/>
      <c r="KDW28" s="358">
        <f t="shared" ref="KDW28" si="3778">KDU28</f>
        <v>25436.086199999998</v>
      </c>
      <c r="KDX28" s="358"/>
      <c r="KDY28" s="358">
        <f t="shared" ref="KDY28" si="3779">KDW28</f>
        <v>25436.086199999998</v>
      </c>
      <c r="KDZ28" s="358"/>
      <c r="KEA28" s="358">
        <f t="shared" ref="KEA28" si="3780">KDY28</f>
        <v>25436.086199999998</v>
      </c>
      <c r="KEB28" s="358"/>
      <c r="KEC28" s="358">
        <f t="shared" ref="KEC28" si="3781">KEA28</f>
        <v>25436.086199999998</v>
      </c>
      <c r="KED28" s="358"/>
      <c r="KEE28" s="358">
        <f t="shared" ref="KEE28" si="3782">KEC28</f>
        <v>25436.086199999998</v>
      </c>
      <c r="KEF28" s="358"/>
      <c r="KEG28" s="358">
        <f t="shared" ref="KEG28" si="3783">KEE28</f>
        <v>25436.086199999998</v>
      </c>
      <c r="KEH28" s="358"/>
      <c r="KEI28" s="358">
        <f t="shared" ref="KEI28" si="3784">KEG28</f>
        <v>25436.086199999998</v>
      </c>
      <c r="KEJ28" s="358"/>
      <c r="KEK28" s="358">
        <f t="shared" ref="KEK28" si="3785">KEI28</f>
        <v>25436.086199999998</v>
      </c>
      <c r="KEL28" s="358"/>
      <c r="KEM28" s="358">
        <f t="shared" ref="KEM28" si="3786">KEK28</f>
        <v>25436.086199999998</v>
      </c>
      <c r="KEN28" s="358"/>
      <c r="KEO28" s="358">
        <f t="shared" ref="KEO28" si="3787">KEM28</f>
        <v>25436.086199999998</v>
      </c>
      <c r="KEP28" s="358"/>
      <c r="KEQ28" s="358">
        <f t="shared" ref="KEQ28" si="3788">KEO28</f>
        <v>25436.086199999998</v>
      </c>
      <c r="KER28" s="358"/>
      <c r="KES28" s="358">
        <f t="shared" ref="KES28" si="3789">KEQ28</f>
        <v>25436.086199999998</v>
      </c>
      <c r="KET28" s="358"/>
      <c r="KEU28" s="358">
        <f t="shared" ref="KEU28" si="3790">KES28</f>
        <v>25436.086199999998</v>
      </c>
      <c r="KEV28" s="358"/>
      <c r="KEW28" s="358">
        <f t="shared" ref="KEW28" si="3791">KEU28</f>
        <v>25436.086199999998</v>
      </c>
      <c r="KEX28" s="358"/>
      <c r="KEY28" s="358">
        <f t="shared" ref="KEY28" si="3792">KEW28</f>
        <v>25436.086199999998</v>
      </c>
      <c r="KEZ28" s="358"/>
      <c r="KFA28" s="358">
        <f t="shared" ref="KFA28" si="3793">KEY28</f>
        <v>25436.086199999998</v>
      </c>
      <c r="KFB28" s="358"/>
      <c r="KFC28" s="358">
        <f t="shared" ref="KFC28" si="3794">KFA28</f>
        <v>25436.086199999998</v>
      </c>
      <c r="KFD28" s="358"/>
      <c r="KFE28" s="358">
        <f t="shared" ref="KFE28" si="3795">KFC28</f>
        <v>25436.086199999998</v>
      </c>
      <c r="KFF28" s="358"/>
      <c r="KFG28" s="358">
        <f t="shared" ref="KFG28" si="3796">KFE28</f>
        <v>25436.086199999998</v>
      </c>
      <c r="KFH28" s="358"/>
      <c r="KFI28" s="358">
        <f t="shared" ref="KFI28" si="3797">KFG28</f>
        <v>25436.086199999998</v>
      </c>
      <c r="KFJ28" s="358"/>
      <c r="KFK28" s="358">
        <f t="shared" ref="KFK28" si="3798">KFI28</f>
        <v>25436.086199999998</v>
      </c>
      <c r="KFL28" s="358"/>
      <c r="KFM28" s="358">
        <f t="shared" ref="KFM28" si="3799">KFK28</f>
        <v>25436.086199999998</v>
      </c>
      <c r="KFN28" s="358"/>
      <c r="KFO28" s="358">
        <f t="shared" ref="KFO28" si="3800">KFM28</f>
        <v>25436.086199999998</v>
      </c>
      <c r="KFP28" s="358"/>
      <c r="KFQ28" s="358">
        <f t="shared" ref="KFQ28" si="3801">KFO28</f>
        <v>25436.086199999998</v>
      </c>
      <c r="KFR28" s="358"/>
      <c r="KFS28" s="358">
        <f t="shared" ref="KFS28" si="3802">KFQ28</f>
        <v>25436.086199999998</v>
      </c>
      <c r="KFT28" s="358"/>
      <c r="KFU28" s="358">
        <f t="shared" ref="KFU28" si="3803">KFS28</f>
        <v>25436.086199999998</v>
      </c>
      <c r="KFV28" s="358"/>
      <c r="KFW28" s="358">
        <f t="shared" ref="KFW28" si="3804">KFU28</f>
        <v>25436.086199999998</v>
      </c>
      <c r="KFX28" s="358"/>
      <c r="KFY28" s="358">
        <f t="shared" ref="KFY28" si="3805">KFW28</f>
        <v>25436.086199999998</v>
      </c>
      <c r="KFZ28" s="358"/>
      <c r="KGA28" s="358">
        <f t="shared" ref="KGA28" si="3806">KFY28</f>
        <v>25436.086199999998</v>
      </c>
      <c r="KGB28" s="358"/>
      <c r="KGC28" s="358">
        <f t="shared" ref="KGC28" si="3807">KGA28</f>
        <v>25436.086199999998</v>
      </c>
      <c r="KGD28" s="358"/>
      <c r="KGE28" s="358">
        <f t="shared" ref="KGE28" si="3808">KGC28</f>
        <v>25436.086199999998</v>
      </c>
      <c r="KGF28" s="358"/>
      <c r="KGG28" s="358">
        <f t="shared" ref="KGG28" si="3809">KGE28</f>
        <v>25436.086199999998</v>
      </c>
      <c r="KGH28" s="358"/>
      <c r="KGI28" s="358">
        <f t="shared" ref="KGI28" si="3810">KGG28</f>
        <v>25436.086199999998</v>
      </c>
      <c r="KGJ28" s="358"/>
      <c r="KGK28" s="358">
        <f t="shared" ref="KGK28" si="3811">KGI28</f>
        <v>25436.086199999998</v>
      </c>
      <c r="KGL28" s="358"/>
      <c r="KGM28" s="358">
        <f t="shared" ref="KGM28" si="3812">KGK28</f>
        <v>25436.086199999998</v>
      </c>
      <c r="KGN28" s="358"/>
      <c r="KGO28" s="358">
        <f t="shared" ref="KGO28" si="3813">KGM28</f>
        <v>25436.086199999998</v>
      </c>
      <c r="KGP28" s="358"/>
      <c r="KGQ28" s="358">
        <f t="shared" ref="KGQ28" si="3814">KGO28</f>
        <v>25436.086199999998</v>
      </c>
      <c r="KGR28" s="358"/>
      <c r="KGS28" s="358">
        <f t="shared" ref="KGS28" si="3815">KGQ28</f>
        <v>25436.086199999998</v>
      </c>
      <c r="KGT28" s="358"/>
      <c r="KGU28" s="358">
        <f t="shared" ref="KGU28" si="3816">KGS28</f>
        <v>25436.086199999998</v>
      </c>
      <c r="KGV28" s="358"/>
      <c r="KGW28" s="358">
        <f t="shared" ref="KGW28" si="3817">KGU28</f>
        <v>25436.086199999998</v>
      </c>
      <c r="KGX28" s="358"/>
      <c r="KGY28" s="358">
        <f t="shared" ref="KGY28" si="3818">KGW28</f>
        <v>25436.086199999998</v>
      </c>
      <c r="KGZ28" s="358"/>
      <c r="KHA28" s="358">
        <f t="shared" ref="KHA28" si="3819">KGY28</f>
        <v>25436.086199999998</v>
      </c>
      <c r="KHB28" s="358"/>
      <c r="KHC28" s="358">
        <f t="shared" ref="KHC28" si="3820">KHA28</f>
        <v>25436.086199999998</v>
      </c>
      <c r="KHD28" s="358"/>
      <c r="KHE28" s="358">
        <f t="shared" ref="KHE28" si="3821">KHC28</f>
        <v>25436.086199999998</v>
      </c>
      <c r="KHF28" s="358"/>
      <c r="KHG28" s="358">
        <f t="shared" ref="KHG28" si="3822">KHE28</f>
        <v>25436.086199999998</v>
      </c>
      <c r="KHH28" s="358"/>
      <c r="KHI28" s="358">
        <f t="shared" ref="KHI28" si="3823">KHG28</f>
        <v>25436.086199999998</v>
      </c>
      <c r="KHJ28" s="358"/>
      <c r="KHK28" s="358">
        <f t="shared" ref="KHK28" si="3824">KHI28</f>
        <v>25436.086199999998</v>
      </c>
      <c r="KHL28" s="358"/>
      <c r="KHM28" s="358">
        <f t="shared" ref="KHM28" si="3825">KHK28</f>
        <v>25436.086199999998</v>
      </c>
      <c r="KHN28" s="358"/>
      <c r="KHO28" s="358">
        <f t="shared" ref="KHO28" si="3826">KHM28</f>
        <v>25436.086199999998</v>
      </c>
      <c r="KHP28" s="358"/>
      <c r="KHQ28" s="358">
        <f t="shared" ref="KHQ28" si="3827">KHO28</f>
        <v>25436.086199999998</v>
      </c>
      <c r="KHR28" s="358"/>
      <c r="KHS28" s="358">
        <f t="shared" ref="KHS28" si="3828">KHQ28</f>
        <v>25436.086199999998</v>
      </c>
      <c r="KHT28" s="358"/>
      <c r="KHU28" s="358">
        <f t="shared" ref="KHU28" si="3829">KHS28</f>
        <v>25436.086199999998</v>
      </c>
      <c r="KHV28" s="358"/>
      <c r="KHW28" s="358">
        <f t="shared" ref="KHW28" si="3830">KHU28</f>
        <v>25436.086199999998</v>
      </c>
      <c r="KHX28" s="358"/>
      <c r="KHY28" s="358">
        <f t="shared" ref="KHY28" si="3831">KHW28</f>
        <v>25436.086199999998</v>
      </c>
      <c r="KHZ28" s="358"/>
      <c r="KIA28" s="358">
        <f t="shared" ref="KIA28" si="3832">KHY28</f>
        <v>25436.086199999998</v>
      </c>
      <c r="KIB28" s="358"/>
      <c r="KIC28" s="358">
        <f t="shared" ref="KIC28" si="3833">KIA28</f>
        <v>25436.086199999998</v>
      </c>
      <c r="KID28" s="358"/>
      <c r="KIE28" s="358">
        <f t="shared" ref="KIE28" si="3834">KIC28</f>
        <v>25436.086199999998</v>
      </c>
      <c r="KIF28" s="358"/>
      <c r="KIG28" s="358">
        <f t="shared" ref="KIG28" si="3835">KIE28</f>
        <v>25436.086199999998</v>
      </c>
      <c r="KIH28" s="358"/>
      <c r="KII28" s="358">
        <f t="shared" ref="KII28" si="3836">KIG28</f>
        <v>25436.086199999998</v>
      </c>
      <c r="KIJ28" s="358"/>
      <c r="KIK28" s="358">
        <f t="shared" ref="KIK28" si="3837">KII28</f>
        <v>25436.086199999998</v>
      </c>
      <c r="KIL28" s="358"/>
      <c r="KIM28" s="358">
        <f t="shared" ref="KIM28" si="3838">KIK28</f>
        <v>25436.086199999998</v>
      </c>
      <c r="KIN28" s="358"/>
      <c r="KIO28" s="358">
        <f t="shared" ref="KIO28" si="3839">KIM28</f>
        <v>25436.086199999998</v>
      </c>
      <c r="KIP28" s="358"/>
      <c r="KIQ28" s="358">
        <f t="shared" ref="KIQ28" si="3840">KIO28</f>
        <v>25436.086199999998</v>
      </c>
      <c r="KIR28" s="358"/>
      <c r="KIS28" s="358">
        <f t="shared" ref="KIS28" si="3841">KIQ28</f>
        <v>25436.086199999998</v>
      </c>
      <c r="KIT28" s="358"/>
      <c r="KIU28" s="358">
        <f t="shared" ref="KIU28" si="3842">KIS28</f>
        <v>25436.086199999998</v>
      </c>
      <c r="KIV28" s="358"/>
      <c r="KIW28" s="358">
        <f t="shared" ref="KIW28" si="3843">KIU28</f>
        <v>25436.086199999998</v>
      </c>
      <c r="KIX28" s="358"/>
      <c r="KIY28" s="358">
        <f t="shared" ref="KIY28" si="3844">KIW28</f>
        <v>25436.086199999998</v>
      </c>
      <c r="KIZ28" s="358"/>
      <c r="KJA28" s="358">
        <f t="shared" ref="KJA28" si="3845">KIY28</f>
        <v>25436.086199999998</v>
      </c>
      <c r="KJB28" s="358"/>
      <c r="KJC28" s="358">
        <f t="shared" ref="KJC28" si="3846">KJA28</f>
        <v>25436.086199999998</v>
      </c>
      <c r="KJD28" s="358"/>
      <c r="KJE28" s="358">
        <f t="shared" ref="KJE28" si="3847">KJC28</f>
        <v>25436.086199999998</v>
      </c>
      <c r="KJF28" s="358"/>
      <c r="KJG28" s="358">
        <f t="shared" ref="KJG28" si="3848">KJE28</f>
        <v>25436.086199999998</v>
      </c>
      <c r="KJH28" s="358"/>
      <c r="KJI28" s="358">
        <f t="shared" ref="KJI28" si="3849">KJG28</f>
        <v>25436.086199999998</v>
      </c>
      <c r="KJJ28" s="358"/>
      <c r="KJK28" s="358">
        <f t="shared" ref="KJK28" si="3850">KJI28</f>
        <v>25436.086199999998</v>
      </c>
      <c r="KJL28" s="358"/>
      <c r="KJM28" s="358">
        <f t="shared" ref="KJM28" si="3851">KJK28</f>
        <v>25436.086199999998</v>
      </c>
      <c r="KJN28" s="358"/>
      <c r="KJO28" s="358">
        <f t="shared" ref="KJO28" si="3852">KJM28</f>
        <v>25436.086199999998</v>
      </c>
      <c r="KJP28" s="358"/>
      <c r="KJQ28" s="358">
        <f t="shared" ref="KJQ28" si="3853">KJO28</f>
        <v>25436.086199999998</v>
      </c>
      <c r="KJR28" s="358"/>
      <c r="KJS28" s="358">
        <f t="shared" ref="KJS28" si="3854">KJQ28</f>
        <v>25436.086199999998</v>
      </c>
      <c r="KJT28" s="358"/>
      <c r="KJU28" s="358">
        <f t="shared" ref="KJU28" si="3855">KJS28</f>
        <v>25436.086199999998</v>
      </c>
      <c r="KJV28" s="358"/>
      <c r="KJW28" s="358">
        <f t="shared" ref="KJW28" si="3856">KJU28</f>
        <v>25436.086199999998</v>
      </c>
      <c r="KJX28" s="358"/>
      <c r="KJY28" s="358">
        <f t="shared" ref="KJY28" si="3857">KJW28</f>
        <v>25436.086199999998</v>
      </c>
      <c r="KJZ28" s="358"/>
      <c r="KKA28" s="358">
        <f t="shared" ref="KKA28" si="3858">KJY28</f>
        <v>25436.086199999998</v>
      </c>
      <c r="KKB28" s="358"/>
      <c r="KKC28" s="358">
        <f t="shared" ref="KKC28" si="3859">KKA28</f>
        <v>25436.086199999998</v>
      </c>
      <c r="KKD28" s="358"/>
      <c r="KKE28" s="358">
        <f t="shared" ref="KKE28" si="3860">KKC28</f>
        <v>25436.086199999998</v>
      </c>
      <c r="KKF28" s="358"/>
      <c r="KKG28" s="358">
        <f t="shared" ref="KKG28" si="3861">KKE28</f>
        <v>25436.086199999998</v>
      </c>
      <c r="KKH28" s="358"/>
      <c r="KKI28" s="358">
        <f t="shared" ref="KKI28" si="3862">KKG28</f>
        <v>25436.086199999998</v>
      </c>
      <c r="KKJ28" s="358"/>
      <c r="KKK28" s="358">
        <f t="shared" ref="KKK28" si="3863">KKI28</f>
        <v>25436.086199999998</v>
      </c>
      <c r="KKL28" s="358"/>
      <c r="KKM28" s="358">
        <f t="shared" ref="KKM28" si="3864">KKK28</f>
        <v>25436.086199999998</v>
      </c>
      <c r="KKN28" s="358"/>
      <c r="KKO28" s="358">
        <f t="shared" ref="KKO28" si="3865">KKM28</f>
        <v>25436.086199999998</v>
      </c>
      <c r="KKP28" s="358"/>
      <c r="KKQ28" s="358">
        <f t="shared" ref="KKQ28" si="3866">KKO28</f>
        <v>25436.086199999998</v>
      </c>
      <c r="KKR28" s="358"/>
      <c r="KKS28" s="358">
        <f t="shared" ref="KKS28" si="3867">KKQ28</f>
        <v>25436.086199999998</v>
      </c>
      <c r="KKT28" s="358"/>
      <c r="KKU28" s="358">
        <f t="shared" ref="KKU28" si="3868">KKS28</f>
        <v>25436.086199999998</v>
      </c>
      <c r="KKV28" s="358"/>
      <c r="KKW28" s="358">
        <f t="shared" ref="KKW28" si="3869">KKU28</f>
        <v>25436.086199999998</v>
      </c>
      <c r="KKX28" s="358"/>
      <c r="KKY28" s="358">
        <f t="shared" ref="KKY28" si="3870">KKW28</f>
        <v>25436.086199999998</v>
      </c>
      <c r="KKZ28" s="358"/>
      <c r="KLA28" s="358">
        <f t="shared" ref="KLA28" si="3871">KKY28</f>
        <v>25436.086199999998</v>
      </c>
      <c r="KLB28" s="358"/>
      <c r="KLC28" s="358">
        <f t="shared" ref="KLC28" si="3872">KLA28</f>
        <v>25436.086199999998</v>
      </c>
      <c r="KLD28" s="358"/>
      <c r="KLE28" s="358">
        <f t="shared" ref="KLE28" si="3873">KLC28</f>
        <v>25436.086199999998</v>
      </c>
      <c r="KLF28" s="358"/>
      <c r="KLG28" s="358">
        <f t="shared" ref="KLG28" si="3874">KLE28</f>
        <v>25436.086199999998</v>
      </c>
      <c r="KLH28" s="358"/>
      <c r="KLI28" s="358">
        <f t="shared" ref="KLI28" si="3875">KLG28</f>
        <v>25436.086199999998</v>
      </c>
      <c r="KLJ28" s="358"/>
      <c r="KLK28" s="358">
        <f t="shared" ref="KLK28" si="3876">KLI28</f>
        <v>25436.086199999998</v>
      </c>
      <c r="KLL28" s="358"/>
      <c r="KLM28" s="358">
        <f t="shared" ref="KLM28" si="3877">KLK28</f>
        <v>25436.086199999998</v>
      </c>
      <c r="KLN28" s="358"/>
      <c r="KLO28" s="358">
        <f t="shared" ref="KLO28" si="3878">KLM28</f>
        <v>25436.086199999998</v>
      </c>
      <c r="KLP28" s="358"/>
      <c r="KLQ28" s="358">
        <f t="shared" ref="KLQ28" si="3879">KLO28</f>
        <v>25436.086199999998</v>
      </c>
      <c r="KLR28" s="358"/>
      <c r="KLS28" s="358">
        <f t="shared" ref="KLS28" si="3880">KLQ28</f>
        <v>25436.086199999998</v>
      </c>
      <c r="KLT28" s="358"/>
      <c r="KLU28" s="358">
        <f t="shared" ref="KLU28" si="3881">KLS28</f>
        <v>25436.086199999998</v>
      </c>
      <c r="KLV28" s="358"/>
      <c r="KLW28" s="358">
        <f t="shared" ref="KLW28" si="3882">KLU28</f>
        <v>25436.086199999998</v>
      </c>
      <c r="KLX28" s="358"/>
      <c r="KLY28" s="358">
        <f t="shared" ref="KLY28" si="3883">KLW28</f>
        <v>25436.086199999998</v>
      </c>
      <c r="KLZ28" s="358"/>
      <c r="KMA28" s="358">
        <f t="shared" ref="KMA28" si="3884">KLY28</f>
        <v>25436.086199999998</v>
      </c>
      <c r="KMB28" s="358"/>
      <c r="KMC28" s="358">
        <f t="shared" ref="KMC28" si="3885">KMA28</f>
        <v>25436.086199999998</v>
      </c>
      <c r="KMD28" s="358"/>
      <c r="KME28" s="358">
        <f t="shared" ref="KME28" si="3886">KMC28</f>
        <v>25436.086199999998</v>
      </c>
      <c r="KMF28" s="358"/>
      <c r="KMG28" s="358">
        <f t="shared" ref="KMG28" si="3887">KME28</f>
        <v>25436.086199999998</v>
      </c>
      <c r="KMH28" s="358"/>
      <c r="KMI28" s="358">
        <f t="shared" ref="KMI28" si="3888">KMG28</f>
        <v>25436.086199999998</v>
      </c>
      <c r="KMJ28" s="358"/>
      <c r="KMK28" s="358">
        <f t="shared" ref="KMK28" si="3889">KMI28</f>
        <v>25436.086199999998</v>
      </c>
      <c r="KML28" s="358"/>
      <c r="KMM28" s="358">
        <f t="shared" ref="KMM28" si="3890">KMK28</f>
        <v>25436.086199999998</v>
      </c>
      <c r="KMN28" s="358"/>
      <c r="KMO28" s="358">
        <f t="shared" ref="KMO28" si="3891">KMM28</f>
        <v>25436.086199999998</v>
      </c>
      <c r="KMP28" s="358"/>
      <c r="KMQ28" s="358">
        <f t="shared" ref="KMQ28" si="3892">KMO28</f>
        <v>25436.086199999998</v>
      </c>
      <c r="KMR28" s="358"/>
      <c r="KMS28" s="358">
        <f t="shared" ref="KMS28" si="3893">KMQ28</f>
        <v>25436.086199999998</v>
      </c>
      <c r="KMT28" s="358"/>
      <c r="KMU28" s="358">
        <f t="shared" ref="KMU28" si="3894">KMS28</f>
        <v>25436.086199999998</v>
      </c>
      <c r="KMV28" s="358"/>
      <c r="KMW28" s="358">
        <f t="shared" ref="KMW28" si="3895">KMU28</f>
        <v>25436.086199999998</v>
      </c>
      <c r="KMX28" s="358"/>
      <c r="KMY28" s="358">
        <f t="shared" ref="KMY28" si="3896">KMW28</f>
        <v>25436.086199999998</v>
      </c>
      <c r="KMZ28" s="358"/>
      <c r="KNA28" s="358">
        <f t="shared" ref="KNA28" si="3897">KMY28</f>
        <v>25436.086199999998</v>
      </c>
      <c r="KNB28" s="358"/>
      <c r="KNC28" s="358">
        <f t="shared" ref="KNC28" si="3898">KNA28</f>
        <v>25436.086199999998</v>
      </c>
      <c r="KND28" s="358"/>
      <c r="KNE28" s="358">
        <f t="shared" ref="KNE28" si="3899">KNC28</f>
        <v>25436.086199999998</v>
      </c>
      <c r="KNF28" s="358"/>
      <c r="KNG28" s="358">
        <f t="shared" ref="KNG28" si="3900">KNE28</f>
        <v>25436.086199999998</v>
      </c>
      <c r="KNH28" s="358"/>
      <c r="KNI28" s="358">
        <f t="shared" ref="KNI28" si="3901">KNG28</f>
        <v>25436.086199999998</v>
      </c>
      <c r="KNJ28" s="358"/>
      <c r="KNK28" s="358">
        <f t="shared" ref="KNK28" si="3902">KNI28</f>
        <v>25436.086199999998</v>
      </c>
      <c r="KNL28" s="358"/>
      <c r="KNM28" s="358">
        <f t="shared" ref="KNM28" si="3903">KNK28</f>
        <v>25436.086199999998</v>
      </c>
      <c r="KNN28" s="358"/>
      <c r="KNO28" s="358">
        <f t="shared" ref="KNO28" si="3904">KNM28</f>
        <v>25436.086199999998</v>
      </c>
      <c r="KNP28" s="358"/>
      <c r="KNQ28" s="358">
        <f t="shared" ref="KNQ28" si="3905">KNO28</f>
        <v>25436.086199999998</v>
      </c>
      <c r="KNR28" s="358"/>
      <c r="KNS28" s="358">
        <f t="shared" ref="KNS28" si="3906">KNQ28</f>
        <v>25436.086199999998</v>
      </c>
      <c r="KNT28" s="358"/>
      <c r="KNU28" s="358">
        <f t="shared" ref="KNU28" si="3907">KNS28</f>
        <v>25436.086199999998</v>
      </c>
      <c r="KNV28" s="358"/>
      <c r="KNW28" s="358">
        <f t="shared" ref="KNW28" si="3908">KNU28</f>
        <v>25436.086199999998</v>
      </c>
      <c r="KNX28" s="358"/>
      <c r="KNY28" s="358">
        <f t="shared" ref="KNY28" si="3909">KNW28</f>
        <v>25436.086199999998</v>
      </c>
      <c r="KNZ28" s="358"/>
      <c r="KOA28" s="358">
        <f t="shared" ref="KOA28" si="3910">KNY28</f>
        <v>25436.086199999998</v>
      </c>
      <c r="KOB28" s="358"/>
      <c r="KOC28" s="358">
        <f t="shared" ref="KOC28" si="3911">KOA28</f>
        <v>25436.086199999998</v>
      </c>
      <c r="KOD28" s="358"/>
      <c r="KOE28" s="358">
        <f t="shared" ref="KOE28" si="3912">KOC28</f>
        <v>25436.086199999998</v>
      </c>
      <c r="KOF28" s="358"/>
      <c r="KOG28" s="358">
        <f t="shared" ref="KOG28" si="3913">KOE28</f>
        <v>25436.086199999998</v>
      </c>
      <c r="KOH28" s="358"/>
      <c r="KOI28" s="358">
        <f t="shared" ref="KOI28" si="3914">KOG28</f>
        <v>25436.086199999998</v>
      </c>
      <c r="KOJ28" s="358"/>
      <c r="KOK28" s="358">
        <f t="shared" ref="KOK28" si="3915">KOI28</f>
        <v>25436.086199999998</v>
      </c>
      <c r="KOL28" s="358"/>
      <c r="KOM28" s="358">
        <f t="shared" ref="KOM28" si="3916">KOK28</f>
        <v>25436.086199999998</v>
      </c>
      <c r="KON28" s="358"/>
      <c r="KOO28" s="358">
        <f t="shared" ref="KOO28" si="3917">KOM28</f>
        <v>25436.086199999998</v>
      </c>
      <c r="KOP28" s="358"/>
      <c r="KOQ28" s="358">
        <f t="shared" ref="KOQ28" si="3918">KOO28</f>
        <v>25436.086199999998</v>
      </c>
      <c r="KOR28" s="358"/>
      <c r="KOS28" s="358">
        <f t="shared" ref="KOS28" si="3919">KOQ28</f>
        <v>25436.086199999998</v>
      </c>
      <c r="KOT28" s="358"/>
      <c r="KOU28" s="358">
        <f t="shared" ref="KOU28" si="3920">KOS28</f>
        <v>25436.086199999998</v>
      </c>
      <c r="KOV28" s="358"/>
      <c r="KOW28" s="358">
        <f t="shared" ref="KOW28" si="3921">KOU28</f>
        <v>25436.086199999998</v>
      </c>
      <c r="KOX28" s="358"/>
      <c r="KOY28" s="358">
        <f t="shared" ref="KOY28" si="3922">KOW28</f>
        <v>25436.086199999998</v>
      </c>
      <c r="KOZ28" s="358"/>
      <c r="KPA28" s="358">
        <f t="shared" ref="KPA28" si="3923">KOY28</f>
        <v>25436.086199999998</v>
      </c>
      <c r="KPB28" s="358"/>
      <c r="KPC28" s="358">
        <f t="shared" ref="KPC28" si="3924">KPA28</f>
        <v>25436.086199999998</v>
      </c>
      <c r="KPD28" s="358"/>
      <c r="KPE28" s="358">
        <f t="shared" ref="KPE28" si="3925">KPC28</f>
        <v>25436.086199999998</v>
      </c>
      <c r="KPF28" s="358"/>
      <c r="KPG28" s="358">
        <f t="shared" ref="KPG28" si="3926">KPE28</f>
        <v>25436.086199999998</v>
      </c>
      <c r="KPH28" s="358"/>
      <c r="KPI28" s="358">
        <f t="shared" ref="KPI28" si="3927">KPG28</f>
        <v>25436.086199999998</v>
      </c>
      <c r="KPJ28" s="358"/>
      <c r="KPK28" s="358">
        <f t="shared" ref="KPK28" si="3928">KPI28</f>
        <v>25436.086199999998</v>
      </c>
      <c r="KPL28" s="358"/>
      <c r="KPM28" s="358">
        <f t="shared" ref="KPM28" si="3929">KPK28</f>
        <v>25436.086199999998</v>
      </c>
      <c r="KPN28" s="358"/>
      <c r="KPO28" s="358">
        <f t="shared" ref="KPO28" si="3930">KPM28</f>
        <v>25436.086199999998</v>
      </c>
      <c r="KPP28" s="358"/>
      <c r="KPQ28" s="358">
        <f t="shared" ref="KPQ28" si="3931">KPO28</f>
        <v>25436.086199999998</v>
      </c>
      <c r="KPR28" s="358"/>
      <c r="KPS28" s="358">
        <f t="shared" ref="KPS28" si="3932">KPQ28</f>
        <v>25436.086199999998</v>
      </c>
      <c r="KPT28" s="358"/>
      <c r="KPU28" s="358">
        <f t="shared" ref="KPU28" si="3933">KPS28</f>
        <v>25436.086199999998</v>
      </c>
      <c r="KPV28" s="358"/>
      <c r="KPW28" s="358">
        <f t="shared" ref="KPW28" si="3934">KPU28</f>
        <v>25436.086199999998</v>
      </c>
      <c r="KPX28" s="358"/>
      <c r="KPY28" s="358">
        <f t="shared" ref="KPY28" si="3935">KPW28</f>
        <v>25436.086199999998</v>
      </c>
      <c r="KPZ28" s="358"/>
      <c r="KQA28" s="358">
        <f t="shared" ref="KQA28" si="3936">KPY28</f>
        <v>25436.086199999998</v>
      </c>
      <c r="KQB28" s="358"/>
      <c r="KQC28" s="358">
        <f t="shared" ref="KQC28" si="3937">KQA28</f>
        <v>25436.086199999998</v>
      </c>
      <c r="KQD28" s="358"/>
      <c r="KQE28" s="358">
        <f t="shared" ref="KQE28" si="3938">KQC28</f>
        <v>25436.086199999998</v>
      </c>
      <c r="KQF28" s="358"/>
      <c r="KQG28" s="358">
        <f t="shared" ref="KQG28" si="3939">KQE28</f>
        <v>25436.086199999998</v>
      </c>
      <c r="KQH28" s="358"/>
      <c r="KQI28" s="358">
        <f t="shared" ref="KQI28" si="3940">KQG28</f>
        <v>25436.086199999998</v>
      </c>
      <c r="KQJ28" s="358"/>
      <c r="KQK28" s="358">
        <f t="shared" ref="KQK28" si="3941">KQI28</f>
        <v>25436.086199999998</v>
      </c>
      <c r="KQL28" s="358"/>
      <c r="KQM28" s="358">
        <f t="shared" ref="KQM28" si="3942">KQK28</f>
        <v>25436.086199999998</v>
      </c>
      <c r="KQN28" s="358"/>
      <c r="KQO28" s="358">
        <f t="shared" ref="KQO28" si="3943">KQM28</f>
        <v>25436.086199999998</v>
      </c>
      <c r="KQP28" s="358"/>
      <c r="KQQ28" s="358">
        <f t="shared" ref="KQQ28" si="3944">KQO28</f>
        <v>25436.086199999998</v>
      </c>
      <c r="KQR28" s="358"/>
      <c r="KQS28" s="358">
        <f t="shared" ref="KQS28" si="3945">KQQ28</f>
        <v>25436.086199999998</v>
      </c>
      <c r="KQT28" s="358"/>
      <c r="KQU28" s="358">
        <f t="shared" ref="KQU28" si="3946">KQS28</f>
        <v>25436.086199999998</v>
      </c>
      <c r="KQV28" s="358"/>
      <c r="KQW28" s="358">
        <f t="shared" ref="KQW28" si="3947">KQU28</f>
        <v>25436.086199999998</v>
      </c>
      <c r="KQX28" s="358"/>
      <c r="KQY28" s="358">
        <f t="shared" ref="KQY28" si="3948">KQW28</f>
        <v>25436.086199999998</v>
      </c>
      <c r="KQZ28" s="358"/>
      <c r="KRA28" s="358">
        <f t="shared" ref="KRA28" si="3949">KQY28</f>
        <v>25436.086199999998</v>
      </c>
      <c r="KRB28" s="358"/>
      <c r="KRC28" s="358">
        <f t="shared" ref="KRC28" si="3950">KRA28</f>
        <v>25436.086199999998</v>
      </c>
      <c r="KRD28" s="358"/>
      <c r="KRE28" s="358">
        <f t="shared" ref="KRE28" si="3951">KRC28</f>
        <v>25436.086199999998</v>
      </c>
      <c r="KRF28" s="358"/>
      <c r="KRG28" s="358">
        <f t="shared" ref="KRG28" si="3952">KRE28</f>
        <v>25436.086199999998</v>
      </c>
      <c r="KRH28" s="358"/>
      <c r="KRI28" s="358">
        <f t="shared" ref="KRI28" si="3953">KRG28</f>
        <v>25436.086199999998</v>
      </c>
      <c r="KRJ28" s="358"/>
      <c r="KRK28" s="358">
        <f t="shared" ref="KRK28" si="3954">KRI28</f>
        <v>25436.086199999998</v>
      </c>
      <c r="KRL28" s="358"/>
      <c r="KRM28" s="358">
        <f t="shared" ref="KRM28" si="3955">KRK28</f>
        <v>25436.086199999998</v>
      </c>
      <c r="KRN28" s="358"/>
      <c r="KRO28" s="358">
        <f t="shared" ref="KRO28" si="3956">KRM28</f>
        <v>25436.086199999998</v>
      </c>
      <c r="KRP28" s="358"/>
      <c r="KRQ28" s="358">
        <f t="shared" ref="KRQ28" si="3957">KRO28</f>
        <v>25436.086199999998</v>
      </c>
      <c r="KRR28" s="358"/>
      <c r="KRS28" s="358">
        <f t="shared" ref="KRS28" si="3958">KRQ28</f>
        <v>25436.086199999998</v>
      </c>
      <c r="KRT28" s="358"/>
      <c r="KRU28" s="358">
        <f t="shared" ref="KRU28" si="3959">KRS28</f>
        <v>25436.086199999998</v>
      </c>
      <c r="KRV28" s="358"/>
      <c r="KRW28" s="358">
        <f t="shared" ref="KRW28" si="3960">KRU28</f>
        <v>25436.086199999998</v>
      </c>
      <c r="KRX28" s="358"/>
      <c r="KRY28" s="358">
        <f t="shared" ref="KRY28" si="3961">KRW28</f>
        <v>25436.086199999998</v>
      </c>
      <c r="KRZ28" s="358"/>
      <c r="KSA28" s="358">
        <f t="shared" ref="KSA28" si="3962">KRY28</f>
        <v>25436.086199999998</v>
      </c>
      <c r="KSB28" s="358"/>
      <c r="KSC28" s="358">
        <f t="shared" ref="KSC28" si="3963">KSA28</f>
        <v>25436.086199999998</v>
      </c>
      <c r="KSD28" s="358"/>
      <c r="KSE28" s="358">
        <f t="shared" ref="KSE28" si="3964">KSC28</f>
        <v>25436.086199999998</v>
      </c>
      <c r="KSF28" s="358"/>
      <c r="KSG28" s="358">
        <f t="shared" ref="KSG28" si="3965">KSE28</f>
        <v>25436.086199999998</v>
      </c>
      <c r="KSH28" s="358"/>
      <c r="KSI28" s="358">
        <f t="shared" ref="KSI28" si="3966">KSG28</f>
        <v>25436.086199999998</v>
      </c>
      <c r="KSJ28" s="358"/>
      <c r="KSK28" s="358">
        <f t="shared" ref="KSK28" si="3967">KSI28</f>
        <v>25436.086199999998</v>
      </c>
      <c r="KSL28" s="358"/>
      <c r="KSM28" s="358">
        <f t="shared" ref="KSM28" si="3968">KSK28</f>
        <v>25436.086199999998</v>
      </c>
      <c r="KSN28" s="358"/>
      <c r="KSO28" s="358">
        <f t="shared" ref="KSO28" si="3969">KSM28</f>
        <v>25436.086199999998</v>
      </c>
      <c r="KSP28" s="358"/>
      <c r="KSQ28" s="358">
        <f t="shared" ref="KSQ28" si="3970">KSO28</f>
        <v>25436.086199999998</v>
      </c>
      <c r="KSR28" s="358"/>
      <c r="KSS28" s="358">
        <f t="shared" ref="KSS28" si="3971">KSQ28</f>
        <v>25436.086199999998</v>
      </c>
      <c r="KST28" s="358"/>
      <c r="KSU28" s="358">
        <f t="shared" ref="KSU28" si="3972">KSS28</f>
        <v>25436.086199999998</v>
      </c>
      <c r="KSV28" s="358"/>
      <c r="KSW28" s="358">
        <f t="shared" ref="KSW28" si="3973">KSU28</f>
        <v>25436.086199999998</v>
      </c>
      <c r="KSX28" s="358"/>
      <c r="KSY28" s="358">
        <f t="shared" ref="KSY28" si="3974">KSW28</f>
        <v>25436.086199999998</v>
      </c>
      <c r="KSZ28" s="358"/>
      <c r="KTA28" s="358">
        <f t="shared" ref="KTA28" si="3975">KSY28</f>
        <v>25436.086199999998</v>
      </c>
      <c r="KTB28" s="358"/>
      <c r="KTC28" s="358">
        <f t="shared" ref="KTC28" si="3976">KTA28</f>
        <v>25436.086199999998</v>
      </c>
      <c r="KTD28" s="358"/>
      <c r="KTE28" s="358">
        <f t="shared" ref="KTE28" si="3977">KTC28</f>
        <v>25436.086199999998</v>
      </c>
      <c r="KTF28" s="358"/>
      <c r="KTG28" s="358">
        <f t="shared" ref="KTG28" si="3978">KTE28</f>
        <v>25436.086199999998</v>
      </c>
      <c r="KTH28" s="358"/>
      <c r="KTI28" s="358">
        <f t="shared" ref="KTI28" si="3979">KTG28</f>
        <v>25436.086199999998</v>
      </c>
      <c r="KTJ28" s="358"/>
      <c r="KTK28" s="358">
        <f t="shared" ref="KTK28" si="3980">KTI28</f>
        <v>25436.086199999998</v>
      </c>
      <c r="KTL28" s="358"/>
      <c r="KTM28" s="358">
        <f t="shared" ref="KTM28" si="3981">KTK28</f>
        <v>25436.086199999998</v>
      </c>
      <c r="KTN28" s="358"/>
      <c r="KTO28" s="358">
        <f t="shared" ref="KTO28" si="3982">KTM28</f>
        <v>25436.086199999998</v>
      </c>
      <c r="KTP28" s="358"/>
      <c r="KTQ28" s="358">
        <f t="shared" ref="KTQ28" si="3983">KTO28</f>
        <v>25436.086199999998</v>
      </c>
      <c r="KTR28" s="358"/>
      <c r="KTS28" s="358">
        <f t="shared" ref="KTS28" si="3984">KTQ28</f>
        <v>25436.086199999998</v>
      </c>
      <c r="KTT28" s="358"/>
      <c r="KTU28" s="358">
        <f t="shared" ref="KTU28" si="3985">KTS28</f>
        <v>25436.086199999998</v>
      </c>
      <c r="KTV28" s="358"/>
      <c r="KTW28" s="358">
        <f t="shared" ref="KTW28" si="3986">KTU28</f>
        <v>25436.086199999998</v>
      </c>
      <c r="KTX28" s="358"/>
      <c r="KTY28" s="358">
        <f t="shared" ref="KTY28" si="3987">KTW28</f>
        <v>25436.086199999998</v>
      </c>
      <c r="KTZ28" s="358"/>
      <c r="KUA28" s="358">
        <f t="shared" ref="KUA28" si="3988">KTY28</f>
        <v>25436.086199999998</v>
      </c>
      <c r="KUB28" s="358"/>
      <c r="KUC28" s="358">
        <f t="shared" ref="KUC28" si="3989">KUA28</f>
        <v>25436.086199999998</v>
      </c>
      <c r="KUD28" s="358"/>
      <c r="KUE28" s="358">
        <f t="shared" ref="KUE28" si="3990">KUC28</f>
        <v>25436.086199999998</v>
      </c>
      <c r="KUF28" s="358"/>
      <c r="KUG28" s="358">
        <f t="shared" ref="KUG28" si="3991">KUE28</f>
        <v>25436.086199999998</v>
      </c>
      <c r="KUH28" s="358"/>
      <c r="KUI28" s="358">
        <f t="shared" ref="KUI28" si="3992">KUG28</f>
        <v>25436.086199999998</v>
      </c>
      <c r="KUJ28" s="358"/>
      <c r="KUK28" s="358">
        <f t="shared" ref="KUK28" si="3993">KUI28</f>
        <v>25436.086199999998</v>
      </c>
      <c r="KUL28" s="358"/>
      <c r="KUM28" s="358">
        <f t="shared" ref="KUM28" si="3994">KUK28</f>
        <v>25436.086199999998</v>
      </c>
      <c r="KUN28" s="358"/>
      <c r="KUO28" s="358">
        <f t="shared" ref="KUO28" si="3995">KUM28</f>
        <v>25436.086199999998</v>
      </c>
      <c r="KUP28" s="358"/>
      <c r="KUQ28" s="358">
        <f t="shared" ref="KUQ28" si="3996">KUO28</f>
        <v>25436.086199999998</v>
      </c>
      <c r="KUR28" s="358"/>
      <c r="KUS28" s="358">
        <f t="shared" ref="KUS28" si="3997">KUQ28</f>
        <v>25436.086199999998</v>
      </c>
      <c r="KUT28" s="358"/>
      <c r="KUU28" s="358">
        <f t="shared" ref="KUU28" si="3998">KUS28</f>
        <v>25436.086199999998</v>
      </c>
      <c r="KUV28" s="358"/>
      <c r="KUW28" s="358">
        <f t="shared" ref="KUW28" si="3999">KUU28</f>
        <v>25436.086199999998</v>
      </c>
      <c r="KUX28" s="358"/>
      <c r="KUY28" s="358">
        <f t="shared" ref="KUY28" si="4000">KUW28</f>
        <v>25436.086199999998</v>
      </c>
      <c r="KUZ28" s="358"/>
      <c r="KVA28" s="358">
        <f t="shared" ref="KVA28" si="4001">KUY28</f>
        <v>25436.086199999998</v>
      </c>
      <c r="KVB28" s="358"/>
      <c r="KVC28" s="358">
        <f t="shared" ref="KVC28" si="4002">KVA28</f>
        <v>25436.086199999998</v>
      </c>
      <c r="KVD28" s="358"/>
      <c r="KVE28" s="358">
        <f t="shared" ref="KVE28" si="4003">KVC28</f>
        <v>25436.086199999998</v>
      </c>
      <c r="KVF28" s="358"/>
      <c r="KVG28" s="358">
        <f t="shared" ref="KVG28" si="4004">KVE28</f>
        <v>25436.086199999998</v>
      </c>
      <c r="KVH28" s="358"/>
      <c r="KVI28" s="358">
        <f t="shared" ref="KVI28" si="4005">KVG28</f>
        <v>25436.086199999998</v>
      </c>
      <c r="KVJ28" s="358"/>
      <c r="KVK28" s="358">
        <f t="shared" ref="KVK28" si="4006">KVI28</f>
        <v>25436.086199999998</v>
      </c>
      <c r="KVL28" s="358"/>
      <c r="KVM28" s="358">
        <f t="shared" ref="KVM28" si="4007">KVK28</f>
        <v>25436.086199999998</v>
      </c>
      <c r="KVN28" s="358"/>
      <c r="KVO28" s="358">
        <f t="shared" ref="KVO28" si="4008">KVM28</f>
        <v>25436.086199999998</v>
      </c>
      <c r="KVP28" s="358"/>
      <c r="KVQ28" s="358">
        <f t="shared" ref="KVQ28" si="4009">KVO28</f>
        <v>25436.086199999998</v>
      </c>
      <c r="KVR28" s="358"/>
      <c r="KVS28" s="358">
        <f t="shared" ref="KVS28" si="4010">KVQ28</f>
        <v>25436.086199999998</v>
      </c>
      <c r="KVT28" s="358"/>
      <c r="KVU28" s="358">
        <f t="shared" ref="KVU28" si="4011">KVS28</f>
        <v>25436.086199999998</v>
      </c>
      <c r="KVV28" s="358"/>
      <c r="KVW28" s="358">
        <f t="shared" ref="KVW28" si="4012">KVU28</f>
        <v>25436.086199999998</v>
      </c>
      <c r="KVX28" s="358"/>
      <c r="KVY28" s="358">
        <f t="shared" ref="KVY28" si="4013">KVW28</f>
        <v>25436.086199999998</v>
      </c>
      <c r="KVZ28" s="358"/>
      <c r="KWA28" s="358">
        <f t="shared" ref="KWA28" si="4014">KVY28</f>
        <v>25436.086199999998</v>
      </c>
      <c r="KWB28" s="358"/>
      <c r="KWC28" s="358">
        <f t="shared" ref="KWC28" si="4015">KWA28</f>
        <v>25436.086199999998</v>
      </c>
      <c r="KWD28" s="358"/>
      <c r="KWE28" s="358">
        <f t="shared" ref="KWE28" si="4016">KWC28</f>
        <v>25436.086199999998</v>
      </c>
      <c r="KWF28" s="358"/>
      <c r="KWG28" s="358">
        <f t="shared" ref="KWG28" si="4017">KWE28</f>
        <v>25436.086199999998</v>
      </c>
      <c r="KWH28" s="358"/>
      <c r="KWI28" s="358">
        <f t="shared" ref="KWI28" si="4018">KWG28</f>
        <v>25436.086199999998</v>
      </c>
      <c r="KWJ28" s="358"/>
      <c r="KWK28" s="358">
        <f t="shared" ref="KWK28" si="4019">KWI28</f>
        <v>25436.086199999998</v>
      </c>
      <c r="KWL28" s="358"/>
      <c r="KWM28" s="358">
        <f t="shared" ref="KWM28" si="4020">KWK28</f>
        <v>25436.086199999998</v>
      </c>
      <c r="KWN28" s="358"/>
      <c r="KWO28" s="358">
        <f t="shared" ref="KWO28" si="4021">KWM28</f>
        <v>25436.086199999998</v>
      </c>
      <c r="KWP28" s="358"/>
      <c r="KWQ28" s="358">
        <f t="shared" ref="KWQ28" si="4022">KWO28</f>
        <v>25436.086199999998</v>
      </c>
      <c r="KWR28" s="358"/>
      <c r="KWS28" s="358">
        <f t="shared" ref="KWS28" si="4023">KWQ28</f>
        <v>25436.086199999998</v>
      </c>
      <c r="KWT28" s="358"/>
      <c r="KWU28" s="358">
        <f t="shared" ref="KWU28" si="4024">KWS28</f>
        <v>25436.086199999998</v>
      </c>
      <c r="KWV28" s="358"/>
      <c r="KWW28" s="358">
        <f t="shared" ref="KWW28" si="4025">KWU28</f>
        <v>25436.086199999998</v>
      </c>
      <c r="KWX28" s="358"/>
      <c r="KWY28" s="358">
        <f t="shared" ref="KWY28" si="4026">KWW28</f>
        <v>25436.086199999998</v>
      </c>
      <c r="KWZ28" s="358"/>
      <c r="KXA28" s="358">
        <f t="shared" ref="KXA28" si="4027">KWY28</f>
        <v>25436.086199999998</v>
      </c>
      <c r="KXB28" s="358"/>
      <c r="KXC28" s="358">
        <f t="shared" ref="KXC28" si="4028">KXA28</f>
        <v>25436.086199999998</v>
      </c>
      <c r="KXD28" s="358"/>
      <c r="KXE28" s="358">
        <f t="shared" ref="KXE28" si="4029">KXC28</f>
        <v>25436.086199999998</v>
      </c>
      <c r="KXF28" s="358"/>
      <c r="KXG28" s="358">
        <f t="shared" ref="KXG28" si="4030">KXE28</f>
        <v>25436.086199999998</v>
      </c>
      <c r="KXH28" s="358"/>
      <c r="KXI28" s="358">
        <f t="shared" ref="KXI28" si="4031">KXG28</f>
        <v>25436.086199999998</v>
      </c>
      <c r="KXJ28" s="358"/>
      <c r="KXK28" s="358">
        <f t="shared" ref="KXK28" si="4032">KXI28</f>
        <v>25436.086199999998</v>
      </c>
      <c r="KXL28" s="358"/>
      <c r="KXM28" s="358">
        <f t="shared" ref="KXM28" si="4033">KXK28</f>
        <v>25436.086199999998</v>
      </c>
      <c r="KXN28" s="358"/>
      <c r="KXO28" s="358">
        <f t="shared" ref="KXO28" si="4034">KXM28</f>
        <v>25436.086199999998</v>
      </c>
      <c r="KXP28" s="358"/>
      <c r="KXQ28" s="358">
        <f t="shared" ref="KXQ28" si="4035">KXO28</f>
        <v>25436.086199999998</v>
      </c>
      <c r="KXR28" s="358"/>
      <c r="KXS28" s="358">
        <f t="shared" ref="KXS28" si="4036">KXQ28</f>
        <v>25436.086199999998</v>
      </c>
      <c r="KXT28" s="358"/>
      <c r="KXU28" s="358">
        <f t="shared" ref="KXU28" si="4037">KXS28</f>
        <v>25436.086199999998</v>
      </c>
      <c r="KXV28" s="358"/>
      <c r="KXW28" s="358">
        <f t="shared" ref="KXW28" si="4038">KXU28</f>
        <v>25436.086199999998</v>
      </c>
      <c r="KXX28" s="358"/>
      <c r="KXY28" s="358">
        <f t="shared" ref="KXY28" si="4039">KXW28</f>
        <v>25436.086199999998</v>
      </c>
      <c r="KXZ28" s="358"/>
      <c r="KYA28" s="358">
        <f t="shared" ref="KYA28" si="4040">KXY28</f>
        <v>25436.086199999998</v>
      </c>
      <c r="KYB28" s="358"/>
      <c r="KYC28" s="358">
        <f t="shared" ref="KYC28" si="4041">KYA28</f>
        <v>25436.086199999998</v>
      </c>
      <c r="KYD28" s="358"/>
      <c r="KYE28" s="358">
        <f t="shared" ref="KYE28" si="4042">KYC28</f>
        <v>25436.086199999998</v>
      </c>
      <c r="KYF28" s="358"/>
      <c r="KYG28" s="358">
        <f t="shared" ref="KYG28" si="4043">KYE28</f>
        <v>25436.086199999998</v>
      </c>
      <c r="KYH28" s="358"/>
      <c r="KYI28" s="358">
        <f t="shared" ref="KYI28" si="4044">KYG28</f>
        <v>25436.086199999998</v>
      </c>
      <c r="KYJ28" s="358"/>
      <c r="KYK28" s="358">
        <f t="shared" ref="KYK28" si="4045">KYI28</f>
        <v>25436.086199999998</v>
      </c>
      <c r="KYL28" s="358"/>
      <c r="KYM28" s="358">
        <f t="shared" ref="KYM28" si="4046">KYK28</f>
        <v>25436.086199999998</v>
      </c>
      <c r="KYN28" s="358"/>
      <c r="KYO28" s="358">
        <f t="shared" ref="KYO28" si="4047">KYM28</f>
        <v>25436.086199999998</v>
      </c>
      <c r="KYP28" s="358"/>
      <c r="KYQ28" s="358">
        <f t="shared" ref="KYQ28" si="4048">KYO28</f>
        <v>25436.086199999998</v>
      </c>
      <c r="KYR28" s="358"/>
      <c r="KYS28" s="358">
        <f t="shared" ref="KYS28" si="4049">KYQ28</f>
        <v>25436.086199999998</v>
      </c>
      <c r="KYT28" s="358"/>
      <c r="KYU28" s="358">
        <f t="shared" ref="KYU28" si="4050">KYS28</f>
        <v>25436.086199999998</v>
      </c>
      <c r="KYV28" s="358"/>
      <c r="KYW28" s="358">
        <f t="shared" ref="KYW28" si="4051">KYU28</f>
        <v>25436.086199999998</v>
      </c>
      <c r="KYX28" s="358"/>
      <c r="KYY28" s="358">
        <f t="shared" ref="KYY28" si="4052">KYW28</f>
        <v>25436.086199999998</v>
      </c>
      <c r="KYZ28" s="358"/>
      <c r="KZA28" s="358">
        <f t="shared" ref="KZA28" si="4053">KYY28</f>
        <v>25436.086199999998</v>
      </c>
      <c r="KZB28" s="358"/>
      <c r="KZC28" s="358">
        <f t="shared" ref="KZC28" si="4054">KZA28</f>
        <v>25436.086199999998</v>
      </c>
      <c r="KZD28" s="358"/>
      <c r="KZE28" s="358">
        <f t="shared" ref="KZE28" si="4055">KZC28</f>
        <v>25436.086199999998</v>
      </c>
      <c r="KZF28" s="358"/>
      <c r="KZG28" s="358">
        <f t="shared" ref="KZG28" si="4056">KZE28</f>
        <v>25436.086199999998</v>
      </c>
      <c r="KZH28" s="358"/>
      <c r="KZI28" s="358">
        <f t="shared" ref="KZI28" si="4057">KZG28</f>
        <v>25436.086199999998</v>
      </c>
      <c r="KZJ28" s="358"/>
      <c r="KZK28" s="358">
        <f t="shared" ref="KZK28" si="4058">KZI28</f>
        <v>25436.086199999998</v>
      </c>
      <c r="KZL28" s="358"/>
      <c r="KZM28" s="358">
        <f t="shared" ref="KZM28" si="4059">KZK28</f>
        <v>25436.086199999998</v>
      </c>
      <c r="KZN28" s="358"/>
      <c r="KZO28" s="358">
        <f t="shared" ref="KZO28" si="4060">KZM28</f>
        <v>25436.086199999998</v>
      </c>
      <c r="KZP28" s="358"/>
      <c r="KZQ28" s="358">
        <f t="shared" ref="KZQ28" si="4061">KZO28</f>
        <v>25436.086199999998</v>
      </c>
      <c r="KZR28" s="358"/>
      <c r="KZS28" s="358">
        <f t="shared" ref="KZS28" si="4062">KZQ28</f>
        <v>25436.086199999998</v>
      </c>
      <c r="KZT28" s="358"/>
      <c r="KZU28" s="358">
        <f t="shared" ref="KZU28" si="4063">KZS28</f>
        <v>25436.086199999998</v>
      </c>
      <c r="KZV28" s="358"/>
      <c r="KZW28" s="358">
        <f t="shared" ref="KZW28" si="4064">KZU28</f>
        <v>25436.086199999998</v>
      </c>
      <c r="KZX28" s="358"/>
      <c r="KZY28" s="358">
        <f t="shared" ref="KZY28" si="4065">KZW28</f>
        <v>25436.086199999998</v>
      </c>
      <c r="KZZ28" s="358"/>
      <c r="LAA28" s="358">
        <f t="shared" ref="LAA28" si="4066">KZY28</f>
        <v>25436.086199999998</v>
      </c>
      <c r="LAB28" s="358"/>
      <c r="LAC28" s="358">
        <f t="shared" ref="LAC28" si="4067">LAA28</f>
        <v>25436.086199999998</v>
      </c>
      <c r="LAD28" s="358"/>
      <c r="LAE28" s="358">
        <f t="shared" ref="LAE28" si="4068">LAC28</f>
        <v>25436.086199999998</v>
      </c>
      <c r="LAF28" s="358"/>
      <c r="LAG28" s="358">
        <f t="shared" ref="LAG28" si="4069">LAE28</f>
        <v>25436.086199999998</v>
      </c>
      <c r="LAH28" s="358"/>
      <c r="LAI28" s="358">
        <f t="shared" ref="LAI28" si="4070">LAG28</f>
        <v>25436.086199999998</v>
      </c>
      <c r="LAJ28" s="358"/>
      <c r="LAK28" s="358">
        <f t="shared" ref="LAK28" si="4071">LAI28</f>
        <v>25436.086199999998</v>
      </c>
      <c r="LAL28" s="358"/>
      <c r="LAM28" s="358">
        <f t="shared" ref="LAM28" si="4072">LAK28</f>
        <v>25436.086199999998</v>
      </c>
      <c r="LAN28" s="358"/>
      <c r="LAO28" s="358">
        <f t="shared" ref="LAO28" si="4073">LAM28</f>
        <v>25436.086199999998</v>
      </c>
      <c r="LAP28" s="358"/>
      <c r="LAQ28" s="358">
        <f t="shared" ref="LAQ28" si="4074">LAO28</f>
        <v>25436.086199999998</v>
      </c>
      <c r="LAR28" s="358"/>
      <c r="LAS28" s="358">
        <f t="shared" ref="LAS28" si="4075">LAQ28</f>
        <v>25436.086199999998</v>
      </c>
      <c r="LAT28" s="358"/>
      <c r="LAU28" s="358">
        <f t="shared" ref="LAU28" si="4076">LAS28</f>
        <v>25436.086199999998</v>
      </c>
      <c r="LAV28" s="358"/>
      <c r="LAW28" s="358">
        <f t="shared" ref="LAW28" si="4077">LAU28</f>
        <v>25436.086199999998</v>
      </c>
      <c r="LAX28" s="358"/>
      <c r="LAY28" s="358">
        <f t="shared" ref="LAY28" si="4078">LAW28</f>
        <v>25436.086199999998</v>
      </c>
      <c r="LAZ28" s="358"/>
      <c r="LBA28" s="358">
        <f t="shared" ref="LBA28" si="4079">LAY28</f>
        <v>25436.086199999998</v>
      </c>
      <c r="LBB28" s="358"/>
      <c r="LBC28" s="358">
        <f t="shared" ref="LBC28" si="4080">LBA28</f>
        <v>25436.086199999998</v>
      </c>
      <c r="LBD28" s="358"/>
      <c r="LBE28" s="358">
        <f t="shared" ref="LBE28" si="4081">LBC28</f>
        <v>25436.086199999998</v>
      </c>
      <c r="LBF28" s="358"/>
      <c r="LBG28" s="358">
        <f t="shared" ref="LBG28" si="4082">LBE28</f>
        <v>25436.086199999998</v>
      </c>
      <c r="LBH28" s="358"/>
      <c r="LBI28" s="358">
        <f t="shared" ref="LBI28" si="4083">LBG28</f>
        <v>25436.086199999998</v>
      </c>
      <c r="LBJ28" s="358"/>
      <c r="LBK28" s="358">
        <f t="shared" ref="LBK28" si="4084">LBI28</f>
        <v>25436.086199999998</v>
      </c>
      <c r="LBL28" s="358"/>
      <c r="LBM28" s="358">
        <f t="shared" ref="LBM28" si="4085">LBK28</f>
        <v>25436.086199999998</v>
      </c>
      <c r="LBN28" s="358"/>
      <c r="LBO28" s="358">
        <f t="shared" ref="LBO28" si="4086">LBM28</f>
        <v>25436.086199999998</v>
      </c>
      <c r="LBP28" s="358"/>
      <c r="LBQ28" s="358">
        <f t="shared" ref="LBQ28" si="4087">LBO28</f>
        <v>25436.086199999998</v>
      </c>
      <c r="LBR28" s="358"/>
      <c r="LBS28" s="358">
        <f t="shared" ref="LBS28" si="4088">LBQ28</f>
        <v>25436.086199999998</v>
      </c>
      <c r="LBT28" s="358"/>
      <c r="LBU28" s="358">
        <f t="shared" ref="LBU28" si="4089">LBS28</f>
        <v>25436.086199999998</v>
      </c>
      <c r="LBV28" s="358"/>
      <c r="LBW28" s="358">
        <f t="shared" ref="LBW28" si="4090">LBU28</f>
        <v>25436.086199999998</v>
      </c>
      <c r="LBX28" s="358"/>
      <c r="LBY28" s="358">
        <f t="shared" ref="LBY28" si="4091">LBW28</f>
        <v>25436.086199999998</v>
      </c>
      <c r="LBZ28" s="358"/>
      <c r="LCA28" s="358">
        <f t="shared" ref="LCA28" si="4092">LBY28</f>
        <v>25436.086199999998</v>
      </c>
      <c r="LCB28" s="358"/>
      <c r="LCC28" s="358">
        <f t="shared" ref="LCC28" si="4093">LCA28</f>
        <v>25436.086199999998</v>
      </c>
      <c r="LCD28" s="358"/>
      <c r="LCE28" s="358">
        <f t="shared" ref="LCE28" si="4094">LCC28</f>
        <v>25436.086199999998</v>
      </c>
      <c r="LCF28" s="358"/>
      <c r="LCG28" s="358">
        <f t="shared" ref="LCG28" si="4095">LCE28</f>
        <v>25436.086199999998</v>
      </c>
      <c r="LCH28" s="358"/>
      <c r="LCI28" s="358">
        <f t="shared" ref="LCI28" si="4096">LCG28</f>
        <v>25436.086199999998</v>
      </c>
      <c r="LCJ28" s="358"/>
      <c r="LCK28" s="358">
        <f t="shared" ref="LCK28" si="4097">LCI28</f>
        <v>25436.086199999998</v>
      </c>
      <c r="LCL28" s="358"/>
      <c r="LCM28" s="358">
        <f t="shared" ref="LCM28" si="4098">LCK28</f>
        <v>25436.086199999998</v>
      </c>
      <c r="LCN28" s="358"/>
      <c r="LCO28" s="358">
        <f t="shared" ref="LCO28" si="4099">LCM28</f>
        <v>25436.086199999998</v>
      </c>
      <c r="LCP28" s="358"/>
      <c r="LCQ28" s="358">
        <f t="shared" ref="LCQ28" si="4100">LCO28</f>
        <v>25436.086199999998</v>
      </c>
      <c r="LCR28" s="358"/>
      <c r="LCS28" s="358">
        <f t="shared" ref="LCS28" si="4101">LCQ28</f>
        <v>25436.086199999998</v>
      </c>
      <c r="LCT28" s="358"/>
      <c r="LCU28" s="358">
        <f t="shared" ref="LCU28" si="4102">LCS28</f>
        <v>25436.086199999998</v>
      </c>
      <c r="LCV28" s="358"/>
      <c r="LCW28" s="358">
        <f t="shared" ref="LCW28" si="4103">LCU28</f>
        <v>25436.086199999998</v>
      </c>
      <c r="LCX28" s="358"/>
      <c r="LCY28" s="358">
        <f t="shared" ref="LCY28" si="4104">LCW28</f>
        <v>25436.086199999998</v>
      </c>
      <c r="LCZ28" s="358"/>
      <c r="LDA28" s="358">
        <f t="shared" ref="LDA28" si="4105">LCY28</f>
        <v>25436.086199999998</v>
      </c>
      <c r="LDB28" s="358"/>
      <c r="LDC28" s="358">
        <f t="shared" ref="LDC28" si="4106">LDA28</f>
        <v>25436.086199999998</v>
      </c>
      <c r="LDD28" s="358"/>
      <c r="LDE28" s="358">
        <f t="shared" ref="LDE28" si="4107">LDC28</f>
        <v>25436.086199999998</v>
      </c>
      <c r="LDF28" s="358"/>
      <c r="LDG28" s="358">
        <f t="shared" ref="LDG28" si="4108">LDE28</f>
        <v>25436.086199999998</v>
      </c>
      <c r="LDH28" s="358"/>
      <c r="LDI28" s="358">
        <f t="shared" ref="LDI28" si="4109">LDG28</f>
        <v>25436.086199999998</v>
      </c>
      <c r="LDJ28" s="358"/>
      <c r="LDK28" s="358">
        <f t="shared" ref="LDK28" si="4110">LDI28</f>
        <v>25436.086199999998</v>
      </c>
      <c r="LDL28" s="358"/>
      <c r="LDM28" s="358">
        <f t="shared" ref="LDM28" si="4111">LDK28</f>
        <v>25436.086199999998</v>
      </c>
      <c r="LDN28" s="358"/>
      <c r="LDO28" s="358">
        <f t="shared" ref="LDO28" si="4112">LDM28</f>
        <v>25436.086199999998</v>
      </c>
      <c r="LDP28" s="358"/>
      <c r="LDQ28" s="358">
        <f t="shared" ref="LDQ28" si="4113">LDO28</f>
        <v>25436.086199999998</v>
      </c>
      <c r="LDR28" s="358"/>
      <c r="LDS28" s="358">
        <f t="shared" ref="LDS28" si="4114">LDQ28</f>
        <v>25436.086199999998</v>
      </c>
      <c r="LDT28" s="358"/>
      <c r="LDU28" s="358">
        <f t="shared" ref="LDU28" si="4115">LDS28</f>
        <v>25436.086199999998</v>
      </c>
      <c r="LDV28" s="358"/>
      <c r="LDW28" s="358">
        <f t="shared" ref="LDW28" si="4116">LDU28</f>
        <v>25436.086199999998</v>
      </c>
      <c r="LDX28" s="358"/>
      <c r="LDY28" s="358">
        <f t="shared" ref="LDY28" si="4117">LDW28</f>
        <v>25436.086199999998</v>
      </c>
      <c r="LDZ28" s="358"/>
      <c r="LEA28" s="358">
        <f t="shared" ref="LEA28" si="4118">LDY28</f>
        <v>25436.086199999998</v>
      </c>
      <c r="LEB28" s="358"/>
      <c r="LEC28" s="358">
        <f t="shared" ref="LEC28" si="4119">LEA28</f>
        <v>25436.086199999998</v>
      </c>
      <c r="LED28" s="358"/>
      <c r="LEE28" s="358">
        <f t="shared" ref="LEE28" si="4120">LEC28</f>
        <v>25436.086199999998</v>
      </c>
      <c r="LEF28" s="358"/>
      <c r="LEG28" s="358">
        <f t="shared" ref="LEG28" si="4121">LEE28</f>
        <v>25436.086199999998</v>
      </c>
      <c r="LEH28" s="358"/>
      <c r="LEI28" s="358">
        <f t="shared" ref="LEI28" si="4122">LEG28</f>
        <v>25436.086199999998</v>
      </c>
      <c r="LEJ28" s="358"/>
      <c r="LEK28" s="358">
        <f t="shared" ref="LEK28" si="4123">LEI28</f>
        <v>25436.086199999998</v>
      </c>
      <c r="LEL28" s="358"/>
      <c r="LEM28" s="358">
        <f t="shared" ref="LEM28" si="4124">LEK28</f>
        <v>25436.086199999998</v>
      </c>
      <c r="LEN28" s="358"/>
      <c r="LEO28" s="358">
        <f t="shared" ref="LEO28" si="4125">LEM28</f>
        <v>25436.086199999998</v>
      </c>
      <c r="LEP28" s="358"/>
      <c r="LEQ28" s="358">
        <f t="shared" ref="LEQ28" si="4126">LEO28</f>
        <v>25436.086199999998</v>
      </c>
      <c r="LER28" s="358"/>
      <c r="LES28" s="358">
        <f t="shared" ref="LES28" si="4127">LEQ28</f>
        <v>25436.086199999998</v>
      </c>
      <c r="LET28" s="358"/>
      <c r="LEU28" s="358">
        <f t="shared" ref="LEU28" si="4128">LES28</f>
        <v>25436.086199999998</v>
      </c>
      <c r="LEV28" s="358"/>
      <c r="LEW28" s="358">
        <f t="shared" ref="LEW28" si="4129">LEU28</f>
        <v>25436.086199999998</v>
      </c>
      <c r="LEX28" s="358"/>
      <c r="LEY28" s="358">
        <f t="shared" ref="LEY28" si="4130">LEW28</f>
        <v>25436.086199999998</v>
      </c>
      <c r="LEZ28" s="358"/>
      <c r="LFA28" s="358">
        <f t="shared" ref="LFA28" si="4131">LEY28</f>
        <v>25436.086199999998</v>
      </c>
      <c r="LFB28" s="358"/>
      <c r="LFC28" s="358">
        <f t="shared" ref="LFC28" si="4132">LFA28</f>
        <v>25436.086199999998</v>
      </c>
      <c r="LFD28" s="358"/>
      <c r="LFE28" s="358">
        <f t="shared" ref="LFE28" si="4133">LFC28</f>
        <v>25436.086199999998</v>
      </c>
      <c r="LFF28" s="358"/>
      <c r="LFG28" s="358">
        <f t="shared" ref="LFG28" si="4134">LFE28</f>
        <v>25436.086199999998</v>
      </c>
      <c r="LFH28" s="358"/>
      <c r="LFI28" s="358">
        <f t="shared" ref="LFI28" si="4135">LFG28</f>
        <v>25436.086199999998</v>
      </c>
      <c r="LFJ28" s="358"/>
      <c r="LFK28" s="358">
        <f t="shared" ref="LFK28" si="4136">LFI28</f>
        <v>25436.086199999998</v>
      </c>
      <c r="LFL28" s="358"/>
      <c r="LFM28" s="358">
        <f t="shared" ref="LFM28" si="4137">LFK28</f>
        <v>25436.086199999998</v>
      </c>
      <c r="LFN28" s="358"/>
      <c r="LFO28" s="358">
        <f t="shared" ref="LFO28" si="4138">LFM28</f>
        <v>25436.086199999998</v>
      </c>
      <c r="LFP28" s="358"/>
      <c r="LFQ28" s="358">
        <f t="shared" ref="LFQ28" si="4139">LFO28</f>
        <v>25436.086199999998</v>
      </c>
      <c r="LFR28" s="358"/>
      <c r="LFS28" s="358">
        <f t="shared" ref="LFS28" si="4140">LFQ28</f>
        <v>25436.086199999998</v>
      </c>
      <c r="LFT28" s="358"/>
      <c r="LFU28" s="358">
        <f t="shared" ref="LFU28" si="4141">LFS28</f>
        <v>25436.086199999998</v>
      </c>
      <c r="LFV28" s="358"/>
      <c r="LFW28" s="358">
        <f t="shared" ref="LFW28" si="4142">LFU28</f>
        <v>25436.086199999998</v>
      </c>
      <c r="LFX28" s="358"/>
      <c r="LFY28" s="358">
        <f t="shared" ref="LFY28" si="4143">LFW28</f>
        <v>25436.086199999998</v>
      </c>
      <c r="LFZ28" s="358"/>
      <c r="LGA28" s="358">
        <f t="shared" ref="LGA28" si="4144">LFY28</f>
        <v>25436.086199999998</v>
      </c>
      <c r="LGB28" s="358"/>
      <c r="LGC28" s="358">
        <f t="shared" ref="LGC28" si="4145">LGA28</f>
        <v>25436.086199999998</v>
      </c>
      <c r="LGD28" s="358"/>
      <c r="LGE28" s="358">
        <f t="shared" ref="LGE28" si="4146">LGC28</f>
        <v>25436.086199999998</v>
      </c>
      <c r="LGF28" s="358"/>
      <c r="LGG28" s="358">
        <f t="shared" ref="LGG28" si="4147">LGE28</f>
        <v>25436.086199999998</v>
      </c>
      <c r="LGH28" s="358"/>
      <c r="LGI28" s="358">
        <f t="shared" ref="LGI28" si="4148">LGG28</f>
        <v>25436.086199999998</v>
      </c>
      <c r="LGJ28" s="358"/>
      <c r="LGK28" s="358">
        <f t="shared" ref="LGK28" si="4149">LGI28</f>
        <v>25436.086199999998</v>
      </c>
      <c r="LGL28" s="358"/>
      <c r="LGM28" s="358">
        <f t="shared" ref="LGM28" si="4150">LGK28</f>
        <v>25436.086199999998</v>
      </c>
      <c r="LGN28" s="358"/>
      <c r="LGO28" s="358">
        <f t="shared" ref="LGO28" si="4151">LGM28</f>
        <v>25436.086199999998</v>
      </c>
      <c r="LGP28" s="358"/>
      <c r="LGQ28" s="358">
        <f t="shared" ref="LGQ28" si="4152">LGO28</f>
        <v>25436.086199999998</v>
      </c>
      <c r="LGR28" s="358"/>
      <c r="LGS28" s="358">
        <f t="shared" ref="LGS28" si="4153">LGQ28</f>
        <v>25436.086199999998</v>
      </c>
      <c r="LGT28" s="358"/>
      <c r="LGU28" s="358">
        <f t="shared" ref="LGU28" si="4154">LGS28</f>
        <v>25436.086199999998</v>
      </c>
      <c r="LGV28" s="358"/>
      <c r="LGW28" s="358">
        <f t="shared" ref="LGW28" si="4155">LGU28</f>
        <v>25436.086199999998</v>
      </c>
      <c r="LGX28" s="358"/>
      <c r="LGY28" s="358">
        <f t="shared" ref="LGY28" si="4156">LGW28</f>
        <v>25436.086199999998</v>
      </c>
      <c r="LGZ28" s="358"/>
      <c r="LHA28" s="358">
        <f t="shared" ref="LHA28" si="4157">LGY28</f>
        <v>25436.086199999998</v>
      </c>
      <c r="LHB28" s="358"/>
      <c r="LHC28" s="358">
        <f t="shared" ref="LHC28" si="4158">LHA28</f>
        <v>25436.086199999998</v>
      </c>
      <c r="LHD28" s="358"/>
      <c r="LHE28" s="358">
        <f t="shared" ref="LHE28" si="4159">LHC28</f>
        <v>25436.086199999998</v>
      </c>
      <c r="LHF28" s="358"/>
      <c r="LHG28" s="358">
        <f t="shared" ref="LHG28" si="4160">LHE28</f>
        <v>25436.086199999998</v>
      </c>
      <c r="LHH28" s="358"/>
      <c r="LHI28" s="358">
        <f t="shared" ref="LHI28" si="4161">LHG28</f>
        <v>25436.086199999998</v>
      </c>
      <c r="LHJ28" s="358"/>
      <c r="LHK28" s="358">
        <f t="shared" ref="LHK28" si="4162">LHI28</f>
        <v>25436.086199999998</v>
      </c>
      <c r="LHL28" s="358"/>
      <c r="LHM28" s="358">
        <f t="shared" ref="LHM28" si="4163">LHK28</f>
        <v>25436.086199999998</v>
      </c>
      <c r="LHN28" s="358"/>
      <c r="LHO28" s="358">
        <f t="shared" ref="LHO28" si="4164">LHM28</f>
        <v>25436.086199999998</v>
      </c>
      <c r="LHP28" s="358"/>
      <c r="LHQ28" s="358">
        <f t="shared" ref="LHQ28" si="4165">LHO28</f>
        <v>25436.086199999998</v>
      </c>
      <c r="LHR28" s="358"/>
      <c r="LHS28" s="358">
        <f t="shared" ref="LHS28" si="4166">LHQ28</f>
        <v>25436.086199999998</v>
      </c>
      <c r="LHT28" s="358"/>
      <c r="LHU28" s="358">
        <f t="shared" ref="LHU28" si="4167">LHS28</f>
        <v>25436.086199999998</v>
      </c>
      <c r="LHV28" s="358"/>
      <c r="LHW28" s="358">
        <f t="shared" ref="LHW28" si="4168">LHU28</f>
        <v>25436.086199999998</v>
      </c>
      <c r="LHX28" s="358"/>
      <c r="LHY28" s="358">
        <f t="shared" ref="LHY28" si="4169">LHW28</f>
        <v>25436.086199999998</v>
      </c>
      <c r="LHZ28" s="358"/>
      <c r="LIA28" s="358">
        <f t="shared" ref="LIA28" si="4170">LHY28</f>
        <v>25436.086199999998</v>
      </c>
      <c r="LIB28" s="358"/>
      <c r="LIC28" s="358">
        <f t="shared" ref="LIC28" si="4171">LIA28</f>
        <v>25436.086199999998</v>
      </c>
      <c r="LID28" s="358"/>
      <c r="LIE28" s="358">
        <f t="shared" ref="LIE28" si="4172">LIC28</f>
        <v>25436.086199999998</v>
      </c>
      <c r="LIF28" s="358"/>
      <c r="LIG28" s="358">
        <f t="shared" ref="LIG28" si="4173">LIE28</f>
        <v>25436.086199999998</v>
      </c>
      <c r="LIH28" s="358"/>
      <c r="LII28" s="358">
        <f t="shared" ref="LII28" si="4174">LIG28</f>
        <v>25436.086199999998</v>
      </c>
      <c r="LIJ28" s="358"/>
      <c r="LIK28" s="358">
        <f t="shared" ref="LIK28" si="4175">LII28</f>
        <v>25436.086199999998</v>
      </c>
      <c r="LIL28" s="358"/>
      <c r="LIM28" s="358">
        <f t="shared" ref="LIM28" si="4176">LIK28</f>
        <v>25436.086199999998</v>
      </c>
      <c r="LIN28" s="358"/>
      <c r="LIO28" s="358">
        <f t="shared" ref="LIO28" si="4177">LIM28</f>
        <v>25436.086199999998</v>
      </c>
      <c r="LIP28" s="358"/>
      <c r="LIQ28" s="358">
        <f t="shared" ref="LIQ28" si="4178">LIO28</f>
        <v>25436.086199999998</v>
      </c>
      <c r="LIR28" s="358"/>
      <c r="LIS28" s="358">
        <f t="shared" ref="LIS28" si="4179">LIQ28</f>
        <v>25436.086199999998</v>
      </c>
      <c r="LIT28" s="358"/>
      <c r="LIU28" s="358">
        <f t="shared" ref="LIU28" si="4180">LIS28</f>
        <v>25436.086199999998</v>
      </c>
      <c r="LIV28" s="358"/>
      <c r="LIW28" s="358">
        <f t="shared" ref="LIW28" si="4181">LIU28</f>
        <v>25436.086199999998</v>
      </c>
      <c r="LIX28" s="358"/>
      <c r="LIY28" s="358">
        <f t="shared" ref="LIY28" si="4182">LIW28</f>
        <v>25436.086199999998</v>
      </c>
      <c r="LIZ28" s="358"/>
      <c r="LJA28" s="358">
        <f t="shared" ref="LJA28" si="4183">LIY28</f>
        <v>25436.086199999998</v>
      </c>
      <c r="LJB28" s="358"/>
      <c r="LJC28" s="358">
        <f t="shared" ref="LJC28" si="4184">LJA28</f>
        <v>25436.086199999998</v>
      </c>
      <c r="LJD28" s="358"/>
      <c r="LJE28" s="358">
        <f t="shared" ref="LJE28" si="4185">LJC28</f>
        <v>25436.086199999998</v>
      </c>
      <c r="LJF28" s="358"/>
      <c r="LJG28" s="358">
        <f t="shared" ref="LJG28" si="4186">LJE28</f>
        <v>25436.086199999998</v>
      </c>
      <c r="LJH28" s="358"/>
      <c r="LJI28" s="358">
        <f t="shared" ref="LJI28" si="4187">LJG28</f>
        <v>25436.086199999998</v>
      </c>
      <c r="LJJ28" s="358"/>
      <c r="LJK28" s="358">
        <f t="shared" ref="LJK28" si="4188">LJI28</f>
        <v>25436.086199999998</v>
      </c>
      <c r="LJL28" s="358"/>
      <c r="LJM28" s="358">
        <f t="shared" ref="LJM28" si="4189">LJK28</f>
        <v>25436.086199999998</v>
      </c>
      <c r="LJN28" s="358"/>
      <c r="LJO28" s="358">
        <f t="shared" ref="LJO28" si="4190">LJM28</f>
        <v>25436.086199999998</v>
      </c>
      <c r="LJP28" s="358"/>
      <c r="LJQ28" s="358">
        <f t="shared" ref="LJQ28" si="4191">LJO28</f>
        <v>25436.086199999998</v>
      </c>
      <c r="LJR28" s="358"/>
      <c r="LJS28" s="358">
        <f t="shared" ref="LJS28" si="4192">LJQ28</f>
        <v>25436.086199999998</v>
      </c>
      <c r="LJT28" s="358"/>
      <c r="LJU28" s="358">
        <f t="shared" ref="LJU28" si="4193">LJS28</f>
        <v>25436.086199999998</v>
      </c>
      <c r="LJV28" s="358"/>
      <c r="LJW28" s="358">
        <f t="shared" ref="LJW28" si="4194">LJU28</f>
        <v>25436.086199999998</v>
      </c>
      <c r="LJX28" s="358"/>
      <c r="LJY28" s="358">
        <f t="shared" ref="LJY28" si="4195">LJW28</f>
        <v>25436.086199999998</v>
      </c>
      <c r="LJZ28" s="358"/>
      <c r="LKA28" s="358">
        <f t="shared" ref="LKA28" si="4196">LJY28</f>
        <v>25436.086199999998</v>
      </c>
      <c r="LKB28" s="358"/>
      <c r="LKC28" s="358">
        <f t="shared" ref="LKC28" si="4197">LKA28</f>
        <v>25436.086199999998</v>
      </c>
      <c r="LKD28" s="358"/>
      <c r="LKE28" s="358">
        <f t="shared" ref="LKE28" si="4198">LKC28</f>
        <v>25436.086199999998</v>
      </c>
      <c r="LKF28" s="358"/>
      <c r="LKG28" s="358">
        <f t="shared" ref="LKG28" si="4199">LKE28</f>
        <v>25436.086199999998</v>
      </c>
      <c r="LKH28" s="358"/>
      <c r="LKI28" s="358">
        <f t="shared" ref="LKI28" si="4200">LKG28</f>
        <v>25436.086199999998</v>
      </c>
      <c r="LKJ28" s="358"/>
      <c r="LKK28" s="358">
        <f t="shared" ref="LKK28" si="4201">LKI28</f>
        <v>25436.086199999998</v>
      </c>
      <c r="LKL28" s="358"/>
      <c r="LKM28" s="358">
        <f t="shared" ref="LKM28" si="4202">LKK28</f>
        <v>25436.086199999998</v>
      </c>
      <c r="LKN28" s="358"/>
      <c r="LKO28" s="358">
        <f t="shared" ref="LKO28" si="4203">LKM28</f>
        <v>25436.086199999998</v>
      </c>
      <c r="LKP28" s="358"/>
      <c r="LKQ28" s="358">
        <f t="shared" ref="LKQ28" si="4204">LKO28</f>
        <v>25436.086199999998</v>
      </c>
      <c r="LKR28" s="358"/>
      <c r="LKS28" s="358">
        <f t="shared" ref="LKS28" si="4205">LKQ28</f>
        <v>25436.086199999998</v>
      </c>
      <c r="LKT28" s="358"/>
      <c r="LKU28" s="358">
        <f t="shared" ref="LKU28" si="4206">LKS28</f>
        <v>25436.086199999998</v>
      </c>
      <c r="LKV28" s="358"/>
      <c r="LKW28" s="358">
        <f t="shared" ref="LKW28" si="4207">LKU28</f>
        <v>25436.086199999998</v>
      </c>
      <c r="LKX28" s="358"/>
      <c r="LKY28" s="358">
        <f t="shared" ref="LKY28" si="4208">LKW28</f>
        <v>25436.086199999998</v>
      </c>
      <c r="LKZ28" s="358"/>
      <c r="LLA28" s="358">
        <f t="shared" ref="LLA28" si="4209">LKY28</f>
        <v>25436.086199999998</v>
      </c>
      <c r="LLB28" s="358"/>
      <c r="LLC28" s="358">
        <f t="shared" ref="LLC28" si="4210">LLA28</f>
        <v>25436.086199999998</v>
      </c>
      <c r="LLD28" s="358"/>
      <c r="LLE28" s="358">
        <f t="shared" ref="LLE28" si="4211">LLC28</f>
        <v>25436.086199999998</v>
      </c>
      <c r="LLF28" s="358"/>
      <c r="LLG28" s="358">
        <f t="shared" ref="LLG28" si="4212">LLE28</f>
        <v>25436.086199999998</v>
      </c>
      <c r="LLH28" s="358"/>
      <c r="LLI28" s="358">
        <f t="shared" ref="LLI28" si="4213">LLG28</f>
        <v>25436.086199999998</v>
      </c>
      <c r="LLJ28" s="358"/>
      <c r="LLK28" s="358">
        <f t="shared" ref="LLK28" si="4214">LLI28</f>
        <v>25436.086199999998</v>
      </c>
      <c r="LLL28" s="358"/>
      <c r="LLM28" s="358">
        <f t="shared" ref="LLM28" si="4215">LLK28</f>
        <v>25436.086199999998</v>
      </c>
      <c r="LLN28" s="358"/>
      <c r="LLO28" s="358">
        <f t="shared" ref="LLO28" si="4216">LLM28</f>
        <v>25436.086199999998</v>
      </c>
      <c r="LLP28" s="358"/>
      <c r="LLQ28" s="358">
        <f t="shared" ref="LLQ28" si="4217">LLO28</f>
        <v>25436.086199999998</v>
      </c>
      <c r="LLR28" s="358"/>
      <c r="LLS28" s="358">
        <f t="shared" ref="LLS28" si="4218">LLQ28</f>
        <v>25436.086199999998</v>
      </c>
      <c r="LLT28" s="358"/>
      <c r="LLU28" s="358">
        <f t="shared" ref="LLU28" si="4219">LLS28</f>
        <v>25436.086199999998</v>
      </c>
      <c r="LLV28" s="358"/>
      <c r="LLW28" s="358">
        <f t="shared" ref="LLW28" si="4220">LLU28</f>
        <v>25436.086199999998</v>
      </c>
      <c r="LLX28" s="358"/>
      <c r="LLY28" s="358">
        <f t="shared" ref="LLY28" si="4221">LLW28</f>
        <v>25436.086199999998</v>
      </c>
      <c r="LLZ28" s="358"/>
      <c r="LMA28" s="358">
        <f t="shared" ref="LMA28" si="4222">LLY28</f>
        <v>25436.086199999998</v>
      </c>
      <c r="LMB28" s="358"/>
      <c r="LMC28" s="358">
        <f t="shared" ref="LMC28" si="4223">LMA28</f>
        <v>25436.086199999998</v>
      </c>
      <c r="LMD28" s="358"/>
      <c r="LME28" s="358">
        <f t="shared" ref="LME28" si="4224">LMC28</f>
        <v>25436.086199999998</v>
      </c>
      <c r="LMF28" s="358"/>
      <c r="LMG28" s="358">
        <f t="shared" ref="LMG28" si="4225">LME28</f>
        <v>25436.086199999998</v>
      </c>
      <c r="LMH28" s="358"/>
      <c r="LMI28" s="358">
        <f t="shared" ref="LMI28" si="4226">LMG28</f>
        <v>25436.086199999998</v>
      </c>
      <c r="LMJ28" s="358"/>
      <c r="LMK28" s="358">
        <f t="shared" ref="LMK28" si="4227">LMI28</f>
        <v>25436.086199999998</v>
      </c>
      <c r="LML28" s="358"/>
      <c r="LMM28" s="358">
        <f t="shared" ref="LMM28" si="4228">LMK28</f>
        <v>25436.086199999998</v>
      </c>
      <c r="LMN28" s="358"/>
      <c r="LMO28" s="358">
        <f t="shared" ref="LMO28" si="4229">LMM28</f>
        <v>25436.086199999998</v>
      </c>
      <c r="LMP28" s="358"/>
      <c r="LMQ28" s="358">
        <f t="shared" ref="LMQ28" si="4230">LMO28</f>
        <v>25436.086199999998</v>
      </c>
      <c r="LMR28" s="358"/>
      <c r="LMS28" s="358">
        <f t="shared" ref="LMS28" si="4231">LMQ28</f>
        <v>25436.086199999998</v>
      </c>
      <c r="LMT28" s="358"/>
      <c r="LMU28" s="358">
        <f t="shared" ref="LMU28" si="4232">LMS28</f>
        <v>25436.086199999998</v>
      </c>
      <c r="LMV28" s="358"/>
      <c r="LMW28" s="358">
        <f t="shared" ref="LMW28" si="4233">LMU28</f>
        <v>25436.086199999998</v>
      </c>
      <c r="LMX28" s="358"/>
      <c r="LMY28" s="358">
        <f t="shared" ref="LMY28" si="4234">LMW28</f>
        <v>25436.086199999998</v>
      </c>
      <c r="LMZ28" s="358"/>
      <c r="LNA28" s="358">
        <f t="shared" ref="LNA28" si="4235">LMY28</f>
        <v>25436.086199999998</v>
      </c>
      <c r="LNB28" s="358"/>
      <c r="LNC28" s="358">
        <f t="shared" ref="LNC28" si="4236">LNA28</f>
        <v>25436.086199999998</v>
      </c>
      <c r="LND28" s="358"/>
      <c r="LNE28" s="358">
        <f t="shared" ref="LNE28" si="4237">LNC28</f>
        <v>25436.086199999998</v>
      </c>
      <c r="LNF28" s="358"/>
      <c r="LNG28" s="358">
        <f t="shared" ref="LNG28" si="4238">LNE28</f>
        <v>25436.086199999998</v>
      </c>
      <c r="LNH28" s="358"/>
      <c r="LNI28" s="358">
        <f t="shared" ref="LNI28" si="4239">LNG28</f>
        <v>25436.086199999998</v>
      </c>
      <c r="LNJ28" s="358"/>
      <c r="LNK28" s="358">
        <f t="shared" ref="LNK28" si="4240">LNI28</f>
        <v>25436.086199999998</v>
      </c>
      <c r="LNL28" s="358"/>
      <c r="LNM28" s="358">
        <f t="shared" ref="LNM28" si="4241">LNK28</f>
        <v>25436.086199999998</v>
      </c>
      <c r="LNN28" s="358"/>
      <c r="LNO28" s="358">
        <f t="shared" ref="LNO28" si="4242">LNM28</f>
        <v>25436.086199999998</v>
      </c>
      <c r="LNP28" s="358"/>
      <c r="LNQ28" s="358">
        <f t="shared" ref="LNQ28" si="4243">LNO28</f>
        <v>25436.086199999998</v>
      </c>
      <c r="LNR28" s="358"/>
      <c r="LNS28" s="358">
        <f t="shared" ref="LNS28" si="4244">LNQ28</f>
        <v>25436.086199999998</v>
      </c>
      <c r="LNT28" s="358"/>
      <c r="LNU28" s="358">
        <f t="shared" ref="LNU28" si="4245">LNS28</f>
        <v>25436.086199999998</v>
      </c>
      <c r="LNV28" s="358"/>
      <c r="LNW28" s="358">
        <f t="shared" ref="LNW28" si="4246">LNU28</f>
        <v>25436.086199999998</v>
      </c>
      <c r="LNX28" s="358"/>
      <c r="LNY28" s="358">
        <f t="shared" ref="LNY28" si="4247">LNW28</f>
        <v>25436.086199999998</v>
      </c>
      <c r="LNZ28" s="358"/>
      <c r="LOA28" s="358">
        <f t="shared" ref="LOA28" si="4248">LNY28</f>
        <v>25436.086199999998</v>
      </c>
      <c r="LOB28" s="358"/>
      <c r="LOC28" s="358">
        <f t="shared" ref="LOC28" si="4249">LOA28</f>
        <v>25436.086199999998</v>
      </c>
      <c r="LOD28" s="358"/>
      <c r="LOE28" s="358">
        <f t="shared" ref="LOE28" si="4250">LOC28</f>
        <v>25436.086199999998</v>
      </c>
      <c r="LOF28" s="358"/>
      <c r="LOG28" s="358">
        <f t="shared" ref="LOG28" si="4251">LOE28</f>
        <v>25436.086199999998</v>
      </c>
      <c r="LOH28" s="358"/>
      <c r="LOI28" s="358">
        <f t="shared" ref="LOI28" si="4252">LOG28</f>
        <v>25436.086199999998</v>
      </c>
      <c r="LOJ28" s="358"/>
      <c r="LOK28" s="358">
        <f t="shared" ref="LOK28" si="4253">LOI28</f>
        <v>25436.086199999998</v>
      </c>
      <c r="LOL28" s="358"/>
      <c r="LOM28" s="358">
        <f t="shared" ref="LOM28" si="4254">LOK28</f>
        <v>25436.086199999998</v>
      </c>
      <c r="LON28" s="358"/>
      <c r="LOO28" s="358">
        <f t="shared" ref="LOO28" si="4255">LOM28</f>
        <v>25436.086199999998</v>
      </c>
      <c r="LOP28" s="358"/>
      <c r="LOQ28" s="358">
        <f t="shared" ref="LOQ28" si="4256">LOO28</f>
        <v>25436.086199999998</v>
      </c>
      <c r="LOR28" s="358"/>
      <c r="LOS28" s="358">
        <f t="shared" ref="LOS28" si="4257">LOQ28</f>
        <v>25436.086199999998</v>
      </c>
      <c r="LOT28" s="358"/>
      <c r="LOU28" s="358">
        <f t="shared" ref="LOU28" si="4258">LOS28</f>
        <v>25436.086199999998</v>
      </c>
      <c r="LOV28" s="358"/>
      <c r="LOW28" s="358">
        <f t="shared" ref="LOW28" si="4259">LOU28</f>
        <v>25436.086199999998</v>
      </c>
      <c r="LOX28" s="358"/>
      <c r="LOY28" s="358">
        <f t="shared" ref="LOY28" si="4260">LOW28</f>
        <v>25436.086199999998</v>
      </c>
      <c r="LOZ28" s="358"/>
      <c r="LPA28" s="358">
        <f t="shared" ref="LPA28" si="4261">LOY28</f>
        <v>25436.086199999998</v>
      </c>
      <c r="LPB28" s="358"/>
      <c r="LPC28" s="358">
        <f t="shared" ref="LPC28" si="4262">LPA28</f>
        <v>25436.086199999998</v>
      </c>
      <c r="LPD28" s="358"/>
      <c r="LPE28" s="358">
        <f t="shared" ref="LPE28" si="4263">LPC28</f>
        <v>25436.086199999998</v>
      </c>
      <c r="LPF28" s="358"/>
      <c r="LPG28" s="358">
        <f t="shared" ref="LPG28" si="4264">LPE28</f>
        <v>25436.086199999998</v>
      </c>
      <c r="LPH28" s="358"/>
      <c r="LPI28" s="358">
        <f t="shared" ref="LPI28" si="4265">LPG28</f>
        <v>25436.086199999998</v>
      </c>
      <c r="LPJ28" s="358"/>
      <c r="LPK28" s="358">
        <f t="shared" ref="LPK28" si="4266">LPI28</f>
        <v>25436.086199999998</v>
      </c>
      <c r="LPL28" s="358"/>
      <c r="LPM28" s="358">
        <f t="shared" ref="LPM28" si="4267">LPK28</f>
        <v>25436.086199999998</v>
      </c>
      <c r="LPN28" s="358"/>
      <c r="LPO28" s="358">
        <f t="shared" ref="LPO28" si="4268">LPM28</f>
        <v>25436.086199999998</v>
      </c>
      <c r="LPP28" s="358"/>
      <c r="LPQ28" s="358">
        <f t="shared" ref="LPQ28" si="4269">LPO28</f>
        <v>25436.086199999998</v>
      </c>
      <c r="LPR28" s="358"/>
      <c r="LPS28" s="358">
        <f t="shared" ref="LPS28" si="4270">LPQ28</f>
        <v>25436.086199999998</v>
      </c>
      <c r="LPT28" s="358"/>
      <c r="LPU28" s="358">
        <f t="shared" ref="LPU28" si="4271">LPS28</f>
        <v>25436.086199999998</v>
      </c>
      <c r="LPV28" s="358"/>
      <c r="LPW28" s="358">
        <f t="shared" ref="LPW28" si="4272">LPU28</f>
        <v>25436.086199999998</v>
      </c>
      <c r="LPX28" s="358"/>
      <c r="LPY28" s="358">
        <f t="shared" ref="LPY28" si="4273">LPW28</f>
        <v>25436.086199999998</v>
      </c>
      <c r="LPZ28" s="358"/>
      <c r="LQA28" s="358">
        <f t="shared" ref="LQA28" si="4274">LPY28</f>
        <v>25436.086199999998</v>
      </c>
      <c r="LQB28" s="358"/>
      <c r="LQC28" s="358">
        <f t="shared" ref="LQC28" si="4275">LQA28</f>
        <v>25436.086199999998</v>
      </c>
      <c r="LQD28" s="358"/>
      <c r="LQE28" s="358">
        <f t="shared" ref="LQE28" si="4276">LQC28</f>
        <v>25436.086199999998</v>
      </c>
      <c r="LQF28" s="358"/>
      <c r="LQG28" s="358">
        <f t="shared" ref="LQG28" si="4277">LQE28</f>
        <v>25436.086199999998</v>
      </c>
      <c r="LQH28" s="358"/>
      <c r="LQI28" s="358">
        <f t="shared" ref="LQI28" si="4278">LQG28</f>
        <v>25436.086199999998</v>
      </c>
      <c r="LQJ28" s="358"/>
      <c r="LQK28" s="358">
        <f t="shared" ref="LQK28" si="4279">LQI28</f>
        <v>25436.086199999998</v>
      </c>
      <c r="LQL28" s="358"/>
      <c r="LQM28" s="358">
        <f t="shared" ref="LQM28" si="4280">LQK28</f>
        <v>25436.086199999998</v>
      </c>
      <c r="LQN28" s="358"/>
      <c r="LQO28" s="358">
        <f t="shared" ref="LQO28" si="4281">LQM28</f>
        <v>25436.086199999998</v>
      </c>
      <c r="LQP28" s="358"/>
      <c r="LQQ28" s="358">
        <f t="shared" ref="LQQ28" si="4282">LQO28</f>
        <v>25436.086199999998</v>
      </c>
      <c r="LQR28" s="358"/>
      <c r="LQS28" s="358">
        <f t="shared" ref="LQS28" si="4283">LQQ28</f>
        <v>25436.086199999998</v>
      </c>
      <c r="LQT28" s="358"/>
      <c r="LQU28" s="358">
        <f t="shared" ref="LQU28" si="4284">LQS28</f>
        <v>25436.086199999998</v>
      </c>
      <c r="LQV28" s="358"/>
      <c r="LQW28" s="358">
        <f t="shared" ref="LQW28" si="4285">LQU28</f>
        <v>25436.086199999998</v>
      </c>
      <c r="LQX28" s="358"/>
      <c r="LQY28" s="358">
        <f t="shared" ref="LQY28" si="4286">LQW28</f>
        <v>25436.086199999998</v>
      </c>
      <c r="LQZ28" s="358"/>
      <c r="LRA28" s="358">
        <f t="shared" ref="LRA28" si="4287">LQY28</f>
        <v>25436.086199999998</v>
      </c>
      <c r="LRB28" s="358"/>
      <c r="LRC28" s="358">
        <f t="shared" ref="LRC28" si="4288">LRA28</f>
        <v>25436.086199999998</v>
      </c>
      <c r="LRD28" s="358"/>
      <c r="LRE28" s="358">
        <f t="shared" ref="LRE28" si="4289">LRC28</f>
        <v>25436.086199999998</v>
      </c>
      <c r="LRF28" s="358"/>
      <c r="LRG28" s="358">
        <f t="shared" ref="LRG28" si="4290">LRE28</f>
        <v>25436.086199999998</v>
      </c>
      <c r="LRH28" s="358"/>
      <c r="LRI28" s="358">
        <f t="shared" ref="LRI28" si="4291">LRG28</f>
        <v>25436.086199999998</v>
      </c>
      <c r="LRJ28" s="358"/>
      <c r="LRK28" s="358">
        <f t="shared" ref="LRK28" si="4292">LRI28</f>
        <v>25436.086199999998</v>
      </c>
      <c r="LRL28" s="358"/>
      <c r="LRM28" s="358">
        <f t="shared" ref="LRM28" si="4293">LRK28</f>
        <v>25436.086199999998</v>
      </c>
      <c r="LRN28" s="358"/>
      <c r="LRO28" s="358">
        <f t="shared" ref="LRO28" si="4294">LRM28</f>
        <v>25436.086199999998</v>
      </c>
      <c r="LRP28" s="358"/>
      <c r="LRQ28" s="358">
        <f t="shared" ref="LRQ28" si="4295">LRO28</f>
        <v>25436.086199999998</v>
      </c>
      <c r="LRR28" s="358"/>
      <c r="LRS28" s="358">
        <f t="shared" ref="LRS28" si="4296">LRQ28</f>
        <v>25436.086199999998</v>
      </c>
      <c r="LRT28" s="358"/>
      <c r="LRU28" s="358">
        <f t="shared" ref="LRU28" si="4297">LRS28</f>
        <v>25436.086199999998</v>
      </c>
      <c r="LRV28" s="358"/>
      <c r="LRW28" s="358">
        <f t="shared" ref="LRW28" si="4298">LRU28</f>
        <v>25436.086199999998</v>
      </c>
      <c r="LRX28" s="358"/>
      <c r="LRY28" s="358">
        <f t="shared" ref="LRY28" si="4299">LRW28</f>
        <v>25436.086199999998</v>
      </c>
      <c r="LRZ28" s="358"/>
      <c r="LSA28" s="358">
        <f t="shared" ref="LSA28" si="4300">LRY28</f>
        <v>25436.086199999998</v>
      </c>
      <c r="LSB28" s="358"/>
      <c r="LSC28" s="358">
        <f t="shared" ref="LSC28" si="4301">LSA28</f>
        <v>25436.086199999998</v>
      </c>
      <c r="LSD28" s="358"/>
      <c r="LSE28" s="358">
        <f t="shared" ref="LSE28" si="4302">LSC28</f>
        <v>25436.086199999998</v>
      </c>
      <c r="LSF28" s="358"/>
      <c r="LSG28" s="358">
        <f t="shared" ref="LSG28" si="4303">LSE28</f>
        <v>25436.086199999998</v>
      </c>
      <c r="LSH28" s="358"/>
      <c r="LSI28" s="358">
        <f t="shared" ref="LSI28" si="4304">LSG28</f>
        <v>25436.086199999998</v>
      </c>
      <c r="LSJ28" s="358"/>
      <c r="LSK28" s="358">
        <f t="shared" ref="LSK28" si="4305">LSI28</f>
        <v>25436.086199999998</v>
      </c>
      <c r="LSL28" s="358"/>
      <c r="LSM28" s="358">
        <f t="shared" ref="LSM28" si="4306">LSK28</f>
        <v>25436.086199999998</v>
      </c>
      <c r="LSN28" s="358"/>
      <c r="LSO28" s="358">
        <f t="shared" ref="LSO28" si="4307">LSM28</f>
        <v>25436.086199999998</v>
      </c>
      <c r="LSP28" s="358"/>
      <c r="LSQ28" s="358">
        <f t="shared" ref="LSQ28" si="4308">LSO28</f>
        <v>25436.086199999998</v>
      </c>
      <c r="LSR28" s="358"/>
      <c r="LSS28" s="358">
        <f t="shared" ref="LSS28" si="4309">LSQ28</f>
        <v>25436.086199999998</v>
      </c>
      <c r="LST28" s="358"/>
      <c r="LSU28" s="358">
        <f t="shared" ref="LSU28" si="4310">LSS28</f>
        <v>25436.086199999998</v>
      </c>
      <c r="LSV28" s="358"/>
      <c r="LSW28" s="358">
        <f t="shared" ref="LSW28" si="4311">LSU28</f>
        <v>25436.086199999998</v>
      </c>
      <c r="LSX28" s="358"/>
      <c r="LSY28" s="358">
        <f t="shared" ref="LSY28" si="4312">LSW28</f>
        <v>25436.086199999998</v>
      </c>
      <c r="LSZ28" s="358"/>
      <c r="LTA28" s="358">
        <f t="shared" ref="LTA28" si="4313">LSY28</f>
        <v>25436.086199999998</v>
      </c>
      <c r="LTB28" s="358"/>
      <c r="LTC28" s="358">
        <f t="shared" ref="LTC28" si="4314">LTA28</f>
        <v>25436.086199999998</v>
      </c>
      <c r="LTD28" s="358"/>
      <c r="LTE28" s="358">
        <f t="shared" ref="LTE28" si="4315">LTC28</f>
        <v>25436.086199999998</v>
      </c>
      <c r="LTF28" s="358"/>
      <c r="LTG28" s="358">
        <f t="shared" ref="LTG28" si="4316">LTE28</f>
        <v>25436.086199999998</v>
      </c>
      <c r="LTH28" s="358"/>
      <c r="LTI28" s="358">
        <f t="shared" ref="LTI28" si="4317">LTG28</f>
        <v>25436.086199999998</v>
      </c>
      <c r="LTJ28" s="358"/>
      <c r="LTK28" s="358">
        <f t="shared" ref="LTK28" si="4318">LTI28</f>
        <v>25436.086199999998</v>
      </c>
      <c r="LTL28" s="358"/>
      <c r="LTM28" s="358">
        <f t="shared" ref="LTM28" si="4319">LTK28</f>
        <v>25436.086199999998</v>
      </c>
      <c r="LTN28" s="358"/>
      <c r="LTO28" s="358">
        <f t="shared" ref="LTO28" si="4320">LTM28</f>
        <v>25436.086199999998</v>
      </c>
      <c r="LTP28" s="358"/>
      <c r="LTQ28" s="358">
        <f t="shared" ref="LTQ28" si="4321">LTO28</f>
        <v>25436.086199999998</v>
      </c>
      <c r="LTR28" s="358"/>
      <c r="LTS28" s="358">
        <f t="shared" ref="LTS28" si="4322">LTQ28</f>
        <v>25436.086199999998</v>
      </c>
      <c r="LTT28" s="358"/>
      <c r="LTU28" s="358">
        <f t="shared" ref="LTU28" si="4323">LTS28</f>
        <v>25436.086199999998</v>
      </c>
      <c r="LTV28" s="358"/>
      <c r="LTW28" s="358">
        <f t="shared" ref="LTW28" si="4324">LTU28</f>
        <v>25436.086199999998</v>
      </c>
      <c r="LTX28" s="358"/>
      <c r="LTY28" s="358">
        <f t="shared" ref="LTY28" si="4325">LTW28</f>
        <v>25436.086199999998</v>
      </c>
      <c r="LTZ28" s="358"/>
      <c r="LUA28" s="358">
        <f t="shared" ref="LUA28" si="4326">LTY28</f>
        <v>25436.086199999998</v>
      </c>
      <c r="LUB28" s="358"/>
      <c r="LUC28" s="358">
        <f t="shared" ref="LUC28" si="4327">LUA28</f>
        <v>25436.086199999998</v>
      </c>
      <c r="LUD28" s="358"/>
      <c r="LUE28" s="358">
        <f t="shared" ref="LUE28" si="4328">LUC28</f>
        <v>25436.086199999998</v>
      </c>
      <c r="LUF28" s="358"/>
      <c r="LUG28" s="358">
        <f t="shared" ref="LUG28" si="4329">LUE28</f>
        <v>25436.086199999998</v>
      </c>
      <c r="LUH28" s="358"/>
      <c r="LUI28" s="358">
        <f t="shared" ref="LUI28" si="4330">LUG28</f>
        <v>25436.086199999998</v>
      </c>
      <c r="LUJ28" s="358"/>
      <c r="LUK28" s="358">
        <f t="shared" ref="LUK28" si="4331">LUI28</f>
        <v>25436.086199999998</v>
      </c>
      <c r="LUL28" s="358"/>
      <c r="LUM28" s="358">
        <f t="shared" ref="LUM28" si="4332">LUK28</f>
        <v>25436.086199999998</v>
      </c>
      <c r="LUN28" s="358"/>
      <c r="LUO28" s="358">
        <f t="shared" ref="LUO28" si="4333">LUM28</f>
        <v>25436.086199999998</v>
      </c>
      <c r="LUP28" s="358"/>
      <c r="LUQ28" s="358">
        <f t="shared" ref="LUQ28" si="4334">LUO28</f>
        <v>25436.086199999998</v>
      </c>
      <c r="LUR28" s="358"/>
      <c r="LUS28" s="358">
        <f t="shared" ref="LUS28" si="4335">LUQ28</f>
        <v>25436.086199999998</v>
      </c>
      <c r="LUT28" s="358"/>
      <c r="LUU28" s="358">
        <f t="shared" ref="LUU28" si="4336">LUS28</f>
        <v>25436.086199999998</v>
      </c>
      <c r="LUV28" s="358"/>
      <c r="LUW28" s="358">
        <f t="shared" ref="LUW28" si="4337">LUU28</f>
        <v>25436.086199999998</v>
      </c>
      <c r="LUX28" s="358"/>
      <c r="LUY28" s="358">
        <f t="shared" ref="LUY28" si="4338">LUW28</f>
        <v>25436.086199999998</v>
      </c>
      <c r="LUZ28" s="358"/>
      <c r="LVA28" s="358">
        <f t="shared" ref="LVA28" si="4339">LUY28</f>
        <v>25436.086199999998</v>
      </c>
      <c r="LVB28" s="358"/>
      <c r="LVC28" s="358">
        <f t="shared" ref="LVC28" si="4340">LVA28</f>
        <v>25436.086199999998</v>
      </c>
      <c r="LVD28" s="358"/>
      <c r="LVE28" s="358">
        <f t="shared" ref="LVE28" si="4341">LVC28</f>
        <v>25436.086199999998</v>
      </c>
      <c r="LVF28" s="358"/>
      <c r="LVG28" s="358">
        <f t="shared" ref="LVG28" si="4342">LVE28</f>
        <v>25436.086199999998</v>
      </c>
      <c r="LVH28" s="358"/>
      <c r="LVI28" s="358">
        <f t="shared" ref="LVI28" si="4343">LVG28</f>
        <v>25436.086199999998</v>
      </c>
      <c r="LVJ28" s="358"/>
      <c r="LVK28" s="358">
        <f t="shared" ref="LVK28" si="4344">LVI28</f>
        <v>25436.086199999998</v>
      </c>
      <c r="LVL28" s="358"/>
      <c r="LVM28" s="358">
        <f t="shared" ref="LVM28" si="4345">LVK28</f>
        <v>25436.086199999998</v>
      </c>
      <c r="LVN28" s="358"/>
      <c r="LVO28" s="358">
        <f t="shared" ref="LVO28" si="4346">LVM28</f>
        <v>25436.086199999998</v>
      </c>
      <c r="LVP28" s="358"/>
      <c r="LVQ28" s="358">
        <f t="shared" ref="LVQ28" si="4347">LVO28</f>
        <v>25436.086199999998</v>
      </c>
      <c r="LVR28" s="358"/>
      <c r="LVS28" s="358">
        <f t="shared" ref="LVS28" si="4348">LVQ28</f>
        <v>25436.086199999998</v>
      </c>
      <c r="LVT28" s="358"/>
      <c r="LVU28" s="358">
        <f t="shared" ref="LVU28" si="4349">LVS28</f>
        <v>25436.086199999998</v>
      </c>
      <c r="LVV28" s="358"/>
      <c r="LVW28" s="358">
        <f t="shared" ref="LVW28" si="4350">LVU28</f>
        <v>25436.086199999998</v>
      </c>
      <c r="LVX28" s="358"/>
      <c r="LVY28" s="358">
        <f t="shared" ref="LVY28" si="4351">LVW28</f>
        <v>25436.086199999998</v>
      </c>
      <c r="LVZ28" s="358"/>
      <c r="LWA28" s="358">
        <f t="shared" ref="LWA28" si="4352">LVY28</f>
        <v>25436.086199999998</v>
      </c>
      <c r="LWB28" s="358"/>
      <c r="LWC28" s="358">
        <f t="shared" ref="LWC28" si="4353">LWA28</f>
        <v>25436.086199999998</v>
      </c>
      <c r="LWD28" s="358"/>
      <c r="LWE28" s="358">
        <f t="shared" ref="LWE28" si="4354">LWC28</f>
        <v>25436.086199999998</v>
      </c>
      <c r="LWF28" s="358"/>
      <c r="LWG28" s="358">
        <f t="shared" ref="LWG28" si="4355">LWE28</f>
        <v>25436.086199999998</v>
      </c>
      <c r="LWH28" s="358"/>
      <c r="LWI28" s="358">
        <f t="shared" ref="LWI28" si="4356">LWG28</f>
        <v>25436.086199999998</v>
      </c>
      <c r="LWJ28" s="358"/>
      <c r="LWK28" s="358">
        <f t="shared" ref="LWK28" si="4357">LWI28</f>
        <v>25436.086199999998</v>
      </c>
      <c r="LWL28" s="358"/>
      <c r="LWM28" s="358">
        <f t="shared" ref="LWM28" si="4358">LWK28</f>
        <v>25436.086199999998</v>
      </c>
      <c r="LWN28" s="358"/>
      <c r="LWO28" s="358">
        <f t="shared" ref="LWO28" si="4359">LWM28</f>
        <v>25436.086199999998</v>
      </c>
      <c r="LWP28" s="358"/>
      <c r="LWQ28" s="358">
        <f t="shared" ref="LWQ28" si="4360">LWO28</f>
        <v>25436.086199999998</v>
      </c>
      <c r="LWR28" s="358"/>
      <c r="LWS28" s="358">
        <f t="shared" ref="LWS28" si="4361">LWQ28</f>
        <v>25436.086199999998</v>
      </c>
      <c r="LWT28" s="358"/>
      <c r="LWU28" s="358">
        <f t="shared" ref="LWU28" si="4362">LWS28</f>
        <v>25436.086199999998</v>
      </c>
      <c r="LWV28" s="358"/>
      <c r="LWW28" s="358">
        <f t="shared" ref="LWW28" si="4363">LWU28</f>
        <v>25436.086199999998</v>
      </c>
      <c r="LWX28" s="358"/>
      <c r="LWY28" s="358">
        <f t="shared" ref="LWY28" si="4364">LWW28</f>
        <v>25436.086199999998</v>
      </c>
      <c r="LWZ28" s="358"/>
      <c r="LXA28" s="358">
        <f t="shared" ref="LXA28" si="4365">LWY28</f>
        <v>25436.086199999998</v>
      </c>
      <c r="LXB28" s="358"/>
      <c r="LXC28" s="358">
        <f t="shared" ref="LXC28" si="4366">LXA28</f>
        <v>25436.086199999998</v>
      </c>
      <c r="LXD28" s="358"/>
      <c r="LXE28" s="358">
        <f t="shared" ref="LXE28" si="4367">LXC28</f>
        <v>25436.086199999998</v>
      </c>
      <c r="LXF28" s="358"/>
      <c r="LXG28" s="358">
        <f t="shared" ref="LXG28" si="4368">LXE28</f>
        <v>25436.086199999998</v>
      </c>
      <c r="LXH28" s="358"/>
      <c r="LXI28" s="358">
        <f t="shared" ref="LXI28" si="4369">LXG28</f>
        <v>25436.086199999998</v>
      </c>
      <c r="LXJ28" s="358"/>
      <c r="LXK28" s="358">
        <f t="shared" ref="LXK28" si="4370">LXI28</f>
        <v>25436.086199999998</v>
      </c>
      <c r="LXL28" s="358"/>
      <c r="LXM28" s="358">
        <f t="shared" ref="LXM28" si="4371">LXK28</f>
        <v>25436.086199999998</v>
      </c>
      <c r="LXN28" s="358"/>
      <c r="LXO28" s="358">
        <f t="shared" ref="LXO28" si="4372">LXM28</f>
        <v>25436.086199999998</v>
      </c>
      <c r="LXP28" s="358"/>
      <c r="LXQ28" s="358">
        <f t="shared" ref="LXQ28" si="4373">LXO28</f>
        <v>25436.086199999998</v>
      </c>
      <c r="LXR28" s="358"/>
      <c r="LXS28" s="358">
        <f t="shared" ref="LXS28" si="4374">LXQ28</f>
        <v>25436.086199999998</v>
      </c>
      <c r="LXT28" s="358"/>
      <c r="LXU28" s="358">
        <f t="shared" ref="LXU28" si="4375">LXS28</f>
        <v>25436.086199999998</v>
      </c>
      <c r="LXV28" s="358"/>
      <c r="LXW28" s="358">
        <f t="shared" ref="LXW28" si="4376">LXU28</f>
        <v>25436.086199999998</v>
      </c>
      <c r="LXX28" s="358"/>
      <c r="LXY28" s="358">
        <f t="shared" ref="LXY28" si="4377">LXW28</f>
        <v>25436.086199999998</v>
      </c>
      <c r="LXZ28" s="358"/>
      <c r="LYA28" s="358">
        <f t="shared" ref="LYA28" si="4378">LXY28</f>
        <v>25436.086199999998</v>
      </c>
      <c r="LYB28" s="358"/>
      <c r="LYC28" s="358">
        <f t="shared" ref="LYC28" si="4379">LYA28</f>
        <v>25436.086199999998</v>
      </c>
      <c r="LYD28" s="358"/>
      <c r="LYE28" s="358">
        <f t="shared" ref="LYE28" si="4380">LYC28</f>
        <v>25436.086199999998</v>
      </c>
      <c r="LYF28" s="358"/>
      <c r="LYG28" s="358">
        <f t="shared" ref="LYG28" si="4381">LYE28</f>
        <v>25436.086199999998</v>
      </c>
      <c r="LYH28" s="358"/>
      <c r="LYI28" s="358">
        <f t="shared" ref="LYI28" si="4382">LYG28</f>
        <v>25436.086199999998</v>
      </c>
      <c r="LYJ28" s="358"/>
      <c r="LYK28" s="358">
        <f t="shared" ref="LYK28" si="4383">LYI28</f>
        <v>25436.086199999998</v>
      </c>
      <c r="LYL28" s="358"/>
      <c r="LYM28" s="358">
        <f t="shared" ref="LYM28" si="4384">LYK28</f>
        <v>25436.086199999998</v>
      </c>
      <c r="LYN28" s="358"/>
      <c r="LYO28" s="358">
        <f t="shared" ref="LYO28" si="4385">LYM28</f>
        <v>25436.086199999998</v>
      </c>
      <c r="LYP28" s="358"/>
      <c r="LYQ28" s="358">
        <f t="shared" ref="LYQ28" si="4386">LYO28</f>
        <v>25436.086199999998</v>
      </c>
      <c r="LYR28" s="358"/>
      <c r="LYS28" s="358">
        <f t="shared" ref="LYS28" si="4387">LYQ28</f>
        <v>25436.086199999998</v>
      </c>
      <c r="LYT28" s="358"/>
      <c r="LYU28" s="358">
        <f t="shared" ref="LYU28" si="4388">LYS28</f>
        <v>25436.086199999998</v>
      </c>
      <c r="LYV28" s="358"/>
      <c r="LYW28" s="358">
        <f t="shared" ref="LYW28" si="4389">LYU28</f>
        <v>25436.086199999998</v>
      </c>
      <c r="LYX28" s="358"/>
      <c r="LYY28" s="358">
        <f t="shared" ref="LYY28" si="4390">LYW28</f>
        <v>25436.086199999998</v>
      </c>
      <c r="LYZ28" s="358"/>
      <c r="LZA28" s="358">
        <f t="shared" ref="LZA28" si="4391">LYY28</f>
        <v>25436.086199999998</v>
      </c>
      <c r="LZB28" s="358"/>
      <c r="LZC28" s="358">
        <f t="shared" ref="LZC28" si="4392">LZA28</f>
        <v>25436.086199999998</v>
      </c>
      <c r="LZD28" s="358"/>
      <c r="LZE28" s="358">
        <f t="shared" ref="LZE28" si="4393">LZC28</f>
        <v>25436.086199999998</v>
      </c>
      <c r="LZF28" s="358"/>
      <c r="LZG28" s="358">
        <f t="shared" ref="LZG28" si="4394">LZE28</f>
        <v>25436.086199999998</v>
      </c>
      <c r="LZH28" s="358"/>
      <c r="LZI28" s="358">
        <f t="shared" ref="LZI28" si="4395">LZG28</f>
        <v>25436.086199999998</v>
      </c>
      <c r="LZJ28" s="358"/>
      <c r="LZK28" s="358">
        <f t="shared" ref="LZK28" si="4396">LZI28</f>
        <v>25436.086199999998</v>
      </c>
      <c r="LZL28" s="358"/>
      <c r="LZM28" s="358">
        <f t="shared" ref="LZM28" si="4397">LZK28</f>
        <v>25436.086199999998</v>
      </c>
      <c r="LZN28" s="358"/>
      <c r="LZO28" s="358">
        <f t="shared" ref="LZO28" si="4398">LZM28</f>
        <v>25436.086199999998</v>
      </c>
      <c r="LZP28" s="358"/>
      <c r="LZQ28" s="358">
        <f t="shared" ref="LZQ28" si="4399">LZO28</f>
        <v>25436.086199999998</v>
      </c>
      <c r="LZR28" s="358"/>
      <c r="LZS28" s="358">
        <f t="shared" ref="LZS28" si="4400">LZQ28</f>
        <v>25436.086199999998</v>
      </c>
      <c r="LZT28" s="358"/>
      <c r="LZU28" s="358">
        <f t="shared" ref="LZU28" si="4401">LZS28</f>
        <v>25436.086199999998</v>
      </c>
      <c r="LZV28" s="358"/>
      <c r="LZW28" s="358">
        <f t="shared" ref="LZW28" si="4402">LZU28</f>
        <v>25436.086199999998</v>
      </c>
      <c r="LZX28" s="358"/>
      <c r="LZY28" s="358">
        <f t="shared" ref="LZY28" si="4403">LZW28</f>
        <v>25436.086199999998</v>
      </c>
      <c r="LZZ28" s="358"/>
      <c r="MAA28" s="358">
        <f t="shared" ref="MAA28" si="4404">LZY28</f>
        <v>25436.086199999998</v>
      </c>
      <c r="MAB28" s="358"/>
      <c r="MAC28" s="358">
        <f t="shared" ref="MAC28" si="4405">MAA28</f>
        <v>25436.086199999998</v>
      </c>
      <c r="MAD28" s="358"/>
      <c r="MAE28" s="358">
        <f t="shared" ref="MAE28" si="4406">MAC28</f>
        <v>25436.086199999998</v>
      </c>
      <c r="MAF28" s="358"/>
      <c r="MAG28" s="358">
        <f t="shared" ref="MAG28" si="4407">MAE28</f>
        <v>25436.086199999998</v>
      </c>
      <c r="MAH28" s="358"/>
      <c r="MAI28" s="358">
        <f t="shared" ref="MAI28" si="4408">MAG28</f>
        <v>25436.086199999998</v>
      </c>
      <c r="MAJ28" s="358"/>
      <c r="MAK28" s="358">
        <f t="shared" ref="MAK28" si="4409">MAI28</f>
        <v>25436.086199999998</v>
      </c>
      <c r="MAL28" s="358"/>
      <c r="MAM28" s="358">
        <f t="shared" ref="MAM28" si="4410">MAK28</f>
        <v>25436.086199999998</v>
      </c>
      <c r="MAN28" s="358"/>
      <c r="MAO28" s="358">
        <f t="shared" ref="MAO28" si="4411">MAM28</f>
        <v>25436.086199999998</v>
      </c>
      <c r="MAP28" s="358"/>
      <c r="MAQ28" s="358">
        <f t="shared" ref="MAQ28" si="4412">MAO28</f>
        <v>25436.086199999998</v>
      </c>
      <c r="MAR28" s="358"/>
      <c r="MAS28" s="358">
        <f t="shared" ref="MAS28" si="4413">MAQ28</f>
        <v>25436.086199999998</v>
      </c>
      <c r="MAT28" s="358"/>
      <c r="MAU28" s="358">
        <f t="shared" ref="MAU28" si="4414">MAS28</f>
        <v>25436.086199999998</v>
      </c>
      <c r="MAV28" s="358"/>
      <c r="MAW28" s="358">
        <f t="shared" ref="MAW28" si="4415">MAU28</f>
        <v>25436.086199999998</v>
      </c>
      <c r="MAX28" s="358"/>
      <c r="MAY28" s="358">
        <f t="shared" ref="MAY28" si="4416">MAW28</f>
        <v>25436.086199999998</v>
      </c>
      <c r="MAZ28" s="358"/>
      <c r="MBA28" s="358">
        <f t="shared" ref="MBA28" si="4417">MAY28</f>
        <v>25436.086199999998</v>
      </c>
      <c r="MBB28" s="358"/>
      <c r="MBC28" s="358">
        <f t="shared" ref="MBC28" si="4418">MBA28</f>
        <v>25436.086199999998</v>
      </c>
      <c r="MBD28" s="358"/>
      <c r="MBE28" s="358">
        <f t="shared" ref="MBE28" si="4419">MBC28</f>
        <v>25436.086199999998</v>
      </c>
      <c r="MBF28" s="358"/>
      <c r="MBG28" s="358">
        <f t="shared" ref="MBG28" si="4420">MBE28</f>
        <v>25436.086199999998</v>
      </c>
      <c r="MBH28" s="358"/>
      <c r="MBI28" s="358">
        <f t="shared" ref="MBI28" si="4421">MBG28</f>
        <v>25436.086199999998</v>
      </c>
      <c r="MBJ28" s="358"/>
      <c r="MBK28" s="358">
        <f t="shared" ref="MBK28" si="4422">MBI28</f>
        <v>25436.086199999998</v>
      </c>
      <c r="MBL28" s="358"/>
      <c r="MBM28" s="358">
        <f t="shared" ref="MBM28" si="4423">MBK28</f>
        <v>25436.086199999998</v>
      </c>
      <c r="MBN28" s="358"/>
      <c r="MBO28" s="358">
        <f t="shared" ref="MBO28" si="4424">MBM28</f>
        <v>25436.086199999998</v>
      </c>
      <c r="MBP28" s="358"/>
      <c r="MBQ28" s="358">
        <f t="shared" ref="MBQ28" si="4425">MBO28</f>
        <v>25436.086199999998</v>
      </c>
      <c r="MBR28" s="358"/>
      <c r="MBS28" s="358">
        <f t="shared" ref="MBS28" si="4426">MBQ28</f>
        <v>25436.086199999998</v>
      </c>
      <c r="MBT28" s="358"/>
      <c r="MBU28" s="358">
        <f t="shared" ref="MBU28" si="4427">MBS28</f>
        <v>25436.086199999998</v>
      </c>
      <c r="MBV28" s="358"/>
      <c r="MBW28" s="358">
        <f t="shared" ref="MBW28" si="4428">MBU28</f>
        <v>25436.086199999998</v>
      </c>
      <c r="MBX28" s="358"/>
      <c r="MBY28" s="358">
        <f t="shared" ref="MBY28" si="4429">MBW28</f>
        <v>25436.086199999998</v>
      </c>
      <c r="MBZ28" s="358"/>
      <c r="MCA28" s="358">
        <f t="shared" ref="MCA28" si="4430">MBY28</f>
        <v>25436.086199999998</v>
      </c>
      <c r="MCB28" s="358"/>
      <c r="MCC28" s="358">
        <f t="shared" ref="MCC28" si="4431">MCA28</f>
        <v>25436.086199999998</v>
      </c>
      <c r="MCD28" s="358"/>
      <c r="MCE28" s="358">
        <f t="shared" ref="MCE28" si="4432">MCC28</f>
        <v>25436.086199999998</v>
      </c>
      <c r="MCF28" s="358"/>
      <c r="MCG28" s="358">
        <f t="shared" ref="MCG28" si="4433">MCE28</f>
        <v>25436.086199999998</v>
      </c>
      <c r="MCH28" s="358"/>
      <c r="MCI28" s="358">
        <f t="shared" ref="MCI28" si="4434">MCG28</f>
        <v>25436.086199999998</v>
      </c>
      <c r="MCJ28" s="358"/>
      <c r="MCK28" s="358">
        <f t="shared" ref="MCK28" si="4435">MCI28</f>
        <v>25436.086199999998</v>
      </c>
      <c r="MCL28" s="358"/>
      <c r="MCM28" s="358">
        <f t="shared" ref="MCM28" si="4436">MCK28</f>
        <v>25436.086199999998</v>
      </c>
      <c r="MCN28" s="358"/>
      <c r="MCO28" s="358">
        <f t="shared" ref="MCO28" si="4437">MCM28</f>
        <v>25436.086199999998</v>
      </c>
      <c r="MCP28" s="358"/>
      <c r="MCQ28" s="358">
        <f t="shared" ref="MCQ28" si="4438">MCO28</f>
        <v>25436.086199999998</v>
      </c>
      <c r="MCR28" s="358"/>
      <c r="MCS28" s="358">
        <f t="shared" ref="MCS28" si="4439">MCQ28</f>
        <v>25436.086199999998</v>
      </c>
      <c r="MCT28" s="358"/>
      <c r="MCU28" s="358">
        <f t="shared" ref="MCU28" si="4440">MCS28</f>
        <v>25436.086199999998</v>
      </c>
      <c r="MCV28" s="358"/>
      <c r="MCW28" s="358">
        <f t="shared" ref="MCW28" si="4441">MCU28</f>
        <v>25436.086199999998</v>
      </c>
      <c r="MCX28" s="358"/>
      <c r="MCY28" s="358">
        <f t="shared" ref="MCY28" si="4442">MCW28</f>
        <v>25436.086199999998</v>
      </c>
      <c r="MCZ28" s="358"/>
      <c r="MDA28" s="358">
        <f t="shared" ref="MDA28" si="4443">MCY28</f>
        <v>25436.086199999998</v>
      </c>
      <c r="MDB28" s="358"/>
      <c r="MDC28" s="358">
        <f t="shared" ref="MDC28" si="4444">MDA28</f>
        <v>25436.086199999998</v>
      </c>
      <c r="MDD28" s="358"/>
      <c r="MDE28" s="358">
        <f t="shared" ref="MDE28" si="4445">MDC28</f>
        <v>25436.086199999998</v>
      </c>
      <c r="MDF28" s="358"/>
      <c r="MDG28" s="358">
        <f t="shared" ref="MDG28" si="4446">MDE28</f>
        <v>25436.086199999998</v>
      </c>
      <c r="MDH28" s="358"/>
      <c r="MDI28" s="358">
        <f t="shared" ref="MDI28" si="4447">MDG28</f>
        <v>25436.086199999998</v>
      </c>
      <c r="MDJ28" s="358"/>
      <c r="MDK28" s="358">
        <f t="shared" ref="MDK28" si="4448">MDI28</f>
        <v>25436.086199999998</v>
      </c>
      <c r="MDL28" s="358"/>
      <c r="MDM28" s="358">
        <f t="shared" ref="MDM28" si="4449">MDK28</f>
        <v>25436.086199999998</v>
      </c>
      <c r="MDN28" s="358"/>
      <c r="MDO28" s="358">
        <f t="shared" ref="MDO28" si="4450">MDM28</f>
        <v>25436.086199999998</v>
      </c>
      <c r="MDP28" s="358"/>
      <c r="MDQ28" s="358">
        <f t="shared" ref="MDQ28" si="4451">MDO28</f>
        <v>25436.086199999998</v>
      </c>
      <c r="MDR28" s="358"/>
      <c r="MDS28" s="358">
        <f t="shared" ref="MDS28" si="4452">MDQ28</f>
        <v>25436.086199999998</v>
      </c>
      <c r="MDT28" s="358"/>
      <c r="MDU28" s="358">
        <f t="shared" ref="MDU28" si="4453">MDS28</f>
        <v>25436.086199999998</v>
      </c>
      <c r="MDV28" s="358"/>
      <c r="MDW28" s="358">
        <f t="shared" ref="MDW28" si="4454">MDU28</f>
        <v>25436.086199999998</v>
      </c>
      <c r="MDX28" s="358"/>
      <c r="MDY28" s="358">
        <f t="shared" ref="MDY28" si="4455">MDW28</f>
        <v>25436.086199999998</v>
      </c>
      <c r="MDZ28" s="358"/>
      <c r="MEA28" s="358">
        <f t="shared" ref="MEA28" si="4456">MDY28</f>
        <v>25436.086199999998</v>
      </c>
      <c r="MEB28" s="358"/>
      <c r="MEC28" s="358">
        <f t="shared" ref="MEC28" si="4457">MEA28</f>
        <v>25436.086199999998</v>
      </c>
      <c r="MED28" s="358"/>
      <c r="MEE28" s="358">
        <f t="shared" ref="MEE28" si="4458">MEC28</f>
        <v>25436.086199999998</v>
      </c>
      <c r="MEF28" s="358"/>
      <c r="MEG28" s="358">
        <f t="shared" ref="MEG28" si="4459">MEE28</f>
        <v>25436.086199999998</v>
      </c>
      <c r="MEH28" s="358"/>
      <c r="MEI28" s="358">
        <f t="shared" ref="MEI28" si="4460">MEG28</f>
        <v>25436.086199999998</v>
      </c>
      <c r="MEJ28" s="358"/>
      <c r="MEK28" s="358">
        <f t="shared" ref="MEK28" si="4461">MEI28</f>
        <v>25436.086199999998</v>
      </c>
      <c r="MEL28" s="358"/>
      <c r="MEM28" s="358">
        <f t="shared" ref="MEM28" si="4462">MEK28</f>
        <v>25436.086199999998</v>
      </c>
      <c r="MEN28" s="358"/>
      <c r="MEO28" s="358">
        <f t="shared" ref="MEO28" si="4463">MEM28</f>
        <v>25436.086199999998</v>
      </c>
      <c r="MEP28" s="358"/>
      <c r="MEQ28" s="358">
        <f t="shared" ref="MEQ28" si="4464">MEO28</f>
        <v>25436.086199999998</v>
      </c>
      <c r="MER28" s="358"/>
      <c r="MES28" s="358">
        <f t="shared" ref="MES28" si="4465">MEQ28</f>
        <v>25436.086199999998</v>
      </c>
      <c r="MET28" s="358"/>
      <c r="MEU28" s="358">
        <f t="shared" ref="MEU28" si="4466">MES28</f>
        <v>25436.086199999998</v>
      </c>
      <c r="MEV28" s="358"/>
      <c r="MEW28" s="358">
        <f t="shared" ref="MEW28" si="4467">MEU28</f>
        <v>25436.086199999998</v>
      </c>
      <c r="MEX28" s="358"/>
      <c r="MEY28" s="358">
        <f t="shared" ref="MEY28" si="4468">MEW28</f>
        <v>25436.086199999998</v>
      </c>
      <c r="MEZ28" s="358"/>
      <c r="MFA28" s="358">
        <f t="shared" ref="MFA28" si="4469">MEY28</f>
        <v>25436.086199999998</v>
      </c>
      <c r="MFB28" s="358"/>
      <c r="MFC28" s="358">
        <f t="shared" ref="MFC28" si="4470">MFA28</f>
        <v>25436.086199999998</v>
      </c>
      <c r="MFD28" s="358"/>
      <c r="MFE28" s="358">
        <f t="shared" ref="MFE28" si="4471">MFC28</f>
        <v>25436.086199999998</v>
      </c>
      <c r="MFF28" s="358"/>
      <c r="MFG28" s="358">
        <f t="shared" ref="MFG28" si="4472">MFE28</f>
        <v>25436.086199999998</v>
      </c>
      <c r="MFH28" s="358"/>
      <c r="MFI28" s="358">
        <f t="shared" ref="MFI28" si="4473">MFG28</f>
        <v>25436.086199999998</v>
      </c>
      <c r="MFJ28" s="358"/>
      <c r="MFK28" s="358">
        <f t="shared" ref="MFK28" si="4474">MFI28</f>
        <v>25436.086199999998</v>
      </c>
      <c r="MFL28" s="358"/>
      <c r="MFM28" s="358">
        <f t="shared" ref="MFM28" si="4475">MFK28</f>
        <v>25436.086199999998</v>
      </c>
      <c r="MFN28" s="358"/>
      <c r="MFO28" s="358">
        <f t="shared" ref="MFO28" si="4476">MFM28</f>
        <v>25436.086199999998</v>
      </c>
      <c r="MFP28" s="358"/>
      <c r="MFQ28" s="358">
        <f t="shared" ref="MFQ28" si="4477">MFO28</f>
        <v>25436.086199999998</v>
      </c>
      <c r="MFR28" s="358"/>
      <c r="MFS28" s="358">
        <f t="shared" ref="MFS28" si="4478">MFQ28</f>
        <v>25436.086199999998</v>
      </c>
      <c r="MFT28" s="358"/>
      <c r="MFU28" s="358">
        <f t="shared" ref="MFU28" si="4479">MFS28</f>
        <v>25436.086199999998</v>
      </c>
      <c r="MFV28" s="358"/>
      <c r="MFW28" s="358">
        <f t="shared" ref="MFW28" si="4480">MFU28</f>
        <v>25436.086199999998</v>
      </c>
      <c r="MFX28" s="358"/>
      <c r="MFY28" s="358">
        <f t="shared" ref="MFY28" si="4481">MFW28</f>
        <v>25436.086199999998</v>
      </c>
      <c r="MFZ28" s="358"/>
      <c r="MGA28" s="358">
        <f t="shared" ref="MGA28" si="4482">MFY28</f>
        <v>25436.086199999998</v>
      </c>
      <c r="MGB28" s="358"/>
      <c r="MGC28" s="358">
        <f t="shared" ref="MGC28" si="4483">MGA28</f>
        <v>25436.086199999998</v>
      </c>
      <c r="MGD28" s="358"/>
      <c r="MGE28" s="358">
        <f t="shared" ref="MGE28" si="4484">MGC28</f>
        <v>25436.086199999998</v>
      </c>
      <c r="MGF28" s="358"/>
      <c r="MGG28" s="358">
        <f t="shared" ref="MGG28" si="4485">MGE28</f>
        <v>25436.086199999998</v>
      </c>
      <c r="MGH28" s="358"/>
      <c r="MGI28" s="358">
        <f t="shared" ref="MGI28" si="4486">MGG28</f>
        <v>25436.086199999998</v>
      </c>
      <c r="MGJ28" s="358"/>
      <c r="MGK28" s="358">
        <f t="shared" ref="MGK28" si="4487">MGI28</f>
        <v>25436.086199999998</v>
      </c>
      <c r="MGL28" s="358"/>
      <c r="MGM28" s="358">
        <f t="shared" ref="MGM28" si="4488">MGK28</f>
        <v>25436.086199999998</v>
      </c>
      <c r="MGN28" s="358"/>
      <c r="MGO28" s="358">
        <f t="shared" ref="MGO28" si="4489">MGM28</f>
        <v>25436.086199999998</v>
      </c>
      <c r="MGP28" s="358"/>
      <c r="MGQ28" s="358">
        <f t="shared" ref="MGQ28" si="4490">MGO28</f>
        <v>25436.086199999998</v>
      </c>
      <c r="MGR28" s="358"/>
      <c r="MGS28" s="358">
        <f t="shared" ref="MGS28" si="4491">MGQ28</f>
        <v>25436.086199999998</v>
      </c>
      <c r="MGT28" s="358"/>
      <c r="MGU28" s="358">
        <f t="shared" ref="MGU28" si="4492">MGS28</f>
        <v>25436.086199999998</v>
      </c>
      <c r="MGV28" s="358"/>
      <c r="MGW28" s="358">
        <f t="shared" ref="MGW28" si="4493">MGU28</f>
        <v>25436.086199999998</v>
      </c>
      <c r="MGX28" s="358"/>
      <c r="MGY28" s="358">
        <f t="shared" ref="MGY28" si="4494">MGW28</f>
        <v>25436.086199999998</v>
      </c>
      <c r="MGZ28" s="358"/>
      <c r="MHA28" s="358">
        <f t="shared" ref="MHA28" si="4495">MGY28</f>
        <v>25436.086199999998</v>
      </c>
      <c r="MHB28" s="358"/>
      <c r="MHC28" s="358">
        <f t="shared" ref="MHC28" si="4496">MHA28</f>
        <v>25436.086199999998</v>
      </c>
      <c r="MHD28" s="358"/>
      <c r="MHE28" s="358">
        <f t="shared" ref="MHE28" si="4497">MHC28</f>
        <v>25436.086199999998</v>
      </c>
      <c r="MHF28" s="358"/>
      <c r="MHG28" s="358">
        <f t="shared" ref="MHG28" si="4498">MHE28</f>
        <v>25436.086199999998</v>
      </c>
      <c r="MHH28" s="358"/>
      <c r="MHI28" s="358">
        <f t="shared" ref="MHI28" si="4499">MHG28</f>
        <v>25436.086199999998</v>
      </c>
      <c r="MHJ28" s="358"/>
      <c r="MHK28" s="358">
        <f t="shared" ref="MHK28" si="4500">MHI28</f>
        <v>25436.086199999998</v>
      </c>
      <c r="MHL28" s="358"/>
      <c r="MHM28" s="358">
        <f t="shared" ref="MHM28" si="4501">MHK28</f>
        <v>25436.086199999998</v>
      </c>
      <c r="MHN28" s="358"/>
      <c r="MHO28" s="358">
        <f t="shared" ref="MHO28" si="4502">MHM28</f>
        <v>25436.086199999998</v>
      </c>
      <c r="MHP28" s="358"/>
      <c r="MHQ28" s="358">
        <f t="shared" ref="MHQ28" si="4503">MHO28</f>
        <v>25436.086199999998</v>
      </c>
      <c r="MHR28" s="358"/>
      <c r="MHS28" s="358">
        <f t="shared" ref="MHS28" si="4504">MHQ28</f>
        <v>25436.086199999998</v>
      </c>
      <c r="MHT28" s="358"/>
      <c r="MHU28" s="358">
        <f t="shared" ref="MHU28" si="4505">MHS28</f>
        <v>25436.086199999998</v>
      </c>
      <c r="MHV28" s="358"/>
      <c r="MHW28" s="358">
        <f t="shared" ref="MHW28" si="4506">MHU28</f>
        <v>25436.086199999998</v>
      </c>
      <c r="MHX28" s="358"/>
      <c r="MHY28" s="358">
        <f t="shared" ref="MHY28" si="4507">MHW28</f>
        <v>25436.086199999998</v>
      </c>
      <c r="MHZ28" s="358"/>
      <c r="MIA28" s="358">
        <f t="shared" ref="MIA28" si="4508">MHY28</f>
        <v>25436.086199999998</v>
      </c>
      <c r="MIB28" s="358"/>
      <c r="MIC28" s="358">
        <f t="shared" ref="MIC28" si="4509">MIA28</f>
        <v>25436.086199999998</v>
      </c>
      <c r="MID28" s="358"/>
      <c r="MIE28" s="358">
        <f t="shared" ref="MIE28" si="4510">MIC28</f>
        <v>25436.086199999998</v>
      </c>
      <c r="MIF28" s="358"/>
      <c r="MIG28" s="358">
        <f t="shared" ref="MIG28" si="4511">MIE28</f>
        <v>25436.086199999998</v>
      </c>
      <c r="MIH28" s="358"/>
      <c r="MII28" s="358">
        <f t="shared" ref="MII28" si="4512">MIG28</f>
        <v>25436.086199999998</v>
      </c>
      <c r="MIJ28" s="358"/>
      <c r="MIK28" s="358">
        <f t="shared" ref="MIK28" si="4513">MII28</f>
        <v>25436.086199999998</v>
      </c>
      <c r="MIL28" s="358"/>
      <c r="MIM28" s="358">
        <f t="shared" ref="MIM28" si="4514">MIK28</f>
        <v>25436.086199999998</v>
      </c>
      <c r="MIN28" s="358"/>
      <c r="MIO28" s="358">
        <f t="shared" ref="MIO28" si="4515">MIM28</f>
        <v>25436.086199999998</v>
      </c>
      <c r="MIP28" s="358"/>
      <c r="MIQ28" s="358">
        <f t="shared" ref="MIQ28" si="4516">MIO28</f>
        <v>25436.086199999998</v>
      </c>
      <c r="MIR28" s="358"/>
      <c r="MIS28" s="358">
        <f t="shared" ref="MIS28" si="4517">MIQ28</f>
        <v>25436.086199999998</v>
      </c>
      <c r="MIT28" s="358"/>
      <c r="MIU28" s="358">
        <f t="shared" ref="MIU28" si="4518">MIS28</f>
        <v>25436.086199999998</v>
      </c>
      <c r="MIV28" s="358"/>
      <c r="MIW28" s="358">
        <f t="shared" ref="MIW28" si="4519">MIU28</f>
        <v>25436.086199999998</v>
      </c>
      <c r="MIX28" s="358"/>
      <c r="MIY28" s="358">
        <f t="shared" ref="MIY28" si="4520">MIW28</f>
        <v>25436.086199999998</v>
      </c>
      <c r="MIZ28" s="358"/>
      <c r="MJA28" s="358">
        <f t="shared" ref="MJA28" si="4521">MIY28</f>
        <v>25436.086199999998</v>
      </c>
      <c r="MJB28" s="358"/>
      <c r="MJC28" s="358">
        <f t="shared" ref="MJC28" si="4522">MJA28</f>
        <v>25436.086199999998</v>
      </c>
      <c r="MJD28" s="358"/>
      <c r="MJE28" s="358">
        <f t="shared" ref="MJE28" si="4523">MJC28</f>
        <v>25436.086199999998</v>
      </c>
      <c r="MJF28" s="358"/>
      <c r="MJG28" s="358">
        <f t="shared" ref="MJG28" si="4524">MJE28</f>
        <v>25436.086199999998</v>
      </c>
      <c r="MJH28" s="358"/>
      <c r="MJI28" s="358">
        <f t="shared" ref="MJI28" si="4525">MJG28</f>
        <v>25436.086199999998</v>
      </c>
      <c r="MJJ28" s="358"/>
      <c r="MJK28" s="358">
        <f t="shared" ref="MJK28" si="4526">MJI28</f>
        <v>25436.086199999998</v>
      </c>
      <c r="MJL28" s="358"/>
      <c r="MJM28" s="358">
        <f t="shared" ref="MJM28" si="4527">MJK28</f>
        <v>25436.086199999998</v>
      </c>
      <c r="MJN28" s="358"/>
      <c r="MJO28" s="358">
        <f t="shared" ref="MJO28" si="4528">MJM28</f>
        <v>25436.086199999998</v>
      </c>
      <c r="MJP28" s="358"/>
      <c r="MJQ28" s="358">
        <f t="shared" ref="MJQ28" si="4529">MJO28</f>
        <v>25436.086199999998</v>
      </c>
      <c r="MJR28" s="358"/>
      <c r="MJS28" s="358">
        <f t="shared" ref="MJS28" si="4530">MJQ28</f>
        <v>25436.086199999998</v>
      </c>
      <c r="MJT28" s="358"/>
      <c r="MJU28" s="358">
        <f t="shared" ref="MJU28" si="4531">MJS28</f>
        <v>25436.086199999998</v>
      </c>
      <c r="MJV28" s="358"/>
      <c r="MJW28" s="358">
        <f t="shared" ref="MJW28" si="4532">MJU28</f>
        <v>25436.086199999998</v>
      </c>
      <c r="MJX28" s="358"/>
      <c r="MJY28" s="358">
        <f t="shared" ref="MJY28" si="4533">MJW28</f>
        <v>25436.086199999998</v>
      </c>
      <c r="MJZ28" s="358"/>
      <c r="MKA28" s="358">
        <f t="shared" ref="MKA28" si="4534">MJY28</f>
        <v>25436.086199999998</v>
      </c>
      <c r="MKB28" s="358"/>
      <c r="MKC28" s="358">
        <f t="shared" ref="MKC28" si="4535">MKA28</f>
        <v>25436.086199999998</v>
      </c>
      <c r="MKD28" s="358"/>
      <c r="MKE28" s="358">
        <f t="shared" ref="MKE28" si="4536">MKC28</f>
        <v>25436.086199999998</v>
      </c>
      <c r="MKF28" s="358"/>
      <c r="MKG28" s="358">
        <f t="shared" ref="MKG28" si="4537">MKE28</f>
        <v>25436.086199999998</v>
      </c>
      <c r="MKH28" s="358"/>
      <c r="MKI28" s="358">
        <f t="shared" ref="MKI28" si="4538">MKG28</f>
        <v>25436.086199999998</v>
      </c>
      <c r="MKJ28" s="358"/>
      <c r="MKK28" s="358">
        <f t="shared" ref="MKK28" si="4539">MKI28</f>
        <v>25436.086199999998</v>
      </c>
      <c r="MKL28" s="358"/>
      <c r="MKM28" s="358">
        <f t="shared" ref="MKM28" si="4540">MKK28</f>
        <v>25436.086199999998</v>
      </c>
      <c r="MKN28" s="358"/>
      <c r="MKO28" s="358">
        <f t="shared" ref="MKO28" si="4541">MKM28</f>
        <v>25436.086199999998</v>
      </c>
      <c r="MKP28" s="358"/>
      <c r="MKQ28" s="358">
        <f t="shared" ref="MKQ28" si="4542">MKO28</f>
        <v>25436.086199999998</v>
      </c>
      <c r="MKR28" s="358"/>
      <c r="MKS28" s="358">
        <f t="shared" ref="MKS28" si="4543">MKQ28</f>
        <v>25436.086199999998</v>
      </c>
      <c r="MKT28" s="358"/>
      <c r="MKU28" s="358">
        <f t="shared" ref="MKU28" si="4544">MKS28</f>
        <v>25436.086199999998</v>
      </c>
      <c r="MKV28" s="358"/>
      <c r="MKW28" s="358">
        <f t="shared" ref="MKW28" si="4545">MKU28</f>
        <v>25436.086199999998</v>
      </c>
      <c r="MKX28" s="358"/>
      <c r="MKY28" s="358">
        <f t="shared" ref="MKY28" si="4546">MKW28</f>
        <v>25436.086199999998</v>
      </c>
      <c r="MKZ28" s="358"/>
      <c r="MLA28" s="358">
        <f t="shared" ref="MLA28" si="4547">MKY28</f>
        <v>25436.086199999998</v>
      </c>
      <c r="MLB28" s="358"/>
      <c r="MLC28" s="358">
        <f t="shared" ref="MLC28" si="4548">MLA28</f>
        <v>25436.086199999998</v>
      </c>
      <c r="MLD28" s="358"/>
      <c r="MLE28" s="358">
        <f t="shared" ref="MLE28" si="4549">MLC28</f>
        <v>25436.086199999998</v>
      </c>
      <c r="MLF28" s="358"/>
      <c r="MLG28" s="358">
        <f t="shared" ref="MLG28" si="4550">MLE28</f>
        <v>25436.086199999998</v>
      </c>
      <c r="MLH28" s="358"/>
      <c r="MLI28" s="358">
        <f t="shared" ref="MLI28" si="4551">MLG28</f>
        <v>25436.086199999998</v>
      </c>
      <c r="MLJ28" s="358"/>
      <c r="MLK28" s="358">
        <f t="shared" ref="MLK28" si="4552">MLI28</f>
        <v>25436.086199999998</v>
      </c>
      <c r="MLL28" s="358"/>
      <c r="MLM28" s="358">
        <f t="shared" ref="MLM28" si="4553">MLK28</f>
        <v>25436.086199999998</v>
      </c>
      <c r="MLN28" s="358"/>
      <c r="MLO28" s="358">
        <f t="shared" ref="MLO28" si="4554">MLM28</f>
        <v>25436.086199999998</v>
      </c>
      <c r="MLP28" s="358"/>
      <c r="MLQ28" s="358">
        <f t="shared" ref="MLQ28" si="4555">MLO28</f>
        <v>25436.086199999998</v>
      </c>
      <c r="MLR28" s="358"/>
      <c r="MLS28" s="358">
        <f t="shared" ref="MLS28" si="4556">MLQ28</f>
        <v>25436.086199999998</v>
      </c>
      <c r="MLT28" s="358"/>
      <c r="MLU28" s="358">
        <f t="shared" ref="MLU28" si="4557">MLS28</f>
        <v>25436.086199999998</v>
      </c>
      <c r="MLV28" s="358"/>
      <c r="MLW28" s="358">
        <f t="shared" ref="MLW28" si="4558">MLU28</f>
        <v>25436.086199999998</v>
      </c>
      <c r="MLX28" s="358"/>
      <c r="MLY28" s="358">
        <f t="shared" ref="MLY28" si="4559">MLW28</f>
        <v>25436.086199999998</v>
      </c>
      <c r="MLZ28" s="358"/>
      <c r="MMA28" s="358">
        <f t="shared" ref="MMA28" si="4560">MLY28</f>
        <v>25436.086199999998</v>
      </c>
      <c r="MMB28" s="358"/>
      <c r="MMC28" s="358">
        <f t="shared" ref="MMC28" si="4561">MMA28</f>
        <v>25436.086199999998</v>
      </c>
      <c r="MMD28" s="358"/>
      <c r="MME28" s="358">
        <f t="shared" ref="MME28" si="4562">MMC28</f>
        <v>25436.086199999998</v>
      </c>
      <c r="MMF28" s="358"/>
      <c r="MMG28" s="358">
        <f t="shared" ref="MMG28" si="4563">MME28</f>
        <v>25436.086199999998</v>
      </c>
      <c r="MMH28" s="358"/>
      <c r="MMI28" s="358">
        <f t="shared" ref="MMI28" si="4564">MMG28</f>
        <v>25436.086199999998</v>
      </c>
      <c r="MMJ28" s="358"/>
      <c r="MMK28" s="358">
        <f t="shared" ref="MMK28" si="4565">MMI28</f>
        <v>25436.086199999998</v>
      </c>
      <c r="MML28" s="358"/>
      <c r="MMM28" s="358">
        <f t="shared" ref="MMM28" si="4566">MMK28</f>
        <v>25436.086199999998</v>
      </c>
      <c r="MMN28" s="358"/>
      <c r="MMO28" s="358">
        <f t="shared" ref="MMO28" si="4567">MMM28</f>
        <v>25436.086199999998</v>
      </c>
      <c r="MMP28" s="358"/>
      <c r="MMQ28" s="358">
        <f t="shared" ref="MMQ28" si="4568">MMO28</f>
        <v>25436.086199999998</v>
      </c>
      <c r="MMR28" s="358"/>
      <c r="MMS28" s="358">
        <f t="shared" ref="MMS28" si="4569">MMQ28</f>
        <v>25436.086199999998</v>
      </c>
      <c r="MMT28" s="358"/>
      <c r="MMU28" s="358">
        <f t="shared" ref="MMU28" si="4570">MMS28</f>
        <v>25436.086199999998</v>
      </c>
      <c r="MMV28" s="358"/>
      <c r="MMW28" s="358">
        <f t="shared" ref="MMW28" si="4571">MMU28</f>
        <v>25436.086199999998</v>
      </c>
      <c r="MMX28" s="358"/>
      <c r="MMY28" s="358">
        <f t="shared" ref="MMY28" si="4572">MMW28</f>
        <v>25436.086199999998</v>
      </c>
      <c r="MMZ28" s="358"/>
      <c r="MNA28" s="358">
        <f t="shared" ref="MNA28" si="4573">MMY28</f>
        <v>25436.086199999998</v>
      </c>
      <c r="MNB28" s="358"/>
      <c r="MNC28" s="358">
        <f t="shared" ref="MNC28" si="4574">MNA28</f>
        <v>25436.086199999998</v>
      </c>
      <c r="MND28" s="358"/>
      <c r="MNE28" s="358">
        <f t="shared" ref="MNE28" si="4575">MNC28</f>
        <v>25436.086199999998</v>
      </c>
      <c r="MNF28" s="358"/>
      <c r="MNG28" s="358">
        <f t="shared" ref="MNG28" si="4576">MNE28</f>
        <v>25436.086199999998</v>
      </c>
      <c r="MNH28" s="358"/>
      <c r="MNI28" s="358">
        <f t="shared" ref="MNI28" si="4577">MNG28</f>
        <v>25436.086199999998</v>
      </c>
      <c r="MNJ28" s="358"/>
      <c r="MNK28" s="358">
        <f t="shared" ref="MNK28" si="4578">MNI28</f>
        <v>25436.086199999998</v>
      </c>
      <c r="MNL28" s="358"/>
      <c r="MNM28" s="358">
        <f t="shared" ref="MNM28" si="4579">MNK28</f>
        <v>25436.086199999998</v>
      </c>
      <c r="MNN28" s="358"/>
      <c r="MNO28" s="358">
        <f t="shared" ref="MNO28" si="4580">MNM28</f>
        <v>25436.086199999998</v>
      </c>
      <c r="MNP28" s="358"/>
      <c r="MNQ28" s="358">
        <f t="shared" ref="MNQ28" si="4581">MNO28</f>
        <v>25436.086199999998</v>
      </c>
      <c r="MNR28" s="358"/>
      <c r="MNS28" s="358">
        <f t="shared" ref="MNS28" si="4582">MNQ28</f>
        <v>25436.086199999998</v>
      </c>
      <c r="MNT28" s="358"/>
      <c r="MNU28" s="358">
        <f t="shared" ref="MNU28" si="4583">MNS28</f>
        <v>25436.086199999998</v>
      </c>
      <c r="MNV28" s="358"/>
      <c r="MNW28" s="358">
        <f t="shared" ref="MNW28" si="4584">MNU28</f>
        <v>25436.086199999998</v>
      </c>
      <c r="MNX28" s="358"/>
      <c r="MNY28" s="358">
        <f t="shared" ref="MNY28" si="4585">MNW28</f>
        <v>25436.086199999998</v>
      </c>
      <c r="MNZ28" s="358"/>
      <c r="MOA28" s="358">
        <f t="shared" ref="MOA28" si="4586">MNY28</f>
        <v>25436.086199999998</v>
      </c>
      <c r="MOB28" s="358"/>
      <c r="MOC28" s="358">
        <f t="shared" ref="MOC28" si="4587">MOA28</f>
        <v>25436.086199999998</v>
      </c>
      <c r="MOD28" s="358"/>
      <c r="MOE28" s="358">
        <f t="shared" ref="MOE28" si="4588">MOC28</f>
        <v>25436.086199999998</v>
      </c>
      <c r="MOF28" s="358"/>
      <c r="MOG28" s="358">
        <f t="shared" ref="MOG28" si="4589">MOE28</f>
        <v>25436.086199999998</v>
      </c>
      <c r="MOH28" s="358"/>
      <c r="MOI28" s="358">
        <f t="shared" ref="MOI28" si="4590">MOG28</f>
        <v>25436.086199999998</v>
      </c>
      <c r="MOJ28" s="358"/>
      <c r="MOK28" s="358">
        <f t="shared" ref="MOK28" si="4591">MOI28</f>
        <v>25436.086199999998</v>
      </c>
      <c r="MOL28" s="358"/>
      <c r="MOM28" s="358">
        <f t="shared" ref="MOM28" si="4592">MOK28</f>
        <v>25436.086199999998</v>
      </c>
      <c r="MON28" s="358"/>
      <c r="MOO28" s="358">
        <f t="shared" ref="MOO28" si="4593">MOM28</f>
        <v>25436.086199999998</v>
      </c>
      <c r="MOP28" s="358"/>
      <c r="MOQ28" s="358">
        <f t="shared" ref="MOQ28" si="4594">MOO28</f>
        <v>25436.086199999998</v>
      </c>
      <c r="MOR28" s="358"/>
      <c r="MOS28" s="358">
        <f t="shared" ref="MOS28" si="4595">MOQ28</f>
        <v>25436.086199999998</v>
      </c>
      <c r="MOT28" s="358"/>
      <c r="MOU28" s="358">
        <f t="shared" ref="MOU28" si="4596">MOS28</f>
        <v>25436.086199999998</v>
      </c>
      <c r="MOV28" s="358"/>
      <c r="MOW28" s="358">
        <f t="shared" ref="MOW28" si="4597">MOU28</f>
        <v>25436.086199999998</v>
      </c>
      <c r="MOX28" s="358"/>
      <c r="MOY28" s="358">
        <f t="shared" ref="MOY28" si="4598">MOW28</f>
        <v>25436.086199999998</v>
      </c>
      <c r="MOZ28" s="358"/>
      <c r="MPA28" s="358">
        <f t="shared" ref="MPA28" si="4599">MOY28</f>
        <v>25436.086199999998</v>
      </c>
      <c r="MPB28" s="358"/>
      <c r="MPC28" s="358">
        <f t="shared" ref="MPC28" si="4600">MPA28</f>
        <v>25436.086199999998</v>
      </c>
      <c r="MPD28" s="358"/>
      <c r="MPE28" s="358">
        <f t="shared" ref="MPE28" si="4601">MPC28</f>
        <v>25436.086199999998</v>
      </c>
      <c r="MPF28" s="358"/>
      <c r="MPG28" s="358">
        <f t="shared" ref="MPG28" si="4602">MPE28</f>
        <v>25436.086199999998</v>
      </c>
      <c r="MPH28" s="358"/>
      <c r="MPI28" s="358">
        <f t="shared" ref="MPI28" si="4603">MPG28</f>
        <v>25436.086199999998</v>
      </c>
      <c r="MPJ28" s="358"/>
      <c r="MPK28" s="358">
        <f t="shared" ref="MPK28" si="4604">MPI28</f>
        <v>25436.086199999998</v>
      </c>
      <c r="MPL28" s="358"/>
      <c r="MPM28" s="358">
        <f t="shared" ref="MPM28" si="4605">MPK28</f>
        <v>25436.086199999998</v>
      </c>
      <c r="MPN28" s="358"/>
      <c r="MPO28" s="358">
        <f t="shared" ref="MPO28" si="4606">MPM28</f>
        <v>25436.086199999998</v>
      </c>
      <c r="MPP28" s="358"/>
      <c r="MPQ28" s="358">
        <f t="shared" ref="MPQ28" si="4607">MPO28</f>
        <v>25436.086199999998</v>
      </c>
      <c r="MPR28" s="358"/>
      <c r="MPS28" s="358">
        <f t="shared" ref="MPS28" si="4608">MPQ28</f>
        <v>25436.086199999998</v>
      </c>
      <c r="MPT28" s="358"/>
      <c r="MPU28" s="358">
        <f t="shared" ref="MPU28" si="4609">MPS28</f>
        <v>25436.086199999998</v>
      </c>
      <c r="MPV28" s="358"/>
      <c r="MPW28" s="358">
        <f t="shared" ref="MPW28" si="4610">MPU28</f>
        <v>25436.086199999998</v>
      </c>
      <c r="MPX28" s="358"/>
      <c r="MPY28" s="358">
        <f t="shared" ref="MPY28" si="4611">MPW28</f>
        <v>25436.086199999998</v>
      </c>
      <c r="MPZ28" s="358"/>
      <c r="MQA28" s="358">
        <f t="shared" ref="MQA28" si="4612">MPY28</f>
        <v>25436.086199999998</v>
      </c>
      <c r="MQB28" s="358"/>
      <c r="MQC28" s="358">
        <f t="shared" ref="MQC28" si="4613">MQA28</f>
        <v>25436.086199999998</v>
      </c>
      <c r="MQD28" s="358"/>
      <c r="MQE28" s="358">
        <f t="shared" ref="MQE28" si="4614">MQC28</f>
        <v>25436.086199999998</v>
      </c>
      <c r="MQF28" s="358"/>
      <c r="MQG28" s="358">
        <f t="shared" ref="MQG28" si="4615">MQE28</f>
        <v>25436.086199999998</v>
      </c>
      <c r="MQH28" s="358"/>
      <c r="MQI28" s="358">
        <f t="shared" ref="MQI28" si="4616">MQG28</f>
        <v>25436.086199999998</v>
      </c>
      <c r="MQJ28" s="358"/>
      <c r="MQK28" s="358">
        <f t="shared" ref="MQK28" si="4617">MQI28</f>
        <v>25436.086199999998</v>
      </c>
      <c r="MQL28" s="358"/>
      <c r="MQM28" s="358">
        <f t="shared" ref="MQM28" si="4618">MQK28</f>
        <v>25436.086199999998</v>
      </c>
      <c r="MQN28" s="358"/>
      <c r="MQO28" s="358">
        <f t="shared" ref="MQO28" si="4619">MQM28</f>
        <v>25436.086199999998</v>
      </c>
      <c r="MQP28" s="358"/>
      <c r="MQQ28" s="358">
        <f t="shared" ref="MQQ28" si="4620">MQO28</f>
        <v>25436.086199999998</v>
      </c>
      <c r="MQR28" s="358"/>
      <c r="MQS28" s="358">
        <f t="shared" ref="MQS28" si="4621">MQQ28</f>
        <v>25436.086199999998</v>
      </c>
      <c r="MQT28" s="358"/>
      <c r="MQU28" s="358">
        <f t="shared" ref="MQU28" si="4622">MQS28</f>
        <v>25436.086199999998</v>
      </c>
      <c r="MQV28" s="358"/>
      <c r="MQW28" s="358">
        <f t="shared" ref="MQW28" si="4623">MQU28</f>
        <v>25436.086199999998</v>
      </c>
      <c r="MQX28" s="358"/>
      <c r="MQY28" s="358">
        <f t="shared" ref="MQY28" si="4624">MQW28</f>
        <v>25436.086199999998</v>
      </c>
      <c r="MQZ28" s="358"/>
      <c r="MRA28" s="358">
        <f t="shared" ref="MRA28" si="4625">MQY28</f>
        <v>25436.086199999998</v>
      </c>
      <c r="MRB28" s="358"/>
      <c r="MRC28" s="358">
        <f t="shared" ref="MRC28" si="4626">MRA28</f>
        <v>25436.086199999998</v>
      </c>
      <c r="MRD28" s="358"/>
      <c r="MRE28" s="358">
        <f t="shared" ref="MRE28" si="4627">MRC28</f>
        <v>25436.086199999998</v>
      </c>
      <c r="MRF28" s="358"/>
      <c r="MRG28" s="358">
        <f t="shared" ref="MRG28" si="4628">MRE28</f>
        <v>25436.086199999998</v>
      </c>
      <c r="MRH28" s="358"/>
      <c r="MRI28" s="358">
        <f t="shared" ref="MRI28" si="4629">MRG28</f>
        <v>25436.086199999998</v>
      </c>
      <c r="MRJ28" s="358"/>
      <c r="MRK28" s="358">
        <f t="shared" ref="MRK28" si="4630">MRI28</f>
        <v>25436.086199999998</v>
      </c>
      <c r="MRL28" s="358"/>
      <c r="MRM28" s="358">
        <f t="shared" ref="MRM28" si="4631">MRK28</f>
        <v>25436.086199999998</v>
      </c>
      <c r="MRN28" s="358"/>
      <c r="MRO28" s="358">
        <f t="shared" ref="MRO28" si="4632">MRM28</f>
        <v>25436.086199999998</v>
      </c>
      <c r="MRP28" s="358"/>
      <c r="MRQ28" s="358">
        <f t="shared" ref="MRQ28" si="4633">MRO28</f>
        <v>25436.086199999998</v>
      </c>
      <c r="MRR28" s="358"/>
      <c r="MRS28" s="358">
        <f t="shared" ref="MRS28" si="4634">MRQ28</f>
        <v>25436.086199999998</v>
      </c>
      <c r="MRT28" s="358"/>
      <c r="MRU28" s="358">
        <f t="shared" ref="MRU28" si="4635">MRS28</f>
        <v>25436.086199999998</v>
      </c>
      <c r="MRV28" s="358"/>
      <c r="MRW28" s="358">
        <f t="shared" ref="MRW28" si="4636">MRU28</f>
        <v>25436.086199999998</v>
      </c>
      <c r="MRX28" s="358"/>
      <c r="MRY28" s="358">
        <f t="shared" ref="MRY28" si="4637">MRW28</f>
        <v>25436.086199999998</v>
      </c>
      <c r="MRZ28" s="358"/>
      <c r="MSA28" s="358">
        <f t="shared" ref="MSA28" si="4638">MRY28</f>
        <v>25436.086199999998</v>
      </c>
      <c r="MSB28" s="358"/>
      <c r="MSC28" s="358">
        <f t="shared" ref="MSC28" si="4639">MSA28</f>
        <v>25436.086199999998</v>
      </c>
      <c r="MSD28" s="358"/>
      <c r="MSE28" s="358">
        <f t="shared" ref="MSE28" si="4640">MSC28</f>
        <v>25436.086199999998</v>
      </c>
      <c r="MSF28" s="358"/>
      <c r="MSG28" s="358">
        <f t="shared" ref="MSG28" si="4641">MSE28</f>
        <v>25436.086199999998</v>
      </c>
      <c r="MSH28" s="358"/>
      <c r="MSI28" s="358">
        <f t="shared" ref="MSI28" si="4642">MSG28</f>
        <v>25436.086199999998</v>
      </c>
      <c r="MSJ28" s="358"/>
      <c r="MSK28" s="358">
        <f t="shared" ref="MSK28" si="4643">MSI28</f>
        <v>25436.086199999998</v>
      </c>
      <c r="MSL28" s="358"/>
      <c r="MSM28" s="358">
        <f t="shared" ref="MSM28" si="4644">MSK28</f>
        <v>25436.086199999998</v>
      </c>
      <c r="MSN28" s="358"/>
      <c r="MSO28" s="358">
        <f t="shared" ref="MSO28" si="4645">MSM28</f>
        <v>25436.086199999998</v>
      </c>
      <c r="MSP28" s="358"/>
      <c r="MSQ28" s="358">
        <f t="shared" ref="MSQ28" si="4646">MSO28</f>
        <v>25436.086199999998</v>
      </c>
      <c r="MSR28" s="358"/>
      <c r="MSS28" s="358">
        <f t="shared" ref="MSS28" si="4647">MSQ28</f>
        <v>25436.086199999998</v>
      </c>
      <c r="MST28" s="358"/>
      <c r="MSU28" s="358">
        <f t="shared" ref="MSU28" si="4648">MSS28</f>
        <v>25436.086199999998</v>
      </c>
      <c r="MSV28" s="358"/>
      <c r="MSW28" s="358">
        <f t="shared" ref="MSW28" si="4649">MSU28</f>
        <v>25436.086199999998</v>
      </c>
      <c r="MSX28" s="358"/>
      <c r="MSY28" s="358">
        <f t="shared" ref="MSY28" si="4650">MSW28</f>
        <v>25436.086199999998</v>
      </c>
      <c r="MSZ28" s="358"/>
      <c r="MTA28" s="358">
        <f t="shared" ref="MTA28" si="4651">MSY28</f>
        <v>25436.086199999998</v>
      </c>
      <c r="MTB28" s="358"/>
      <c r="MTC28" s="358">
        <f t="shared" ref="MTC28" si="4652">MTA28</f>
        <v>25436.086199999998</v>
      </c>
      <c r="MTD28" s="358"/>
      <c r="MTE28" s="358">
        <f t="shared" ref="MTE28" si="4653">MTC28</f>
        <v>25436.086199999998</v>
      </c>
      <c r="MTF28" s="358"/>
      <c r="MTG28" s="358">
        <f t="shared" ref="MTG28" si="4654">MTE28</f>
        <v>25436.086199999998</v>
      </c>
      <c r="MTH28" s="358"/>
      <c r="MTI28" s="358">
        <f t="shared" ref="MTI28" si="4655">MTG28</f>
        <v>25436.086199999998</v>
      </c>
      <c r="MTJ28" s="358"/>
      <c r="MTK28" s="358">
        <f t="shared" ref="MTK28" si="4656">MTI28</f>
        <v>25436.086199999998</v>
      </c>
      <c r="MTL28" s="358"/>
      <c r="MTM28" s="358">
        <f t="shared" ref="MTM28" si="4657">MTK28</f>
        <v>25436.086199999998</v>
      </c>
      <c r="MTN28" s="358"/>
      <c r="MTO28" s="358">
        <f t="shared" ref="MTO28" si="4658">MTM28</f>
        <v>25436.086199999998</v>
      </c>
      <c r="MTP28" s="358"/>
      <c r="MTQ28" s="358">
        <f t="shared" ref="MTQ28" si="4659">MTO28</f>
        <v>25436.086199999998</v>
      </c>
      <c r="MTR28" s="358"/>
      <c r="MTS28" s="358">
        <f t="shared" ref="MTS28" si="4660">MTQ28</f>
        <v>25436.086199999998</v>
      </c>
      <c r="MTT28" s="358"/>
      <c r="MTU28" s="358">
        <f t="shared" ref="MTU28" si="4661">MTS28</f>
        <v>25436.086199999998</v>
      </c>
      <c r="MTV28" s="358"/>
      <c r="MTW28" s="358">
        <f t="shared" ref="MTW28" si="4662">MTU28</f>
        <v>25436.086199999998</v>
      </c>
      <c r="MTX28" s="358"/>
      <c r="MTY28" s="358">
        <f t="shared" ref="MTY28" si="4663">MTW28</f>
        <v>25436.086199999998</v>
      </c>
      <c r="MTZ28" s="358"/>
      <c r="MUA28" s="358">
        <f t="shared" ref="MUA28" si="4664">MTY28</f>
        <v>25436.086199999998</v>
      </c>
      <c r="MUB28" s="358"/>
      <c r="MUC28" s="358">
        <f t="shared" ref="MUC28" si="4665">MUA28</f>
        <v>25436.086199999998</v>
      </c>
      <c r="MUD28" s="358"/>
      <c r="MUE28" s="358">
        <f t="shared" ref="MUE28" si="4666">MUC28</f>
        <v>25436.086199999998</v>
      </c>
      <c r="MUF28" s="358"/>
      <c r="MUG28" s="358">
        <f t="shared" ref="MUG28" si="4667">MUE28</f>
        <v>25436.086199999998</v>
      </c>
      <c r="MUH28" s="358"/>
      <c r="MUI28" s="358">
        <f t="shared" ref="MUI28" si="4668">MUG28</f>
        <v>25436.086199999998</v>
      </c>
      <c r="MUJ28" s="358"/>
      <c r="MUK28" s="358">
        <f t="shared" ref="MUK28" si="4669">MUI28</f>
        <v>25436.086199999998</v>
      </c>
      <c r="MUL28" s="358"/>
      <c r="MUM28" s="358">
        <f t="shared" ref="MUM28" si="4670">MUK28</f>
        <v>25436.086199999998</v>
      </c>
      <c r="MUN28" s="358"/>
      <c r="MUO28" s="358">
        <f t="shared" ref="MUO28" si="4671">MUM28</f>
        <v>25436.086199999998</v>
      </c>
      <c r="MUP28" s="358"/>
      <c r="MUQ28" s="358">
        <f t="shared" ref="MUQ28" si="4672">MUO28</f>
        <v>25436.086199999998</v>
      </c>
      <c r="MUR28" s="358"/>
      <c r="MUS28" s="358">
        <f t="shared" ref="MUS28" si="4673">MUQ28</f>
        <v>25436.086199999998</v>
      </c>
      <c r="MUT28" s="358"/>
      <c r="MUU28" s="358">
        <f t="shared" ref="MUU28" si="4674">MUS28</f>
        <v>25436.086199999998</v>
      </c>
      <c r="MUV28" s="358"/>
      <c r="MUW28" s="358">
        <f t="shared" ref="MUW28" si="4675">MUU28</f>
        <v>25436.086199999998</v>
      </c>
      <c r="MUX28" s="358"/>
      <c r="MUY28" s="358">
        <f t="shared" ref="MUY28" si="4676">MUW28</f>
        <v>25436.086199999998</v>
      </c>
      <c r="MUZ28" s="358"/>
      <c r="MVA28" s="358">
        <f t="shared" ref="MVA28" si="4677">MUY28</f>
        <v>25436.086199999998</v>
      </c>
      <c r="MVB28" s="358"/>
      <c r="MVC28" s="358">
        <f t="shared" ref="MVC28" si="4678">MVA28</f>
        <v>25436.086199999998</v>
      </c>
      <c r="MVD28" s="358"/>
      <c r="MVE28" s="358">
        <f t="shared" ref="MVE28" si="4679">MVC28</f>
        <v>25436.086199999998</v>
      </c>
      <c r="MVF28" s="358"/>
      <c r="MVG28" s="358">
        <f t="shared" ref="MVG28" si="4680">MVE28</f>
        <v>25436.086199999998</v>
      </c>
      <c r="MVH28" s="358"/>
      <c r="MVI28" s="358">
        <f t="shared" ref="MVI28" si="4681">MVG28</f>
        <v>25436.086199999998</v>
      </c>
      <c r="MVJ28" s="358"/>
      <c r="MVK28" s="358">
        <f t="shared" ref="MVK28" si="4682">MVI28</f>
        <v>25436.086199999998</v>
      </c>
      <c r="MVL28" s="358"/>
      <c r="MVM28" s="358">
        <f t="shared" ref="MVM28" si="4683">MVK28</f>
        <v>25436.086199999998</v>
      </c>
      <c r="MVN28" s="358"/>
      <c r="MVO28" s="358">
        <f t="shared" ref="MVO28" si="4684">MVM28</f>
        <v>25436.086199999998</v>
      </c>
      <c r="MVP28" s="358"/>
      <c r="MVQ28" s="358">
        <f t="shared" ref="MVQ28" si="4685">MVO28</f>
        <v>25436.086199999998</v>
      </c>
      <c r="MVR28" s="358"/>
      <c r="MVS28" s="358">
        <f t="shared" ref="MVS28" si="4686">MVQ28</f>
        <v>25436.086199999998</v>
      </c>
      <c r="MVT28" s="358"/>
      <c r="MVU28" s="358">
        <f t="shared" ref="MVU28" si="4687">MVS28</f>
        <v>25436.086199999998</v>
      </c>
      <c r="MVV28" s="358"/>
      <c r="MVW28" s="358">
        <f t="shared" ref="MVW28" si="4688">MVU28</f>
        <v>25436.086199999998</v>
      </c>
      <c r="MVX28" s="358"/>
      <c r="MVY28" s="358">
        <f t="shared" ref="MVY28" si="4689">MVW28</f>
        <v>25436.086199999998</v>
      </c>
      <c r="MVZ28" s="358"/>
      <c r="MWA28" s="358">
        <f t="shared" ref="MWA28" si="4690">MVY28</f>
        <v>25436.086199999998</v>
      </c>
      <c r="MWB28" s="358"/>
      <c r="MWC28" s="358">
        <f t="shared" ref="MWC28" si="4691">MWA28</f>
        <v>25436.086199999998</v>
      </c>
      <c r="MWD28" s="358"/>
      <c r="MWE28" s="358">
        <f t="shared" ref="MWE28" si="4692">MWC28</f>
        <v>25436.086199999998</v>
      </c>
      <c r="MWF28" s="358"/>
      <c r="MWG28" s="358">
        <f t="shared" ref="MWG28" si="4693">MWE28</f>
        <v>25436.086199999998</v>
      </c>
      <c r="MWH28" s="358"/>
      <c r="MWI28" s="358">
        <f t="shared" ref="MWI28" si="4694">MWG28</f>
        <v>25436.086199999998</v>
      </c>
      <c r="MWJ28" s="358"/>
      <c r="MWK28" s="358">
        <f t="shared" ref="MWK28" si="4695">MWI28</f>
        <v>25436.086199999998</v>
      </c>
      <c r="MWL28" s="358"/>
      <c r="MWM28" s="358">
        <f t="shared" ref="MWM28" si="4696">MWK28</f>
        <v>25436.086199999998</v>
      </c>
      <c r="MWN28" s="358"/>
      <c r="MWO28" s="358">
        <f t="shared" ref="MWO28" si="4697">MWM28</f>
        <v>25436.086199999998</v>
      </c>
      <c r="MWP28" s="358"/>
      <c r="MWQ28" s="358">
        <f t="shared" ref="MWQ28" si="4698">MWO28</f>
        <v>25436.086199999998</v>
      </c>
      <c r="MWR28" s="358"/>
      <c r="MWS28" s="358">
        <f t="shared" ref="MWS28" si="4699">MWQ28</f>
        <v>25436.086199999998</v>
      </c>
      <c r="MWT28" s="358"/>
      <c r="MWU28" s="358">
        <f t="shared" ref="MWU28" si="4700">MWS28</f>
        <v>25436.086199999998</v>
      </c>
      <c r="MWV28" s="358"/>
      <c r="MWW28" s="358">
        <f t="shared" ref="MWW28" si="4701">MWU28</f>
        <v>25436.086199999998</v>
      </c>
      <c r="MWX28" s="358"/>
      <c r="MWY28" s="358">
        <f t="shared" ref="MWY28" si="4702">MWW28</f>
        <v>25436.086199999998</v>
      </c>
      <c r="MWZ28" s="358"/>
      <c r="MXA28" s="358">
        <f t="shared" ref="MXA28" si="4703">MWY28</f>
        <v>25436.086199999998</v>
      </c>
      <c r="MXB28" s="358"/>
      <c r="MXC28" s="358">
        <f t="shared" ref="MXC28" si="4704">MXA28</f>
        <v>25436.086199999998</v>
      </c>
      <c r="MXD28" s="358"/>
      <c r="MXE28" s="358">
        <f t="shared" ref="MXE28" si="4705">MXC28</f>
        <v>25436.086199999998</v>
      </c>
      <c r="MXF28" s="358"/>
      <c r="MXG28" s="358">
        <f t="shared" ref="MXG28" si="4706">MXE28</f>
        <v>25436.086199999998</v>
      </c>
      <c r="MXH28" s="358"/>
      <c r="MXI28" s="358">
        <f t="shared" ref="MXI28" si="4707">MXG28</f>
        <v>25436.086199999998</v>
      </c>
      <c r="MXJ28" s="358"/>
      <c r="MXK28" s="358">
        <f t="shared" ref="MXK28" si="4708">MXI28</f>
        <v>25436.086199999998</v>
      </c>
      <c r="MXL28" s="358"/>
      <c r="MXM28" s="358">
        <f t="shared" ref="MXM28" si="4709">MXK28</f>
        <v>25436.086199999998</v>
      </c>
      <c r="MXN28" s="358"/>
      <c r="MXO28" s="358">
        <f t="shared" ref="MXO28" si="4710">MXM28</f>
        <v>25436.086199999998</v>
      </c>
      <c r="MXP28" s="358"/>
      <c r="MXQ28" s="358">
        <f t="shared" ref="MXQ28" si="4711">MXO28</f>
        <v>25436.086199999998</v>
      </c>
      <c r="MXR28" s="358"/>
      <c r="MXS28" s="358">
        <f t="shared" ref="MXS28" si="4712">MXQ28</f>
        <v>25436.086199999998</v>
      </c>
      <c r="MXT28" s="358"/>
      <c r="MXU28" s="358">
        <f t="shared" ref="MXU28" si="4713">MXS28</f>
        <v>25436.086199999998</v>
      </c>
      <c r="MXV28" s="358"/>
      <c r="MXW28" s="358">
        <f t="shared" ref="MXW28" si="4714">MXU28</f>
        <v>25436.086199999998</v>
      </c>
      <c r="MXX28" s="358"/>
      <c r="MXY28" s="358">
        <f t="shared" ref="MXY28" si="4715">MXW28</f>
        <v>25436.086199999998</v>
      </c>
      <c r="MXZ28" s="358"/>
      <c r="MYA28" s="358">
        <f t="shared" ref="MYA28" si="4716">MXY28</f>
        <v>25436.086199999998</v>
      </c>
      <c r="MYB28" s="358"/>
      <c r="MYC28" s="358">
        <f t="shared" ref="MYC28" si="4717">MYA28</f>
        <v>25436.086199999998</v>
      </c>
      <c r="MYD28" s="358"/>
      <c r="MYE28" s="358">
        <f t="shared" ref="MYE28" si="4718">MYC28</f>
        <v>25436.086199999998</v>
      </c>
      <c r="MYF28" s="358"/>
      <c r="MYG28" s="358">
        <f t="shared" ref="MYG28" si="4719">MYE28</f>
        <v>25436.086199999998</v>
      </c>
      <c r="MYH28" s="358"/>
      <c r="MYI28" s="358">
        <f t="shared" ref="MYI28" si="4720">MYG28</f>
        <v>25436.086199999998</v>
      </c>
      <c r="MYJ28" s="358"/>
      <c r="MYK28" s="358">
        <f t="shared" ref="MYK28" si="4721">MYI28</f>
        <v>25436.086199999998</v>
      </c>
      <c r="MYL28" s="358"/>
      <c r="MYM28" s="358">
        <f t="shared" ref="MYM28" si="4722">MYK28</f>
        <v>25436.086199999998</v>
      </c>
      <c r="MYN28" s="358"/>
      <c r="MYO28" s="358">
        <f t="shared" ref="MYO28" si="4723">MYM28</f>
        <v>25436.086199999998</v>
      </c>
      <c r="MYP28" s="358"/>
      <c r="MYQ28" s="358">
        <f t="shared" ref="MYQ28" si="4724">MYO28</f>
        <v>25436.086199999998</v>
      </c>
      <c r="MYR28" s="358"/>
      <c r="MYS28" s="358">
        <f t="shared" ref="MYS28" si="4725">MYQ28</f>
        <v>25436.086199999998</v>
      </c>
      <c r="MYT28" s="358"/>
      <c r="MYU28" s="358">
        <f t="shared" ref="MYU28" si="4726">MYS28</f>
        <v>25436.086199999998</v>
      </c>
      <c r="MYV28" s="358"/>
      <c r="MYW28" s="358">
        <f t="shared" ref="MYW28" si="4727">MYU28</f>
        <v>25436.086199999998</v>
      </c>
      <c r="MYX28" s="358"/>
      <c r="MYY28" s="358">
        <f t="shared" ref="MYY28" si="4728">MYW28</f>
        <v>25436.086199999998</v>
      </c>
      <c r="MYZ28" s="358"/>
      <c r="MZA28" s="358">
        <f t="shared" ref="MZA28" si="4729">MYY28</f>
        <v>25436.086199999998</v>
      </c>
      <c r="MZB28" s="358"/>
      <c r="MZC28" s="358">
        <f t="shared" ref="MZC28" si="4730">MZA28</f>
        <v>25436.086199999998</v>
      </c>
      <c r="MZD28" s="358"/>
      <c r="MZE28" s="358">
        <f t="shared" ref="MZE28" si="4731">MZC28</f>
        <v>25436.086199999998</v>
      </c>
      <c r="MZF28" s="358"/>
      <c r="MZG28" s="358">
        <f t="shared" ref="MZG28" si="4732">MZE28</f>
        <v>25436.086199999998</v>
      </c>
      <c r="MZH28" s="358"/>
      <c r="MZI28" s="358">
        <f t="shared" ref="MZI28" si="4733">MZG28</f>
        <v>25436.086199999998</v>
      </c>
      <c r="MZJ28" s="358"/>
      <c r="MZK28" s="358">
        <f t="shared" ref="MZK28" si="4734">MZI28</f>
        <v>25436.086199999998</v>
      </c>
      <c r="MZL28" s="358"/>
      <c r="MZM28" s="358">
        <f t="shared" ref="MZM28" si="4735">MZK28</f>
        <v>25436.086199999998</v>
      </c>
      <c r="MZN28" s="358"/>
      <c r="MZO28" s="358">
        <f t="shared" ref="MZO28" si="4736">MZM28</f>
        <v>25436.086199999998</v>
      </c>
      <c r="MZP28" s="358"/>
      <c r="MZQ28" s="358">
        <f t="shared" ref="MZQ28" si="4737">MZO28</f>
        <v>25436.086199999998</v>
      </c>
      <c r="MZR28" s="358"/>
      <c r="MZS28" s="358">
        <f t="shared" ref="MZS28" si="4738">MZQ28</f>
        <v>25436.086199999998</v>
      </c>
      <c r="MZT28" s="358"/>
      <c r="MZU28" s="358">
        <f t="shared" ref="MZU28" si="4739">MZS28</f>
        <v>25436.086199999998</v>
      </c>
      <c r="MZV28" s="358"/>
      <c r="MZW28" s="358">
        <f t="shared" ref="MZW28" si="4740">MZU28</f>
        <v>25436.086199999998</v>
      </c>
      <c r="MZX28" s="358"/>
      <c r="MZY28" s="358">
        <f t="shared" ref="MZY28" si="4741">MZW28</f>
        <v>25436.086199999998</v>
      </c>
      <c r="MZZ28" s="358"/>
      <c r="NAA28" s="358">
        <f t="shared" ref="NAA28" si="4742">MZY28</f>
        <v>25436.086199999998</v>
      </c>
      <c r="NAB28" s="358"/>
      <c r="NAC28" s="358">
        <f t="shared" ref="NAC28" si="4743">NAA28</f>
        <v>25436.086199999998</v>
      </c>
      <c r="NAD28" s="358"/>
      <c r="NAE28" s="358">
        <f t="shared" ref="NAE28" si="4744">NAC28</f>
        <v>25436.086199999998</v>
      </c>
      <c r="NAF28" s="358"/>
      <c r="NAG28" s="358">
        <f t="shared" ref="NAG28" si="4745">NAE28</f>
        <v>25436.086199999998</v>
      </c>
      <c r="NAH28" s="358"/>
      <c r="NAI28" s="358">
        <f t="shared" ref="NAI28" si="4746">NAG28</f>
        <v>25436.086199999998</v>
      </c>
      <c r="NAJ28" s="358"/>
      <c r="NAK28" s="358">
        <f t="shared" ref="NAK28" si="4747">NAI28</f>
        <v>25436.086199999998</v>
      </c>
      <c r="NAL28" s="358"/>
      <c r="NAM28" s="358">
        <f t="shared" ref="NAM28" si="4748">NAK28</f>
        <v>25436.086199999998</v>
      </c>
      <c r="NAN28" s="358"/>
      <c r="NAO28" s="358">
        <f t="shared" ref="NAO28" si="4749">NAM28</f>
        <v>25436.086199999998</v>
      </c>
      <c r="NAP28" s="358"/>
      <c r="NAQ28" s="358">
        <f t="shared" ref="NAQ28" si="4750">NAO28</f>
        <v>25436.086199999998</v>
      </c>
      <c r="NAR28" s="358"/>
      <c r="NAS28" s="358">
        <f t="shared" ref="NAS28" si="4751">NAQ28</f>
        <v>25436.086199999998</v>
      </c>
      <c r="NAT28" s="358"/>
      <c r="NAU28" s="358">
        <f t="shared" ref="NAU28" si="4752">NAS28</f>
        <v>25436.086199999998</v>
      </c>
      <c r="NAV28" s="358"/>
      <c r="NAW28" s="358">
        <f t="shared" ref="NAW28" si="4753">NAU28</f>
        <v>25436.086199999998</v>
      </c>
      <c r="NAX28" s="358"/>
      <c r="NAY28" s="358">
        <f t="shared" ref="NAY28" si="4754">NAW28</f>
        <v>25436.086199999998</v>
      </c>
      <c r="NAZ28" s="358"/>
      <c r="NBA28" s="358">
        <f t="shared" ref="NBA28" si="4755">NAY28</f>
        <v>25436.086199999998</v>
      </c>
      <c r="NBB28" s="358"/>
      <c r="NBC28" s="358">
        <f t="shared" ref="NBC28" si="4756">NBA28</f>
        <v>25436.086199999998</v>
      </c>
      <c r="NBD28" s="358"/>
      <c r="NBE28" s="358">
        <f t="shared" ref="NBE28" si="4757">NBC28</f>
        <v>25436.086199999998</v>
      </c>
      <c r="NBF28" s="358"/>
      <c r="NBG28" s="358">
        <f t="shared" ref="NBG28" si="4758">NBE28</f>
        <v>25436.086199999998</v>
      </c>
      <c r="NBH28" s="358"/>
      <c r="NBI28" s="358">
        <f t="shared" ref="NBI28" si="4759">NBG28</f>
        <v>25436.086199999998</v>
      </c>
      <c r="NBJ28" s="358"/>
      <c r="NBK28" s="358">
        <f t="shared" ref="NBK28" si="4760">NBI28</f>
        <v>25436.086199999998</v>
      </c>
      <c r="NBL28" s="358"/>
      <c r="NBM28" s="358">
        <f t="shared" ref="NBM28" si="4761">NBK28</f>
        <v>25436.086199999998</v>
      </c>
      <c r="NBN28" s="358"/>
      <c r="NBO28" s="358">
        <f t="shared" ref="NBO28" si="4762">NBM28</f>
        <v>25436.086199999998</v>
      </c>
      <c r="NBP28" s="358"/>
      <c r="NBQ28" s="358">
        <f t="shared" ref="NBQ28" si="4763">NBO28</f>
        <v>25436.086199999998</v>
      </c>
      <c r="NBR28" s="358"/>
      <c r="NBS28" s="358">
        <f t="shared" ref="NBS28" si="4764">NBQ28</f>
        <v>25436.086199999998</v>
      </c>
      <c r="NBT28" s="358"/>
      <c r="NBU28" s="358">
        <f t="shared" ref="NBU28" si="4765">NBS28</f>
        <v>25436.086199999998</v>
      </c>
      <c r="NBV28" s="358"/>
      <c r="NBW28" s="358">
        <f t="shared" ref="NBW28" si="4766">NBU28</f>
        <v>25436.086199999998</v>
      </c>
      <c r="NBX28" s="358"/>
      <c r="NBY28" s="358">
        <f t="shared" ref="NBY28" si="4767">NBW28</f>
        <v>25436.086199999998</v>
      </c>
      <c r="NBZ28" s="358"/>
      <c r="NCA28" s="358">
        <f t="shared" ref="NCA28" si="4768">NBY28</f>
        <v>25436.086199999998</v>
      </c>
      <c r="NCB28" s="358"/>
      <c r="NCC28" s="358">
        <f t="shared" ref="NCC28" si="4769">NCA28</f>
        <v>25436.086199999998</v>
      </c>
      <c r="NCD28" s="358"/>
      <c r="NCE28" s="358">
        <f t="shared" ref="NCE28" si="4770">NCC28</f>
        <v>25436.086199999998</v>
      </c>
      <c r="NCF28" s="358"/>
      <c r="NCG28" s="358">
        <f t="shared" ref="NCG28" si="4771">NCE28</f>
        <v>25436.086199999998</v>
      </c>
      <c r="NCH28" s="358"/>
      <c r="NCI28" s="358">
        <f t="shared" ref="NCI28" si="4772">NCG28</f>
        <v>25436.086199999998</v>
      </c>
      <c r="NCJ28" s="358"/>
      <c r="NCK28" s="358">
        <f t="shared" ref="NCK28" si="4773">NCI28</f>
        <v>25436.086199999998</v>
      </c>
      <c r="NCL28" s="358"/>
      <c r="NCM28" s="358">
        <f t="shared" ref="NCM28" si="4774">NCK28</f>
        <v>25436.086199999998</v>
      </c>
      <c r="NCN28" s="358"/>
      <c r="NCO28" s="358">
        <f t="shared" ref="NCO28" si="4775">NCM28</f>
        <v>25436.086199999998</v>
      </c>
      <c r="NCP28" s="358"/>
      <c r="NCQ28" s="358">
        <f t="shared" ref="NCQ28" si="4776">NCO28</f>
        <v>25436.086199999998</v>
      </c>
      <c r="NCR28" s="358"/>
      <c r="NCS28" s="358">
        <f t="shared" ref="NCS28" si="4777">NCQ28</f>
        <v>25436.086199999998</v>
      </c>
      <c r="NCT28" s="358"/>
      <c r="NCU28" s="358">
        <f t="shared" ref="NCU28" si="4778">NCS28</f>
        <v>25436.086199999998</v>
      </c>
      <c r="NCV28" s="358"/>
      <c r="NCW28" s="358">
        <f t="shared" ref="NCW28" si="4779">NCU28</f>
        <v>25436.086199999998</v>
      </c>
      <c r="NCX28" s="358"/>
      <c r="NCY28" s="358">
        <f t="shared" ref="NCY28" si="4780">NCW28</f>
        <v>25436.086199999998</v>
      </c>
      <c r="NCZ28" s="358"/>
      <c r="NDA28" s="358">
        <f t="shared" ref="NDA28" si="4781">NCY28</f>
        <v>25436.086199999998</v>
      </c>
      <c r="NDB28" s="358"/>
      <c r="NDC28" s="358">
        <f t="shared" ref="NDC28" si="4782">NDA28</f>
        <v>25436.086199999998</v>
      </c>
      <c r="NDD28" s="358"/>
      <c r="NDE28" s="358">
        <f t="shared" ref="NDE28" si="4783">NDC28</f>
        <v>25436.086199999998</v>
      </c>
      <c r="NDF28" s="358"/>
      <c r="NDG28" s="358">
        <f t="shared" ref="NDG28" si="4784">NDE28</f>
        <v>25436.086199999998</v>
      </c>
      <c r="NDH28" s="358"/>
      <c r="NDI28" s="358">
        <f t="shared" ref="NDI28" si="4785">NDG28</f>
        <v>25436.086199999998</v>
      </c>
      <c r="NDJ28" s="358"/>
      <c r="NDK28" s="358">
        <f t="shared" ref="NDK28" si="4786">NDI28</f>
        <v>25436.086199999998</v>
      </c>
      <c r="NDL28" s="358"/>
      <c r="NDM28" s="358">
        <f t="shared" ref="NDM28" si="4787">NDK28</f>
        <v>25436.086199999998</v>
      </c>
      <c r="NDN28" s="358"/>
      <c r="NDO28" s="358">
        <f t="shared" ref="NDO28" si="4788">NDM28</f>
        <v>25436.086199999998</v>
      </c>
      <c r="NDP28" s="358"/>
      <c r="NDQ28" s="358">
        <f t="shared" ref="NDQ28" si="4789">NDO28</f>
        <v>25436.086199999998</v>
      </c>
      <c r="NDR28" s="358"/>
      <c r="NDS28" s="358">
        <f t="shared" ref="NDS28" si="4790">NDQ28</f>
        <v>25436.086199999998</v>
      </c>
      <c r="NDT28" s="358"/>
      <c r="NDU28" s="358">
        <f t="shared" ref="NDU28" si="4791">NDS28</f>
        <v>25436.086199999998</v>
      </c>
      <c r="NDV28" s="358"/>
      <c r="NDW28" s="358">
        <f t="shared" ref="NDW28" si="4792">NDU28</f>
        <v>25436.086199999998</v>
      </c>
      <c r="NDX28" s="358"/>
      <c r="NDY28" s="358">
        <f t="shared" ref="NDY28" si="4793">NDW28</f>
        <v>25436.086199999998</v>
      </c>
      <c r="NDZ28" s="358"/>
      <c r="NEA28" s="358">
        <f t="shared" ref="NEA28" si="4794">NDY28</f>
        <v>25436.086199999998</v>
      </c>
      <c r="NEB28" s="358"/>
      <c r="NEC28" s="358">
        <f t="shared" ref="NEC28" si="4795">NEA28</f>
        <v>25436.086199999998</v>
      </c>
      <c r="NED28" s="358"/>
      <c r="NEE28" s="358">
        <f t="shared" ref="NEE28" si="4796">NEC28</f>
        <v>25436.086199999998</v>
      </c>
      <c r="NEF28" s="358"/>
      <c r="NEG28" s="358">
        <f t="shared" ref="NEG28" si="4797">NEE28</f>
        <v>25436.086199999998</v>
      </c>
      <c r="NEH28" s="358"/>
      <c r="NEI28" s="358">
        <f t="shared" ref="NEI28" si="4798">NEG28</f>
        <v>25436.086199999998</v>
      </c>
      <c r="NEJ28" s="358"/>
      <c r="NEK28" s="358">
        <f t="shared" ref="NEK28" si="4799">NEI28</f>
        <v>25436.086199999998</v>
      </c>
      <c r="NEL28" s="358"/>
      <c r="NEM28" s="358">
        <f t="shared" ref="NEM28" si="4800">NEK28</f>
        <v>25436.086199999998</v>
      </c>
      <c r="NEN28" s="358"/>
      <c r="NEO28" s="358">
        <f t="shared" ref="NEO28" si="4801">NEM28</f>
        <v>25436.086199999998</v>
      </c>
      <c r="NEP28" s="358"/>
      <c r="NEQ28" s="358">
        <f t="shared" ref="NEQ28" si="4802">NEO28</f>
        <v>25436.086199999998</v>
      </c>
      <c r="NER28" s="358"/>
      <c r="NES28" s="358">
        <f t="shared" ref="NES28" si="4803">NEQ28</f>
        <v>25436.086199999998</v>
      </c>
      <c r="NET28" s="358"/>
      <c r="NEU28" s="358">
        <f t="shared" ref="NEU28" si="4804">NES28</f>
        <v>25436.086199999998</v>
      </c>
      <c r="NEV28" s="358"/>
      <c r="NEW28" s="358">
        <f t="shared" ref="NEW28" si="4805">NEU28</f>
        <v>25436.086199999998</v>
      </c>
      <c r="NEX28" s="358"/>
      <c r="NEY28" s="358">
        <f t="shared" ref="NEY28" si="4806">NEW28</f>
        <v>25436.086199999998</v>
      </c>
      <c r="NEZ28" s="358"/>
      <c r="NFA28" s="358">
        <f t="shared" ref="NFA28" si="4807">NEY28</f>
        <v>25436.086199999998</v>
      </c>
      <c r="NFB28" s="358"/>
      <c r="NFC28" s="358">
        <f t="shared" ref="NFC28" si="4808">NFA28</f>
        <v>25436.086199999998</v>
      </c>
      <c r="NFD28" s="358"/>
      <c r="NFE28" s="358">
        <f t="shared" ref="NFE28" si="4809">NFC28</f>
        <v>25436.086199999998</v>
      </c>
      <c r="NFF28" s="358"/>
      <c r="NFG28" s="358">
        <f t="shared" ref="NFG28" si="4810">NFE28</f>
        <v>25436.086199999998</v>
      </c>
      <c r="NFH28" s="358"/>
      <c r="NFI28" s="358">
        <f t="shared" ref="NFI28" si="4811">NFG28</f>
        <v>25436.086199999998</v>
      </c>
      <c r="NFJ28" s="358"/>
      <c r="NFK28" s="358">
        <f t="shared" ref="NFK28" si="4812">NFI28</f>
        <v>25436.086199999998</v>
      </c>
      <c r="NFL28" s="358"/>
      <c r="NFM28" s="358">
        <f t="shared" ref="NFM28" si="4813">NFK28</f>
        <v>25436.086199999998</v>
      </c>
      <c r="NFN28" s="358"/>
      <c r="NFO28" s="358">
        <f t="shared" ref="NFO28" si="4814">NFM28</f>
        <v>25436.086199999998</v>
      </c>
      <c r="NFP28" s="358"/>
      <c r="NFQ28" s="358">
        <f t="shared" ref="NFQ28" si="4815">NFO28</f>
        <v>25436.086199999998</v>
      </c>
      <c r="NFR28" s="358"/>
      <c r="NFS28" s="358">
        <f t="shared" ref="NFS28" si="4816">NFQ28</f>
        <v>25436.086199999998</v>
      </c>
      <c r="NFT28" s="358"/>
      <c r="NFU28" s="358">
        <f t="shared" ref="NFU28" si="4817">NFS28</f>
        <v>25436.086199999998</v>
      </c>
      <c r="NFV28" s="358"/>
      <c r="NFW28" s="358">
        <f t="shared" ref="NFW28" si="4818">NFU28</f>
        <v>25436.086199999998</v>
      </c>
      <c r="NFX28" s="358"/>
      <c r="NFY28" s="358">
        <f t="shared" ref="NFY28" si="4819">NFW28</f>
        <v>25436.086199999998</v>
      </c>
      <c r="NFZ28" s="358"/>
      <c r="NGA28" s="358">
        <f t="shared" ref="NGA28" si="4820">NFY28</f>
        <v>25436.086199999998</v>
      </c>
      <c r="NGB28" s="358"/>
      <c r="NGC28" s="358">
        <f t="shared" ref="NGC28" si="4821">NGA28</f>
        <v>25436.086199999998</v>
      </c>
      <c r="NGD28" s="358"/>
      <c r="NGE28" s="358">
        <f t="shared" ref="NGE28" si="4822">NGC28</f>
        <v>25436.086199999998</v>
      </c>
      <c r="NGF28" s="358"/>
      <c r="NGG28" s="358">
        <f t="shared" ref="NGG28" si="4823">NGE28</f>
        <v>25436.086199999998</v>
      </c>
      <c r="NGH28" s="358"/>
      <c r="NGI28" s="358">
        <f t="shared" ref="NGI28" si="4824">NGG28</f>
        <v>25436.086199999998</v>
      </c>
      <c r="NGJ28" s="358"/>
      <c r="NGK28" s="358">
        <f t="shared" ref="NGK28" si="4825">NGI28</f>
        <v>25436.086199999998</v>
      </c>
      <c r="NGL28" s="358"/>
      <c r="NGM28" s="358">
        <f t="shared" ref="NGM28" si="4826">NGK28</f>
        <v>25436.086199999998</v>
      </c>
      <c r="NGN28" s="358"/>
      <c r="NGO28" s="358">
        <f t="shared" ref="NGO28" si="4827">NGM28</f>
        <v>25436.086199999998</v>
      </c>
      <c r="NGP28" s="358"/>
      <c r="NGQ28" s="358">
        <f t="shared" ref="NGQ28" si="4828">NGO28</f>
        <v>25436.086199999998</v>
      </c>
      <c r="NGR28" s="358"/>
      <c r="NGS28" s="358">
        <f t="shared" ref="NGS28" si="4829">NGQ28</f>
        <v>25436.086199999998</v>
      </c>
      <c r="NGT28" s="358"/>
      <c r="NGU28" s="358">
        <f t="shared" ref="NGU28" si="4830">NGS28</f>
        <v>25436.086199999998</v>
      </c>
      <c r="NGV28" s="358"/>
      <c r="NGW28" s="358">
        <f t="shared" ref="NGW28" si="4831">NGU28</f>
        <v>25436.086199999998</v>
      </c>
      <c r="NGX28" s="358"/>
      <c r="NGY28" s="358">
        <f t="shared" ref="NGY28" si="4832">NGW28</f>
        <v>25436.086199999998</v>
      </c>
      <c r="NGZ28" s="358"/>
      <c r="NHA28" s="358">
        <f t="shared" ref="NHA28" si="4833">NGY28</f>
        <v>25436.086199999998</v>
      </c>
      <c r="NHB28" s="358"/>
      <c r="NHC28" s="358">
        <f t="shared" ref="NHC28" si="4834">NHA28</f>
        <v>25436.086199999998</v>
      </c>
      <c r="NHD28" s="358"/>
      <c r="NHE28" s="358">
        <f t="shared" ref="NHE28" si="4835">NHC28</f>
        <v>25436.086199999998</v>
      </c>
      <c r="NHF28" s="358"/>
      <c r="NHG28" s="358">
        <f t="shared" ref="NHG28" si="4836">NHE28</f>
        <v>25436.086199999998</v>
      </c>
      <c r="NHH28" s="358"/>
      <c r="NHI28" s="358">
        <f t="shared" ref="NHI28" si="4837">NHG28</f>
        <v>25436.086199999998</v>
      </c>
      <c r="NHJ28" s="358"/>
      <c r="NHK28" s="358">
        <f t="shared" ref="NHK28" si="4838">NHI28</f>
        <v>25436.086199999998</v>
      </c>
      <c r="NHL28" s="358"/>
      <c r="NHM28" s="358">
        <f t="shared" ref="NHM28" si="4839">NHK28</f>
        <v>25436.086199999998</v>
      </c>
      <c r="NHN28" s="358"/>
      <c r="NHO28" s="358">
        <f t="shared" ref="NHO28" si="4840">NHM28</f>
        <v>25436.086199999998</v>
      </c>
      <c r="NHP28" s="358"/>
      <c r="NHQ28" s="358">
        <f t="shared" ref="NHQ28" si="4841">NHO28</f>
        <v>25436.086199999998</v>
      </c>
      <c r="NHR28" s="358"/>
      <c r="NHS28" s="358">
        <f t="shared" ref="NHS28" si="4842">NHQ28</f>
        <v>25436.086199999998</v>
      </c>
      <c r="NHT28" s="358"/>
      <c r="NHU28" s="358">
        <f t="shared" ref="NHU28" si="4843">NHS28</f>
        <v>25436.086199999998</v>
      </c>
      <c r="NHV28" s="358"/>
      <c r="NHW28" s="358">
        <f t="shared" ref="NHW28" si="4844">NHU28</f>
        <v>25436.086199999998</v>
      </c>
      <c r="NHX28" s="358"/>
      <c r="NHY28" s="358">
        <f t="shared" ref="NHY28" si="4845">NHW28</f>
        <v>25436.086199999998</v>
      </c>
      <c r="NHZ28" s="358"/>
      <c r="NIA28" s="358">
        <f t="shared" ref="NIA28" si="4846">NHY28</f>
        <v>25436.086199999998</v>
      </c>
      <c r="NIB28" s="358"/>
      <c r="NIC28" s="358">
        <f t="shared" ref="NIC28" si="4847">NIA28</f>
        <v>25436.086199999998</v>
      </c>
      <c r="NID28" s="358"/>
      <c r="NIE28" s="358">
        <f t="shared" ref="NIE28" si="4848">NIC28</f>
        <v>25436.086199999998</v>
      </c>
      <c r="NIF28" s="358"/>
      <c r="NIG28" s="358">
        <f t="shared" ref="NIG28" si="4849">NIE28</f>
        <v>25436.086199999998</v>
      </c>
      <c r="NIH28" s="358"/>
      <c r="NII28" s="358">
        <f t="shared" ref="NII28" si="4850">NIG28</f>
        <v>25436.086199999998</v>
      </c>
      <c r="NIJ28" s="358"/>
      <c r="NIK28" s="358">
        <f t="shared" ref="NIK28" si="4851">NII28</f>
        <v>25436.086199999998</v>
      </c>
      <c r="NIL28" s="358"/>
      <c r="NIM28" s="358">
        <f t="shared" ref="NIM28" si="4852">NIK28</f>
        <v>25436.086199999998</v>
      </c>
      <c r="NIN28" s="358"/>
      <c r="NIO28" s="358">
        <f t="shared" ref="NIO28" si="4853">NIM28</f>
        <v>25436.086199999998</v>
      </c>
      <c r="NIP28" s="358"/>
      <c r="NIQ28" s="358">
        <f t="shared" ref="NIQ28" si="4854">NIO28</f>
        <v>25436.086199999998</v>
      </c>
      <c r="NIR28" s="358"/>
      <c r="NIS28" s="358">
        <f t="shared" ref="NIS28" si="4855">NIQ28</f>
        <v>25436.086199999998</v>
      </c>
      <c r="NIT28" s="358"/>
      <c r="NIU28" s="358">
        <f t="shared" ref="NIU28" si="4856">NIS28</f>
        <v>25436.086199999998</v>
      </c>
      <c r="NIV28" s="358"/>
      <c r="NIW28" s="358">
        <f t="shared" ref="NIW28" si="4857">NIU28</f>
        <v>25436.086199999998</v>
      </c>
      <c r="NIX28" s="358"/>
      <c r="NIY28" s="358">
        <f t="shared" ref="NIY28" si="4858">NIW28</f>
        <v>25436.086199999998</v>
      </c>
      <c r="NIZ28" s="358"/>
      <c r="NJA28" s="358">
        <f t="shared" ref="NJA28" si="4859">NIY28</f>
        <v>25436.086199999998</v>
      </c>
      <c r="NJB28" s="358"/>
      <c r="NJC28" s="358">
        <f t="shared" ref="NJC28" si="4860">NJA28</f>
        <v>25436.086199999998</v>
      </c>
      <c r="NJD28" s="358"/>
      <c r="NJE28" s="358">
        <f t="shared" ref="NJE28" si="4861">NJC28</f>
        <v>25436.086199999998</v>
      </c>
      <c r="NJF28" s="358"/>
      <c r="NJG28" s="358">
        <f t="shared" ref="NJG28" si="4862">NJE28</f>
        <v>25436.086199999998</v>
      </c>
      <c r="NJH28" s="358"/>
      <c r="NJI28" s="358">
        <f t="shared" ref="NJI28" si="4863">NJG28</f>
        <v>25436.086199999998</v>
      </c>
      <c r="NJJ28" s="358"/>
      <c r="NJK28" s="358">
        <f t="shared" ref="NJK28" si="4864">NJI28</f>
        <v>25436.086199999998</v>
      </c>
      <c r="NJL28" s="358"/>
      <c r="NJM28" s="358">
        <f t="shared" ref="NJM28" si="4865">NJK28</f>
        <v>25436.086199999998</v>
      </c>
      <c r="NJN28" s="358"/>
      <c r="NJO28" s="358">
        <f t="shared" ref="NJO28" si="4866">NJM28</f>
        <v>25436.086199999998</v>
      </c>
      <c r="NJP28" s="358"/>
      <c r="NJQ28" s="358">
        <f t="shared" ref="NJQ28" si="4867">NJO28</f>
        <v>25436.086199999998</v>
      </c>
      <c r="NJR28" s="358"/>
      <c r="NJS28" s="358">
        <f t="shared" ref="NJS28" si="4868">NJQ28</f>
        <v>25436.086199999998</v>
      </c>
      <c r="NJT28" s="358"/>
      <c r="NJU28" s="358">
        <f t="shared" ref="NJU28" si="4869">NJS28</f>
        <v>25436.086199999998</v>
      </c>
      <c r="NJV28" s="358"/>
      <c r="NJW28" s="358">
        <f t="shared" ref="NJW28" si="4870">NJU28</f>
        <v>25436.086199999998</v>
      </c>
      <c r="NJX28" s="358"/>
      <c r="NJY28" s="358">
        <f t="shared" ref="NJY28" si="4871">NJW28</f>
        <v>25436.086199999998</v>
      </c>
      <c r="NJZ28" s="358"/>
      <c r="NKA28" s="358">
        <f t="shared" ref="NKA28" si="4872">NJY28</f>
        <v>25436.086199999998</v>
      </c>
      <c r="NKB28" s="358"/>
      <c r="NKC28" s="358">
        <f t="shared" ref="NKC28" si="4873">NKA28</f>
        <v>25436.086199999998</v>
      </c>
      <c r="NKD28" s="358"/>
      <c r="NKE28" s="358">
        <f t="shared" ref="NKE28" si="4874">NKC28</f>
        <v>25436.086199999998</v>
      </c>
      <c r="NKF28" s="358"/>
      <c r="NKG28" s="358">
        <f t="shared" ref="NKG28" si="4875">NKE28</f>
        <v>25436.086199999998</v>
      </c>
      <c r="NKH28" s="358"/>
      <c r="NKI28" s="358">
        <f t="shared" ref="NKI28" si="4876">NKG28</f>
        <v>25436.086199999998</v>
      </c>
      <c r="NKJ28" s="358"/>
      <c r="NKK28" s="358">
        <f t="shared" ref="NKK28" si="4877">NKI28</f>
        <v>25436.086199999998</v>
      </c>
      <c r="NKL28" s="358"/>
      <c r="NKM28" s="358">
        <f t="shared" ref="NKM28" si="4878">NKK28</f>
        <v>25436.086199999998</v>
      </c>
      <c r="NKN28" s="358"/>
      <c r="NKO28" s="358">
        <f t="shared" ref="NKO28" si="4879">NKM28</f>
        <v>25436.086199999998</v>
      </c>
      <c r="NKP28" s="358"/>
      <c r="NKQ28" s="358">
        <f t="shared" ref="NKQ28" si="4880">NKO28</f>
        <v>25436.086199999998</v>
      </c>
      <c r="NKR28" s="358"/>
      <c r="NKS28" s="358">
        <f t="shared" ref="NKS28" si="4881">NKQ28</f>
        <v>25436.086199999998</v>
      </c>
      <c r="NKT28" s="358"/>
      <c r="NKU28" s="358">
        <f t="shared" ref="NKU28" si="4882">NKS28</f>
        <v>25436.086199999998</v>
      </c>
      <c r="NKV28" s="358"/>
      <c r="NKW28" s="358">
        <f t="shared" ref="NKW28" si="4883">NKU28</f>
        <v>25436.086199999998</v>
      </c>
      <c r="NKX28" s="358"/>
      <c r="NKY28" s="358">
        <f t="shared" ref="NKY28" si="4884">NKW28</f>
        <v>25436.086199999998</v>
      </c>
      <c r="NKZ28" s="358"/>
      <c r="NLA28" s="358">
        <f t="shared" ref="NLA28" si="4885">NKY28</f>
        <v>25436.086199999998</v>
      </c>
      <c r="NLB28" s="358"/>
      <c r="NLC28" s="358">
        <f t="shared" ref="NLC28" si="4886">NLA28</f>
        <v>25436.086199999998</v>
      </c>
      <c r="NLD28" s="358"/>
      <c r="NLE28" s="358">
        <f t="shared" ref="NLE28" si="4887">NLC28</f>
        <v>25436.086199999998</v>
      </c>
      <c r="NLF28" s="358"/>
      <c r="NLG28" s="358">
        <f t="shared" ref="NLG28" si="4888">NLE28</f>
        <v>25436.086199999998</v>
      </c>
      <c r="NLH28" s="358"/>
      <c r="NLI28" s="358">
        <f t="shared" ref="NLI28" si="4889">NLG28</f>
        <v>25436.086199999998</v>
      </c>
      <c r="NLJ28" s="358"/>
      <c r="NLK28" s="358">
        <f t="shared" ref="NLK28" si="4890">NLI28</f>
        <v>25436.086199999998</v>
      </c>
      <c r="NLL28" s="358"/>
      <c r="NLM28" s="358">
        <f t="shared" ref="NLM28" si="4891">NLK28</f>
        <v>25436.086199999998</v>
      </c>
      <c r="NLN28" s="358"/>
      <c r="NLO28" s="358">
        <f t="shared" ref="NLO28" si="4892">NLM28</f>
        <v>25436.086199999998</v>
      </c>
      <c r="NLP28" s="358"/>
      <c r="NLQ28" s="358">
        <f t="shared" ref="NLQ28" si="4893">NLO28</f>
        <v>25436.086199999998</v>
      </c>
      <c r="NLR28" s="358"/>
      <c r="NLS28" s="358">
        <f t="shared" ref="NLS28" si="4894">NLQ28</f>
        <v>25436.086199999998</v>
      </c>
      <c r="NLT28" s="358"/>
      <c r="NLU28" s="358">
        <f t="shared" ref="NLU28" si="4895">NLS28</f>
        <v>25436.086199999998</v>
      </c>
      <c r="NLV28" s="358"/>
      <c r="NLW28" s="358">
        <f t="shared" ref="NLW28" si="4896">NLU28</f>
        <v>25436.086199999998</v>
      </c>
      <c r="NLX28" s="358"/>
      <c r="NLY28" s="358">
        <f t="shared" ref="NLY28" si="4897">NLW28</f>
        <v>25436.086199999998</v>
      </c>
      <c r="NLZ28" s="358"/>
      <c r="NMA28" s="358">
        <f t="shared" ref="NMA28" si="4898">NLY28</f>
        <v>25436.086199999998</v>
      </c>
      <c r="NMB28" s="358"/>
      <c r="NMC28" s="358">
        <f t="shared" ref="NMC28" si="4899">NMA28</f>
        <v>25436.086199999998</v>
      </c>
      <c r="NMD28" s="358"/>
      <c r="NME28" s="358">
        <f t="shared" ref="NME28" si="4900">NMC28</f>
        <v>25436.086199999998</v>
      </c>
      <c r="NMF28" s="358"/>
      <c r="NMG28" s="358">
        <f t="shared" ref="NMG28" si="4901">NME28</f>
        <v>25436.086199999998</v>
      </c>
      <c r="NMH28" s="358"/>
      <c r="NMI28" s="358">
        <f t="shared" ref="NMI28" si="4902">NMG28</f>
        <v>25436.086199999998</v>
      </c>
      <c r="NMJ28" s="358"/>
      <c r="NMK28" s="358">
        <f t="shared" ref="NMK28" si="4903">NMI28</f>
        <v>25436.086199999998</v>
      </c>
      <c r="NML28" s="358"/>
      <c r="NMM28" s="358">
        <f t="shared" ref="NMM28" si="4904">NMK28</f>
        <v>25436.086199999998</v>
      </c>
      <c r="NMN28" s="358"/>
      <c r="NMO28" s="358">
        <f t="shared" ref="NMO28" si="4905">NMM28</f>
        <v>25436.086199999998</v>
      </c>
      <c r="NMP28" s="358"/>
      <c r="NMQ28" s="358">
        <f t="shared" ref="NMQ28" si="4906">NMO28</f>
        <v>25436.086199999998</v>
      </c>
      <c r="NMR28" s="358"/>
      <c r="NMS28" s="358">
        <f t="shared" ref="NMS28" si="4907">NMQ28</f>
        <v>25436.086199999998</v>
      </c>
      <c r="NMT28" s="358"/>
      <c r="NMU28" s="358">
        <f t="shared" ref="NMU28" si="4908">NMS28</f>
        <v>25436.086199999998</v>
      </c>
      <c r="NMV28" s="358"/>
      <c r="NMW28" s="358">
        <f t="shared" ref="NMW28" si="4909">NMU28</f>
        <v>25436.086199999998</v>
      </c>
      <c r="NMX28" s="358"/>
      <c r="NMY28" s="358">
        <f t="shared" ref="NMY28" si="4910">NMW28</f>
        <v>25436.086199999998</v>
      </c>
      <c r="NMZ28" s="358"/>
      <c r="NNA28" s="358">
        <f t="shared" ref="NNA28" si="4911">NMY28</f>
        <v>25436.086199999998</v>
      </c>
      <c r="NNB28" s="358"/>
      <c r="NNC28" s="358">
        <f t="shared" ref="NNC28" si="4912">NNA28</f>
        <v>25436.086199999998</v>
      </c>
      <c r="NND28" s="358"/>
      <c r="NNE28" s="358">
        <f t="shared" ref="NNE28" si="4913">NNC28</f>
        <v>25436.086199999998</v>
      </c>
      <c r="NNF28" s="358"/>
      <c r="NNG28" s="358">
        <f t="shared" ref="NNG28" si="4914">NNE28</f>
        <v>25436.086199999998</v>
      </c>
      <c r="NNH28" s="358"/>
      <c r="NNI28" s="358">
        <f t="shared" ref="NNI28" si="4915">NNG28</f>
        <v>25436.086199999998</v>
      </c>
      <c r="NNJ28" s="358"/>
      <c r="NNK28" s="358">
        <f t="shared" ref="NNK28" si="4916">NNI28</f>
        <v>25436.086199999998</v>
      </c>
      <c r="NNL28" s="358"/>
      <c r="NNM28" s="358">
        <f t="shared" ref="NNM28" si="4917">NNK28</f>
        <v>25436.086199999998</v>
      </c>
      <c r="NNN28" s="358"/>
      <c r="NNO28" s="358">
        <f t="shared" ref="NNO28" si="4918">NNM28</f>
        <v>25436.086199999998</v>
      </c>
      <c r="NNP28" s="358"/>
      <c r="NNQ28" s="358">
        <f t="shared" ref="NNQ28" si="4919">NNO28</f>
        <v>25436.086199999998</v>
      </c>
      <c r="NNR28" s="358"/>
      <c r="NNS28" s="358">
        <f t="shared" ref="NNS28" si="4920">NNQ28</f>
        <v>25436.086199999998</v>
      </c>
      <c r="NNT28" s="358"/>
      <c r="NNU28" s="358">
        <f t="shared" ref="NNU28" si="4921">NNS28</f>
        <v>25436.086199999998</v>
      </c>
      <c r="NNV28" s="358"/>
      <c r="NNW28" s="358">
        <f t="shared" ref="NNW28" si="4922">NNU28</f>
        <v>25436.086199999998</v>
      </c>
      <c r="NNX28" s="358"/>
      <c r="NNY28" s="358">
        <f t="shared" ref="NNY28" si="4923">NNW28</f>
        <v>25436.086199999998</v>
      </c>
      <c r="NNZ28" s="358"/>
      <c r="NOA28" s="358">
        <f t="shared" ref="NOA28" si="4924">NNY28</f>
        <v>25436.086199999998</v>
      </c>
      <c r="NOB28" s="358"/>
      <c r="NOC28" s="358">
        <f t="shared" ref="NOC28" si="4925">NOA28</f>
        <v>25436.086199999998</v>
      </c>
      <c r="NOD28" s="358"/>
      <c r="NOE28" s="358">
        <f t="shared" ref="NOE28" si="4926">NOC28</f>
        <v>25436.086199999998</v>
      </c>
      <c r="NOF28" s="358"/>
      <c r="NOG28" s="358">
        <f t="shared" ref="NOG28" si="4927">NOE28</f>
        <v>25436.086199999998</v>
      </c>
      <c r="NOH28" s="358"/>
      <c r="NOI28" s="358">
        <f t="shared" ref="NOI28" si="4928">NOG28</f>
        <v>25436.086199999998</v>
      </c>
      <c r="NOJ28" s="358"/>
      <c r="NOK28" s="358">
        <f t="shared" ref="NOK28" si="4929">NOI28</f>
        <v>25436.086199999998</v>
      </c>
      <c r="NOL28" s="358"/>
      <c r="NOM28" s="358">
        <f t="shared" ref="NOM28" si="4930">NOK28</f>
        <v>25436.086199999998</v>
      </c>
      <c r="NON28" s="358"/>
      <c r="NOO28" s="358">
        <f t="shared" ref="NOO28" si="4931">NOM28</f>
        <v>25436.086199999998</v>
      </c>
      <c r="NOP28" s="358"/>
      <c r="NOQ28" s="358">
        <f t="shared" ref="NOQ28" si="4932">NOO28</f>
        <v>25436.086199999998</v>
      </c>
      <c r="NOR28" s="358"/>
      <c r="NOS28" s="358">
        <f t="shared" ref="NOS28" si="4933">NOQ28</f>
        <v>25436.086199999998</v>
      </c>
      <c r="NOT28" s="358"/>
      <c r="NOU28" s="358">
        <f t="shared" ref="NOU28" si="4934">NOS28</f>
        <v>25436.086199999998</v>
      </c>
      <c r="NOV28" s="358"/>
      <c r="NOW28" s="358">
        <f t="shared" ref="NOW28" si="4935">NOU28</f>
        <v>25436.086199999998</v>
      </c>
      <c r="NOX28" s="358"/>
      <c r="NOY28" s="358">
        <f t="shared" ref="NOY28" si="4936">NOW28</f>
        <v>25436.086199999998</v>
      </c>
      <c r="NOZ28" s="358"/>
      <c r="NPA28" s="358">
        <f t="shared" ref="NPA28" si="4937">NOY28</f>
        <v>25436.086199999998</v>
      </c>
      <c r="NPB28" s="358"/>
      <c r="NPC28" s="358">
        <f t="shared" ref="NPC28" si="4938">NPA28</f>
        <v>25436.086199999998</v>
      </c>
      <c r="NPD28" s="358"/>
      <c r="NPE28" s="358">
        <f t="shared" ref="NPE28" si="4939">NPC28</f>
        <v>25436.086199999998</v>
      </c>
      <c r="NPF28" s="358"/>
      <c r="NPG28" s="358">
        <f t="shared" ref="NPG28" si="4940">NPE28</f>
        <v>25436.086199999998</v>
      </c>
      <c r="NPH28" s="358"/>
      <c r="NPI28" s="358">
        <f t="shared" ref="NPI28" si="4941">NPG28</f>
        <v>25436.086199999998</v>
      </c>
      <c r="NPJ28" s="358"/>
      <c r="NPK28" s="358">
        <f t="shared" ref="NPK28" si="4942">NPI28</f>
        <v>25436.086199999998</v>
      </c>
      <c r="NPL28" s="358"/>
      <c r="NPM28" s="358">
        <f t="shared" ref="NPM28" si="4943">NPK28</f>
        <v>25436.086199999998</v>
      </c>
      <c r="NPN28" s="358"/>
      <c r="NPO28" s="358">
        <f t="shared" ref="NPO28" si="4944">NPM28</f>
        <v>25436.086199999998</v>
      </c>
      <c r="NPP28" s="358"/>
      <c r="NPQ28" s="358">
        <f t="shared" ref="NPQ28" si="4945">NPO28</f>
        <v>25436.086199999998</v>
      </c>
      <c r="NPR28" s="358"/>
      <c r="NPS28" s="358">
        <f t="shared" ref="NPS28" si="4946">NPQ28</f>
        <v>25436.086199999998</v>
      </c>
      <c r="NPT28" s="358"/>
      <c r="NPU28" s="358">
        <f t="shared" ref="NPU28" si="4947">NPS28</f>
        <v>25436.086199999998</v>
      </c>
      <c r="NPV28" s="358"/>
      <c r="NPW28" s="358">
        <f t="shared" ref="NPW28" si="4948">NPU28</f>
        <v>25436.086199999998</v>
      </c>
      <c r="NPX28" s="358"/>
      <c r="NPY28" s="358">
        <f t="shared" ref="NPY28" si="4949">NPW28</f>
        <v>25436.086199999998</v>
      </c>
      <c r="NPZ28" s="358"/>
      <c r="NQA28" s="358">
        <f t="shared" ref="NQA28" si="4950">NPY28</f>
        <v>25436.086199999998</v>
      </c>
      <c r="NQB28" s="358"/>
      <c r="NQC28" s="358">
        <f t="shared" ref="NQC28" si="4951">NQA28</f>
        <v>25436.086199999998</v>
      </c>
      <c r="NQD28" s="358"/>
      <c r="NQE28" s="358">
        <f t="shared" ref="NQE28" si="4952">NQC28</f>
        <v>25436.086199999998</v>
      </c>
      <c r="NQF28" s="358"/>
      <c r="NQG28" s="358">
        <f t="shared" ref="NQG28" si="4953">NQE28</f>
        <v>25436.086199999998</v>
      </c>
      <c r="NQH28" s="358"/>
      <c r="NQI28" s="358">
        <f t="shared" ref="NQI28" si="4954">NQG28</f>
        <v>25436.086199999998</v>
      </c>
      <c r="NQJ28" s="358"/>
      <c r="NQK28" s="358">
        <f t="shared" ref="NQK28" si="4955">NQI28</f>
        <v>25436.086199999998</v>
      </c>
      <c r="NQL28" s="358"/>
      <c r="NQM28" s="358">
        <f t="shared" ref="NQM28" si="4956">NQK28</f>
        <v>25436.086199999998</v>
      </c>
      <c r="NQN28" s="358"/>
      <c r="NQO28" s="358">
        <f t="shared" ref="NQO28" si="4957">NQM28</f>
        <v>25436.086199999998</v>
      </c>
      <c r="NQP28" s="358"/>
      <c r="NQQ28" s="358">
        <f t="shared" ref="NQQ28" si="4958">NQO28</f>
        <v>25436.086199999998</v>
      </c>
      <c r="NQR28" s="358"/>
      <c r="NQS28" s="358">
        <f t="shared" ref="NQS28" si="4959">NQQ28</f>
        <v>25436.086199999998</v>
      </c>
      <c r="NQT28" s="358"/>
      <c r="NQU28" s="358">
        <f t="shared" ref="NQU28" si="4960">NQS28</f>
        <v>25436.086199999998</v>
      </c>
      <c r="NQV28" s="358"/>
      <c r="NQW28" s="358">
        <f t="shared" ref="NQW28" si="4961">NQU28</f>
        <v>25436.086199999998</v>
      </c>
      <c r="NQX28" s="358"/>
      <c r="NQY28" s="358">
        <f t="shared" ref="NQY28" si="4962">NQW28</f>
        <v>25436.086199999998</v>
      </c>
      <c r="NQZ28" s="358"/>
      <c r="NRA28" s="358">
        <f t="shared" ref="NRA28" si="4963">NQY28</f>
        <v>25436.086199999998</v>
      </c>
      <c r="NRB28" s="358"/>
      <c r="NRC28" s="358">
        <f t="shared" ref="NRC28" si="4964">NRA28</f>
        <v>25436.086199999998</v>
      </c>
      <c r="NRD28" s="358"/>
      <c r="NRE28" s="358">
        <f t="shared" ref="NRE28" si="4965">NRC28</f>
        <v>25436.086199999998</v>
      </c>
      <c r="NRF28" s="358"/>
      <c r="NRG28" s="358">
        <f t="shared" ref="NRG28" si="4966">NRE28</f>
        <v>25436.086199999998</v>
      </c>
      <c r="NRH28" s="358"/>
      <c r="NRI28" s="358">
        <f t="shared" ref="NRI28" si="4967">NRG28</f>
        <v>25436.086199999998</v>
      </c>
      <c r="NRJ28" s="358"/>
      <c r="NRK28" s="358">
        <f t="shared" ref="NRK28" si="4968">NRI28</f>
        <v>25436.086199999998</v>
      </c>
      <c r="NRL28" s="358"/>
      <c r="NRM28" s="358">
        <f t="shared" ref="NRM28" si="4969">NRK28</f>
        <v>25436.086199999998</v>
      </c>
      <c r="NRN28" s="358"/>
      <c r="NRO28" s="358">
        <f t="shared" ref="NRO28" si="4970">NRM28</f>
        <v>25436.086199999998</v>
      </c>
      <c r="NRP28" s="358"/>
      <c r="NRQ28" s="358">
        <f t="shared" ref="NRQ28" si="4971">NRO28</f>
        <v>25436.086199999998</v>
      </c>
      <c r="NRR28" s="358"/>
      <c r="NRS28" s="358">
        <f t="shared" ref="NRS28" si="4972">NRQ28</f>
        <v>25436.086199999998</v>
      </c>
      <c r="NRT28" s="358"/>
      <c r="NRU28" s="358">
        <f t="shared" ref="NRU28" si="4973">NRS28</f>
        <v>25436.086199999998</v>
      </c>
      <c r="NRV28" s="358"/>
      <c r="NRW28" s="358">
        <f t="shared" ref="NRW28" si="4974">NRU28</f>
        <v>25436.086199999998</v>
      </c>
      <c r="NRX28" s="358"/>
      <c r="NRY28" s="358">
        <f t="shared" ref="NRY28" si="4975">NRW28</f>
        <v>25436.086199999998</v>
      </c>
      <c r="NRZ28" s="358"/>
      <c r="NSA28" s="358">
        <f t="shared" ref="NSA28" si="4976">NRY28</f>
        <v>25436.086199999998</v>
      </c>
      <c r="NSB28" s="358"/>
      <c r="NSC28" s="358">
        <f t="shared" ref="NSC28" si="4977">NSA28</f>
        <v>25436.086199999998</v>
      </c>
      <c r="NSD28" s="358"/>
      <c r="NSE28" s="358">
        <f t="shared" ref="NSE28" si="4978">NSC28</f>
        <v>25436.086199999998</v>
      </c>
      <c r="NSF28" s="358"/>
      <c r="NSG28" s="358">
        <f t="shared" ref="NSG28" si="4979">NSE28</f>
        <v>25436.086199999998</v>
      </c>
      <c r="NSH28" s="358"/>
      <c r="NSI28" s="358">
        <f t="shared" ref="NSI28" si="4980">NSG28</f>
        <v>25436.086199999998</v>
      </c>
      <c r="NSJ28" s="358"/>
      <c r="NSK28" s="358">
        <f t="shared" ref="NSK28" si="4981">NSI28</f>
        <v>25436.086199999998</v>
      </c>
      <c r="NSL28" s="358"/>
      <c r="NSM28" s="358">
        <f t="shared" ref="NSM28" si="4982">NSK28</f>
        <v>25436.086199999998</v>
      </c>
      <c r="NSN28" s="358"/>
      <c r="NSO28" s="358">
        <f t="shared" ref="NSO28" si="4983">NSM28</f>
        <v>25436.086199999998</v>
      </c>
      <c r="NSP28" s="358"/>
      <c r="NSQ28" s="358">
        <f t="shared" ref="NSQ28" si="4984">NSO28</f>
        <v>25436.086199999998</v>
      </c>
      <c r="NSR28" s="358"/>
      <c r="NSS28" s="358">
        <f t="shared" ref="NSS28" si="4985">NSQ28</f>
        <v>25436.086199999998</v>
      </c>
      <c r="NST28" s="358"/>
      <c r="NSU28" s="358">
        <f t="shared" ref="NSU28" si="4986">NSS28</f>
        <v>25436.086199999998</v>
      </c>
      <c r="NSV28" s="358"/>
      <c r="NSW28" s="358">
        <f t="shared" ref="NSW28" si="4987">NSU28</f>
        <v>25436.086199999998</v>
      </c>
      <c r="NSX28" s="358"/>
      <c r="NSY28" s="358">
        <f t="shared" ref="NSY28" si="4988">NSW28</f>
        <v>25436.086199999998</v>
      </c>
      <c r="NSZ28" s="358"/>
      <c r="NTA28" s="358">
        <f t="shared" ref="NTA28" si="4989">NSY28</f>
        <v>25436.086199999998</v>
      </c>
      <c r="NTB28" s="358"/>
      <c r="NTC28" s="358">
        <f t="shared" ref="NTC28" si="4990">NTA28</f>
        <v>25436.086199999998</v>
      </c>
      <c r="NTD28" s="358"/>
      <c r="NTE28" s="358">
        <f t="shared" ref="NTE28" si="4991">NTC28</f>
        <v>25436.086199999998</v>
      </c>
      <c r="NTF28" s="358"/>
      <c r="NTG28" s="358">
        <f t="shared" ref="NTG28" si="4992">NTE28</f>
        <v>25436.086199999998</v>
      </c>
      <c r="NTH28" s="358"/>
      <c r="NTI28" s="358">
        <f t="shared" ref="NTI28" si="4993">NTG28</f>
        <v>25436.086199999998</v>
      </c>
      <c r="NTJ28" s="358"/>
      <c r="NTK28" s="358">
        <f t="shared" ref="NTK28" si="4994">NTI28</f>
        <v>25436.086199999998</v>
      </c>
      <c r="NTL28" s="358"/>
      <c r="NTM28" s="358">
        <f t="shared" ref="NTM28" si="4995">NTK28</f>
        <v>25436.086199999998</v>
      </c>
      <c r="NTN28" s="358"/>
      <c r="NTO28" s="358">
        <f t="shared" ref="NTO28" si="4996">NTM28</f>
        <v>25436.086199999998</v>
      </c>
      <c r="NTP28" s="358"/>
      <c r="NTQ28" s="358">
        <f t="shared" ref="NTQ28" si="4997">NTO28</f>
        <v>25436.086199999998</v>
      </c>
      <c r="NTR28" s="358"/>
      <c r="NTS28" s="358">
        <f t="shared" ref="NTS28" si="4998">NTQ28</f>
        <v>25436.086199999998</v>
      </c>
      <c r="NTT28" s="358"/>
      <c r="NTU28" s="358">
        <f t="shared" ref="NTU28" si="4999">NTS28</f>
        <v>25436.086199999998</v>
      </c>
      <c r="NTV28" s="358"/>
      <c r="NTW28" s="358">
        <f t="shared" ref="NTW28" si="5000">NTU28</f>
        <v>25436.086199999998</v>
      </c>
      <c r="NTX28" s="358"/>
      <c r="NTY28" s="358">
        <f t="shared" ref="NTY28" si="5001">NTW28</f>
        <v>25436.086199999998</v>
      </c>
      <c r="NTZ28" s="358"/>
      <c r="NUA28" s="358">
        <f t="shared" ref="NUA28" si="5002">NTY28</f>
        <v>25436.086199999998</v>
      </c>
      <c r="NUB28" s="358"/>
      <c r="NUC28" s="358">
        <f t="shared" ref="NUC28" si="5003">NUA28</f>
        <v>25436.086199999998</v>
      </c>
      <c r="NUD28" s="358"/>
      <c r="NUE28" s="358">
        <f t="shared" ref="NUE28" si="5004">NUC28</f>
        <v>25436.086199999998</v>
      </c>
      <c r="NUF28" s="358"/>
      <c r="NUG28" s="358">
        <f t="shared" ref="NUG28" si="5005">NUE28</f>
        <v>25436.086199999998</v>
      </c>
      <c r="NUH28" s="358"/>
      <c r="NUI28" s="358">
        <f t="shared" ref="NUI28" si="5006">NUG28</f>
        <v>25436.086199999998</v>
      </c>
      <c r="NUJ28" s="358"/>
      <c r="NUK28" s="358">
        <f t="shared" ref="NUK28" si="5007">NUI28</f>
        <v>25436.086199999998</v>
      </c>
      <c r="NUL28" s="358"/>
      <c r="NUM28" s="358">
        <f t="shared" ref="NUM28" si="5008">NUK28</f>
        <v>25436.086199999998</v>
      </c>
      <c r="NUN28" s="358"/>
      <c r="NUO28" s="358">
        <f t="shared" ref="NUO28" si="5009">NUM28</f>
        <v>25436.086199999998</v>
      </c>
      <c r="NUP28" s="358"/>
      <c r="NUQ28" s="358">
        <f t="shared" ref="NUQ28" si="5010">NUO28</f>
        <v>25436.086199999998</v>
      </c>
      <c r="NUR28" s="358"/>
      <c r="NUS28" s="358">
        <f t="shared" ref="NUS28" si="5011">NUQ28</f>
        <v>25436.086199999998</v>
      </c>
      <c r="NUT28" s="358"/>
      <c r="NUU28" s="358">
        <f t="shared" ref="NUU28" si="5012">NUS28</f>
        <v>25436.086199999998</v>
      </c>
      <c r="NUV28" s="358"/>
      <c r="NUW28" s="358">
        <f t="shared" ref="NUW28" si="5013">NUU28</f>
        <v>25436.086199999998</v>
      </c>
      <c r="NUX28" s="358"/>
      <c r="NUY28" s="358">
        <f t="shared" ref="NUY28" si="5014">NUW28</f>
        <v>25436.086199999998</v>
      </c>
      <c r="NUZ28" s="358"/>
      <c r="NVA28" s="358">
        <f t="shared" ref="NVA28" si="5015">NUY28</f>
        <v>25436.086199999998</v>
      </c>
      <c r="NVB28" s="358"/>
      <c r="NVC28" s="358">
        <f t="shared" ref="NVC28" si="5016">NVA28</f>
        <v>25436.086199999998</v>
      </c>
      <c r="NVD28" s="358"/>
      <c r="NVE28" s="358">
        <f t="shared" ref="NVE28" si="5017">NVC28</f>
        <v>25436.086199999998</v>
      </c>
      <c r="NVF28" s="358"/>
      <c r="NVG28" s="358">
        <f t="shared" ref="NVG28" si="5018">NVE28</f>
        <v>25436.086199999998</v>
      </c>
      <c r="NVH28" s="358"/>
      <c r="NVI28" s="358">
        <f t="shared" ref="NVI28" si="5019">NVG28</f>
        <v>25436.086199999998</v>
      </c>
      <c r="NVJ28" s="358"/>
      <c r="NVK28" s="358">
        <f t="shared" ref="NVK28" si="5020">NVI28</f>
        <v>25436.086199999998</v>
      </c>
      <c r="NVL28" s="358"/>
      <c r="NVM28" s="358">
        <f t="shared" ref="NVM28" si="5021">NVK28</f>
        <v>25436.086199999998</v>
      </c>
      <c r="NVN28" s="358"/>
      <c r="NVO28" s="358">
        <f t="shared" ref="NVO28" si="5022">NVM28</f>
        <v>25436.086199999998</v>
      </c>
      <c r="NVP28" s="358"/>
      <c r="NVQ28" s="358">
        <f t="shared" ref="NVQ28" si="5023">NVO28</f>
        <v>25436.086199999998</v>
      </c>
      <c r="NVR28" s="358"/>
      <c r="NVS28" s="358">
        <f t="shared" ref="NVS28" si="5024">NVQ28</f>
        <v>25436.086199999998</v>
      </c>
      <c r="NVT28" s="358"/>
      <c r="NVU28" s="358">
        <f t="shared" ref="NVU28" si="5025">NVS28</f>
        <v>25436.086199999998</v>
      </c>
      <c r="NVV28" s="358"/>
      <c r="NVW28" s="358">
        <f t="shared" ref="NVW28" si="5026">NVU28</f>
        <v>25436.086199999998</v>
      </c>
      <c r="NVX28" s="358"/>
      <c r="NVY28" s="358">
        <f t="shared" ref="NVY28" si="5027">NVW28</f>
        <v>25436.086199999998</v>
      </c>
      <c r="NVZ28" s="358"/>
      <c r="NWA28" s="358">
        <f t="shared" ref="NWA28" si="5028">NVY28</f>
        <v>25436.086199999998</v>
      </c>
      <c r="NWB28" s="358"/>
      <c r="NWC28" s="358">
        <f t="shared" ref="NWC28" si="5029">NWA28</f>
        <v>25436.086199999998</v>
      </c>
      <c r="NWD28" s="358"/>
      <c r="NWE28" s="358">
        <f t="shared" ref="NWE28" si="5030">NWC28</f>
        <v>25436.086199999998</v>
      </c>
      <c r="NWF28" s="358"/>
      <c r="NWG28" s="358">
        <f t="shared" ref="NWG28" si="5031">NWE28</f>
        <v>25436.086199999998</v>
      </c>
      <c r="NWH28" s="358"/>
      <c r="NWI28" s="358">
        <f t="shared" ref="NWI28" si="5032">NWG28</f>
        <v>25436.086199999998</v>
      </c>
      <c r="NWJ28" s="358"/>
      <c r="NWK28" s="358">
        <f t="shared" ref="NWK28" si="5033">NWI28</f>
        <v>25436.086199999998</v>
      </c>
      <c r="NWL28" s="358"/>
      <c r="NWM28" s="358">
        <f t="shared" ref="NWM28" si="5034">NWK28</f>
        <v>25436.086199999998</v>
      </c>
      <c r="NWN28" s="358"/>
      <c r="NWO28" s="358">
        <f t="shared" ref="NWO28" si="5035">NWM28</f>
        <v>25436.086199999998</v>
      </c>
      <c r="NWP28" s="358"/>
      <c r="NWQ28" s="358">
        <f t="shared" ref="NWQ28" si="5036">NWO28</f>
        <v>25436.086199999998</v>
      </c>
      <c r="NWR28" s="358"/>
      <c r="NWS28" s="358">
        <f t="shared" ref="NWS28" si="5037">NWQ28</f>
        <v>25436.086199999998</v>
      </c>
      <c r="NWT28" s="358"/>
      <c r="NWU28" s="358">
        <f t="shared" ref="NWU28" si="5038">NWS28</f>
        <v>25436.086199999998</v>
      </c>
      <c r="NWV28" s="358"/>
      <c r="NWW28" s="358">
        <f t="shared" ref="NWW28" si="5039">NWU28</f>
        <v>25436.086199999998</v>
      </c>
      <c r="NWX28" s="358"/>
      <c r="NWY28" s="358">
        <f t="shared" ref="NWY28" si="5040">NWW28</f>
        <v>25436.086199999998</v>
      </c>
      <c r="NWZ28" s="358"/>
      <c r="NXA28" s="358">
        <f t="shared" ref="NXA28" si="5041">NWY28</f>
        <v>25436.086199999998</v>
      </c>
      <c r="NXB28" s="358"/>
      <c r="NXC28" s="358">
        <f t="shared" ref="NXC28" si="5042">NXA28</f>
        <v>25436.086199999998</v>
      </c>
      <c r="NXD28" s="358"/>
      <c r="NXE28" s="358">
        <f t="shared" ref="NXE28" si="5043">NXC28</f>
        <v>25436.086199999998</v>
      </c>
      <c r="NXF28" s="358"/>
      <c r="NXG28" s="358">
        <f t="shared" ref="NXG28" si="5044">NXE28</f>
        <v>25436.086199999998</v>
      </c>
      <c r="NXH28" s="358"/>
      <c r="NXI28" s="358">
        <f t="shared" ref="NXI28" si="5045">NXG28</f>
        <v>25436.086199999998</v>
      </c>
      <c r="NXJ28" s="358"/>
      <c r="NXK28" s="358">
        <f t="shared" ref="NXK28" si="5046">NXI28</f>
        <v>25436.086199999998</v>
      </c>
      <c r="NXL28" s="358"/>
      <c r="NXM28" s="358">
        <f t="shared" ref="NXM28" si="5047">NXK28</f>
        <v>25436.086199999998</v>
      </c>
      <c r="NXN28" s="358"/>
      <c r="NXO28" s="358">
        <f t="shared" ref="NXO28" si="5048">NXM28</f>
        <v>25436.086199999998</v>
      </c>
      <c r="NXP28" s="358"/>
      <c r="NXQ28" s="358">
        <f t="shared" ref="NXQ28" si="5049">NXO28</f>
        <v>25436.086199999998</v>
      </c>
      <c r="NXR28" s="358"/>
      <c r="NXS28" s="358">
        <f t="shared" ref="NXS28" si="5050">NXQ28</f>
        <v>25436.086199999998</v>
      </c>
      <c r="NXT28" s="358"/>
      <c r="NXU28" s="358">
        <f t="shared" ref="NXU28" si="5051">NXS28</f>
        <v>25436.086199999998</v>
      </c>
      <c r="NXV28" s="358"/>
      <c r="NXW28" s="358">
        <f t="shared" ref="NXW28" si="5052">NXU28</f>
        <v>25436.086199999998</v>
      </c>
      <c r="NXX28" s="358"/>
      <c r="NXY28" s="358">
        <f t="shared" ref="NXY28" si="5053">NXW28</f>
        <v>25436.086199999998</v>
      </c>
      <c r="NXZ28" s="358"/>
      <c r="NYA28" s="358">
        <f t="shared" ref="NYA28" si="5054">NXY28</f>
        <v>25436.086199999998</v>
      </c>
      <c r="NYB28" s="358"/>
      <c r="NYC28" s="358">
        <f t="shared" ref="NYC28" si="5055">NYA28</f>
        <v>25436.086199999998</v>
      </c>
      <c r="NYD28" s="358"/>
      <c r="NYE28" s="358">
        <f t="shared" ref="NYE28" si="5056">NYC28</f>
        <v>25436.086199999998</v>
      </c>
      <c r="NYF28" s="358"/>
      <c r="NYG28" s="358">
        <f t="shared" ref="NYG28" si="5057">NYE28</f>
        <v>25436.086199999998</v>
      </c>
      <c r="NYH28" s="358"/>
      <c r="NYI28" s="358">
        <f t="shared" ref="NYI28" si="5058">NYG28</f>
        <v>25436.086199999998</v>
      </c>
      <c r="NYJ28" s="358"/>
      <c r="NYK28" s="358">
        <f t="shared" ref="NYK28" si="5059">NYI28</f>
        <v>25436.086199999998</v>
      </c>
      <c r="NYL28" s="358"/>
      <c r="NYM28" s="358">
        <f t="shared" ref="NYM28" si="5060">NYK28</f>
        <v>25436.086199999998</v>
      </c>
      <c r="NYN28" s="358"/>
      <c r="NYO28" s="358">
        <f t="shared" ref="NYO28" si="5061">NYM28</f>
        <v>25436.086199999998</v>
      </c>
      <c r="NYP28" s="358"/>
      <c r="NYQ28" s="358">
        <f t="shared" ref="NYQ28" si="5062">NYO28</f>
        <v>25436.086199999998</v>
      </c>
      <c r="NYR28" s="358"/>
      <c r="NYS28" s="358">
        <f t="shared" ref="NYS28" si="5063">NYQ28</f>
        <v>25436.086199999998</v>
      </c>
      <c r="NYT28" s="358"/>
      <c r="NYU28" s="358">
        <f t="shared" ref="NYU28" si="5064">NYS28</f>
        <v>25436.086199999998</v>
      </c>
      <c r="NYV28" s="358"/>
      <c r="NYW28" s="358">
        <f t="shared" ref="NYW28" si="5065">NYU28</f>
        <v>25436.086199999998</v>
      </c>
      <c r="NYX28" s="358"/>
      <c r="NYY28" s="358">
        <f t="shared" ref="NYY28" si="5066">NYW28</f>
        <v>25436.086199999998</v>
      </c>
      <c r="NYZ28" s="358"/>
      <c r="NZA28" s="358">
        <f t="shared" ref="NZA28" si="5067">NYY28</f>
        <v>25436.086199999998</v>
      </c>
      <c r="NZB28" s="358"/>
      <c r="NZC28" s="358">
        <f t="shared" ref="NZC28" si="5068">NZA28</f>
        <v>25436.086199999998</v>
      </c>
      <c r="NZD28" s="358"/>
      <c r="NZE28" s="358">
        <f t="shared" ref="NZE28" si="5069">NZC28</f>
        <v>25436.086199999998</v>
      </c>
      <c r="NZF28" s="358"/>
      <c r="NZG28" s="358">
        <f t="shared" ref="NZG28" si="5070">NZE28</f>
        <v>25436.086199999998</v>
      </c>
      <c r="NZH28" s="358"/>
      <c r="NZI28" s="358">
        <f t="shared" ref="NZI28" si="5071">NZG28</f>
        <v>25436.086199999998</v>
      </c>
      <c r="NZJ28" s="358"/>
      <c r="NZK28" s="358">
        <f t="shared" ref="NZK28" si="5072">NZI28</f>
        <v>25436.086199999998</v>
      </c>
      <c r="NZL28" s="358"/>
      <c r="NZM28" s="358">
        <f t="shared" ref="NZM28" si="5073">NZK28</f>
        <v>25436.086199999998</v>
      </c>
      <c r="NZN28" s="358"/>
      <c r="NZO28" s="358">
        <f t="shared" ref="NZO28" si="5074">NZM28</f>
        <v>25436.086199999998</v>
      </c>
      <c r="NZP28" s="358"/>
      <c r="NZQ28" s="358">
        <f t="shared" ref="NZQ28" si="5075">NZO28</f>
        <v>25436.086199999998</v>
      </c>
      <c r="NZR28" s="358"/>
      <c r="NZS28" s="358">
        <f t="shared" ref="NZS28" si="5076">NZQ28</f>
        <v>25436.086199999998</v>
      </c>
      <c r="NZT28" s="358"/>
      <c r="NZU28" s="358">
        <f t="shared" ref="NZU28" si="5077">NZS28</f>
        <v>25436.086199999998</v>
      </c>
      <c r="NZV28" s="358"/>
      <c r="NZW28" s="358">
        <f t="shared" ref="NZW28" si="5078">NZU28</f>
        <v>25436.086199999998</v>
      </c>
      <c r="NZX28" s="358"/>
      <c r="NZY28" s="358">
        <f t="shared" ref="NZY28" si="5079">NZW28</f>
        <v>25436.086199999998</v>
      </c>
      <c r="NZZ28" s="358"/>
      <c r="OAA28" s="358">
        <f t="shared" ref="OAA28" si="5080">NZY28</f>
        <v>25436.086199999998</v>
      </c>
      <c r="OAB28" s="358"/>
      <c r="OAC28" s="358">
        <f t="shared" ref="OAC28" si="5081">OAA28</f>
        <v>25436.086199999998</v>
      </c>
      <c r="OAD28" s="358"/>
      <c r="OAE28" s="358">
        <f t="shared" ref="OAE28" si="5082">OAC28</f>
        <v>25436.086199999998</v>
      </c>
      <c r="OAF28" s="358"/>
      <c r="OAG28" s="358">
        <f t="shared" ref="OAG28" si="5083">OAE28</f>
        <v>25436.086199999998</v>
      </c>
      <c r="OAH28" s="358"/>
      <c r="OAI28" s="358">
        <f t="shared" ref="OAI28" si="5084">OAG28</f>
        <v>25436.086199999998</v>
      </c>
      <c r="OAJ28" s="358"/>
      <c r="OAK28" s="358">
        <f t="shared" ref="OAK28" si="5085">OAI28</f>
        <v>25436.086199999998</v>
      </c>
      <c r="OAL28" s="358"/>
      <c r="OAM28" s="358">
        <f t="shared" ref="OAM28" si="5086">OAK28</f>
        <v>25436.086199999998</v>
      </c>
      <c r="OAN28" s="358"/>
      <c r="OAO28" s="358">
        <f t="shared" ref="OAO28" si="5087">OAM28</f>
        <v>25436.086199999998</v>
      </c>
      <c r="OAP28" s="358"/>
      <c r="OAQ28" s="358">
        <f t="shared" ref="OAQ28" si="5088">OAO28</f>
        <v>25436.086199999998</v>
      </c>
      <c r="OAR28" s="358"/>
      <c r="OAS28" s="358">
        <f t="shared" ref="OAS28" si="5089">OAQ28</f>
        <v>25436.086199999998</v>
      </c>
      <c r="OAT28" s="358"/>
      <c r="OAU28" s="358">
        <f t="shared" ref="OAU28" si="5090">OAS28</f>
        <v>25436.086199999998</v>
      </c>
      <c r="OAV28" s="358"/>
      <c r="OAW28" s="358">
        <f t="shared" ref="OAW28" si="5091">OAU28</f>
        <v>25436.086199999998</v>
      </c>
      <c r="OAX28" s="358"/>
      <c r="OAY28" s="358">
        <f t="shared" ref="OAY28" si="5092">OAW28</f>
        <v>25436.086199999998</v>
      </c>
      <c r="OAZ28" s="358"/>
      <c r="OBA28" s="358">
        <f t="shared" ref="OBA28" si="5093">OAY28</f>
        <v>25436.086199999998</v>
      </c>
      <c r="OBB28" s="358"/>
      <c r="OBC28" s="358">
        <f t="shared" ref="OBC28" si="5094">OBA28</f>
        <v>25436.086199999998</v>
      </c>
      <c r="OBD28" s="358"/>
      <c r="OBE28" s="358">
        <f t="shared" ref="OBE28" si="5095">OBC28</f>
        <v>25436.086199999998</v>
      </c>
      <c r="OBF28" s="358"/>
      <c r="OBG28" s="358">
        <f t="shared" ref="OBG28" si="5096">OBE28</f>
        <v>25436.086199999998</v>
      </c>
      <c r="OBH28" s="358"/>
      <c r="OBI28" s="358">
        <f t="shared" ref="OBI28" si="5097">OBG28</f>
        <v>25436.086199999998</v>
      </c>
      <c r="OBJ28" s="358"/>
      <c r="OBK28" s="358">
        <f t="shared" ref="OBK28" si="5098">OBI28</f>
        <v>25436.086199999998</v>
      </c>
      <c r="OBL28" s="358"/>
      <c r="OBM28" s="358">
        <f t="shared" ref="OBM28" si="5099">OBK28</f>
        <v>25436.086199999998</v>
      </c>
      <c r="OBN28" s="358"/>
      <c r="OBO28" s="358">
        <f t="shared" ref="OBO28" si="5100">OBM28</f>
        <v>25436.086199999998</v>
      </c>
      <c r="OBP28" s="358"/>
      <c r="OBQ28" s="358">
        <f t="shared" ref="OBQ28" si="5101">OBO28</f>
        <v>25436.086199999998</v>
      </c>
      <c r="OBR28" s="358"/>
      <c r="OBS28" s="358">
        <f t="shared" ref="OBS28" si="5102">OBQ28</f>
        <v>25436.086199999998</v>
      </c>
      <c r="OBT28" s="358"/>
      <c r="OBU28" s="358">
        <f t="shared" ref="OBU28" si="5103">OBS28</f>
        <v>25436.086199999998</v>
      </c>
      <c r="OBV28" s="358"/>
      <c r="OBW28" s="358">
        <f t="shared" ref="OBW28" si="5104">OBU28</f>
        <v>25436.086199999998</v>
      </c>
      <c r="OBX28" s="358"/>
      <c r="OBY28" s="358">
        <f t="shared" ref="OBY28" si="5105">OBW28</f>
        <v>25436.086199999998</v>
      </c>
      <c r="OBZ28" s="358"/>
      <c r="OCA28" s="358">
        <f t="shared" ref="OCA28" si="5106">OBY28</f>
        <v>25436.086199999998</v>
      </c>
      <c r="OCB28" s="358"/>
      <c r="OCC28" s="358">
        <f t="shared" ref="OCC28" si="5107">OCA28</f>
        <v>25436.086199999998</v>
      </c>
      <c r="OCD28" s="358"/>
      <c r="OCE28" s="358">
        <f t="shared" ref="OCE28" si="5108">OCC28</f>
        <v>25436.086199999998</v>
      </c>
      <c r="OCF28" s="358"/>
      <c r="OCG28" s="358">
        <f t="shared" ref="OCG28" si="5109">OCE28</f>
        <v>25436.086199999998</v>
      </c>
      <c r="OCH28" s="358"/>
      <c r="OCI28" s="358">
        <f t="shared" ref="OCI28" si="5110">OCG28</f>
        <v>25436.086199999998</v>
      </c>
      <c r="OCJ28" s="358"/>
      <c r="OCK28" s="358">
        <f t="shared" ref="OCK28" si="5111">OCI28</f>
        <v>25436.086199999998</v>
      </c>
      <c r="OCL28" s="358"/>
      <c r="OCM28" s="358">
        <f t="shared" ref="OCM28" si="5112">OCK28</f>
        <v>25436.086199999998</v>
      </c>
      <c r="OCN28" s="358"/>
      <c r="OCO28" s="358">
        <f t="shared" ref="OCO28" si="5113">OCM28</f>
        <v>25436.086199999998</v>
      </c>
      <c r="OCP28" s="358"/>
      <c r="OCQ28" s="358">
        <f t="shared" ref="OCQ28" si="5114">OCO28</f>
        <v>25436.086199999998</v>
      </c>
      <c r="OCR28" s="358"/>
      <c r="OCS28" s="358">
        <f t="shared" ref="OCS28" si="5115">OCQ28</f>
        <v>25436.086199999998</v>
      </c>
      <c r="OCT28" s="358"/>
      <c r="OCU28" s="358">
        <f t="shared" ref="OCU28" si="5116">OCS28</f>
        <v>25436.086199999998</v>
      </c>
      <c r="OCV28" s="358"/>
      <c r="OCW28" s="358">
        <f t="shared" ref="OCW28" si="5117">OCU28</f>
        <v>25436.086199999998</v>
      </c>
      <c r="OCX28" s="358"/>
      <c r="OCY28" s="358">
        <f t="shared" ref="OCY28" si="5118">OCW28</f>
        <v>25436.086199999998</v>
      </c>
      <c r="OCZ28" s="358"/>
      <c r="ODA28" s="358">
        <f t="shared" ref="ODA28" si="5119">OCY28</f>
        <v>25436.086199999998</v>
      </c>
      <c r="ODB28" s="358"/>
      <c r="ODC28" s="358">
        <f t="shared" ref="ODC28" si="5120">ODA28</f>
        <v>25436.086199999998</v>
      </c>
      <c r="ODD28" s="358"/>
      <c r="ODE28" s="358">
        <f t="shared" ref="ODE28" si="5121">ODC28</f>
        <v>25436.086199999998</v>
      </c>
      <c r="ODF28" s="358"/>
      <c r="ODG28" s="358">
        <f t="shared" ref="ODG28" si="5122">ODE28</f>
        <v>25436.086199999998</v>
      </c>
      <c r="ODH28" s="358"/>
      <c r="ODI28" s="358">
        <f t="shared" ref="ODI28" si="5123">ODG28</f>
        <v>25436.086199999998</v>
      </c>
      <c r="ODJ28" s="358"/>
      <c r="ODK28" s="358">
        <f t="shared" ref="ODK28" si="5124">ODI28</f>
        <v>25436.086199999998</v>
      </c>
      <c r="ODL28" s="358"/>
      <c r="ODM28" s="358">
        <f t="shared" ref="ODM28" si="5125">ODK28</f>
        <v>25436.086199999998</v>
      </c>
      <c r="ODN28" s="358"/>
      <c r="ODO28" s="358">
        <f t="shared" ref="ODO28" si="5126">ODM28</f>
        <v>25436.086199999998</v>
      </c>
      <c r="ODP28" s="358"/>
      <c r="ODQ28" s="358">
        <f t="shared" ref="ODQ28" si="5127">ODO28</f>
        <v>25436.086199999998</v>
      </c>
      <c r="ODR28" s="358"/>
      <c r="ODS28" s="358">
        <f t="shared" ref="ODS28" si="5128">ODQ28</f>
        <v>25436.086199999998</v>
      </c>
      <c r="ODT28" s="358"/>
      <c r="ODU28" s="358">
        <f t="shared" ref="ODU28" si="5129">ODS28</f>
        <v>25436.086199999998</v>
      </c>
      <c r="ODV28" s="358"/>
      <c r="ODW28" s="358">
        <f t="shared" ref="ODW28" si="5130">ODU28</f>
        <v>25436.086199999998</v>
      </c>
      <c r="ODX28" s="358"/>
      <c r="ODY28" s="358">
        <f t="shared" ref="ODY28" si="5131">ODW28</f>
        <v>25436.086199999998</v>
      </c>
      <c r="ODZ28" s="358"/>
      <c r="OEA28" s="358">
        <f t="shared" ref="OEA28" si="5132">ODY28</f>
        <v>25436.086199999998</v>
      </c>
      <c r="OEB28" s="358"/>
      <c r="OEC28" s="358">
        <f t="shared" ref="OEC28" si="5133">OEA28</f>
        <v>25436.086199999998</v>
      </c>
      <c r="OED28" s="358"/>
      <c r="OEE28" s="358">
        <f t="shared" ref="OEE28" si="5134">OEC28</f>
        <v>25436.086199999998</v>
      </c>
      <c r="OEF28" s="358"/>
      <c r="OEG28" s="358">
        <f t="shared" ref="OEG28" si="5135">OEE28</f>
        <v>25436.086199999998</v>
      </c>
      <c r="OEH28" s="358"/>
      <c r="OEI28" s="358">
        <f t="shared" ref="OEI28" si="5136">OEG28</f>
        <v>25436.086199999998</v>
      </c>
      <c r="OEJ28" s="358"/>
      <c r="OEK28" s="358">
        <f t="shared" ref="OEK28" si="5137">OEI28</f>
        <v>25436.086199999998</v>
      </c>
      <c r="OEL28" s="358"/>
      <c r="OEM28" s="358">
        <f t="shared" ref="OEM28" si="5138">OEK28</f>
        <v>25436.086199999998</v>
      </c>
      <c r="OEN28" s="358"/>
      <c r="OEO28" s="358">
        <f t="shared" ref="OEO28" si="5139">OEM28</f>
        <v>25436.086199999998</v>
      </c>
      <c r="OEP28" s="358"/>
      <c r="OEQ28" s="358">
        <f t="shared" ref="OEQ28" si="5140">OEO28</f>
        <v>25436.086199999998</v>
      </c>
      <c r="OER28" s="358"/>
      <c r="OES28" s="358">
        <f t="shared" ref="OES28" si="5141">OEQ28</f>
        <v>25436.086199999998</v>
      </c>
      <c r="OET28" s="358"/>
      <c r="OEU28" s="358">
        <f t="shared" ref="OEU28" si="5142">OES28</f>
        <v>25436.086199999998</v>
      </c>
      <c r="OEV28" s="358"/>
      <c r="OEW28" s="358">
        <f t="shared" ref="OEW28" si="5143">OEU28</f>
        <v>25436.086199999998</v>
      </c>
      <c r="OEX28" s="358"/>
      <c r="OEY28" s="358">
        <f t="shared" ref="OEY28" si="5144">OEW28</f>
        <v>25436.086199999998</v>
      </c>
      <c r="OEZ28" s="358"/>
      <c r="OFA28" s="358">
        <f t="shared" ref="OFA28" si="5145">OEY28</f>
        <v>25436.086199999998</v>
      </c>
      <c r="OFB28" s="358"/>
      <c r="OFC28" s="358">
        <f t="shared" ref="OFC28" si="5146">OFA28</f>
        <v>25436.086199999998</v>
      </c>
      <c r="OFD28" s="358"/>
      <c r="OFE28" s="358">
        <f t="shared" ref="OFE28" si="5147">OFC28</f>
        <v>25436.086199999998</v>
      </c>
      <c r="OFF28" s="358"/>
      <c r="OFG28" s="358">
        <f t="shared" ref="OFG28" si="5148">OFE28</f>
        <v>25436.086199999998</v>
      </c>
      <c r="OFH28" s="358"/>
      <c r="OFI28" s="358">
        <f t="shared" ref="OFI28" si="5149">OFG28</f>
        <v>25436.086199999998</v>
      </c>
      <c r="OFJ28" s="358"/>
      <c r="OFK28" s="358">
        <f t="shared" ref="OFK28" si="5150">OFI28</f>
        <v>25436.086199999998</v>
      </c>
      <c r="OFL28" s="358"/>
      <c r="OFM28" s="358">
        <f t="shared" ref="OFM28" si="5151">OFK28</f>
        <v>25436.086199999998</v>
      </c>
      <c r="OFN28" s="358"/>
      <c r="OFO28" s="358">
        <f t="shared" ref="OFO28" si="5152">OFM28</f>
        <v>25436.086199999998</v>
      </c>
      <c r="OFP28" s="358"/>
      <c r="OFQ28" s="358">
        <f t="shared" ref="OFQ28" si="5153">OFO28</f>
        <v>25436.086199999998</v>
      </c>
      <c r="OFR28" s="358"/>
      <c r="OFS28" s="358">
        <f t="shared" ref="OFS28" si="5154">OFQ28</f>
        <v>25436.086199999998</v>
      </c>
      <c r="OFT28" s="358"/>
      <c r="OFU28" s="358">
        <f t="shared" ref="OFU28" si="5155">OFS28</f>
        <v>25436.086199999998</v>
      </c>
      <c r="OFV28" s="358"/>
      <c r="OFW28" s="358">
        <f t="shared" ref="OFW28" si="5156">OFU28</f>
        <v>25436.086199999998</v>
      </c>
      <c r="OFX28" s="358"/>
      <c r="OFY28" s="358">
        <f t="shared" ref="OFY28" si="5157">OFW28</f>
        <v>25436.086199999998</v>
      </c>
      <c r="OFZ28" s="358"/>
      <c r="OGA28" s="358">
        <f t="shared" ref="OGA28" si="5158">OFY28</f>
        <v>25436.086199999998</v>
      </c>
      <c r="OGB28" s="358"/>
      <c r="OGC28" s="358">
        <f t="shared" ref="OGC28" si="5159">OGA28</f>
        <v>25436.086199999998</v>
      </c>
      <c r="OGD28" s="358"/>
      <c r="OGE28" s="358">
        <f t="shared" ref="OGE28" si="5160">OGC28</f>
        <v>25436.086199999998</v>
      </c>
      <c r="OGF28" s="358"/>
      <c r="OGG28" s="358">
        <f t="shared" ref="OGG28" si="5161">OGE28</f>
        <v>25436.086199999998</v>
      </c>
      <c r="OGH28" s="358"/>
      <c r="OGI28" s="358">
        <f t="shared" ref="OGI28" si="5162">OGG28</f>
        <v>25436.086199999998</v>
      </c>
      <c r="OGJ28" s="358"/>
      <c r="OGK28" s="358">
        <f t="shared" ref="OGK28" si="5163">OGI28</f>
        <v>25436.086199999998</v>
      </c>
      <c r="OGL28" s="358"/>
      <c r="OGM28" s="358">
        <f t="shared" ref="OGM28" si="5164">OGK28</f>
        <v>25436.086199999998</v>
      </c>
      <c r="OGN28" s="358"/>
      <c r="OGO28" s="358">
        <f t="shared" ref="OGO28" si="5165">OGM28</f>
        <v>25436.086199999998</v>
      </c>
      <c r="OGP28" s="358"/>
      <c r="OGQ28" s="358">
        <f t="shared" ref="OGQ28" si="5166">OGO28</f>
        <v>25436.086199999998</v>
      </c>
      <c r="OGR28" s="358"/>
      <c r="OGS28" s="358">
        <f t="shared" ref="OGS28" si="5167">OGQ28</f>
        <v>25436.086199999998</v>
      </c>
      <c r="OGT28" s="358"/>
      <c r="OGU28" s="358">
        <f t="shared" ref="OGU28" si="5168">OGS28</f>
        <v>25436.086199999998</v>
      </c>
      <c r="OGV28" s="358"/>
      <c r="OGW28" s="358">
        <f t="shared" ref="OGW28" si="5169">OGU28</f>
        <v>25436.086199999998</v>
      </c>
      <c r="OGX28" s="358"/>
      <c r="OGY28" s="358">
        <f t="shared" ref="OGY28" si="5170">OGW28</f>
        <v>25436.086199999998</v>
      </c>
      <c r="OGZ28" s="358"/>
      <c r="OHA28" s="358">
        <f t="shared" ref="OHA28" si="5171">OGY28</f>
        <v>25436.086199999998</v>
      </c>
      <c r="OHB28" s="358"/>
      <c r="OHC28" s="358">
        <f t="shared" ref="OHC28" si="5172">OHA28</f>
        <v>25436.086199999998</v>
      </c>
      <c r="OHD28" s="358"/>
      <c r="OHE28" s="358">
        <f t="shared" ref="OHE28" si="5173">OHC28</f>
        <v>25436.086199999998</v>
      </c>
      <c r="OHF28" s="358"/>
      <c r="OHG28" s="358">
        <f t="shared" ref="OHG28" si="5174">OHE28</f>
        <v>25436.086199999998</v>
      </c>
      <c r="OHH28" s="358"/>
      <c r="OHI28" s="358">
        <f t="shared" ref="OHI28" si="5175">OHG28</f>
        <v>25436.086199999998</v>
      </c>
      <c r="OHJ28" s="358"/>
      <c r="OHK28" s="358">
        <f t="shared" ref="OHK28" si="5176">OHI28</f>
        <v>25436.086199999998</v>
      </c>
      <c r="OHL28" s="358"/>
      <c r="OHM28" s="358">
        <f t="shared" ref="OHM28" si="5177">OHK28</f>
        <v>25436.086199999998</v>
      </c>
      <c r="OHN28" s="358"/>
      <c r="OHO28" s="358">
        <f t="shared" ref="OHO28" si="5178">OHM28</f>
        <v>25436.086199999998</v>
      </c>
      <c r="OHP28" s="358"/>
      <c r="OHQ28" s="358">
        <f t="shared" ref="OHQ28" si="5179">OHO28</f>
        <v>25436.086199999998</v>
      </c>
      <c r="OHR28" s="358"/>
      <c r="OHS28" s="358">
        <f t="shared" ref="OHS28" si="5180">OHQ28</f>
        <v>25436.086199999998</v>
      </c>
      <c r="OHT28" s="358"/>
      <c r="OHU28" s="358">
        <f t="shared" ref="OHU28" si="5181">OHS28</f>
        <v>25436.086199999998</v>
      </c>
      <c r="OHV28" s="358"/>
      <c r="OHW28" s="358">
        <f t="shared" ref="OHW28" si="5182">OHU28</f>
        <v>25436.086199999998</v>
      </c>
      <c r="OHX28" s="358"/>
      <c r="OHY28" s="358">
        <f t="shared" ref="OHY28" si="5183">OHW28</f>
        <v>25436.086199999998</v>
      </c>
      <c r="OHZ28" s="358"/>
      <c r="OIA28" s="358">
        <f t="shared" ref="OIA28" si="5184">OHY28</f>
        <v>25436.086199999998</v>
      </c>
      <c r="OIB28" s="358"/>
      <c r="OIC28" s="358">
        <f t="shared" ref="OIC28" si="5185">OIA28</f>
        <v>25436.086199999998</v>
      </c>
      <c r="OID28" s="358"/>
      <c r="OIE28" s="358">
        <f t="shared" ref="OIE28" si="5186">OIC28</f>
        <v>25436.086199999998</v>
      </c>
      <c r="OIF28" s="358"/>
      <c r="OIG28" s="358">
        <f t="shared" ref="OIG28" si="5187">OIE28</f>
        <v>25436.086199999998</v>
      </c>
      <c r="OIH28" s="358"/>
      <c r="OII28" s="358">
        <f t="shared" ref="OII28" si="5188">OIG28</f>
        <v>25436.086199999998</v>
      </c>
      <c r="OIJ28" s="358"/>
      <c r="OIK28" s="358">
        <f t="shared" ref="OIK28" si="5189">OII28</f>
        <v>25436.086199999998</v>
      </c>
      <c r="OIL28" s="358"/>
      <c r="OIM28" s="358">
        <f t="shared" ref="OIM28" si="5190">OIK28</f>
        <v>25436.086199999998</v>
      </c>
      <c r="OIN28" s="358"/>
      <c r="OIO28" s="358">
        <f t="shared" ref="OIO28" si="5191">OIM28</f>
        <v>25436.086199999998</v>
      </c>
      <c r="OIP28" s="358"/>
      <c r="OIQ28" s="358">
        <f t="shared" ref="OIQ28" si="5192">OIO28</f>
        <v>25436.086199999998</v>
      </c>
      <c r="OIR28" s="358"/>
      <c r="OIS28" s="358">
        <f t="shared" ref="OIS28" si="5193">OIQ28</f>
        <v>25436.086199999998</v>
      </c>
      <c r="OIT28" s="358"/>
      <c r="OIU28" s="358">
        <f t="shared" ref="OIU28" si="5194">OIS28</f>
        <v>25436.086199999998</v>
      </c>
      <c r="OIV28" s="358"/>
      <c r="OIW28" s="358">
        <f t="shared" ref="OIW28" si="5195">OIU28</f>
        <v>25436.086199999998</v>
      </c>
      <c r="OIX28" s="358"/>
      <c r="OIY28" s="358">
        <f t="shared" ref="OIY28" si="5196">OIW28</f>
        <v>25436.086199999998</v>
      </c>
      <c r="OIZ28" s="358"/>
      <c r="OJA28" s="358">
        <f t="shared" ref="OJA28" si="5197">OIY28</f>
        <v>25436.086199999998</v>
      </c>
      <c r="OJB28" s="358"/>
      <c r="OJC28" s="358">
        <f t="shared" ref="OJC28" si="5198">OJA28</f>
        <v>25436.086199999998</v>
      </c>
      <c r="OJD28" s="358"/>
      <c r="OJE28" s="358">
        <f t="shared" ref="OJE28" si="5199">OJC28</f>
        <v>25436.086199999998</v>
      </c>
      <c r="OJF28" s="358"/>
      <c r="OJG28" s="358">
        <f t="shared" ref="OJG28" si="5200">OJE28</f>
        <v>25436.086199999998</v>
      </c>
      <c r="OJH28" s="358"/>
      <c r="OJI28" s="358">
        <f t="shared" ref="OJI28" si="5201">OJG28</f>
        <v>25436.086199999998</v>
      </c>
      <c r="OJJ28" s="358"/>
      <c r="OJK28" s="358">
        <f t="shared" ref="OJK28" si="5202">OJI28</f>
        <v>25436.086199999998</v>
      </c>
      <c r="OJL28" s="358"/>
      <c r="OJM28" s="358">
        <f t="shared" ref="OJM28" si="5203">OJK28</f>
        <v>25436.086199999998</v>
      </c>
      <c r="OJN28" s="358"/>
      <c r="OJO28" s="358">
        <f t="shared" ref="OJO28" si="5204">OJM28</f>
        <v>25436.086199999998</v>
      </c>
      <c r="OJP28" s="358"/>
      <c r="OJQ28" s="358">
        <f t="shared" ref="OJQ28" si="5205">OJO28</f>
        <v>25436.086199999998</v>
      </c>
      <c r="OJR28" s="358"/>
      <c r="OJS28" s="358">
        <f t="shared" ref="OJS28" si="5206">OJQ28</f>
        <v>25436.086199999998</v>
      </c>
      <c r="OJT28" s="358"/>
      <c r="OJU28" s="358">
        <f t="shared" ref="OJU28" si="5207">OJS28</f>
        <v>25436.086199999998</v>
      </c>
      <c r="OJV28" s="358"/>
      <c r="OJW28" s="358">
        <f t="shared" ref="OJW28" si="5208">OJU28</f>
        <v>25436.086199999998</v>
      </c>
      <c r="OJX28" s="358"/>
      <c r="OJY28" s="358">
        <f t="shared" ref="OJY28" si="5209">OJW28</f>
        <v>25436.086199999998</v>
      </c>
      <c r="OJZ28" s="358"/>
      <c r="OKA28" s="358">
        <f t="shared" ref="OKA28" si="5210">OJY28</f>
        <v>25436.086199999998</v>
      </c>
      <c r="OKB28" s="358"/>
      <c r="OKC28" s="358">
        <f t="shared" ref="OKC28" si="5211">OKA28</f>
        <v>25436.086199999998</v>
      </c>
      <c r="OKD28" s="358"/>
      <c r="OKE28" s="358">
        <f t="shared" ref="OKE28" si="5212">OKC28</f>
        <v>25436.086199999998</v>
      </c>
      <c r="OKF28" s="358"/>
      <c r="OKG28" s="358">
        <f t="shared" ref="OKG28" si="5213">OKE28</f>
        <v>25436.086199999998</v>
      </c>
      <c r="OKH28" s="358"/>
      <c r="OKI28" s="358">
        <f t="shared" ref="OKI28" si="5214">OKG28</f>
        <v>25436.086199999998</v>
      </c>
      <c r="OKJ28" s="358"/>
      <c r="OKK28" s="358">
        <f t="shared" ref="OKK28" si="5215">OKI28</f>
        <v>25436.086199999998</v>
      </c>
      <c r="OKL28" s="358"/>
      <c r="OKM28" s="358">
        <f t="shared" ref="OKM28" si="5216">OKK28</f>
        <v>25436.086199999998</v>
      </c>
      <c r="OKN28" s="358"/>
      <c r="OKO28" s="358">
        <f t="shared" ref="OKO28" si="5217">OKM28</f>
        <v>25436.086199999998</v>
      </c>
      <c r="OKP28" s="358"/>
      <c r="OKQ28" s="358">
        <f t="shared" ref="OKQ28" si="5218">OKO28</f>
        <v>25436.086199999998</v>
      </c>
      <c r="OKR28" s="358"/>
      <c r="OKS28" s="358">
        <f t="shared" ref="OKS28" si="5219">OKQ28</f>
        <v>25436.086199999998</v>
      </c>
      <c r="OKT28" s="358"/>
      <c r="OKU28" s="358">
        <f t="shared" ref="OKU28" si="5220">OKS28</f>
        <v>25436.086199999998</v>
      </c>
      <c r="OKV28" s="358"/>
      <c r="OKW28" s="358">
        <f t="shared" ref="OKW28" si="5221">OKU28</f>
        <v>25436.086199999998</v>
      </c>
      <c r="OKX28" s="358"/>
      <c r="OKY28" s="358">
        <f t="shared" ref="OKY28" si="5222">OKW28</f>
        <v>25436.086199999998</v>
      </c>
      <c r="OKZ28" s="358"/>
      <c r="OLA28" s="358">
        <f t="shared" ref="OLA28" si="5223">OKY28</f>
        <v>25436.086199999998</v>
      </c>
      <c r="OLB28" s="358"/>
      <c r="OLC28" s="358">
        <f t="shared" ref="OLC28" si="5224">OLA28</f>
        <v>25436.086199999998</v>
      </c>
      <c r="OLD28" s="358"/>
      <c r="OLE28" s="358">
        <f t="shared" ref="OLE28" si="5225">OLC28</f>
        <v>25436.086199999998</v>
      </c>
      <c r="OLF28" s="358"/>
      <c r="OLG28" s="358">
        <f t="shared" ref="OLG28" si="5226">OLE28</f>
        <v>25436.086199999998</v>
      </c>
      <c r="OLH28" s="358"/>
      <c r="OLI28" s="358">
        <f t="shared" ref="OLI28" si="5227">OLG28</f>
        <v>25436.086199999998</v>
      </c>
      <c r="OLJ28" s="358"/>
      <c r="OLK28" s="358">
        <f t="shared" ref="OLK28" si="5228">OLI28</f>
        <v>25436.086199999998</v>
      </c>
      <c r="OLL28" s="358"/>
      <c r="OLM28" s="358">
        <f t="shared" ref="OLM28" si="5229">OLK28</f>
        <v>25436.086199999998</v>
      </c>
      <c r="OLN28" s="358"/>
      <c r="OLO28" s="358">
        <f t="shared" ref="OLO28" si="5230">OLM28</f>
        <v>25436.086199999998</v>
      </c>
      <c r="OLP28" s="358"/>
      <c r="OLQ28" s="358">
        <f t="shared" ref="OLQ28" si="5231">OLO28</f>
        <v>25436.086199999998</v>
      </c>
      <c r="OLR28" s="358"/>
      <c r="OLS28" s="358">
        <f t="shared" ref="OLS28" si="5232">OLQ28</f>
        <v>25436.086199999998</v>
      </c>
      <c r="OLT28" s="358"/>
      <c r="OLU28" s="358">
        <f t="shared" ref="OLU28" si="5233">OLS28</f>
        <v>25436.086199999998</v>
      </c>
      <c r="OLV28" s="358"/>
      <c r="OLW28" s="358">
        <f t="shared" ref="OLW28" si="5234">OLU28</f>
        <v>25436.086199999998</v>
      </c>
      <c r="OLX28" s="358"/>
      <c r="OLY28" s="358">
        <f t="shared" ref="OLY28" si="5235">OLW28</f>
        <v>25436.086199999998</v>
      </c>
      <c r="OLZ28" s="358"/>
      <c r="OMA28" s="358">
        <f t="shared" ref="OMA28" si="5236">OLY28</f>
        <v>25436.086199999998</v>
      </c>
      <c r="OMB28" s="358"/>
      <c r="OMC28" s="358">
        <f t="shared" ref="OMC28" si="5237">OMA28</f>
        <v>25436.086199999998</v>
      </c>
      <c r="OMD28" s="358"/>
      <c r="OME28" s="358">
        <f t="shared" ref="OME28" si="5238">OMC28</f>
        <v>25436.086199999998</v>
      </c>
      <c r="OMF28" s="358"/>
      <c r="OMG28" s="358">
        <f t="shared" ref="OMG28" si="5239">OME28</f>
        <v>25436.086199999998</v>
      </c>
      <c r="OMH28" s="358"/>
      <c r="OMI28" s="358">
        <f t="shared" ref="OMI28" si="5240">OMG28</f>
        <v>25436.086199999998</v>
      </c>
      <c r="OMJ28" s="358"/>
      <c r="OMK28" s="358">
        <f t="shared" ref="OMK28" si="5241">OMI28</f>
        <v>25436.086199999998</v>
      </c>
      <c r="OML28" s="358"/>
      <c r="OMM28" s="358">
        <f t="shared" ref="OMM28" si="5242">OMK28</f>
        <v>25436.086199999998</v>
      </c>
      <c r="OMN28" s="358"/>
      <c r="OMO28" s="358">
        <f t="shared" ref="OMO28" si="5243">OMM28</f>
        <v>25436.086199999998</v>
      </c>
      <c r="OMP28" s="358"/>
      <c r="OMQ28" s="358">
        <f t="shared" ref="OMQ28" si="5244">OMO28</f>
        <v>25436.086199999998</v>
      </c>
      <c r="OMR28" s="358"/>
      <c r="OMS28" s="358">
        <f t="shared" ref="OMS28" si="5245">OMQ28</f>
        <v>25436.086199999998</v>
      </c>
      <c r="OMT28" s="358"/>
      <c r="OMU28" s="358">
        <f t="shared" ref="OMU28" si="5246">OMS28</f>
        <v>25436.086199999998</v>
      </c>
      <c r="OMV28" s="358"/>
      <c r="OMW28" s="358">
        <f t="shared" ref="OMW28" si="5247">OMU28</f>
        <v>25436.086199999998</v>
      </c>
      <c r="OMX28" s="358"/>
      <c r="OMY28" s="358">
        <f t="shared" ref="OMY28" si="5248">OMW28</f>
        <v>25436.086199999998</v>
      </c>
      <c r="OMZ28" s="358"/>
      <c r="ONA28" s="358">
        <f t="shared" ref="ONA28" si="5249">OMY28</f>
        <v>25436.086199999998</v>
      </c>
      <c r="ONB28" s="358"/>
      <c r="ONC28" s="358">
        <f t="shared" ref="ONC28" si="5250">ONA28</f>
        <v>25436.086199999998</v>
      </c>
      <c r="OND28" s="358"/>
      <c r="ONE28" s="358">
        <f t="shared" ref="ONE28" si="5251">ONC28</f>
        <v>25436.086199999998</v>
      </c>
      <c r="ONF28" s="358"/>
      <c r="ONG28" s="358">
        <f t="shared" ref="ONG28" si="5252">ONE28</f>
        <v>25436.086199999998</v>
      </c>
      <c r="ONH28" s="358"/>
      <c r="ONI28" s="358">
        <f t="shared" ref="ONI28" si="5253">ONG28</f>
        <v>25436.086199999998</v>
      </c>
      <c r="ONJ28" s="358"/>
      <c r="ONK28" s="358">
        <f t="shared" ref="ONK28" si="5254">ONI28</f>
        <v>25436.086199999998</v>
      </c>
      <c r="ONL28" s="358"/>
      <c r="ONM28" s="358">
        <f t="shared" ref="ONM28" si="5255">ONK28</f>
        <v>25436.086199999998</v>
      </c>
      <c r="ONN28" s="358"/>
      <c r="ONO28" s="358">
        <f t="shared" ref="ONO28" si="5256">ONM28</f>
        <v>25436.086199999998</v>
      </c>
      <c r="ONP28" s="358"/>
      <c r="ONQ28" s="358">
        <f t="shared" ref="ONQ28" si="5257">ONO28</f>
        <v>25436.086199999998</v>
      </c>
      <c r="ONR28" s="358"/>
      <c r="ONS28" s="358">
        <f t="shared" ref="ONS28" si="5258">ONQ28</f>
        <v>25436.086199999998</v>
      </c>
      <c r="ONT28" s="358"/>
      <c r="ONU28" s="358">
        <f t="shared" ref="ONU28" si="5259">ONS28</f>
        <v>25436.086199999998</v>
      </c>
      <c r="ONV28" s="358"/>
      <c r="ONW28" s="358">
        <f t="shared" ref="ONW28" si="5260">ONU28</f>
        <v>25436.086199999998</v>
      </c>
      <c r="ONX28" s="358"/>
      <c r="ONY28" s="358">
        <f t="shared" ref="ONY28" si="5261">ONW28</f>
        <v>25436.086199999998</v>
      </c>
      <c r="ONZ28" s="358"/>
      <c r="OOA28" s="358">
        <f t="shared" ref="OOA28" si="5262">ONY28</f>
        <v>25436.086199999998</v>
      </c>
      <c r="OOB28" s="358"/>
      <c r="OOC28" s="358">
        <f t="shared" ref="OOC28" si="5263">OOA28</f>
        <v>25436.086199999998</v>
      </c>
      <c r="OOD28" s="358"/>
      <c r="OOE28" s="358">
        <f t="shared" ref="OOE28" si="5264">OOC28</f>
        <v>25436.086199999998</v>
      </c>
      <c r="OOF28" s="358"/>
      <c r="OOG28" s="358">
        <f t="shared" ref="OOG28" si="5265">OOE28</f>
        <v>25436.086199999998</v>
      </c>
      <c r="OOH28" s="358"/>
      <c r="OOI28" s="358">
        <f t="shared" ref="OOI28" si="5266">OOG28</f>
        <v>25436.086199999998</v>
      </c>
      <c r="OOJ28" s="358"/>
      <c r="OOK28" s="358">
        <f t="shared" ref="OOK28" si="5267">OOI28</f>
        <v>25436.086199999998</v>
      </c>
      <c r="OOL28" s="358"/>
      <c r="OOM28" s="358">
        <f t="shared" ref="OOM28" si="5268">OOK28</f>
        <v>25436.086199999998</v>
      </c>
      <c r="OON28" s="358"/>
      <c r="OOO28" s="358">
        <f t="shared" ref="OOO28" si="5269">OOM28</f>
        <v>25436.086199999998</v>
      </c>
      <c r="OOP28" s="358"/>
      <c r="OOQ28" s="358">
        <f t="shared" ref="OOQ28" si="5270">OOO28</f>
        <v>25436.086199999998</v>
      </c>
      <c r="OOR28" s="358"/>
      <c r="OOS28" s="358">
        <f t="shared" ref="OOS28" si="5271">OOQ28</f>
        <v>25436.086199999998</v>
      </c>
      <c r="OOT28" s="358"/>
      <c r="OOU28" s="358">
        <f t="shared" ref="OOU28" si="5272">OOS28</f>
        <v>25436.086199999998</v>
      </c>
      <c r="OOV28" s="358"/>
      <c r="OOW28" s="358">
        <f t="shared" ref="OOW28" si="5273">OOU28</f>
        <v>25436.086199999998</v>
      </c>
      <c r="OOX28" s="358"/>
      <c r="OOY28" s="358">
        <f t="shared" ref="OOY28" si="5274">OOW28</f>
        <v>25436.086199999998</v>
      </c>
      <c r="OOZ28" s="358"/>
      <c r="OPA28" s="358">
        <f t="shared" ref="OPA28" si="5275">OOY28</f>
        <v>25436.086199999998</v>
      </c>
      <c r="OPB28" s="358"/>
      <c r="OPC28" s="358">
        <f t="shared" ref="OPC28" si="5276">OPA28</f>
        <v>25436.086199999998</v>
      </c>
      <c r="OPD28" s="358"/>
      <c r="OPE28" s="358">
        <f t="shared" ref="OPE28" si="5277">OPC28</f>
        <v>25436.086199999998</v>
      </c>
      <c r="OPF28" s="358"/>
      <c r="OPG28" s="358">
        <f t="shared" ref="OPG28" si="5278">OPE28</f>
        <v>25436.086199999998</v>
      </c>
      <c r="OPH28" s="358"/>
      <c r="OPI28" s="358">
        <f t="shared" ref="OPI28" si="5279">OPG28</f>
        <v>25436.086199999998</v>
      </c>
      <c r="OPJ28" s="358"/>
      <c r="OPK28" s="358">
        <f t="shared" ref="OPK28" si="5280">OPI28</f>
        <v>25436.086199999998</v>
      </c>
      <c r="OPL28" s="358"/>
      <c r="OPM28" s="358">
        <f t="shared" ref="OPM28" si="5281">OPK28</f>
        <v>25436.086199999998</v>
      </c>
      <c r="OPN28" s="358"/>
      <c r="OPO28" s="358">
        <f t="shared" ref="OPO28" si="5282">OPM28</f>
        <v>25436.086199999998</v>
      </c>
      <c r="OPP28" s="358"/>
      <c r="OPQ28" s="358">
        <f t="shared" ref="OPQ28" si="5283">OPO28</f>
        <v>25436.086199999998</v>
      </c>
      <c r="OPR28" s="358"/>
      <c r="OPS28" s="358">
        <f t="shared" ref="OPS28" si="5284">OPQ28</f>
        <v>25436.086199999998</v>
      </c>
      <c r="OPT28" s="358"/>
      <c r="OPU28" s="358">
        <f t="shared" ref="OPU28" si="5285">OPS28</f>
        <v>25436.086199999998</v>
      </c>
      <c r="OPV28" s="358"/>
      <c r="OPW28" s="358">
        <f t="shared" ref="OPW28" si="5286">OPU28</f>
        <v>25436.086199999998</v>
      </c>
      <c r="OPX28" s="358"/>
      <c r="OPY28" s="358">
        <f t="shared" ref="OPY28" si="5287">OPW28</f>
        <v>25436.086199999998</v>
      </c>
      <c r="OPZ28" s="358"/>
      <c r="OQA28" s="358">
        <f t="shared" ref="OQA28" si="5288">OPY28</f>
        <v>25436.086199999998</v>
      </c>
      <c r="OQB28" s="358"/>
      <c r="OQC28" s="358">
        <f t="shared" ref="OQC28" si="5289">OQA28</f>
        <v>25436.086199999998</v>
      </c>
      <c r="OQD28" s="358"/>
      <c r="OQE28" s="358">
        <f t="shared" ref="OQE28" si="5290">OQC28</f>
        <v>25436.086199999998</v>
      </c>
      <c r="OQF28" s="358"/>
      <c r="OQG28" s="358">
        <f t="shared" ref="OQG28" si="5291">OQE28</f>
        <v>25436.086199999998</v>
      </c>
      <c r="OQH28" s="358"/>
      <c r="OQI28" s="358">
        <f t="shared" ref="OQI28" si="5292">OQG28</f>
        <v>25436.086199999998</v>
      </c>
      <c r="OQJ28" s="358"/>
      <c r="OQK28" s="358">
        <f t="shared" ref="OQK28" si="5293">OQI28</f>
        <v>25436.086199999998</v>
      </c>
      <c r="OQL28" s="358"/>
      <c r="OQM28" s="358">
        <f t="shared" ref="OQM28" si="5294">OQK28</f>
        <v>25436.086199999998</v>
      </c>
      <c r="OQN28" s="358"/>
      <c r="OQO28" s="358">
        <f t="shared" ref="OQO28" si="5295">OQM28</f>
        <v>25436.086199999998</v>
      </c>
      <c r="OQP28" s="358"/>
      <c r="OQQ28" s="358">
        <f t="shared" ref="OQQ28" si="5296">OQO28</f>
        <v>25436.086199999998</v>
      </c>
      <c r="OQR28" s="358"/>
      <c r="OQS28" s="358">
        <f t="shared" ref="OQS28" si="5297">OQQ28</f>
        <v>25436.086199999998</v>
      </c>
      <c r="OQT28" s="358"/>
      <c r="OQU28" s="358">
        <f t="shared" ref="OQU28" si="5298">OQS28</f>
        <v>25436.086199999998</v>
      </c>
      <c r="OQV28" s="358"/>
      <c r="OQW28" s="358">
        <f t="shared" ref="OQW28" si="5299">OQU28</f>
        <v>25436.086199999998</v>
      </c>
      <c r="OQX28" s="358"/>
      <c r="OQY28" s="358">
        <f t="shared" ref="OQY28" si="5300">OQW28</f>
        <v>25436.086199999998</v>
      </c>
      <c r="OQZ28" s="358"/>
      <c r="ORA28" s="358">
        <f t="shared" ref="ORA28" si="5301">OQY28</f>
        <v>25436.086199999998</v>
      </c>
      <c r="ORB28" s="358"/>
      <c r="ORC28" s="358">
        <f t="shared" ref="ORC28" si="5302">ORA28</f>
        <v>25436.086199999998</v>
      </c>
      <c r="ORD28" s="358"/>
      <c r="ORE28" s="358">
        <f t="shared" ref="ORE28" si="5303">ORC28</f>
        <v>25436.086199999998</v>
      </c>
      <c r="ORF28" s="358"/>
      <c r="ORG28" s="358">
        <f t="shared" ref="ORG28" si="5304">ORE28</f>
        <v>25436.086199999998</v>
      </c>
      <c r="ORH28" s="358"/>
      <c r="ORI28" s="358">
        <f t="shared" ref="ORI28" si="5305">ORG28</f>
        <v>25436.086199999998</v>
      </c>
      <c r="ORJ28" s="358"/>
      <c r="ORK28" s="358">
        <f t="shared" ref="ORK28" si="5306">ORI28</f>
        <v>25436.086199999998</v>
      </c>
      <c r="ORL28" s="358"/>
      <c r="ORM28" s="358">
        <f t="shared" ref="ORM28" si="5307">ORK28</f>
        <v>25436.086199999998</v>
      </c>
      <c r="ORN28" s="358"/>
      <c r="ORO28" s="358">
        <f t="shared" ref="ORO28" si="5308">ORM28</f>
        <v>25436.086199999998</v>
      </c>
      <c r="ORP28" s="358"/>
      <c r="ORQ28" s="358">
        <f t="shared" ref="ORQ28" si="5309">ORO28</f>
        <v>25436.086199999998</v>
      </c>
      <c r="ORR28" s="358"/>
      <c r="ORS28" s="358">
        <f t="shared" ref="ORS28" si="5310">ORQ28</f>
        <v>25436.086199999998</v>
      </c>
      <c r="ORT28" s="358"/>
      <c r="ORU28" s="358">
        <f t="shared" ref="ORU28" si="5311">ORS28</f>
        <v>25436.086199999998</v>
      </c>
      <c r="ORV28" s="358"/>
      <c r="ORW28" s="358">
        <f t="shared" ref="ORW28" si="5312">ORU28</f>
        <v>25436.086199999998</v>
      </c>
      <c r="ORX28" s="358"/>
      <c r="ORY28" s="358">
        <f t="shared" ref="ORY28" si="5313">ORW28</f>
        <v>25436.086199999998</v>
      </c>
      <c r="ORZ28" s="358"/>
      <c r="OSA28" s="358">
        <f t="shared" ref="OSA28" si="5314">ORY28</f>
        <v>25436.086199999998</v>
      </c>
      <c r="OSB28" s="358"/>
      <c r="OSC28" s="358">
        <f t="shared" ref="OSC28" si="5315">OSA28</f>
        <v>25436.086199999998</v>
      </c>
      <c r="OSD28" s="358"/>
      <c r="OSE28" s="358">
        <f t="shared" ref="OSE28" si="5316">OSC28</f>
        <v>25436.086199999998</v>
      </c>
      <c r="OSF28" s="358"/>
      <c r="OSG28" s="358">
        <f t="shared" ref="OSG28" si="5317">OSE28</f>
        <v>25436.086199999998</v>
      </c>
      <c r="OSH28" s="358"/>
      <c r="OSI28" s="358">
        <f t="shared" ref="OSI28" si="5318">OSG28</f>
        <v>25436.086199999998</v>
      </c>
      <c r="OSJ28" s="358"/>
      <c r="OSK28" s="358">
        <f t="shared" ref="OSK28" si="5319">OSI28</f>
        <v>25436.086199999998</v>
      </c>
      <c r="OSL28" s="358"/>
      <c r="OSM28" s="358">
        <f t="shared" ref="OSM28" si="5320">OSK28</f>
        <v>25436.086199999998</v>
      </c>
      <c r="OSN28" s="358"/>
      <c r="OSO28" s="358">
        <f t="shared" ref="OSO28" si="5321">OSM28</f>
        <v>25436.086199999998</v>
      </c>
      <c r="OSP28" s="358"/>
      <c r="OSQ28" s="358">
        <f t="shared" ref="OSQ28" si="5322">OSO28</f>
        <v>25436.086199999998</v>
      </c>
      <c r="OSR28" s="358"/>
      <c r="OSS28" s="358">
        <f t="shared" ref="OSS28" si="5323">OSQ28</f>
        <v>25436.086199999998</v>
      </c>
      <c r="OST28" s="358"/>
      <c r="OSU28" s="358">
        <f t="shared" ref="OSU28" si="5324">OSS28</f>
        <v>25436.086199999998</v>
      </c>
      <c r="OSV28" s="358"/>
      <c r="OSW28" s="358">
        <f t="shared" ref="OSW28" si="5325">OSU28</f>
        <v>25436.086199999998</v>
      </c>
      <c r="OSX28" s="358"/>
      <c r="OSY28" s="358">
        <f t="shared" ref="OSY28" si="5326">OSW28</f>
        <v>25436.086199999998</v>
      </c>
      <c r="OSZ28" s="358"/>
      <c r="OTA28" s="358">
        <f t="shared" ref="OTA28" si="5327">OSY28</f>
        <v>25436.086199999998</v>
      </c>
      <c r="OTB28" s="358"/>
      <c r="OTC28" s="358">
        <f t="shared" ref="OTC28" si="5328">OTA28</f>
        <v>25436.086199999998</v>
      </c>
      <c r="OTD28" s="358"/>
      <c r="OTE28" s="358">
        <f t="shared" ref="OTE28" si="5329">OTC28</f>
        <v>25436.086199999998</v>
      </c>
      <c r="OTF28" s="358"/>
      <c r="OTG28" s="358">
        <f t="shared" ref="OTG28" si="5330">OTE28</f>
        <v>25436.086199999998</v>
      </c>
      <c r="OTH28" s="358"/>
      <c r="OTI28" s="358">
        <f t="shared" ref="OTI28" si="5331">OTG28</f>
        <v>25436.086199999998</v>
      </c>
      <c r="OTJ28" s="358"/>
      <c r="OTK28" s="358">
        <f t="shared" ref="OTK28" si="5332">OTI28</f>
        <v>25436.086199999998</v>
      </c>
      <c r="OTL28" s="358"/>
      <c r="OTM28" s="358">
        <f t="shared" ref="OTM28" si="5333">OTK28</f>
        <v>25436.086199999998</v>
      </c>
      <c r="OTN28" s="358"/>
      <c r="OTO28" s="358">
        <f t="shared" ref="OTO28" si="5334">OTM28</f>
        <v>25436.086199999998</v>
      </c>
      <c r="OTP28" s="358"/>
      <c r="OTQ28" s="358">
        <f t="shared" ref="OTQ28" si="5335">OTO28</f>
        <v>25436.086199999998</v>
      </c>
      <c r="OTR28" s="358"/>
      <c r="OTS28" s="358">
        <f t="shared" ref="OTS28" si="5336">OTQ28</f>
        <v>25436.086199999998</v>
      </c>
      <c r="OTT28" s="358"/>
      <c r="OTU28" s="358">
        <f t="shared" ref="OTU28" si="5337">OTS28</f>
        <v>25436.086199999998</v>
      </c>
      <c r="OTV28" s="358"/>
      <c r="OTW28" s="358">
        <f t="shared" ref="OTW28" si="5338">OTU28</f>
        <v>25436.086199999998</v>
      </c>
      <c r="OTX28" s="358"/>
      <c r="OTY28" s="358">
        <f t="shared" ref="OTY28" si="5339">OTW28</f>
        <v>25436.086199999998</v>
      </c>
      <c r="OTZ28" s="358"/>
      <c r="OUA28" s="358">
        <f t="shared" ref="OUA28" si="5340">OTY28</f>
        <v>25436.086199999998</v>
      </c>
      <c r="OUB28" s="358"/>
      <c r="OUC28" s="358">
        <f t="shared" ref="OUC28" si="5341">OUA28</f>
        <v>25436.086199999998</v>
      </c>
      <c r="OUD28" s="358"/>
      <c r="OUE28" s="358">
        <f t="shared" ref="OUE28" si="5342">OUC28</f>
        <v>25436.086199999998</v>
      </c>
      <c r="OUF28" s="358"/>
      <c r="OUG28" s="358">
        <f t="shared" ref="OUG28" si="5343">OUE28</f>
        <v>25436.086199999998</v>
      </c>
      <c r="OUH28" s="358"/>
      <c r="OUI28" s="358">
        <f t="shared" ref="OUI28" si="5344">OUG28</f>
        <v>25436.086199999998</v>
      </c>
      <c r="OUJ28" s="358"/>
      <c r="OUK28" s="358">
        <f t="shared" ref="OUK28" si="5345">OUI28</f>
        <v>25436.086199999998</v>
      </c>
      <c r="OUL28" s="358"/>
      <c r="OUM28" s="358">
        <f t="shared" ref="OUM28" si="5346">OUK28</f>
        <v>25436.086199999998</v>
      </c>
      <c r="OUN28" s="358"/>
      <c r="OUO28" s="358">
        <f t="shared" ref="OUO28" si="5347">OUM28</f>
        <v>25436.086199999998</v>
      </c>
      <c r="OUP28" s="358"/>
      <c r="OUQ28" s="358">
        <f t="shared" ref="OUQ28" si="5348">OUO28</f>
        <v>25436.086199999998</v>
      </c>
      <c r="OUR28" s="358"/>
      <c r="OUS28" s="358">
        <f t="shared" ref="OUS28" si="5349">OUQ28</f>
        <v>25436.086199999998</v>
      </c>
      <c r="OUT28" s="358"/>
      <c r="OUU28" s="358">
        <f t="shared" ref="OUU28" si="5350">OUS28</f>
        <v>25436.086199999998</v>
      </c>
      <c r="OUV28" s="358"/>
      <c r="OUW28" s="358">
        <f t="shared" ref="OUW28" si="5351">OUU28</f>
        <v>25436.086199999998</v>
      </c>
      <c r="OUX28" s="358"/>
      <c r="OUY28" s="358">
        <f t="shared" ref="OUY28" si="5352">OUW28</f>
        <v>25436.086199999998</v>
      </c>
      <c r="OUZ28" s="358"/>
      <c r="OVA28" s="358">
        <f t="shared" ref="OVA28" si="5353">OUY28</f>
        <v>25436.086199999998</v>
      </c>
      <c r="OVB28" s="358"/>
      <c r="OVC28" s="358">
        <f t="shared" ref="OVC28" si="5354">OVA28</f>
        <v>25436.086199999998</v>
      </c>
      <c r="OVD28" s="358"/>
      <c r="OVE28" s="358">
        <f t="shared" ref="OVE28" si="5355">OVC28</f>
        <v>25436.086199999998</v>
      </c>
      <c r="OVF28" s="358"/>
      <c r="OVG28" s="358">
        <f t="shared" ref="OVG28" si="5356">OVE28</f>
        <v>25436.086199999998</v>
      </c>
      <c r="OVH28" s="358"/>
      <c r="OVI28" s="358">
        <f t="shared" ref="OVI28" si="5357">OVG28</f>
        <v>25436.086199999998</v>
      </c>
      <c r="OVJ28" s="358"/>
      <c r="OVK28" s="358">
        <f t="shared" ref="OVK28" si="5358">OVI28</f>
        <v>25436.086199999998</v>
      </c>
      <c r="OVL28" s="358"/>
      <c r="OVM28" s="358">
        <f t="shared" ref="OVM28" si="5359">OVK28</f>
        <v>25436.086199999998</v>
      </c>
      <c r="OVN28" s="358"/>
      <c r="OVO28" s="358">
        <f t="shared" ref="OVO28" si="5360">OVM28</f>
        <v>25436.086199999998</v>
      </c>
      <c r="OVP28" s="358"/>
      <c r="OVQ28" s="358">
        <f t="shared" ref="OVQ28" si="5361">OVO28</f>
        <v>25436.086199999998</v>
      </c>
      <c r="OVR28" s="358"/>
      <c r="OVS28" s="358">
        <f t="shared" ref="OVS28" si="5362">OVQ28</f>
        <v>25436.086199999998</v>
      </c>
      <c r="OVT28" s="358"/>
      <c r="OVU28" s="358">
        <f t="shared" ref="OVU28" si="5363">OVS28</f>
        <v>25436.086199999998</v>
      </c>
      <c r="OVV28" s="358"/>
      <c r="OVW28" s="358">
        <f t="shared" ref="OVW28" si="5364">OVU28</f>
        <v>25436.086199999998</v>
      </c>
      <c r="OVX28" s="358"/>
      <c r="OVY28" s="358">
        <f t="shared" ref="OVY28" si="5365">OVW28</f>
        <v>25436.086199999998</v>
      </c>
      <c r="OVZ28" s="358"/>
      <c r="OWA28" s="358">
        <f t="shared" ref="OWA28" si="5366">OVY28</f>
        <v>25436.086199999998</v>
      </c>
      <c r="OWB28" s="358"/>
      <c r="OWC28" s="358">
        <f t="shared" ref="OWC28" si="5367">OWA28</f>
        <v>25436.086199999998</v>
      </c>
      <c r="OWD28" s="358"/>
      <c r="OWE28" s="358">
        <f t="shared" ref="OWE28" si="5368">OWC28</f>
        <v>25436.086199999998</v>
      </c>
      <c r="OWF28" s="358"/>
      <c r="OWG28" s="358">
        <f t="shared" ref="OWG28" si="5369">OWE28</f>
        <v>25436.086199999998</v>
      </c>
      <c r="OWH28" s="358"/>
      <c r="OWI28" s="358">
        <f t="shared" ref="OWI28" si="5370">OWG28</f>
        <v>25436.086199999998</v>
      </c>
      <c r="OWJ28" s="358"/>
      <c r="OWK28" s="358">
        <f t="shared" ref="OWK28" si="5371">OWI28</f>
        <v>25436.086199999998</v>
      </c>
      <c r="OWL28" s="358"/>
      <c r="OWM28" s="358">
        <f t="shared" ref="OWM28" si="5372">OWK28</f>
        <v>25436.086199999998</v>
      </c>
      <c r="OWN28" s="358"/>
      <c r="OWO28" s="358">
        <f t="shared" ref="OWO28" si="5373">OWM28</f>
        <v>25436.086199999998</v>
      </c>
      <c r="OWP28" s="358"/>
      <c r="OWQ28" s="358">
        <f t="shared" ref="OWQ28" si="5374">OWO28</f>
        <v>25436.086199999998</v>
      </c>
      <c r="OWR28" s="358"/>
      <c r="OWS28" s="358">
        <f t="shared" ref="OWS28" si="5375">OWQ28</f>
        <v>25436.086199999998</v>
      </c>
      <c r="OWT28" s="358"/>
      <c r="OWU28" s="358">
        <f t="shared" ref="OWU28" si="5376">OWS28</f>
        <v>25436.086199999998</v>
      </c>
      <c r="OWV28" s="358"/>
      <c r="OWW28" s="358">
        <f t="shared" ref="OWW28" si="5377">OWU28</f>
        <v>25436.086199999998</v>
      </c>
      <c r="OWX28" s="358"/>
      <c r="OWY28" s="358">
        <f t="shared" ref="OWY28" si="5378">OWW28</f>
        <v>25436.086199999998</v>
      </c>
      <c r="OWZ28" s="358"/>
      <c r="OXA28" s="358">
        <f t="shared" ref="OXA28" si="5379">OWY28</f>
        <v>25436.086199999998</v>
      </c>
      <c r="OXB28" s="358"/>
      <c r="OXC28" s="358">
        <f t="shared" ref="OXC28" si="5380">OXA28</f>
        <v>25436.086199999998</v>
      </c>
      <c r="OXD28" s="358"/>
      <c r="OXE28" s="358">
        <f t="shared" ref="OXE28" si="5381">OXC28</f>
        <v>25436.086199999998</v>
      </c>
      <c r="OXF28" s="358"/>
      <c r="OXG28" s="358">
        <f t="shared" ref="OXG28" si="5382">OXE28</f>
        <v>25436.086199999998</v>
      </c>
      <c r="OXH28" s="358"/>
      <c r="OXI28" s="358">
        <f t="shared" ref="OXI28" si="5383">OXG28</f>
        <v>25436.086199999998</v>
      </c>
      <c r="OXJ28" s="358"/>
      <c r="OXK28" s="358">
        <f t="shared" ref="OXK28" si="5384">OXI28</f>
        <v>25436.086199999998</v>
      </c>
      <c r="OXL28" s="358"/>
      <c r="OXM28" s="358">
        <f t="shared" ref="OXM28" si="5385">OXK28</f>
        <v>25436.086199999998</v>
      </c>
      <c r="OXN28" s="358"/>
      <c r="OXO28" s="358">
        <f t="shared" ref="OXO28" si="5386">OXM28</f>
        <v>25436.086199999998</v>
      </c>
      <c r="OXP28" s="358"/>
      <c r="OXQ28" s="358">
        <f t="shared" ref="OXQ28" si="5387">OXO28</f>
        <v>25436.086199999998</v>
      </c>
      <c r="OXR28" s="358"/>
      <c r="OXS28" s="358">
        <f t="shared" ref="OXS28" si="5388">OXQ28</f>
        <v>25436.086199999998</v>
      </c>
      <c r="OXT28" s="358"/>
      <c r="OXU28" s="358">
        <f t="shared" ref="OXU28" si="5389">OXS28</f>
        <v>25436.086199999998</v>
      </c>
      <c r="OXV28" s="358"/>
      <c r="OXW28" s="358">
        <f t="shared" ref="OXW28" si="5390">OXU28</f>
        <v>25436.086199999998</v>
      </c>
      <c r="OXX28" s="358"/>
      <c r="OXY28" s="358">
        <f t="shared" ref="OXY28" si="5391">OXW28</f>
        <v>25436.086199999998</v>
      </c>
      <c r="OXZ28" s="358"/>
      <c r="OYA28" s="358">
        <f t="shared" ref="OYA28" si="5392">OXY28</f>
        <v>25436.086199999998</v>
      </c>
      <c r="OYB28" s="358"/>
      <c r="OYC28" s="358">
        <f t="shared" ref="OYC28" si="5393">OYA28</f>
        <v>25436.086199999998</v>
      </c>
      <c r="OYD28" s="358"/>
      <c r="OYE28" s="358">
        <f t="shared" ref="OYE28" si="5394">OYC28</f>
        <v>25436.086199999998</v>
      </c>
      <c r="OYF28" s="358"/>
      <c r="OYG28" s="358">
        <f t="shared" ref="OYG28" si="5395">OYE28</f>
        <v>25436.086199999998</v>
      </c>
      <c r="OYH28" s="358"/>
      <c r="OYI28" s="358">
        <f t="shared" ref="OYI28" si="5396">OYG28</f>
        <v>25436.086199999998</v>
      </c>
      <c r="OYJ28" s="358"/>
      <c r="OYK28" s="358">
        <f t="shared" ref="OYK28" si="5397">OYI28</f>
        <v>25436.086199999998</v>
      </c>
      <c r="OYL28" s="358"/>
      <c r="OYM28" s="358">
        <f t="shared" ref="OYM28" si="5398">OYK28</f>
        <v>25436.086199999998</v>
      </c>
      <c r="OYN28" s="358"/>
      <c r="OYO28" s="358">
        <f t="shared" ref="OYO28" si="5399">OYM28</f>
        <v>25436.086199999998</v>
      </c>
      <c r="OYP28" s="358"/>
      <c r="OYQ28" s="358">
        <f t="shared" ref="OYQ28" si="5400">OYO28</f>
        <v>25436.086199999998</v>
      </c>
      <c r="OYR28" s="358"/>
      <c r="OYS28" s="358">
        <f t="shared" ref="OYS28" si="5401">OYQ28</f>
        <v>25436.086199999998</v>
      </c>
      <c r="OYT28" s="358"/>
      <c r="OYU28" s="358">
        <f t="shared" ref="OYU28" si="5402">OYS28</f>
        <v>25436.086199999998</v>
      </c>
      <c r="OYV28" s="358"/>
      <c r="OYW28" s="358">
        <f t="shared" ref="OYW28" si="5403">OYU28</f>
        <v>25436.086199999998</v>
      </c>
      <c r="OYX28" s="358"/>
      <c r="OYY28" s="358">
        <f t="shared" ref="OYY28" si="5404">OYW28</f>
        <v>25436.086199999998</v>
      </c>
      <c r="OYZ28" s="358"/>
      <c r="OZA28" s="358">
        <f t="shared" ref="OZA28" si="5405">OYY28</f>
        <v>25436.086199999998</v>
      </c>
      <c r="OZB28" s="358"/>
      <c r="OZC28" s="358">
        <f t="shared" ref="OZC28" si="5406">OZA28</f>
        <v>25436.086199999998</v>
      </c>
      <c r="OZD28" s="358"/>
      <c r="OZE28" s="358">
        <f t="shared" ref="OZE28" si="5407">OZC28</f>
        <v>25436.086199999998</v>
      </c>
      <c r="OZF28" s="358"/>
      <c r="OZG28" s="358">
        <f t="shared" ref="OZG28" si="5408">OZE28</f>
        <v>25436.086199999998</v>
      </c>
      <c r="OZH28" s="358"/>
      <c r="OZI28" s="358">
        <f t="shared" ref="OZI28" si="5409">OZG28</f>
        <v>25436.086199999998</v>
      </c>
      <c r="OZJ28" s="358"/>
      <c r="OZK28" s="358">
        <f t="shared" ref="OZK28" si="5410">OZI28</f>
        <v>25436.086199999998</v>
      </c>
      <c r="OZL28" s="358"/>
      <c r="OZM28" s="358">
        <f t="shared" ref="OZM28" si="5411">OZK28</f>
        <v>25436.086199999998</v>
      </c>
      <c r="OZN28" s="358"/>
      <c r="OZO28" s="358">
        <f t="shared" ref="OZO28" si="5412">OZM28</f>
        <v>25436.086199999998</v>
      </c>
      <c r="OZP28" s="358"/>
      <c r="OZQ28" s="358">
        <f t="shared" ref="OZQ28" si="5413">OZO28</f>
        <v>25436.086199999998</v>
      </c>
      <c r="OZR28" s="358"/>
      <c r="OZS28" s="358">
        <f t="shared" ref="OZS28" si="5414">OZQ28</f>
        <v>25436.086199999998</v>
      </c>
      <c r="OZT28" s="358"/>
      <c r="OZU28" s="358">
        <f t="shared" ref="OZU28" si="5415">OZS28</f>
        <v>25436.086199999998</v>
      </c>
      <c r="OZV28" s="358"/>
      <c r="OZW28" s="358">
        <f t="shared" ref="OZW28" si="5416">OZU28</f>
        <v>25436.086199999998</v>
      </c>
      <c r="OZX28" s="358"/>
      <c r="OZY28" s="358">
        <f t="shared" ref="OZY28" si="5417">OZW28</f>
        <v>25436.086199999998</v>
      </c>
      <c r="OZZ28" s="358"/>
      <c r="PAA28" s="358">
        <f t="shared" ref="PAA28" si="5418">OZY28</f>
        <v>25436.086199999998</v>
      </c>
      <c r="PAB28" s="358"/>
      <c r="PAC28" s="358">
        <f t="shared" ref="PAC28" si="5419">PAA28</f>
        <v>25436.086199999998</v>
      </c>
      <c r="PAD28" s="358"/>
      <c r="PAE28" s="358">
        <f t="shared" ref="PAE28" si="5420">PAC28</f>
        <v>25436.086199999998</v>
      </c>
      <c r="PAF28" s="358"/>
      <c r="PAG28" s="358">
        <f t="shared" ref="PAG28" si="5421">PAE28</f>
        <v>25436.086199999998</v>
      </c>
      <c r="PAH28" s="358"/>
      <c r="PAI28" s="358">
        <f t="shared" ref="PAI28" si="5422">PAG28</f>
        <v>25436.086199999998</v>
      </c>
      <c r="PAJ28" s="358"/>
      <c r="PAK28" s="358">
        <f t="shared" ref="PAK28" si="5423">PAI28</f>
        <v>25436.086199999998</v>
      </c>
      <c r="PAL28" s="358"/>
      <c r="PAM28" s="358">
        <f t="shared" ref="PAM28" si="5424">PAK28</f>
        <v>25436.086199999998</v>
      </c>
      <c r="PAN28" s="358"/>
      <c r="PAO28" s="358">
        <f t="shared" ref="PAO28" si="5425">PAM28</f>
        <v>25436.086199999998</v>
      </c>
      <c r="PAP28" s="358"/>
      <c r="PAQ28" s="358">
        <f t="shared" ref="PAQ28" si="5426">PAO28</f>
        <v>25436.086199999998</v>
      </c>
      <c r="PAR28" s="358"/>
      <c r="PAS28" s="358">
        <f t="shared" ref="PAS28" si="5427">PAQ28</f>
        <v>25436.086199999998</v>
      </c>
      <c r="PAT28" s="358"/>
      <c r="PAU28" s="358">
        <f t="shared" ref="PAU28" si="5428">PAS28</f>
        <v>25436.086199999998</v>
      </c>
      <c r="PAV28" s="358"/>
      <c r="PAW28" s="358">
        <f t="shared" ref="PAW28" si="5429">PAU28</f>
        <v>25436.086199999998</v>
      </c>
      <c r="PAX28" s="358"/>
      <c r="PAY28" s="358">
        <f t="shared" ref="PAY28" si="5430">PAW28</f>
        <v>25436.086199999998</v>
      </c>
      <c r="PAZ28" s="358"/>
      <c r="PBA28" s="358">
        <f t="shared" ref="PBA28" si="5431">PAY28</f>
        <v>25436.086199999998</v>
      </c>
      <c r="PBB28" s="358"/>
      <c r="PBC28" s="358">
        <f t="shared" ref="PBC28" si="5432">PBA28</f>
        <v>25436.086199999998</v>
      </c>
      <c r="PBD28" s="358"/>
      <c r="PBE28" s="358">
        <f t="shared" ref="PBE28" si="5433">PBC28</f>
        <v>25436.086199999998</v>
      </c>
      <c r="PBF28" s="358"/>
      <c r="PBG28" s="358">
        <f t="shared" ref="PBG28" si="5434">PBE28</f>
        <v>25436.086199999998</v>
      </c>
      <c r="PBH28" s="358"/>
      <c r="PBI28" s="358">
        <f t="shared" ref="PBI28" si="5435">PBG28</f>
        <v>25436.086199999998</v>
      </c>
      <c r="PBJ28" s="358"/>
      <c r="PBK28" s="358">
        <f t="shared" ref="PBK28" si="5436">PBI28</f>
        <v>25436.086199999998</v>
      </c>
      <c r="PBL28" s="358"/>
      <c r="PBM28" s="358">
        <f t="shared" ref="PBM28" si="5437">PBK28</f>
        <v>25436.086199999998</v>
      </c>
      <c r="PBN28" s="358"/>
      <c r="PBO28" s="358">
        <f t="shared" ref="PBO28" si="5438">PBM28</f>
        <v>25436.086199999998</v>
      </c>
      <c r="PBP28" s="358"/>
      <c r="PBQ28" s="358">
        <f t="shared" ref="PBQ28" si="5439">PBO28</f>
        <v>25436.086199999998</v>
      </c>
      <c r="PBR28" s="358"/>
      <c r="PBS28" s="358">
        <f t="shared" ref="PBS28" si="5440">PBQ28</f>
        <v>25436.086199999998</v>
      </c>
      <c r="PBT28" s="358"/>
      <c r="PBU28" s="358">
        <f t="shared" ref="PBU28" si="5441">PBS28</f>
        <v>25436.086199999998</v>
      </c>
      <c r="PBV28" s="358"/>
      <c r="PBW28" s="358">
        <f t="shared" ref="PBW28" si="5442">PBU28</f>
        <v>25436.086199999998</v>
      </c>
      <c r="PBX28" s="358"/>
      <c r="PBY28" s="358">
        <f t="shared" ref="PBY28" si="5443">PBW28</f>
        <v>25436.086199999998</v>
      </c>
      <c r="PBZ28" s="358"/>
      <c r="PCA28" s="358">
        <f t="shared" ref="PCA28" si="5444">PBY28</f>
        <v>25436.086199999998</v>
      </c>
      <c r="PCB28" s="358"/>
      <c r="PCC28" s="358">
        <f t="shared" ref="PCC28" si="5445">PCA28</f>
        <v>25436.086199999998</v>
      </c>
      <c r="PCD28" s="358"/>
      <c r="PCE28" s="358">
        <f t="shared" ref="PCE28" si="5446">PCC28</f>
        <v>25436.086199999998</v>
      </c>
      <c r="PCF28" s="358"/>
      <c r="PCG28" s="358">
        <f t="shared" ref="PCG28" si="5447">PCE28</f>
        <v>25436.086199999998</v>
      </c>
      <c r="PCH28" s="358"/>
      <c r="PCI28" s="358">
        <f t="shared" ref="PCI28" si="5448">PCG28</f>
        <v>25436.086199999998</v>
      </c>
      <c r="PCJ28" s="358"/>
      <c r="PCK28" s="358">
        <f t="shared" ref="PCK28" si="5449">PCI28</f>
        <v>25436.086199999998</v>
      </c>
      <c r="PCL28" s="358"/>
      <c r="PCM28" s="358">
        <f t="shared" ref="PCM28" si="5450">PCK28</f>
        <v>25436.086199999998</v>
      </c>
      <c r="PCN28" s="358"/>
      <c r="PCO28" s="358">
        <f t="shared" ref="PCO28" si="5451">PCM28</f>
        <v>25436.086199999998</v>
      </c>
      <c r="PCP28" s="358"/>
      <c r="PCQ28" s="358">
        <f t="shared" ref="PCQ28" si="5452">PCO28</f>
        <v>25436.086199999998</v>
      </c>
      <c r="PCR28" s="358"/>
      <c r="PCS28" s="358">
        <f t="shared" ref="PCS28" si="5453">PCQ28</f>
        <v>25436.086199999998</v>
      </c>
      <c r="PCT28" s="358"/>
      <c r="PCU28" s="358">
        <f t="shared" ref="PCU28" si="5454">PCS28</f>
        <v>25436.086199999998</v>
      </c>
      <c r="PCV28" s="358"/>
      <c r="PCW28" s="358">
        <f t="shared" ref="PCW28" si="5455">PCU28</f>
        <v>25436.086199999998</v>
      </c>
      <c r="PCX28" s="358"/>
      <c r="PCY28" s="358">
        <f t="shared" ref="PCY28" si="5456">PCW28</f>
        <v>25436.086199999998</v>
      </c>
      <c r="PCZ28" s="358"/>
      <c r="PDA28" s="358">
        <f t="shared" ref="PDA28" si="5457">PCY28</f>
        <v>25436.086199999998</v>
      </c>
      <c r="PDB28" s="358"/>
      <c r="PDC28" s="358">
        <f t="shared" ref="PDC28" si="5458">PDA28</f>
        <v>25436.086199999998</v>
      </c>
      <c r="PDD28" s="358"/>
      <c r="PDE28" s="358">
        <f t="shared" ref="PDE28" si="5459">PDC28</f>
        <v>25436.086199999998</v>
      </c>
      <c r="PDF28" s="358"/>
      <c r="PDG28" s="358">
        <f t="shared" ref="PDG28" si="5460">PDE28</f>
        <v>25436.086199999998</v>
      </c>
      <c r="PDH28" s="358"/>
      <c r="PDI28" s="358">
        <f t="shared" ref="PDI28" si="5461">PDG28</f>
        <v>25436.086199999998</v>
      </c>
      <c r="PDJ28" s="358"/>
      <c r="PDK28" s="358">
        <f t="shared" ref="PDK28" si="5462">PDI28</f>
        <v>25436.086199999998</v>
      </c>
      <c r="PDL28" s="358"/>
      <c r="PDM28" s="358">
        <f t="shared" ref="PDM28" si="5463">PDK28</f>
        <v>25436.086199999998</v>
      </c>
      <c r="PDN28" s="358"/>
      <c r="PDO28" s="358">
        <f t="shared" ref="PDO28" si="5464">PDM28</f>
        <v>25436.086199999998</v>
      </c>
      <c r="PDP28" s="358"/>
      <c r="PDQ28" s="358">
        <f t="shared" ref="PDQ28" si="5465">PDO28</f>
        <v>25436.086199999998</v>
      </c>
      <c r="PDR28" s="358"/>
      <c r="PDS28" s="358">
        <f t="shared" ref="PDS28" si="5466">PDQ28</f>
        <v>25436.086199999998</v>
      </c>
      <c r="PDT28" s="358"/>
      <c r="PDU28" s="358">
        <f t="shared" ref="PDU28" si="5467">PDS28</f>
        <v>25436.086199999998</v>
      </c>
      <c r="PDV28" s="358"/>
      <c r="PDW28" s="358">
        <f t="shared" ref="PDW28" si="5468">PDU28</f>
        <v>25436.086199999998</v>
      </c>
      <c r="PDX28" s="358"/>
      <c r="PDY28" s="358">
        <f t="shared" ref="PDY28" si="5469">PDW28</f>
        <v>25436.086199999998</v>
      </c>
      <c r="PDZ28" s="358"/>
      <c r="PEA28" s="358">
        <f t="shared" ref="PEA28" si="5470">PDY28</f>
        <v>25436.086199999998</v>
      </c>
      <c r="PEB28" s="358"/>
      <c r="PEC28" s="358">
        <f t="shared" ref="PEC28" si="5471">PEA28</f>
        <v>25436.086199999998</v>
      </c>
      <c r="PED28" s="358"/>
      <c r="PEE28" s="358">
        <f t="shared" ref="PEE28" si="5472">PEC28</f>
        <v>25436.086199999998</v>
      </c>
      <c r="PEF28" s="358"/>
      <c r="PEG28" s="358">
        <f t="shared" ref="PEG28" si="5473">PEE28</f>
        <v>25436.086199999998</v>
      </c>
      <c r="PEH28" s="358"/>
      <c r="PEI28" s="358">
        <f t="shared" ref="PEI28" si="5474">PEG28</f>
        <v>25436.086199999998</v>
      </c>
      <c r="PEJ28" s="358"/>
      <c r="PEK28" s="358">
        <f t="shared" ref="PEK28" si="5475">PEI28</f>
        <v>25436.086199999998</v>
      </c>
      <c r="PEL28" s="358"/>
      <c r="PEM28" s="358">
        <f t="shared" ref="PEM28" si="5476">PEK28</f>
        <v>25436.086199999998</v>
      </c>
      <c r="PEN28" s="358"/>
      <c r="PEO28" s="358">
        <f t="shared" ref="PEO28" si="5477">PEM28</f>
        <v>25436.086199999998</v>
      </c>
      <c r="PEP28" s="358"/>
      <c r="PEQ28" s="358">
        <f t="shared" ref="PEQ28" si="5478">PEO28</f>
        <v>25436.086199999998</v>
      </c>
      <c r="PER28" s="358"/>
      <c r="PES28" s="358">
        <f t="shared" ref="PES28" si="5479">PEQ28</f>
        <v>25436.086199999998</v>
      </c>
      <c r="PET28" s="358"/>
      <c r="PEU28" s="358">
        <f t="shared" ref="PEU28" si="5480">PES28</f>
        <v>25436.086199999998</v>
      </c>
      <c r="PEV28" s="358"/>
      <c r="PEW28" s="358">
        <f t="shared" ref="PEW28" si="5481">PEU28</f>
        <v>25436.086199999998</v>
      </c>
      <c r="PEX28" s="358"/>
      <c r="PEY28" s="358">
        <f t="shared" ref="PEY28" si="5482">PEW28</f>
        <v>25436.086199999998</v>
      </c>
      <c r="PEZ28" s="358"/>
      <c r="PFA28" s="358">
        <f t="shared" ref="PFA28" si="5483">PEY28</f>
        <v>25436.086199999998</v>
      </c>
      <c r="PFB28" s="358"/>
      <c r="PFC28" s="358">
        <f t="shared" ref="PFC28" si="5484">PFA28</f>
        <v>25436.086199999998</v>
      </c>
      <c r="PFD28" s="358"/>
      <c r="PFE28" s="358">
        <f t="shared" ref="PFE28" si="5485">PFC28</f>
        <v>25436.086199999998</v>
      </c>
      <c r="PFF28" s="358"/>
      <c r="PFG28" s="358">
        <f t="shared" ref="PFG28" si="5486">PFE28</f>
        <v>25436.086199999998</v>
      </c>
      <c r="PFH28" s="358"/>
      <c r="PFI28" s="358">
        <f t="shared" ref="PFI28" si="5487">PFG28</f>
        <v>25436.086199999998</v>
      </c>
      <c r="PFJ28" s="358"/>
      <c r="PFK28" s="358">
        <f t="shared" ref="PFK28" si="5488">PFI28</f>
        <v>25436.086199999998</v>
      </c>
      <c r="PFL28" s="358"/>
      <c r="PFM28" s="358">
        <f t="shared" ref="PFM28" si="5489">PFK28</f>
        <v>25436.086199999998</v>
      </c>
      <c r="PFN28" s="358"/>
      <c r="PFO28" s="358">
        <f t="shared" ref="PFO28" si="5490">PFM28</f>
        <v>25436.086199999998</v>
      </c>
      <c r="PFP28" s="358"/>
      <c r="PFQ28" s="358">
        <f t="shared" ref="PFQ28" si="5491">PFO28</f>
        <v>25436.086199999998</v>
      </c>
      <c r="PFR28" s="358"/>
      <c r="PFS28" s="358">
        <f t="shared" ref="PFS28" si="5492">PFQ28</f>
        <v>25436.086199999998</v>
      </c>
      <c r="PFT28" s="358"/>
      <c r="PFU28" s="358">
        <f t="shared" ref="PFU28" si="5493">PFS28</f>
        <v>25436.086199999998</v>
      </c>
      <c r="PFV28" s="358"/>
      <c r="PFW28" s="358">
        <f t="shared" ref="PFW28" si="5494">PFU28</f>
        <v>25436.086199999998</v>
      </c>
      <c r="PFX28" s="358"/>
      <c r="PFY28" s="358">
        <f t="shared" ref="PFY28" si="5495">PFW28</f>
        <v>25436.086199999998</v>
      </c>
      <c r="PFZ28" s="358"/>
      <c r="PGA28" s="358">
        <f t="shared" ref="PGA28" si="5496">PFY28</f>
        <v>25436.086199999998</v>
      </c>
      <c r="PGB28" s="358"/>
      <c r="PGC28" s="358">
        <f t="shared" ref="PGC28" si="5497">PGA28</f>
        <v>25436.086199999998</v>
      </c>
      <c r="PGD28" s="358"/>
      <c r="PGE28" s="358">
        <f t="shared" ref="PGE28" si="5498">PGC28</f>
        <v>25436.086199999998</v>
      </c>
      <c r="PGF28" s="358"/>
      <c r="PGG28" s="358">
        <f t="shared" ref="PGG28" si="5499">PGE28</f>
        <v>25436.086199999998</v>
      </c>
      <c r="PGH28" s="358"/>
      <c r="PGI28" s="358">
        <f t="shared" ref="PGI28" si="5500">PGG28</f>
        <v>25436.086199999998</v>
      </c>
      <c r="PGJ28" s="358"/>
      <c r="PGK28" s="358">
        <f t="shared" ref="PGK28" si="5501">PGI28</f>
        <v>25436.086199999998</v>
      </c>
      <c r="PGL28" s="358"/>
      <c r="PGM28" s="358">
        <f t="shared" ref="PGM28" si="5502">PGK28</f>
        <v>25436.086199999998</v>
      </c>
      <c r="PGN28" s="358"/>
      <c r="PGO28" s="358">
        <f t="shared" ref="PGO28" si="5503">PGM28</f>
        <v>25436.086199999998</v>
      </c>
      <c r="PGP28" s="358"/>
      <c r="PGQ28" s="358">
        <f t="shared" ref="PGQ28" si="5504">PGO28</f>
        <v>25436.086199999998</v>
      </c>
      <c r="PGR28" s="358"/>
      <c r="PGS28" s="358">
        <f t="shared" ref="PGS28" si="5505">PGQ28</f>
        <v>25436.086199999998</v>
      </c>
      <c r="PGT28" s="358"/>
      <c r="PGU28" s="358">
        <f t="shared" ref="PGU28" si="5506">PGS28</f>
        <v>25436.086199999998</v>
      </c>
      <c r="PGV28" s="358"/>
      <c r="PGW28" s="358">
        <f t="shared" ref="PGW28" si="5507">PGU28</f>
        <v>25436.086199999998</v>
      </c>
      <c r="PGX28" s="358"/>
      <c r="PGY28" s="358">
        <f t="shared" ref="PGY28" si="5508">PGW28</f>
        <v>25436.086199999998</v>
      </c>
      <c r="PGZ28" s="358"/>
      <c r="PHA28" s="358">
        <f t="shared" ref="PHA28" si="5509">PGY28</f>
        <v>25436.086199999998</v>
      </c>
      <c r="PHB28" s="358"/>
      <c r="PHC28" s="358">
        <f t="shared" ref="PHC28" si="5510">PHA28</f>
        <v>25436.086199999998</v>
      </c>
      <c r="PHD28" s="358"/>
      <c r="PHE28" s="358">
        <f t="shared" ref="PHE28" si="5511">PHC28</f>
        <v>25436.086199999998</v>
      </c>
      <c r="PHF28" s="358"/>
      <c r="PHG28" s="358">
        <f t="shared" ref="PHG28" si="5512">PHE28</f>
        <v>25436.086199999998</v>
      </c>
      <c r="PHH28" s="358"/>
      <c r="PHI28" s="358">
        <f t="shared" ref="PHI28" si="5513">PHG28</f>
        <v>25436.086199999998</v>
      </c>
      <c r="PHJ28" s="358"/>
      <c r="PHK28" s="358">
        <f t="shared" ref="PHK28" si="5514">PHI28</f>
        <v>25436.086199999998</v>
      </c>
      <c r="PHL28" s="358"/>
      <c r="PHM28" s="358">
        <f t="shared" ref="PHM28" si="5515">PHK28</f>
        <v>25436.086199999998</v>
      </c>
      <c r="PHN28" s="358"/>
      <c r="PHO28" s="358">
        <f t="shared" ref="PHO28" si="5516">PHM28</f>
        <v>25436.086199999998</v>
      </c>
      <c r="PHP28" s="358"/>
      <c r="PHQ28" s="358">
        <f t="shared" ref="PHQ28" si="5517">PHO28</f>
        <v>25436.086199999998</v>
      </c>
      <c r="PHR28" s="358"/>
      <c r="PHS28" s="358">
        <f t="shared" ref="PHS28" si="5518">PHQ28</f>
        <v>25436.086199999998</v>
      </c>
      <c r="PHT28" s="358"/>
      <c r="PHU28" s="358">
        <f t="shared" ref="PHU28" si="5519">PHS28</f>
        <v>25436.086199999998</v>
      </c>
      <c r="PHV28" s="358"/>
      <c r="PHW28" s="358">
        <f t="shared" ref="PHW28" si="5520">PHU28</f>
        <v>25436.086199999998</v>
      </c>
      <c r="PHX28" s="358"/>
      <c r="PHY28" s="358">
        <f t="shared" ref="PHY28" si="5521">PHW28</f>
        <v>25436.086199999998</v>
      </c>
      <c r="PHZ28" s="358"/>
      <c r="PIA28" s="358">
        <f t="shared" ref="PIA28" si="5522">PHY28</f>
        <v>25436.086199999998</v>
      </c>
      <c r="PIB28" s="358"/>
      <c r="PIC28" s="358">
        <f t="shared" ref="PIC28" si="5523">PIA28</f>
        <v>25436.086199999998</v>
      </c>
      <c r="PID28" s="358"/>
      <c r="PIE28" s="358">
        <f t="shared" ref="PIE28" si="5524">PIC28</f>
        <v>25436.086199999998</v>
      </c>
      <c r="PIF28" s="358"/>
      <c r="PIG28" s="358">
        <f t="shared" ref="PIG28" si="5525">PIE28</f>
        <v>25436.086199999998</v>
      </c>
      <c r="PIH28" s="358"/>
      <c r="PII28" s="358">
        <f t="shared" ref="PII28" si="5526">PIG28</f>
        <v>25436.086199999998</v>
      </c>
      <c r="PIJ28" s="358"/>
      <c r="PIK28" s="358">
        <f t="shared" ref="PIK28" si="5527">PII28</f>
        <v>25436.086199999998</v>
      </c>
      <c r="PIL28" s="358"/>
      <c r="PIM28" s="358">
        <f t="shared" ref="PIM28" si="5528">PIK28</f>
        <v>25436.086199999998</v>
      </c>
      <c r="PIN28" s="358"/>
      <c r="PIO28" s="358">
        <f t="shared" ref="PIO28" si="5529">PIM28</f>
        <v>25436.086199999998</v>
      </c>
      <c r="PIP28" s="358"/>
      <c r="PIQ28" s="358">
        <f t="shared" ref="PIQ28" si="5530">PIO28</f>
        <v>25436.086199999998</v>
      </c>
      <c r="PIR28" s="358"/>
      <c r="PIS28" s="358">
        <f t="shared" ref="PIS28" si="5531">PIQ28</f>
        <v>25436.086199999998</v>
      </c>
      <c r="PIT28" s="358"/>
      <c r="PIU28" s="358">
        <f t="shared" ref="PIU28" si="5532">PIS28</f>
        <v>25436.086199999998</v>
      </c>
      <c r="PIV28" s="358"/>
      <c r="PIW28" s="358">
        <f t="shared" ref="PIW28" si="5533">PIU28</f>
        <v>25436.086199999998</v>
      </c>
      <c r="PIX28" s="358"/>
      <c r="PIY28" s="358">
        <f t="shared" ref="PIY28" si="5534">PIW28</f>
        <v>25436.086199999998</v>
      </c>
      <c r="PIZ28" s="358"/>
      <c r="PJA28" s="358">
        <f t="shared" ref="PJA28" si="5535">PIY28</f>
        <v>25436.086199999998</v>
      </c>
      <c r="PJB28" s="358"/>
      <c r="PJC28" s="358">
        <f t="shared" ref="PJC28" si="5536">PJA28</f>
        <v>25436.086199999998</v>
      </c>
      <c r="PJD28" s="358"/>
      <c r="PJE28" s="358">
        <f t="shared" ref="PJE28" si="5537">PJC28</f>
        <v>25436.086199999998</v>
      </c>
      <c r="PJF28" s="358"/>
      <c r="PJG28" s="358">
        <f t="shared" ref="PJG28" si="5538">PJE28</f>
        <v>25436.086199999998</v>
      </c>
      <c r="PJH28" s="358"/>
      <c r="PJI28" s="358">
        <f t="shared" ref="PJI28" si="5539">PJG28</f>
        <v>25436.086199999998</v>
      </c>
      <c r="PJJ28" s="358"/>
      <c r="PJK28" s="358">
        <f t="shared" ref="PJK28" si="5540">PJI28</f>
        <v>25436.086199999998</v>
      </c>
      <c r="PJL28" s="358"/>
      <c r="PJM28" s="358">
        <f t="shared" ref="PJM28" si="5541">PJK28</f>
        <v>25436.086199999998</v>
      </c>
      <c r="PJN28" s="358"/>
      <c r="PJO28" s="358">
        <f t="shared" ref="PJO28" si="5542">PJM28</f>
        <v>25436.086199999998</v>
      </c>
      <c r="PJP28" s="358"/>
      <c r="PJQ28" s="358">
        <f t="shared" ref="PJQ28" si="5543">PJO28</f>
        <v>25436.086199999998</v>
      </c>
      <c r="PJR28" s="358"/>
      <c r="PJS28" s="358">
        <f t="shared" ref="PJS28" si="5544">PJQ28</f>
        <v>25436.086199999998</v>
      </c>
      <c r="PJT28" s="358"/>
      <c r="PJU28" s="358">
        <f t="shared" ref="PJU28" si="5545">PJS28</f>
        <v>25436.086199999998</v>
      </c>
      <c r="PJV28" s="358"/>
      <c r="PJW28" s="358">
        <f t="shared" ref="PJW28" si="5546">PJU28</f>
        <v>25436.086199999998</v>
      </c>
      <c r="PJX28" s="358"/>
      <c r="PJY28" s="358">
        <f t="shared" ref="PJY28" si="5547">PJW28</f>
        <v>25436.086199999998</v>
      </c>
      <c r="PJZ28" s="358"/>
      <c r="PKA28" s="358">
        <f t="shared" ref="PKA28" si="5548">PJY28</f>
        <v>25436.086199999998</v>
      </c>
      <c r="PKB28" s="358"/>
      <c r="PKC28" s="358">
        <f t="shared" ref="PKC28" si="5549">PKA28</f>
        <v>25436.086199999998</v>
      </c>
      <c r="PKD28" s="358"/>
      <c r="PKE28" s="358">
        <f t="shared" ref="PKE28" si="5550">PKC28</f>
        <v>25436.086199999998</v>
      </c>
      <c r="PKF28" s="358"/>
      <c r="PKG28" s="358">
        <f t="shared" ref="PKG28" si="5551">PKE28</f>
        <v>25436.086199999998</v>
      </c>
      <c r="PKH28" s="358"/>
      <c r="PKI28" s="358">
        <f t="shared" ref="PKI28" si="5552">PKG28</f>
        <v>25436.086199999998</v>
      </c>
      <c r="PKJ28" s="358"/>
      <c r="PKK28" s="358">
        <f t="shared" ref="PKK28" si="5553">PKI28</f>
        <v>25436.086199999998</v>
      </c>
      <c r="PKL28" s="358"/>
      <c r="PKM28" s="358">
        <f t="shared" ref="PKM28" si="5554">PKK28</f>
        <v>25436.086199999998</v>
      </c>
      <c r="PKN28" s="358"/>
      <c r="PKO28" s="358">
        <f t="shared" ref="PKO28" si="5555">PKM28</f>
        <v>25436.086199999998</v>
      </c>
      <c r="PKP28" s="358"/>
      <c r="PKQ28" s="358">
        <f t="shared" ref="PKQ28" si="5556">PKO28</f>
        <v>25436.086199999998</v>
      </c>
      <c r="PKR28" s="358"/>
      <c r="PKS28" s="358">
        <f t="shared" ref="PKS28" si="5557">PKQ28</f>
        <v>25436.086199999998</v>
      </c>
      <c r="PKT28" s="358"/>
      <c r="PKU28" s="358">
        <f t="shared" ref="PKU28" si="5558">PKS28</f>
        <v>25436.086199999998</v>
      </c>
      <c r="PKV28" s="358"/>
      <c r="PKW28" s="358">
        <f t="shared" ref="PKW28" si="5559">PKU28</f>
        <v>25436.086199999998</v>
      </c>
      <c r="PKX28" s="358"/>
      <c r="PKY28" s="358">
        <f t="shared" ref="PKY28" si="5560">PKW28</f>
        <v>25436.086199999998</v>
      </c>
      <c r="PKZ28" s="358"/>
      <c r="PLA28" s="358">
        <f t="shared" ref="PLA28" si="5561">PKY28</f>
        <v>25436.086199999998</v>
      </c>
      <c r="PLB28" s="358"/>
      <c r="PLC28" s="358">
        <f t="shared" ref="PLC28" si="5562">PLA28</f>
        <v>25436.086199999998</v>
      </c>
      <c r="PLD28" s="358"/>
      <c r="PLE28" s="358">
        <f t="shared" ref="PLE28" si="5563">PLC28</f>
        <v>25436.086199999998</v>
      </c>
      <c r="PLF28" s="358"/>
      <c r="PLG28" s="358">
        <f t="shared" ref="PLG28" si="5564">PLE28</f>
        <v>25436.086199999998</v>
      </c>
      <c r="PLH28" s="358"/>
      <c r="PLI28" s="358">
        <f t="shared" ref="PLI28" si="5565">PLG28</f>
        <v>25436.086199999998</v>
      </c>
      <c r="PLJ28" s="358"/>
      <c r="PLK28" s="358">
        <f t="shared" ref="PLK28" si="5566">PLI28</f>
        <v>25436.086199999998</v>
      </c>
      <c r="PLL28" s="358"/>
      <c r="PLM28" s="358">
        <f t="shared" ref="PLM28" si="5567">PLK28</f>
        <v>25436.086199999998</v>
      </c>
      <c r="PLN28" s="358"/>
      <c r="PLO28" s="358">
        <f t="shared" ref="PLO28" si="5568">PLM28</f>
        <v>25436.086199999998</v>
      </c>
      <c r="PLP28" s="358"/>
      <c r="PLQ28" s="358">
        <f t="shared" ref="PLQ28" si="5569">PLO28</f>
        <v>25436.086199999998</v>
      </c>
      <c r="PLR28" s="358"/>
      <c r="PLS28" s="358">
        <f t="shared" ref="PLS28" si="5570">PLQ28</f>
        <v>25436.086199999998</v>
      </c>
      <c r="PLT28" s="358"/>
      <c r="PLU28" s="358">
        <f t="shared" ref="PLU28" si="5571">PLS28</f>
        <v>25436.086199999998</v>
      </c>
      <c r="PLV28" s="358"/>
      <c r="PLW28" s="358">
        <f t="shared" ref="PLW28" si="5572">PLU28</f>
        <v>25436.086199999998</v>
      </c>
      <c r="PLX28" s="358"/>
      <c r="PLY28" s="358">
        <f t="shared" ref="PLY28" si="5573">PLW28</f>
        <v>25436.086199999998</v>
      </c>
      <c r="PLZ28" s="358"/>
      <c r="PMA28" s="358">
        <f t="shared" ref="PMA28" si="5574">PLY28</f>
        <v>25436.086199999998</v>
      </c>
      <c r="PMB28" s="358"/>
      <c r="PMC28" s="358">
        <f t="shared" ref="PMC28" si="5575">PMA28</f>
        <v>25436.086199999998</v>
      </c>
      <c r="PMD28" s="358"/>
      <c r="PME28" s="358">
        <f t="shared" ref="PME28" si="5576">PMC28</f>
        <v>25436.086199999998</v>
      </c>
      <c r="PMF28" s="358"/>
      <c r="PMG28" s="358">
        <f t="shared" ref="PMG28" si="5577">PME28</f>
        <v>25436.086199999998</v>
      </c>
      <c r="PMH28" s="358"/>
      <c r="PMI28" s="358">
        <f t="shared" ref="PMI28" si="5578">PMG28</f>
        <v>25436.086199999998</v>
      </c>
      <c r="PMJ28" s="358"/>
      <c r="PMK28" s="358">
        <f t="shared" ref="PMK28" si="5579">PMI28</f>
        <v>25436.086199999998</v>
      </c>
      <c r="PML28" s="358"/>
      <c r="PMM28" s="358">
        <f t="shared" ref="PMM28" si="5580">PMK28</f>
        <v>25436.086199999998</v>
      </c>
      <c r="PMN28" s="358"/>
      <c r="PMO28" s="358">
        <f t="shared" ref="PMO28" si="5581">PMM28</f>
        <v>25436.086199999998</v>
      </c>
      <c r="PMP28" s="358"/>
      <c r="PMQ28" s="358">
        <f t="shared" ref="PMQ28" si="5582">PMO28</f>
        <v>25436.086199999998</v>
      </c>
      <c r="PMR28" s="358"/>
      <c r="PMS28" s="358">
        <f t="shared" ref="PMS28" si="5583">PMQ28</f>
        <v>25436.086199999998</v>
      </c>
      <c r="PMT28" s="358"/>
      <c r="PMU28" s="358">
        <f t="shared" ref="PMU28" si="5584">PMS28</f>
        <v>25436.086199999998</v>
      </c>
      <c r="PMV28" s="358"/>
      <c r="PMW28" s="358">
        <f t="shared" ref="PMW28" si="5585">PMU28</f>
        <v>25436.086199999998</v>
      </c>
      <c r="PMX28" s="358"/>
      <c r="PMY28" s="358">
        <f t="shared" ref="PMY28" si="5586">PMW28</f>
        <v>25436.086199999998</v>
      </c>
      <c r="PMZ28" s="358"/>
      <c r="PNA28" s="358">
        <f t="shared" ref="PNA28" si="5587">PMY28</f>
        <v>25436.086199999998</v>
      </c>
      <c r="PNB28" s="358"/>
      <c r="PNC28" s="358">
        <f t="shared" ref="PNC28" si="5588">PNA28</f>
        <v>25436.086199999998</v>
      </c>
      <c r="PND28" s="358"/>
      <c r="PNE28" s="358">
        <f t="shared" ref="PNE28" si="5589">PNC28</f>
        <v>25436.086199999998</v>
      </c>
      <c r="PNF28" s="358"/>
      <c r="PNG28" s="358">
        <f t="shared" ref="PNG28" si="5590">PNE28</f>
        <v>25436.086199999998</v>
      </c>
      <c r="PNH28" s="358"/>
      <c r="PNI28" s="358">
        <f t="shared" ref="PNI28" si="5591">PNG28</f>
        <v>25436.086199999998</v>
      </c>
      <c r="PNJ28" s="358"/>
      <c r="PNK28" s="358">
        <f t="shared" ref="PNK28" si="5592">PNI28</f>
        <v>25436.086199999998</v>
      </c>
      <c r="PNL28" s="358"/>
      <c r="PNM28" s="358">
        <f t="shared" ref="PNM28" si="5593">PNK28</f>
        <v>25436.086199999998</v>
      </c>
      <c r="PNN28" s="358"/>
      <c r="PNO28" s="358">
        <f t="shared" ref="PNO28" si="5594">PNM28</f>
        <v>25436.086199999998</v>
      </c>
      <c r="PNP28" s="358"/>
      <c r="PNQ28" s="358">
        <f t="shared" ref="PNQ28" si="5595">PNO28</f>
        <v>25436.086199999998</v>
      </c>
      <c r="PNR28" s="358"/>
      <c r="PNS28" s="358">
        <f t="shared" ref="PNS28" si="5596">PNQ28</f>
        <v>25436.086199999998</v>
      </c>
      <c r="PNT28" s="358"/>
      <c r="PNU28" s="358">
        <f t="shared" ref="PNU28" si="5597">PNS28</f>
        <v>25436.086199999998</v>
      </c>
      <c r="PNV28" s="358"/>
      <c r="PNW28" s="358">
        <f t="shared" ref="PNW28" si="5598">PNU28</f>
        <v>25436.086199999998</v>
      </c>
      <c r="PNX28" s="358"/>
      <c r="PNY28" s="358">
        <f t="shared" ref="PNY28" si="5599">PNW28</f>
        <v>25436.086199999998</v>
      </c>
      <c r="PNZ28" s="358"/>
      <c r="POA28" s="358">
        <f t="shared" ref="POA28" si="5600">PNY28</f>
        <v>25436.086199999998</v>
      </c>
      <c r="POB28" s="358"/>
      <c r="POC28" s="358">
        <f t="shared" ref="POC28" si="5601">POA28</f>
        <v>25436.086199999998</v>
      </c>
      <c r="POD28" s="358"/>
      <c r="POE28" s="358">
        <f t="shared" ref="POE28" si="5602">POC28</f>
        <v>25436.086199999998</v>
      </c>
      <c r="POF28" s="358"/>
      <c r="POG28" s="358">
        <f t="shared" ref="POG28" si="5603">POE28</f>
        <v>25436.086199999998</v>
      </c>
      <c r="POH28" s="358"/>
      <c r="POI28" s="358">
        <f t="shared" ref="POI28" si="5604">POG28</f>
        <v>25436.086199999998</v>
      </c>
      <c r="POJ28" s="358"/>
      <c r="POK28" s="358">
        <f t="shared" ref="POK28" si="5605">POI28</f>
        <v>25436.086199999998</v>
      </c>
      <c r="POL28" s="358"/>
      <c r="POM28" s="358">
        <f t="shared" ref="POM28" si="5606">POK28</f>
        <v>25436.086199999998</v>
      </c>
      <c r="PON28" s="358"/>
      <c r="POO28" s="358">
        <f t="shared" ref="POO28" si="5607">POM28</f>
        <v>25436.086199999998</v>
      </c>
      <c r="POP28" s="358"/>
      <c r="POQ28" s="358">
        <f t="shared" ref="POQ28" si="5608">POO28</f>
        <v>25436.086199999998</v>
      </c>
      <c r="POR28" s="358"/>
      <c r="POS28" s="358">
        <f t="shared" ref="POS28" si="5609">POQ28</f>
        <v>25436.086199999998</v>
      </c>
      <c r="POT28" s="358"/>
      <c r="POU28" s="358">
        <f t="shared" ref="POU28" si="5610">POS28</f>
        <v>25436.086199999998</v>
      </c>
      <c r="POV28" s="358"/>
      <c r="POW28" s="358">
        <f t="shared" ref="POW28" si="5611">POU28</f>
        <v>25436.086199999998</v>
      </c>
      <c r="POX28" s="358"/>
      <c r="POY28" s="358">
        <f t="shared" ref="POY28" si="5612">POW28</f>
        <v>25436.086199999998</v>
      </c>
      <c r="POZ28" s="358"/>
      <c r="PPA28" s="358">
        <f t="shared" ref="PPA28" si="5613">POY28</f>
        <v>25436.086199999998</v>
      </c>
      <c r="PPB28" s="358"/>
      <c r="PPC28" s="358">
        <f t="shared" ref="PPC28" si="5614">PPA28</f>
        <v>25436.086199999998</v>
      </c>
      <c r="PPD28" s="358"/>
      <c r="PPE28" s="358">
        <f t="shared" ref="PPE28" si="5615">PPC28</f>
        <v>25436.086199999998</v>
      </c>
      <c r="PPF28" s="358"/>
      <c r="PPG28" s="358">
        <f t="shared" ref="PPG28" si="5616">PPE28</f>
        <v>25436.086199999998</v>
      </c>
      <c r="PPH28" s="358"/>
      <c r="PPI28" s="358">
        <f t="shared" ref="PPI28" si="5617">PPG28</f>
        <v>25436.086199999998</v>
      </c>
      <c r="PPJ28" s="358"/>
      <c r="PPK28" s="358">
        <f t="shared" ref="PPK28" si="5618">PPI28</f>
        <v>25436.086199999998</v>
      </c>
      <c r="PPL28" s="358"/>
      <c r="PPM28" s="358">
        <f t="shared" ref="PPM28" si="5619">PPK28</f>
        <v>25436.086199999998</v>
      </c>
      <c r="PPN28" s="358"/>
      <c r="PPO28" s="358">
        <f t="shared" ref="PPO28" si="5620">PPM28</f>
        <v>25436.086199999998</v>
      </c>
      <c r="PPP28" s="358"/>
      <c r="PPQ28" s="358">
        <f t="shared" ref="PPQ28" si="5621">PPO28</f>
        <v>25436.086199999998</v>
      </c>
      <c r="PPR28" s="358"/>
      <c r="PPS28" s="358">
        <f t="shared" ref="PPS28" si="5622">PPQ28</f>
        <v>25436.086199999998</v>
      </c>
      <c r="PPT28" s="358"/>
      <c r="PPU28" s="358">
        <f t="shared" ref="PPU28" si="5623">PPS28</f>
        <v>25436.086199999998</v>
      </c>
      <c r="PPV28" s="358"/>
      <c r="PPW28" s="358">
        <f t="shared" ref="PPW28" si="5624">PPU28</f>
        <v>25436.086199999998</v>
      </c>
      <c r="PPX28" s="358"/>
      <c r="PPY28" s="358">
        <f t="shared" ref="PPY28" si="5625">PPW28</f>
        <v>25436.086199999998</v>
      </c>
      <c r="PPZ28" s="358"/>
      <c r="PQA28" s="358">
        <f t="shared" ref="PQA28" si="5626">PPY28</f>
        <v>25436.086199999998</v>
      </c>
      <c r="PQB28" s="358"/>
      <c r="PQC28" s="358">
        <f t="shared" ref="PQC28" si="5627">PQA28</f>
        <v>25436.086199999998</v>
      </c>
      <c r="PQD28" s="358"/>
      <c r="PQE28" s="358">
        <f t="shared" ref="PQE28" si="5628">PQC28</f>
        <v>25436.086199999998</v>
      </c>
      <c r="PQF28" s="358"/>
      <c r="PQG28" s="358">
        <f t="shared" ref="PQG28" si="5629">PQE28</f>
        <v>25436.086199999998</v>
      </c>
      <c r="PQH28" s="358"/>
      <c r="PQI28" s="358">
        <f t="shared" ref="PQI28" si="5630">PQG28</f>
        <v>25436.086199999998</v>
      </c>
      <c r="PQJ28" s="358"/>
      <c r="PQK28" s="358">
        <f t="shared" ref="PQK28" si="5631">PQI28</f>
        <v>25436.086199999998</v>
      </c>
      <c r="PQL28" s="358"/>
      <c r="PQM28" s="358">
        <f t="shared" ref="PQM28" si="5632">PQK28</f>
        <v>25436.086199999998</v>
      </c>
      <c r="PQN28" s="358"/>
      <c r="PQO28" s="358">
        <f t="shared" ref="PQO28" si="5633">PQM28</f>
        <v>25436.086199999998</v>
      </c>
      <c r="PQP28" s="358"/>
      <c r="PQQ28" s="358">
        <f t="shared" ref="PQQ28" si="5634">PQO28</f>
        <v>25436.086199999998</v>
      </c>
      <c r="PQR28" s="358"/>
      <c r="PQS28" s="358">
        <f t="shared" ref="PQS28" si="5635">PQQ28</f>
        <v>25436.086199999998</v>
      </c>
      <c r="PQT28" s="358"/>
      <c r="PQU28" s="358">
        <f t="shared" ref="PQU28" si="5636">PQS28</f>
        <v>25436.086199999998</v>
      </c>
      <c r="PQV28" s="358"/>
      <c r="PQW28" s="358">
        <f t="shared" ref="PQW28" si="5637">PQU28</f>
        <v>25436.086199999998</v>
      </c>
      <c r="PQX28" s="358"/>
      <c r="PQY28" s="358">
        <f t="shared" ref="PQY28" si="5638">PQW28</f>
        <v>25436.086199999998</v>
      </c>
      <c r="PQZ28" s="358"/>
      <c r="PRA28" s="358">
        <f t="shared" ref="PRA28" si="5639">PQY28</f>
        <v>25436.086199999998</v>
      </c>
      <c r="PRB28" s="358"/>
      <c r="PRC28" s="358">
        <f t="shared" ref="PRC28" si="5640">PRA28</f>
        <v>25436.086199999998</v>
      </c>
      <c r="PRD28" s="358"/>
      <c r="PRE28" s="358">
        <f t="shared" ref="PRE28" si="5641">PRC28</f>
        <v>25436.086199999998</v>
      </c>
      <c r="PRF28" s="358"/>
      <c r="PRG28" s="358">
        <f t="shared" ref="PRG28" si="5642">PRE28</f>
        <v>25436.086199999998</v>
      </c>
      <c r="PRH28" s="358"/>
      <c r="PRI28" s="358">
        <f t="shared" ref="PRI28" si="5643">PRG28</f>
        <v>25436.086199999998</v>
      </c>
      <c r="PRJ28" s="358"/>
      <c r="PRK28" s="358">
        <f t="shared" ref="PRK28" si="5644">PRI28</f>
        <v>25436.086199999998</v>
      </c>
      <c r="PRL28" s="358"/>
      <c r="PRM28" s="358">
        <f t="shared" ref="PRM28" si="5645">PRK28</f>
        <v>25436.086199999998</v>
      </c>
      <c r="PRN28" s="358"/>
      <c r="PRO28" s="358">
        <f t="shared" ref="PRO28" si="5646">PRM28</f>
        <v>25436.086199999998</v>
      </c>
      <c r="PRP28" s="358"/>
      <c r="PRQ28" s="358">
        <f t="shared" ref="PRQ28" si="5647">PRO28</f>
        <v>25436.086199999998</v>
      </c>
      <c r="PRR28" s="358"/>
      <c r="PRS28" s="358">
        <f t="shared" ref="PRS28" si="5648">PRQ28</f>
        <v>25436.086199999998</v>
      </c>
      <c r="PRT28" s="358"/>
      <c r="PRU28" s="358">
        <f t="shared" ref="PRU28" si="5649">PRS28</f>
        <v>25436.086199999998</v>
      </c>
      <c r="PRV28" s="358"/>
      <c r="PRW28" s="358">
        <f t="shared" ref="PRW28" si="5650">PRU28</f>
        <v>25436.086199999998</v>
      </c>
      <c r="PRX28" s="358"/>
      <c r="PRY28" s="358">
        <f t="shared" ref="PRY28" si="5651">PRW28</f>
        <v>25436.086199999998</v>
      </c>
      <c r="PRZ28" s="358"/>
      <c r="PSA28" s="358">
        <f t="shared" ref="PSA28" si="5652">PRY28</f>
        <v>25436.086199999998</v>
      </c>
      <c r="PSB28" s="358"/>
      <c r="PSC28" s="358">
        <f t="shared" ref="PSC28" si="5653">PSA28</f>
        <v>25436.086199999998</v>
      </c>
      <c r="PSD28" s="358"/>
      <c r="PSE28" s="358">
        <f t="shared" ref="PSE28" si="5654">PSC28</f>
        <v>25436.086199999998</v>
      </c>
      <c r="PSF28" s="358"/>
      <c r="PSG28" s="358">
        <f t="shared" ref="PSG28" si="5655">PSE28</f>
        <v>25436.086199999998</v>
      </c>
      <c r="PSH28" s="358"/>
      <c r="PSI28" s="358">
        <f t="shared" ref="PSI28" si="5656">PSG28</f>
        <v>25436.086199999998</v>
      </c>
      <c r="PSJ28" s="358"/>
      <c r="PSK28" s="358">
        <f t="shared" ref="PSK28" si="5657">PSI28</f>
        <v>25436.086199999998</v>
      </c>
      <c r="PSL28" s="358"/>
      <c r="PSM28" s="358">
        <f t="shared" ref="PSM28" si="5658">PSK28</f>
        <v>25436.086199999998</v>
      </c>
      <c r="PSN28" s="358"/>
      <c r="PSO28" s="358">
        <f t="shared" ref="PSO28" si="5659">PSM28</f>
        <v>25436.086199999998</v>
      </c>
      <c r="PSP28" s="358"/>
      <c r="PSQ28" s="358">
        <f t="shared" ref="PSQ28" si="5660">PSO28</f>
        <v>25436.086199999998</v>
      </c>
      <c r="PSR28" s="358"/>
      <c r="PSS28" s="358">
        <f t="shared" ref="PSS28" si="5661">PSQ28</f>
        <v>25436.086199999998</v>
      </c>
      <c r="PST28" s="358"/>
      <c r="PSU28" s="358">
        <f t="shared" ref="PSU28" si="5662">PSS28</f>
        <v>25436.086199999998</v>
      </c>
      <c r="PSV28" s="358"/>
      <c r="PSW28" s="358">
        <f t="shared" ref="PSW28" si="5663">PSU28</f>
        <v>25436.086199999998</v>
      </c>
      <c r="PSX28" s="358"/>
      <c r="PSY28" s="358">
        <f t="shared" ref="PSY28" si="5664">PSW28</f>
        <v>25436.086199999998</v>
      </c>
      <c r="PSZ28" s="358"/>
      <c r="PTA28" s="358">
        <f t="shared" ref="PTA28" si="5665">PSY28</f>
        <v>25436.086199999998</v>
      </c>
      <c r="PTB28" s="358"/>
      <c r="PTC28" s="358">
        <f t="shared" ref="PTC28" si="5666">PTA28</f>
        <v>25436.086199999998</v>
      </c>
      <c r="PTD28" s="358"/>
      <c r="PTE28" s="358">
        <f t="shared" ref="PTE28" si="5667">PTC28</f>
        <v>25436.086199999998</v>
      </c>
      <c r="PTF28" s="358"/>
      <c r="PTG28" s="358">
        <f t="shared" ref="PTG28" si="5668">PTE28</f>
        <v>25436.086199999998</v>
      </c>
      <c r="PTH28" s="358"/>
      <c r="PTI28" s="358">
        <f t="shared" ref="PTI28" si="5669">PTG28</f>
        <v>25436.086199999998</v>
      </c>
      <c r="PTJ28" s="358"/>
      <c r="PTK28" s="358">
        <f t="shared" ref="PTK28" si="5670">PTI28</f>
        <v>25436.086199999998</v>
      </c>
      <c r="PTL28" s="358"/>
      <c r="PTM28" s="358">
        <f t="shared" ref="PTM28" si="5671">PTK28</f>
        <v>25436.086199999998</v>
      </c>
      <c r="PTN28" s="358"/>
      <c r="PTO28" s="358">
        <f t="shared" ref="PTO28" si="5672">PTM28</f>
        <v>25436.086199999998</v>
      </c>
      <c r="PTP28" s="358"/>
      <c r="PTQ28" s="358">
        <f t="shared" ref="PTQ28" si="5673">PTO28</f>
        <v>25436.086199999998</v>
      </c>
      <c r="PTR28" s="358"/>
      <c r="PTS28" s="358">
        <f t="shared" ref="PTS28" si="5674">PTQ28</f>
        <v>25436.086199999998</v>
      </c>
      <c r="PTT28" s="358"/>
      <c r="PTU28" s="358">
        <f t="shared" ref="PTU28" si="5675">PTS28</f>
        <v>25436.086199999998</v>
      </c>
      <c r="PTV28" s="358"/>
      <c r="PTW28" s="358">
        <f t="shared" ref="PTW28" si="5676">PTU28</f>
        <v>25436.086199999998</v>
      </c>
      <c r="PTX28" s="358"/>
      <c r="PTY28" s="358">
        <f t="shared" ref="PTY28" si="5677">PTW28</f>
        <v>25436.086199999998</v>
      </c>
      <c r="PTZ28" s="358"/>
      <c r="PUA28" s="358">
        <f t="shared" ref="PUA28" si="5678">PTY28</f>
        <v>25436.086199999998</v>
      </c>
      <c r="PUB28" s="358"/>
      <c r="PUC28" s="358">
        <f t="shared" ref="PUC28" si="5679">PUA28</f>
        <v>25436.086199999998</v>
      </c>
      <c r="PUD28" s="358"/>
      <c r="PUE28" s="358">
        <f t="shared" ref="PUE28" si="5680">PUC28</f>
        <v>25436.086199999998</v>
      </c>
      <c r="PUF28" s="358"/>
      <c r="PUG28" s="358">
        <f t="shared" ref="PUG28" si="5681">PUE28</f>
        <v>25436.086199999998</v>
      </c>
      <c r="PUH28" s="358"/>
      <c r="PUI28" s="358">
        <f t="shared" ref="PUI28" si="5682">PUG28</f>
        <v>25436.086199999998</v>
      </c>
      <c r="PUJ28" s="358"/>
      <c r="PUK28" s="358">
        <f t="shared" ref="PUK28" si="5683">PUI28</f>
        <v>25436.086199999998</v>
      </c>
      <c r="PUL28" s="358"/>
      <c r="PUM28" s="358">
        <f t="shared" ref="PUM28" si="5684">PUK28</f>
        <v>25436.086199999998</v>
      </c>
      <c r="PUN28" s="358"/>
      <c r="PUO28" s="358">
        <f t="shared" ref="PUO28" si="5685">PUM28</f>
        <v>25436.086199999998</v>
      </c>
      <c r="PUP28" s="358"/>
      <c r="PUQ28" s="358">
        <f t="shared" ref="PUQ28" si="5686">PUO28</f>
        <v>25436.086199999998</v>
      </c>
      <c r="PUR28" s="358"/>
      <c r="PUS28" s="358">
        <f t="shared" ref="PUS28" si="5687">PUQ28</f>
        <v>25436.086199999998</v>
      </c>
      <c r="PUT28" s="358"/>
      <c r="PUU28" s="358">
        <f t="shared" ref="PUU28" si="5688">PUS28</f>
        <v>25436.086199999998</v>
      </c>
      <c r="PUV28" s="358"/>
      <c r="PUW28" s="358">
        <f t="shared" ref="PUW28" si="5689">PUU28</f>
        <v>25436.086199999998</v>
      </c>
      <c r="PUX28" s="358"/>
      <c r="PUY28" s="358">
        <f t="shared" ref="PUY28" si="5690">PUW28</f>
        <v>25436.086199999998</v>
      </c>
      <c r="PUZ28" s="358"/>
      <c r="PVA28" s="358">
        <f t="shared" ref="PVA28" si="5691">PUY28</f>
        <v>25436.086199999998</v>
      </c>
      <c r="PVB28" s="358"/>
      <c r="PVC28" s="358">
        <f t="shared" ref="PVC28" si="5692">PVA28</f>
        <v>25436.086199999998</v>
      </c>
      <c r="PVD28" s="358"/>
      <c r="PVE28" s="358">
        <f t="shared" ref="PVE28" si="5693">PVC28</f>
        <v>25436.086199999998</v>
      </c>
      <c r="PVF28" s="358"/>
      <c r="PVG28" s="358">
        <f t="shared" ref="PVG28" si="5694">PVE28</f>
        <v>25436.086199999998</v>
      </c>
      <c r="PVH28" s="358"/>
      <c r="PVI28" s="358">
        <f t="shared" ref="PVI28" si="5695">PVG28</f>
        <v>25436.086199999998</v>
      </c>
      <c r="PVJ28" s="358"/>
      <c r="PVK28" s="358">
        <f t="shared" ref="PVK28" si="5696">PVI28</f>
        <v>25436.086199999998</v>
      </c>
      <c r="PVL28" s="358"/>
      <c r="PVM28" s="358">
        <f t="shared" ref="PVM28" si="5697">PVK28</f>
        <v>25436.086199999998</v>
      </c>
      <c r="PVN28" s="358"/>
      <c r="PVO28" s="358">
        <f t="shared" ref="PVO28" si="5698">PVM28</f>
        <v>25436.086199999998</v>
      </c>
      <c r="PVP28" s="358"/>
      <c r="PVQ28" s="358">
        <f t="shared" ref="PVQ28" si="5699">PVO28</f>
        <v>25436.086199999998</v>
      </c>
      <c r="PVR28" s="358"/>
      <c r="PVS28" s="358">
        <f t="shared" ref="PVS28" si="5700">PVQ28</f>
        <v>25436.086199999998</v>
      </c>
      <c r="PVT28" s="358"/>
      <c r="PVU28" s="358">
        <f t="shared" ref="PVU28" si="5701">PVS28</f>
        <v>25436.086199999998</v>
      </c>
      <c r="PVV28" s="358"/>
      <c r="PVW28" s="358">
        <f t="shared" ref="PVW28" si="5702">PVU28</f>
        <v>25436.086199999998</v>
      </c>
      <c r="PVX28" s="358"/>
      <c r="PVY28" s="358">
        <f t="shared" ref="PVY28" si="5703">PVW28</f>
        <v>25436.086199999998</v>
      </c>
      <c r="PVZ28" s="358"/>
      <c r="PWA28" s="358">
        <f t="shared" ref="PWA28" si="5704">PVY28</f>
        <v>25436.086199999998</v>
      </c>
      <c r="PWB28" s="358"/>
      <c r="PWC28" s="358">
        <f t="shared" ref="PWC28" si="5705">PWA28</f>
        <v>25436.086199999998</v>
      </c>
      <c r="PWD28" s="358"/>
      <c r="PWE28" s="358">
        <f t="shared" ref="PWE28" si="5706">PWC28</f>
        <v>25436.086199999998</v>
      </c>
      <c r="PWF28" s="358"/>
      <c r="PWG28" s="358">
        <f t="shared" ref="PWG28" si="5707">PWE28</f>
        <v>25436.086199999998</v>
      </c>
      <c r="PWH28" s="358"/>
      <c r="PWI28" s="358">
        <f t="shared" ref="PWI28" si="5708">PWG28</f>
        <v>25436.086199999998</v>
      </c>
      <c r="PWJ28" s="358"/>
      <c r="PWK28" s="358">
        <f t="shared" ref="PWK28" si="5709">PWI28</f>
        <v>25436.086199999998</v>
      </c>
      <c r="PWL28" s="358"/>
      <c r="PWM28" s="358">
        <f t="shared" ref="PWM28" si="5710">PWK28</f>
        <v>25436.086199999998</v>
      </c>
      <c r="PWN28" s="358"/>
      <c r="PWO28" s="358">
        <f t="shared" ref="PWO28" si="5711">PWM28</f>
        <v>25436.086199999998</v>
      </c>
      <c r="PWP28" s="358"/>
      <c r="PWQ28" s="358">
        <f t="shared" ref="PWQ28" si="5712">PWO28</f>
        <v>25436.086199999998</v>
      </c>
      <c r="PWR28" s="358"/>
      <c r="PWS28" s="358">
        <f t="shared" ref="PWS28" si="5713">PWQ28</f>
        <v>25436.086199999998</v>
      </c>
      <c r="PWT28" s="358"/>
      <c r="PWU28" s="358">
        <f t="shared" ref="PWU28" si="5714">PWS28</f>
        <v>25436.086199999998</v>
      </c>
      <c r="PWV28" s="358"/>
      <c r="PWW28" s="358">
        <f t="shared" ref="PWW28" si="5715">PWU28</f>
        <v>25436.086199999998</v>
      </c>
      <c r="PWX28" s="358"/>
      <c r="PWY28" s="358">
        <f t="shared" ref="PWY28" si="5716">PWW28</f>
        <v>25436.086199999998</v>
      </c>
      <c r="PWZ28" s="358"/>
      <c r="PXA28" s="358">
        <f t="shared" ref="PXA28" si="5717">PWY28</f>
        <v>25436.086199999998</v>
      </c>
      <c r="PXB28" s="358"/>
      <c r="PXC28" s="358">
        <f t="shared" ref="PXC28" si="5718">PXA28</f>
        <v>25436.086199999998</v>
      </c>
      <c r="PXD28" s="358"/>
      <c r="PXE28" s="358">
        <f t="shared" ref="PXE28" si="5719">PXC28</f>
        <v>25436.086199999998</v>
      </c>
      <c r="PXF28" s="358"/>
      <c r="PXG28" s="358">
        <f t="shared" ref="PXG28" si="5720">PXE28</f>
        <v>25436.086199999998</v>
      </c>
      <c r="PXH28" s="358"/>
      <c r="PXI28" s="358">
        <f t="shared" ref="PXI28" si="5721">PXG28</f>
        <v>25436.086199999998</v>
      </c>
      <c r="PXJ28" s="358"/>
      <c r="PXK28" s="358">
        <f t="shared" ref="PXK28" si="5722">PXI28</f>
        <v>25436.086199999998</v>
      </c>
      <c r="PXL28" s="358"/>
      <c r="PXM28" s="358">
        <f t="shared" ref="PXM28" si="5723">PXK28</f>
        <v>25436.086199999998</v>
      </c>
      <c r="PXN28" s="358"/>
      <c r="PXO28" s="358">
        <f t="shared" ref="PXO28" si="5724">PXM28</f>
        <v>25436.086199999998</v>
      </c>
      <c r="PXP28" s="358"/>
      <c r="PXQ28" s="358">
        <f t="shared" ref="PXQ28" si="5725">PXO28</f>
        <v>25436.086199999998</v>
      </c>
      <c r="PXR28" s="358"/>
      <c r="PXS28" s="358">
        <f t="shared" ref="PXS28" si="5726">PXQ28</f>
        <v>25436.086199999998</v>
      </c>
      <c r="PXT28" s="358"/>
      <c r="PXU28" s="358">
        <f t="shared" ref="PXU28" si="5727">PXS28</f>
        <v>25436.086199999998</v>
      </c>
      <c r="PXV28" s="358"/>
      <c r="PXW28" s="358">
        <f t="shared" ref="PXW28" si="5728">PXU28</f>
        <v>25436.086199999998</v>
      </c>
      <c r="PXX28" s="358"/>
      <c r="PXY28" s="358">
        <f t="shared" ref="PXY28" si="5729">PXW28</f>
        <v>25436.086199999998</v>
      </c>
      <c r="PXZ28" s="358"/>
      <c r="PYA28" s="358">
        <f t="shared" ref="PYA28" si="5730">PXY28</f>
        <v>25436.086199999998</v>
      </c>
      <c r="PYB28" s="358"/>
      <c r="PYC28" s="358">
        <f t="shared" ref="PYC28" si="5731">PYA28</f>
        <v>25436.086199999998</v>
      </c>
      <c r="PYD28" s="358"/>
      <c r="PYE28" s="358">
        <f t="shared" ref="PYE28" si="5732">PYC28</f>
        <v>25436.086199999998</v>
      </c>
      <c r="PYF28" s="358"/>
      <c r="PYG28" s="358">
        <f t="shared" ref="PYG28" si="5733">PYE28</f>
        <v>25436.086199999998</v>
      </c>
      <c r="PYH28" s="358"/>
      <c r="PYI28" s="358">
        <f t="shared" ref="PYI28" si="5734">PYG28</f>
        <v>25436.086199999998</v>
      </c>
      <c r="PYJ28" s="358"/>
      <c r="PYK28" s="358">
        <f t="shared" ref="PYK28" si="5735">PYI28</f>
        <v>25436.086199999998</v>
      </c>
      <c r="PYL28" s="358"/>
      <c r="PYM28" s="358">
        <f t="shared" ref="PYM28" si="5736">PYK28</f>
        <v>25436.086199999998</v>
      </c>
      <c r="PYN28" s="358"/>
      <c r="PYO28" s="358">
        <f t="shared" ref="PYO28" si="5737">PYM28</f>
        <v>25436.086199999998</v>
      </c>
      <c r="PYP28" s="358"/>
      <c r="PYQ28" s="358">
        <f t="shared" ref="PYQ28" si="5738">PYO28</f>
        <v>25436.086199999998</v>
      </c>
      <c r="PYR28" s="358"/>
      <c r="PYS28" s="358">
        <f t="shared" ref="PYS28" si="5739">PYQ28</f>
        <v>25436.086199999998</v>
      </c>
      <c r="PYT28" s="358"/>
      <c r="PYU28" s="358">
        <f t="shared" ref="PYU28" si="5740">PYS28</f>
        <v>25436.086199999998</v>
      </c>
      <c r="PYV28" s="358"/>
      <c r="PYW28" s="358">
        <f t="shared" ref="PYW28" si="5741">PYU28</f>
        <v>25436.086199999998</v>
      </c>
      <c r="PYX28" s="358"/>
      <c r="PYY28" s="358">
        <f t="shared" ref="PYY28" si="5742">PYW28</f>
        <v>25436.086199999998</v>
      </c>
      <c r="PYZ28" s="358"/>
      <c r="PZA28" s="358">
        <f t="shared" ref="PZA28" si="5743">PYY28</f>
        <v>25436.086199999998</v>
      </c>
      <c r="PZB28" s="358"/>
      <c r="PZC28" s="358">
        <f t="shared" ref="PZC28" si="5744">PZA28</f>
        <v>25436.086199999998</v>
      </c>
      <c r="PZD28" s="358"/>
      <c r="PZE28" s="358">
        <f t="shared" ref="PZE28" si="5745">PZC28</f>
        <v>25436.086199999998</v>
      </c>
      <c r="PZF28" s="358"/>
      <c r="PZG28" s="358">
        <f t="shared" ref="PZG28" si="5746">PZE28</f>
        <v>25436.086199999998</v>
      </c>
      <c r="PZH28" s="358"/>
      <c r="PZI28" s="358">
        <f t="shared" ref="PZI28" si="5747">PZG28</f>
        <v>25436.086199999998</v>
      </c>
      <c r="PZJ28" s="358"/>
      <c r="PZK28" s="358">
        <f t="shared" ref="PZK28" si="5748">PZI28</f>
        <v>25436.086199999998</v>
      </c>
      <c r="PZL28" s="358"/>
      <c r="PZM28" s="358">
        <f t="shared" ref="PZM28" si="5749">PZK28</f>
        <v>25436.086199999998</v>
      </c>
      <c r="PZN28" s="358"/>
      <c r="PZO28" s="358">
        <f t="shared" ref="PZO28" si="5750">PZM28</f>
        <v>25436.086199999998</v>
      </c>
      <c r="PZP28" s="358"/>
      <c r="PZQ28" s="358">
        <f t="shared" ref="PZQ28" si="5751">PZO28</f>
        <v>25436.086199999998</v>
      </c>
      <c r="PZR28" s="358"/>
      <c r="PZS28" s="358">
        <f t="shared" ref="PZS28" si="5752">PZQ28</f>
        <v>25436.086199999998</v>
      </c>
      <c r="PZT28" s="358"/>
      <c r="PZU28" s="358">
        <f t="shared" ref="PZU28" si="5753">PZS28</f>
        <v>25436.086199999998</v>
      </c>
      <c r="PZV28" s="358"/>
      <c r="PZW28" s="358">
        <f t="shared" ref="PZW28" si="5754">PZU28</f>
        <v>25436.086199999998</v>
      </c>
      <c r="PZX28" s="358"/>
      <c r="PZY28" s="358">
        <f t="shared" ref="PZY28" si="5755">PZW28</f>
        <v>25436.086199999998</v>
      </c>
      <c r="PZZ28" s="358"/>
      <c r="QAA28" s="358">
        <f t="shared" ref="QAA28" si="5756">PZY28</f>
        <v>25436.086199999998</v>
      </c>
      <c r="QAB28" s="358"/>
      <c r="QAC28" s="358">
        <f t="shared" ref="QAC28" si="5757">QAA28</f>
        <v>25436.086199999998</v>
      </c>
      <c r="QAD28" s="358"/>
      <c r="QAE28" s="358">
        <f t="shared" ref="QAE28" si="5758">QAC28</f>
        <v>25436.086199999998</v>
      </c>
      <c r="QAF28" s="358"/>
      <c r="QAG28" s="358">
        <f t="shared" ref="QAG28" si="5759">QAE28</f>
        <v>25436.086199999998</v>
      </c>
      <c r="QAH28" s="358"/>
      <c r="QAI28" s="358">
        <f t="shared" ref="QAI28" si="5760">QAG28</f>
        <v>25436.086199999998</v>
      </c>
      <c r="QAJ28" s="358"/>
      <c r="QAK28" s="358">
        <f t="shared" ref="QAK28" si="5761">QAI28</f>
        <v>25436.086199999998</v>
      </c>
      <c r="QAL28" s="358"/>
      <c r="QAM28" s="358">
        <f t="shared" ref="QAM28" si="5762">QAK28</f>
        <v>25436.086199999998</v>
      </c>
      <c r="QAN28" s="358"/>
      <c r="QAO28" s="358">
        <f t="shared" ref="QAO28" si="5763">QAM28</f>
        <v>25436.086199999998</v>
      </c>
      <c r="QAP28" s="358"/>
      <c r="QAQ28" s="358">
        <f t="shared" ref="QAQ28" si="5764">QAO28</f>
        <v>25436.086199999998</v>
      </c>
      <c r="QAR28" s="358"/>
      <c r="QAS28" s="358">
        <f t="shared" ref="QAS28" si="5765">QAQ28</f>
        <v>25436.086199999998</v>
      </c>
      <c r="QAT28" s="358"/>
      <c r="QAU28" s="358">
        <f t="shared" ref="QAU28" si="5766">QAS28</f>
        <v>25436.086199999998</v>
      </c>
      <c r="QAV28" s="358"/>
      <c r="QAW28" s="358">
        <f t="shared" ref="QAW28" si="5767">QAU28</f>
        <v>25436.086199999998</v>
      </c>
      <c r="QAX28" s="358"/>
      <c r="QAY28" s="358">
        <f t="shared" ref="QAY28" si="5768">QAW28</f>
        <v>25436.086199999998</v>
      </c>
      <c r="QAZ28" s="358"/>
      <c r="QBA28" s="358">
        <f t="shared" ref="QBA28" si="5769">QAY28</f>
        <v>25436.086199999998</v>
      </c>
      <c r="QBB28" s="358"/>
      <c r="QBC28" s="358">
        <f t="shared" ref="QBC28" si="5770">QBA28</f>
        <v>25436.086199999998</v>
      </c>
      <c r="QBD28" s="358"/>
      <c r="QBE28" s="358">
        <f t="shared" ref="QBE28" si="5771">QBC28</f>
        <v>25436.086199999998</v>
      </c>
      <c r="QBF28" s="358"/>
      <c r="QBG28" s="358">
        <f t="shared" ref="QBG28" si="5772">QBE28</f>
        <v>25436.086199999998</v>
      </c>
      <c r="QBH28" s="358"/>
      <c r="QBI28" s="358">
        <f t="shared" ref="QBI28" si="5773">QBG28</f>
        <v>25436.086199999998</v>
      </c>
      <c r="QBJ28" s="358"/>
      <c r="QBK28" s="358">
        <f t="shared" ref="QBK28" si="5774">QBI28</f>
        <v>25436.086199999998</v>
      </c>
      <c r="QBL28" s="358"/>
      <c r="QBM28" s="358">
        <f t="shared" ref="QBM28" si="5775">QBK28</f>
        <v>25436.086199999998</v>
      </c>
      <c r="QBN28" s="358"/>
      <c r="QBO28" s="358">
        <f t="shared" ref="QBO28" si="5776">QBM28</f>
        <v>25436.086199999998</v>
      </c>
      <c r="QBP28" s="358"/>
      <c r="QBQ28" s="358">
        <f t="shared" ref="QBQ28" si="5777">QBO28</f>
        <v>25436.086199999998</v>
      </c>
      <c r="QBR28" s="358"/>
      <c r="QBS28" s="358">
        <f t="shared" ref="QBS28" si="5778">QBQ28</f>
        <v>25436.086199999998</v>
      </c>
      <c r="QBT28" s="358"/>
      <c r="QBU28" s="358">
        <f t="shared" ref="QBU28" si="5779">QBS28</f>
        <v>25436.086199999998</v>
      </c>
      <c r="QBV28" s="358"/>
      <c r="QBW28" s="358">
        <f t="shared" ref="QBW28" si="5780">QBU28</f>
        <v>25436.086199999998</v>
      </c>
      <c r="QBX28" s="358"/>
      <c r="QBY28" s="358">
        <f t="shared" ref="QBY28" si="5781">QBW28</f>
        <v>25436.086199999998</v>
      </c>
      <c r="QBZ28" s="358"/>
      <c r="QCA28" s="358">
        <f t="shared" ref="QCA28" si="5782">QBY28</f>
        <v>25436.086199999998</v>
      </c>
      <c r="QCB28" s="358"/>
      <c r="QCC28" s="358">
        <f t="shared" ref="QCC28" si="5783">QCA28</f>
        <v>25436.086199999998</v>
      </c>
      <c r="QCD28" s="358"/>
      <c r="QCE28" s="358">
        <f t="shared" ref="QCE28" si="5784">QCC28</f>
        <v>25436.086199999998</v>
      </c>
      <c r="QCF28" s="358"/>
      <c r="QCG28" s="358">
        <f t="shared" ref="QCG28" si="5785">QCE28</f>
        <v>25436.086199999998</v>
      </c>
      <c r="QCH28" s="358"/>
      <c r="QCI28" s="358">
        <f t="shared" ref="QCI28" si="5786">QCG28</f>
        <v>25436.086199999998</v>
      </c>
      <c r="QCJ28" s="358"/>
      <c r="QCK28" s="358">
        <f t="shared" ref="QCK28" si="5787">QCI28</f>
        <v>25436.086199999998</v>
      </c>
      <c r="QCL28" s="358"/>
      <c r="QCM28" s="358">
        <f t="shared" ref="QCM28" si="5788">QCK28</f>
        <v>25436.086199999998</v>
      </c>
      <c r="QCN28" s="358"/>
      <c r="QCO28" s="358">
        <f t="shared" ref="QCO28" si="5789">QCM28</f>
        <v>25436.086199999998</v>
      </c>
      <c r="QCP28" s="358"/>
      <c r="QCQ28" s="358">
        <f t="shared" ref="QCQ28" si="5790">QCO28</f>
        <v>25436.086199999998</v>
      </c>
      <c r="QCR28" s="358"/>
      <c r="QCS28" s="358">
        <f t="shared" ref="QCS28" si="5791">QCQ28</f>
        <v>25436.086199999998</v>
      </c>
      <c r="QCT28" s="358"/>
      <c r="QCU28" s="358">
        <f t="shared" ref="QCU28" si="5792">QCS28</f>
        <v>25436.086199999998</v>
      </c>
      <c r="QCV28" s="358"/>
      <c r="QCW28" s="358">
        <f t="shared" ref="QCW28" si="5793">QCU28</f>
        <v>25436.086199999998</v>
      </c>
      <c r="QCX28" s="358"/>
      <c r="QCY28" s="358">
        <f t="shared" ref="QCY28" si="5794">QCW28</f>
        <v>25436.086199999998</v>
      </c>
      <c r="QCZ28" s="358"/>
      <c r="QDA28" s="358">
        <f t="shared" ref="QDA28" si="5795">QCY28</f>
        <v>25436.086199999998</v>
      </c>
      <c r="QDB28" s="358"/>
      <c r="QDC28" s="358">
        <f t="shared" ref="QDC28" si="5796">QDA28</f>
        <v>25436.086199999998</v>
      </c>
      <c r="QDD28" s="358"/>
      <c r="QDE28" s="358">
        <f t="shared" ref="QDE28" si="5797">QDC28</f>
        <v>25436.086199999998</v>
      </c>
      <c r="QDF28" s="358"/>
      <c r="QDG28" s="358">
        <f t="shared" ref="QDG28" si="5798">QDE28</f>
        <v>25436.086199999998</v>
      </c>
      <c r="QDH28" s="358"/>
      <c r="QDI28" s="358">
        <f t="shared" ref="QDI28" si="5799">QDG28</f>
        <v>25436.086199999998</v>
      </c>
      <c r="QDJ28" s="358"/>
      <c r="QDK28" s="358">
        <f t="shared" ref="QDK28" si="5800">QDI28</f>
        <v>25436.086199999998</v>
      </c>
      <c r="QDL28" s="358"/>
      <c r="QDM28" s="358">
        <f t="shared" ref="QDM28" si="5801">QDK28</f>
        <v>25436.086199999998</v>
      </c>
      <c r="QDN28" s="358"/>
      <c r="QDO28" s="358">
        <f t="shared" ref="QDO28" si="5802">QDM28</f>
        <v>25436.086199999998</v>
      </c>
      <c r="QDP28" s="358"/>
      <c r="QDQ28" s="358">
        <f t="shared" ref="QDQ28" si="5803">QDO28</f>
        <v>25436.086199999998</v>
      </c>
      <c r="QDR28" s="358"/>
      <c r="QDS28" s="358">
        <f t="shared" ref="QDS28" si="5804">QDQ28</f>
        <v>25436.086199999998</v>
      </c>
      <c r="QDT28" s="358"/>
      <c r="QDU28" s="358">
        <f t="shared" ref="QDU28" si="5805">QDS28</f>
        <v>25436.086199999998</v>
      </c>
      <c r="QDV28" s="358"/>
      <c r="QDW28" s="358">
        <f t="shared" ref="QDW28" si="5806">QDU28</f>
        <v>25436.086199999998</v>
      </c>
      <c r="QDX28" s="358"/>
      <c r="QDY28" s="358">
        <f t="shared" ref="QDY28" si="5807">QDW28</f>
        <v>25436.086199999998</v>
      </c>
      <c r="QDZ28" s="358"/>
      <c r="QEA28" s="358">
        <f t="shared" ref="QEA28" si="5808">QDY28</f>
        <v>25436.086199999998</v>
      </c>
      <c r="QEB28" s="358"/>
      <c r="QEC28" s="358">
        <f t="shared" ref="QEC28" si="5809">QEA28</f>
        <v>25436.086199999998</v>
      </c>
      <c r="QED28" s="358"/>
      <c r="QEE28" s="358">
        <f t="shared" ref="QEE28" si="5810">QEC28</f>
        <v>25436.086199999998</v>
      </c>
      <c r="QEF28" s="358"/>
      <c r="QEG28" s="358">
        <f t="shared" ref="QEG28" si="5811">QEE28</f>
        <v>25436.086199999998</v>
      </c>
      <c r="QEH28" s="358"/>
      <c r="QEI28" s="358">
        <f t="shared" ref="QEI28" si="5812">QEG28</f>
        <v>25436.086199999998</v>
      </c>
      <c r="QEJ28" s="358"/>
      <c r="QEK28" s="358">
        <f t="shared" ref="QEK28" si="5813">QEI28</f>
        <v>25436.086199999998</v>
      </c>
      <c r="QEL28" s="358"/>
      <c r="QEM28" s="358">
        <f t="shared" ref="QEM28" si="5814">QEK28</f>
        <v>25436.086199999998</v>
      </c>
      <c r="QEN28" s="358"/>
      <c r="QEO28" s="358">
        <f t="shared" ref="QEO28" si="5815">QEM28</f>
        <v>25436.086199999998</v>
      </c>
      <c r="QEP28" s="358"/>
      <c r="QEQ28" s="358">
        <f t="shared" ref="QEQ28" si="5816">QEO28</f>
        <v>25436.086199999998</v>
      </c>
      <c r="QER28" s="358"/>
      <c r="QES28" s="358">
        <f t="shared" ref="QES28" si="5817">QEQ28</f>
        <v>25436.086199999998</v>
      </c>
      <c r="QET28" s="358"/>
      <c r="QEU28" s="358">
        <f t="shared" ref="QEU28" si="5818">QES28</f>
        <v>25436.086199999998</v>
      </c>
      <c r="QEV28" s="358"/>
      <c r="QEW28" s="358">
        <f t="shared" ref="QEW28" si="5819">QEU28</f>
        <v>25436.086199999998</v>
      </c>
      <c r="QEX28" s="358"/>
      <c r="QEY28" s="358">
        <f t="shared" ref="QEY28" si="5820">QEW28</f>
        <v>25436.086199999998</v>
      </c>
      <c r="QEZ28" s="358"/>
      <c r="QFA28" s="358">
        <f t="shared" ref="QFA28" si="5821">QEY28</f>
        <v>25436.086199999998</v>
      </c>
      <c r="QFB28" s="358"/>
      <c r="QFC28" s="358">
        <f t="shared" ref="QFC28" si="5822">QFA28</f>
        <v>25436.086199999998</v>
      </c>
      <c r="QFD28" s="358"/>
      <c r="QFE28" s="358">
        <f t="shared" ref="QFE28" si="5823">QFC28</f>
        <v>25436.086199999998</v>
      </c>
      <c r="QFF28" s="358"/>
      <c r="QFG28" s="358">
        <f t="shared" ref="QFG28" si="5824">QFE28</f>
        <v>25436.086199999998</v>
      </c>
      <c r="QFH28" s="358"/>
      <c r="QFI28" s="358">
        <f t="shared" ref="QFI28" si="5825">QFG28</f>
        <v>25436.086199999998</v>
      </c>
      <c r="QFJ28" s="358"/>
      <c r="QFK28" s="358">
        <f t="shared" ref="QFK28" si="5826">QFI28</f>
        <v>25436.086199999998</v>
      </c>
      <c r="QFL28" s="358"/>
      <c r="QFM28" s="358">
        <f t="shared" ref="QFM28" si="5827">QFK28</f>
        <v>25436.086199999998</v>
      </c>
      <c r="QFN28" s="358"/>
      <c r="QFO28" s="358">
        <f t="shared" ref="QFO28" si="5828">QFM28</f>
        <v>25436.086199999998</v>
      </c>
      <c r="QFP28" s="358"/>
      <c r="QFQ28" s="358">
        <f t="shared" ref="QFQ28" si="5829">QFO28</f>
        <v>25436.086199999998</v>
      </c>
      <c r="QFR28" s="358"/>
      <c r="QFS28" s="358">
        <f t="shared" ref="QFS28" si="5830">QFQ28</f>
        <v>25436.086199999998</v>
      </c>
      <c r="QFT28" s="358"/>
      <c r="QFU28" s="358">
        <f t="shared" ref="QFU28" si="5831">QFS28</f>
        <v>25436.086199999998</v>
      </c>
      <c r="QFV28" s="358"/>
      <c r="QFW28" s="358">
        <f t="shared" ref="QFW28" si="5832">QFU28</f>
        <v>25436.086199999998</v>
      </c>
      <c r="QFX28" s="358"/>
      <c r="QFY28" s="358">
        <f t="shared" ref="QFY28" si="5833">QFW28</f>
        <v>25436.086199999998</v>
      </c>
      <c r="QFZ28" s="358"/>
      <c r="QGA28" s="358">
        <f t="shared" ref="QGA28" si="5834">QFY28</f>
        <v>25436.086199999998</v>
      </c>
      <c r="QGB28" s="358"/>
      <c r="QGC28" s="358">
        <f t="shared" ref="QGC28" si="5835">QGA28</f>
        <v>25436.086199999998</v>
      </c>
      <c r="QGD28" s="358"/>
      <c r="QGE28" s="358">
        <f t="shared" ref="QGE28" si="5836">QGC28</f>
        <v>25436.086199999998</v>
      </c>
      <c r="QGF28" s="358"/>
      <c r="QGG28" s="358">
        <f t="shared" ref="QGG28" si="5837">QGE28</f>
        <v>25436.086199999998</v>
      </c>
      <c r="QGH28" s="358"/>
      <c r="QGI28" s="358">
        <f t="shared" ref="QGI28" si="5838">QGG28</f>
        <v>25436.086199999998</v>
      </c>
      <c r="QGJ28" s="358"/>
      <c r="QGK28" s="358">
        <f t="shared" ref="QGK28" si="5839">QGI28</f>
        <v>25436.086199999998</v>
      </c>
      <c r="QGL28" s="358"/>
      <c r="QGM28" s="358">
        <f t="shared" ref="QGM28" si="5840">QGK28</f>
        <v>25436.086199999998</v>
      </c>
      <c r="QGN28" s="358"/>
      <c r="QGO28" s="358">
        <f t="shared" ref="QGO28" si="5841">QGM28</f>
        <v>25436.086199999998</v>
      </c>
      <c r="QGP28" s="358"/>
      <c r="QGQ28" s="358">
        <f t="shared" ref="QGQ28" si="5842">QGO28</f>
        <v>25436.086199999998</v>
      </c>
      <c r="QGR28" s="358"/>
      <c r="QGS28" s="358">
        <f t="shared" ref="QGS28" si="5843">QGQ28</f>
        <v>25436.086199999998</v>
      </c>
      <c r="QGT28" s="358"/>
      <c r="QGU28" s="358">
        <f t="shared" ref="QGU28" si="5844">QGS28</f>
        <v>25436.086199999998</v>
      </c>
      <c r="QGV28" s="358"/>
      <c r="QGW28" s="358">
        <f t="shared" ref="QGW28" si="5845">QGU28</f>
        <v>25436.086199999998</v>
      </c>
      <c r="QGX28" s="358"/>
      <c r="QGY28" s="358">
        <f t="shared" ref="QGY28" si="5846">QGW28</f>
        <v>25436.086199999998</v>
      </c>
      <c r="QGZ28" s="358"/>
      <c r="QHA28" s="358">
        <f t="shared" ref="QHA28" si="5847">QGY28</f>
        <v>25436.086199999998</v>
      </c>
      <c r="QHB28" s="358"/>
      <c r="QHC28" s="358">
        <f t="shared" ref="QHC28" si="5848">QHA28</f>
        <v>25436.086199999998</v>
      </c>
      <c r="QHD28" s="358"/>
      <c r="QHE28" s="358">
        <f t="shared" ref="QHE28" si="5849">QHC28</f>
        <v>25436.086199999998</v>
      </c>
      <c r="QHF28" s="358"/>
      <c r="QHG28" s="358">
        <f t="shared" ref="QHG28" si="5850">QHE28</f>
        <v>25436.086199999998</v>
      </c>
      <c r="QHH28" s="358"/>
      <c r="QHI28" s="358">
        <f t="shared" ref="QHI28" si="5851">QHG28</f>
        <v>25436.086199999998</v>
      </c>
      <c r="QHJ28" s="358"/>
      <c r="QHK28" s="358">
        <f t="shared" ref="QHK28" si="5852">QHI28</f>
        <v>25436.086199999998</v>
      </c>
      <c r="QHL28" s="358"/>
      <c r="QHM28" s="358">
        <f t="shared" ref="QHM28" si="5853">QHK28</f>
        <v>25436.086199999998</v>
      </c>
      <c r="QHN28" s="358"/>
      <c r="QHO28" s="358">
        <f t="shared" ref="QHO28" si="5854">QHM28</f>
        <v>25436.086199999998</v>
      </c>
      <c r="QHP28" s="358"/>
      <c r="QHQ28" s="358">
        <f t="shared" ref="QHQ28" si="5855">QHO28</f>
        <v>25436.086199999998</v>
      </c>
      <c r="QHR28" s="358"/>
      <c r="QHS28" s="358">
        <f t="shared" ref="QHS28" si="5856">QHQ28</f>
        <v>25436.086199999998</v>
      </c>
      <c r="QHT28" s="358"/>
      <c r="QHU28" s="358">
        <f t="shared" ref="QHU28" si="5857">QHS28</f>
        <v>25436.086199999998</v>
      </c>
      <c r="QHV28" s="358"/>
      <c r="QHW28" s="358">
        <f t="shared" ref="QHW28" si="5858">QHU28</f>
        <v>25436.086199999998</v>
      </c>
      <c r="QHX28" s="358"/>
      <c r="QHY28" s="358">
        <f t="shared" ref="QHY28" si="5859">QHW28</f>
        <v>25436.086199999998</v>
      </c>
      <c r="QHZ28" s="358"/>
      <c r="QIA28" s="358">
        <f t="shared" ref="QIA28" si="5860">QHY28</f>
        <v>25436.086199999998</v>
      </c>
      <c r="QIB28" s="358"/>
      <c r="QIC28" s="358">
        <f t="shared" ref="QIC28" si="5861">QIA28</f>
        <v>25436.086199999998</v>
      </c>
      <c r="QID28" s="358"/>
      <c r="QIE28" s="358">
        <f t="shared" ref="QIE28" si="5862">QIC28</f>
        <v>25436.086199999998</v>
      </c>
      <c r="QIF28" s="358"/>
      <c r="QIG28" s="358">
        <f t="shared" ref="QIG28" si="5863">QIE28</f>
        <v>25436.086199999998</v>
      </c>
      <c r="QIH28" s="358"/>
      <c r="QII28" s="358">
        <f t="shared" ref="QII28" si="5864">QIG28</f>
        <v>25436.086199999998</v>
      </c>
      <c r="QIJ28" s="358"/>
      <c r="QIK28" s="358">
        <f t="shared" ref="QIK28" si="5865">QII28</f>
        <v>25436.086199999998</v>
      </c>
      <c r="QIL28" s="358"/>
      <c r="QIM28" s="358">
        <f t="shared" ref="QIM28" si="5866">QIK28</f>
        <v>25436.086199999998</v>
      </c>
      <c r="QIN28" s="358"/>
      <c r="QIO28" s="358">
        <f t="shared" ref="QIO28" si="5867">QIM28</f>
        <v>25436.086199999998</v>
      </c>
      <c r="QIP28" s="358"/>
      <c r="QIQ28" s="358">
        <f t="shared" ref="QIQ28" si="5868">QIO28</f>
        <v>25436.086199999998</v>
      </c>
      <c r="QIR28" s="358"/>
      <c r="QIS28" s="358">
        <f t="shared" ref="QIS28" si="5869">QIQ28</f>
        <v>25436.086199999998</v>
      </c>
      <c r="QIT28" s="358"/>
      <c r="QIU28" s="358">
        <f t="shared" ref="QIU28" si="5870">QIS28</f>
        <v>25436.086199999998</v>
      </c>
      <c r="QIV28" s="358"/>
      <c r="QIW28" s="358">
        <f t="shared" ref="QIW28" si="5871">QIU28</f>
        <v>25436.086199999998</v>
      </c>
      <c r="QIX28" s="358"/>
      <c r="QIY28" s="358">
        <f t="shared" ref="QIY28" si="5872">QIW28</f>
        <v>25436.086199999998</v>
      </c>
      <c r="QIZ28" s="358"/>
      <c r="QJA28" s="358">
        <f t="shared" ref="QJA28" si="5873">QIY28</f>
        <v>25436.086199999998</v>
      </c>
      <c r="QJB28" s="358"/>
      <c r="QJC28" s="358">
        <f t="shared" ref="QJC28" si="5874">QJA28</f>
        <v>25436.086199999998</v>
      </c>
      <c r="QJD28" s="358"/>
      <c r="QJE28" s="358">
        <f t="shared" ref="QJE28" si="5875">QJC28</f>
        <v>25436.086199999998</v>
      </c>
      <c r="QJF28" s="358"/>
      <c r="QJG28" s="358">
        <f t="shared" ref="QJG28" si="5876">QJE28</f>
        <v>25436.086199999998</v>
      </c>
      <c r="QJH28" s="358"/>
      <c r="QJI28" s="358">
        <f t="shared" ref="QJI28" si="5877">QJG28</f>
        <v>25436.086199999998</v>
      </c>
      <c r="QJJ28" s="358"/>
      <c r="QJK28" s="358">
        <f t="shared" ref="QJK28" si="5878">QJI28</f>
        <v>25436.086199999998</v>
      </c>
      <c r="QJL28" s="358"/>
      <c r="QJM28" s="358">
        <f t="shared" ref="QJM28" si="5879">QJK28</f>
        <v>25436.086199999998</v>
      </c>
      <c r="QJN28" s="358"/>
      <c r="QJO28" s="358">
        <f t="shared" ref="QJO28" si="5880">QJM28</f>
        <v>25436.086199999998</v>
      </c>
      <c r="QJP28" s="358"/>
      <c r="QJQ28" s="358">
        <f t="shared" ref="QJQ28" si="5881">QJO28</f>
        <v>25436.086199999998</v>
      </c>
      <c r="QJR28" s="358"/>
      <c r="QJS28" s="358">
        <f t="shared" ref="QJS28" si="5882">QJQ28</f>
        <v>25436.086199999998</v>
      </c>
      <c r="QJT28" s="358"/>
      <c r="QJU28" s="358">
        <f t="shared" ref="QJU28" si="5883">QJS28</f>
        <v>25436.086199999998</v>
      </c>
      <c r="QJV28" s="358"/>
      <c r="QJW28" s="358">
        <f t="shared" ref="QJW28" si="5884">QJU28</f>
        <v>25436.086199999998</v>
      </c>
      <c r="QJX28" s="358"/>
      <c r="QJY28" s="358">
        <f t="shared" ref="QJY28" si="5885">QJW28</f>
        <v>25436.086199999998</v>
      </c>
      <c r="QJZ28" s="358"/>
      <c r="QKA28" s="358">
        <f t="shared" ref="QKA28" si="5886">QJY28</f>
        <v>25436.086199999998</v>
      </c>
      <c r="QKB28" s="358"/>
      <c r="QKC28" s="358">
        <f t="shared" ref="QKC28" si="5887">QKA28</f>
        <v>25436.086199999998</v>
      </c>
      <c r="QKD28" s="358"/>
      <c r="QKE28" s="358">
        <f t="shared" ref="QKE28" si="5888">QKC28</f>
        <v>25436.086199999998</v>
      </c>
      <c r="QKF28" s="358"/>
      <c r="QKG28" s="358">
        <f t="shared" ref="QKG28" si="5889">QKE28</f>
        <v>25436.086199999998</v>
      </c>
      <c r="QKH28" s="358"/>
      <c r="QKI28" s="358">
        <f t="shared" ref="QKI28" si="5890">QKG28</f>
        <v>25436.086199999998</v>
      </c>
      <c r="QKJ28" s="358"/>
      <c r="QKK28" s="358">
        <f t="shared" ref="QKK28" si="5891">QKI28</f>
        <v>25436.086199999998</v>
      </c>
      <c r="QKL28" s="358"/>
      <c r="QKM28" s="358">
        <f t="shared" ref="QKM28" si="5892">QKK28</f>
        <v>25436.086199999998</v>
      </c>
      <c r="QKN28" s="358"/>
      <c r="QKO28" s="358">
        <f t="shared" ref="QKO28" si="5893">QKM28</f>
        <v>25436.086199999998</v>
      </c>
      <c r="QKP28" s="358"/>
      <c r="QKQ28" s="358">
        <f t="shared" ref="QKQ28" si="5894">QKO28</f>
        <v>25436.086199999998</v>
      </c>
      <c r="QKR28" s="358"/>
      <c r="QKS28" s="358">
        <f t="shared" ref="QKS28" si="5895">QKQ28</f>
        <v>25436.086199999998</v>
      </c>
      <c r="QKT28" s="358"/>
      <c r="QKU28" s="358">
        <f t="shared" ref="QKU28" si="5896">QKS28</f>
        <v>25436.086199999998</v>
      </c>
      <c r="QKV28" s="358"/>
      <c r="QKW28" s="358">
        <f t="shared" ref="QKW28" si="5897">QKU28</f>
        <v>25436.086199999998</v>
      </c>
      <c r="QKX28" s="358"/>
      <c r="QKY28" s="358">
        <f t="shared" ref="QKY28" si="5898">QKW28</f>
        <v>25436.086199999998</v>
      </c>
      <c r="QKZ28" s="358"/>
      <c r="QLA28" s="358">
        <f t="shared" ref="QLA28" si="5899">QKY28</f>
        <v>25436.086199999998</v>
      </c>
      <c r="QLB28" s="358"/>
      <c r="QLC28" s="358">
        <f t="shared" ref="QLC28" si="5900">QLA28</f>
        <v>25436.086199999998</v>
      </c>
      <c r="QLD28" s="358"/>
      <c r="QLE28" s="358">
        <f t="shared" ref="QLE28" si="5901">QLC28</f>
        <v>25436.086199999998</v>
      </c>
      <c r="QLF28" s="358"/>
      <c r="QLG28" s="358">
        <f t="shared" ref="QLG28" si="5902">QLE28</f>
        <v>25436.086199999998</v>
      </c>
      <c r="QLH28" s="358"/>
      <c r="QLI28" s="358">
        <f t="shared" ref="QLI28" si="5903">QLG28</f>
        <v>25436.086199999998</v>
      </c>
      <c r="QLJ28" s="358"/>
      <c r="QLK28" s="358">
        <f t="shared" ref="QLK28" si="5904">QLI28</f>
        <v>25436.086199999998</v>
      </c>
      <c r="QLL28" s="358"/>
      <c r="QLM28" s="358">
        <f t="shared" ref="QLM28" si="5905">QLK28</f>
        <v>25436.086199999998</v>
      </c>
      <c r="QLN28" s="358"/>
      <c r="QLO28" s="358">
        <f t="shared" ref="QLO28" si="5906">QLM28</f>
        <v>25436.086199999998</v>
      </c>
      <c r="QLP28" s="358"/>
      <c r="QLQ28" s="358">
        <f t="shared" ref="QLQ28" si="5907">QLO28</f>
        <v>25436.086199999998</v>
      </c>
      <c r="QLR28" s="358"/>
      <c r="QLS28" s="358">
        <f t="shared" ref="QLS28" si="5908">QLQ28</f>
        <v>25436.086199999998</v>
      </c>
      <c r="QLT28" s="358"/>
      <c r="QLU28" s="358">
        <f t="shared" ref="QLU28" si="5909">QLS28</f>
        <v>25436.086199999998</v>
      </c>
      <c r="QLV28" s="358"/>
      <c r="QLW28" s="358">
        <f t="shared" ref="QLW28" si="5910">QLU28</f>
        <v>25436.086199999998</v>
      </c>
      <c r="QLX28" s="358"/>
      <c r="QLY28" s="358">
        <f t="shared" ref="QLY28" si="5911">QLW28</f>
        <v>25436.086199999998</v>
      </c>
      <c r="QLZ28" s="358"/>
      <c r="QMA28" s="358">
        <f t="shared" ref="QMA28" si="5912">QLY28</f>
        <v>25436.086199999998</v>
      </c>
      <c r="QMB28" s="358"/>
      <c r="QMC28" s="358">
        <f t="shared" ref="QMC28" si="5913">QMA28</f>
        <v>25436.086199999998</v>
      </c>
      <c r="QMD28" s="358"/>
      <c r="QME28" s="358">
        <f t="shared" ref="QME28" si="5914">QMC28</f>
        <v>25436.086199999998</v>
      </c>
      <c r="QMF28" s="358"/>
      <c r="QMG28" s="358">
        <f t="shared" ref="QMG28" si="5915">QME28</f>
        <v>25436.086199999998</v>
      </c>
      <c r="QMH28" s="358"/>
      <c r="QMI28" s="358">
        <f t="shared" ref="QMI28" si="5916">QMG28</f>
        <v>25436.086199999998</v>
      </c>
      <c r="QMJ28" s="358"/>
      <c r="QMK28" s="358">
        <f t="shared" ref="QMK28" si="5917">QMI28</f>
        <v>25436.086199999998</v>
      </c>
      <c r="QML28" s="358"/>
      <c r="QMM28" s="358">
        <f t="shared" ref="QMM28" si="5918">QMK28</f>
        <v>25436.086199999998</v>
      </c>
      <c r="QMN28" s="358"/>
      <c r="QMO28" s="358">
        <f t="shared" ref="QMO28" si="5919">QMM28</f>
        <v>25436.086199999998</v>
      </c>
      <c r="QMP28" s="358"/>
      <c r="QMQ28" s="358">
        <f t="shared" ref="QMQ28" si="5920">QMO28</f>
        <v>25436.086199999998</v>
      </c>
      <c r="QMR28" s="358"/>
      <c r="QMS28" s="358">
        <f t="shared" ref="QMS28" si="5921">QMQ28</f>
        <v>25436.086199999998</v>
      </c>
      <c r="QMT28" s="358"/>
      <c r="QMU28" s="358">
        <f t="shared" ref="QMU28" si="5922">QMS28</f>
        <v>25436.086199999998</v>
      </c>
      <c r="QMV28" s="358"/>
      <c r="QMW28" s="358">
        <f t="shared" ref="QMW28" si="5923">QMU28</f>
        <v>25436.086199999998</v>
      </c>
      <c r="QMX28" s="358"/>
      <c r="QMY28" s="358">
        <f t="shared" ref="QMY28" si="5924">QMW28</f>
        <v>25436.086199999998</v>
      </c>
      <c r="QMZ28" s="358"/>
      <c r="QNA28" s="358">
        <f t="shared" ref="QNA28" si="5925">QMY28</f>
        <v>25436.086199999998</v>
      </c>
      <c r="QNB28" s="358"/>
      <c r="QNC28" s="358">
        <f t="shared" ref="QNC28" si="5926">QNA28</f>
        <v>25436.086199999998</v>
      </c>
      <c r="QND28" s="358"/>
      <c r="QNE28" s="358">
        <f t="shared" ref="QNE28" si="5927">QNC28</f>
        <v>25436.086199999998</v>
      </c>
      <c r="QNF28" s="358"/>
      <c r="QNG28" s="358">
        <f t="shared" ref="QNG28" si="5928">QNE28</f>
        <v>25436.086199999998</v>
      </c>
      <c r="QNH28" s="358"/>
      <c r="QNI28" s="358">
        <f t="shared" ref="QNI28" si="5929">QNG28</f>
        <v>25436.086199999998</v>
      </c>
      <c r="QNJ28" s="358"/>
      <c r="QNK28" s="358">
        <f t="shared" ref="QNK28" si="5930">QNI28</f>
        <v>25436.086199999998</v>
      </c>
      <c r="QNL28" s="358"/>
      <c r="QNM28" s="358">
        <f t="shared" ref="QNM28" si="5931">QNK28</f>
        <v>25436.086199999998</v>
      </c>
      <c r="QNN28" s="358"/>
      <c r="QNO28" s="358">
        <f t="shared" ref="QNO28" si="5932">QNM28</f>
        <v>25436.086199999998</v>
      </c>
      <c r="QNP28" s="358"/>
      <c r="QNQ28" s="358">
        <f t="shared" ref="QNQ28" si="5933">QNO28</f>
        <v>25436.086199999998</v>
      </c>
      <c r="QNR28" s="358"/>
      <c r="QNS28" s="358">
        <f t="shared" ref="QNS28" si="5934">QNQ28</f>
        <v>25436.086199999998</v>
      </c>
      <c r="QNT28" s="358"/>
      <c r="QNU28" s="358">
        <f t="shared" ref="QNU28" si="5935">QNS28</f>
        <v>25436.086199999998</v>
      </c>
      <c r="QNV28" s="358"/>
      <c r="QNW28" s="358">
        <f t="shared" ref="QNW28" si="5936">QNU28</f>
        <v>25436.086199999998</v>
      </c>
      <c r="QNX28" s="358"/>
      <c r="QNY28" s="358">
        <f t="shared" ref="QNY28" si="5937">QNW28</f>
        <v>25436.086199999998</v>
      </c>
      <c r="QNZ28" s="358"/>
      <c r="QOA28" s="358">
        <f t="shared" ref="QOA28" si="5938">QNY28</f>
        <v>25436.086199999998</v>
      </c>
      <c r="QOB28" s="358"/>
      <c r="QOC28" s="358">
        <f t="shared" ref="QOC28" si="5939">QOA28</f>
        <v>25436.086199999998</v>
      </c>
      <c r="QOD28" s="358"/>
      <c r="QOE28" s="358">
        <f t="shared" ref="QOE28" si="5940">QOC28</f>
        <v>25436.086199999998</v>
      </c>
      <c r="QOF28" s="358"/>
      <c r="QOG28" s="358">
        <f t="shared" ref="QOG28" si="5941">QOE28</f>
        <v>25436.086199999998</v>
      </c>
      <c r="QOH28" s="358"/>
      <c r="QOI28" s="358">
        <f t="shared" ref="QOI28" si="5942">QOG28</f>
        <v>25436.086199999998</v>
      </c>
      <c r="QOJ28" s="358"/>
      <c r="QOK28" s="358">
        <f t="shared" ref="QOK28" si="5943">QOI28</f>
        <v>25436.086199999998</v>
      </c>
      <c r="QOL28" s="358"/>
      <c r="QOM28" s="358">
        <f t="shared" ref="QOM28" si="5944">QOK28</f>
        <v>25436.086199999998</v>
      </c>
      <c r="QON28" s="358"/>
      <c r="QOO28" s="358">
        <f t="shared" ref="QOO28" si="5945">QOM28</f>
        <v>25436.086199999998</v>
      </c>
      <c r="QOP28" s="358"/>
      <c r="QOQ28" s="358">
        <f t="shared" ref="QOQ28" si="5946">QOO28</f>
        <v>25436.086199999998</v>
      </c>
      <c r="QOR28" s="358"/>
      <c r="QOS28" s="358">
        <f t="shared" ref="QOS28" si="5947">QOQ28</f>
        <v>25436.086199999998</v>
      </c>
      <c r="QOT28" s="358"/>
      <c r="QOU28" s="358">
        <f t="shared" ref="QOU28" si="5948">QOS28</f>
        <v>25436.086199999998</v>
      </c>
      <c r="QOV28" s="358"/>
      <c r="QOW28" s="358">
        <f t="shared" ref="QOW28" si="5949">QOU28</f>
        <v>25436.086199999998</v>
      </c>
      <c r="QOX28" s="358"/>
      <c r="QOY28" s="358">
        <f t="shared" ref="QOY28" si="5950">QOW28</f>
        <v>25436.086199999998</v>
      </c>
      <c r="QOZ28" s="358"/>
      <c r="QPA28" s="358">
        <f t="shared" ref="QPA28" si="5951">QOY28</f>
        <v>25436.086199999998</v>
      </c>
      <c r="QPB28" s="358"/>
      <c r="QPC28" s="358">
        <f t="shared" ref="QPC28" si="5952">QPA28</f>
        <v>25436.086199999998</v>
      </c>
      <c r="QPD28" s="358"/>
      <c r="QPE28" s="358">
        <f t="shared" ref="QPE28" si="5953">QPC28</f>
        <v>25436.086199999998</v>
      </c>
      <c r="QPF28" s="358"/>
      <c r="QPG28" s="358">
        <f t="shared" ref="QPG28" si="5954">QPE28</f>
        <v>25436.086199999998</v>
      </c>
      <c r="QPH28" s="358"/>
      <c r="QPI28" s="358">
        <f t="shared" ref="QPI28" si="5955">QPG28</f>
        <v>25436.086199999998</v>
      </c>
      <c r="QPJ28" s="358"/>
      <c r="QPK28" s="358">
        <f t="shared" ref="QPK28" si="5956">QPI28</f>
        <v>25436.086199999998</v>
      </c>
      <c r="QPL28" s="358"/>
      <c r="QPM28" s="358">
        <f t="shared" ref="QPM28" si="5957">QPK28</f>
        <v>25436.086199999998</v>
      </c>
      <c r="QPN28" s="358"/>
      <c r="QPO28" s="358">
        <f t="shared" ref="QPO28" si="5958">QPM28</f>
        <v>25436.086199999998</v>
      </c>
      <c r="QPP28" s="358"/>
      <c r="QPQ28" s="358">
        <f t="shared" ref="QPQ28" si="5959">QPO28</f>
        <v>25436.086199999998</v>
      </c>
      <c r="QPR28" s="358"/>
      <c r="QPS28" s="358">
        <f t="shared" ref="QPS28" si="5960">QPQ28</f>
        <v>25436.086199999998</v>
      </c>
      <c r="QPT28" s="358"/>
      <c r="QPU28" s="358">
        <f t="shared" ref="QPU28" si="5961">QPS28</f>
        <v>25436.086199999998</v>
      </c>
      <c r="QPV28" s="358"/>
      <c r="QPW28" s="358">
        <f t="shared" ref="QPW28" si="5962">QPU28</f>
        <v>25436.086199999998</v>
      </c>
      <c r="QPX28" s="358"/>
      <c r="QPY28" s="358">
        <f t="shared" ref="QPY28" si="5963">QPW28</f>
        <v>25436.086199999998</v>
      </c>
      <c r="QPZ28" s="358"/>
      <c r="QQA28" s="358">
        <f t="shared" ref="QQA28" si="5964">QPY28</f>
        <v>25436.086199999998</v>
      </c>
      <c r="QQB28" s="358"/>
      <c r="QQC28" s="358">
        <f t="shared" ref="QQC28" si="5965">QQA28</f>
        <v>25436.086199999998</v>
      </c>
      <c r="QQD28" s="358"/>
      <c r="QQE28" s="358">
        <f t="shared" ref="QQE28" si="5966">QQC28</f>
        <v>25436.086199999998</v>
      </c>
      <c r="QQF28" s="358"/>
      <c r="QQG28" s="358">
        <f t="shared" ref="QQG28" si="5967">QQE28</f>
        <v>25436.086199999998</v>
      </c>
      <c r="QQH28" s="358"/>
      <c r="QQI28" s="358">
        <f t="shared" ref="QQI28" si="5968">QQG28</f>
        <v>25436.086199999998</v>
      </c>
      <c r="QQJ28" s="358"/>
      <c r="QQK28" s="358">
        <f t="shared" ref="QQK28" si="5969">QQI28</f>
        <v>25436.086199999998</v>
      </c>
      <c r="QQL28" s="358"/>
      <c r="QQM28" s="358">
        <f t="shared" ref="QQM28" si="5970">QQK28</f>
        <v>25436.086199999998</v>
      </c>
      <c r="QQN28" s="358"/>
      <c r="QQO28" s="358">
        <f t="shared" ref="QQO28" si="5971">QQM28</f>
        <v>25436.086199999998</v>
      </c>
      <c r="QQP28" s="358"/>
      <c r="QQQ28" s="358">
        <f t="shared" ref="QQQ28" si="5972">QQO28</f>
        <v>25436.086199999998</v>
      </c>
      <c r="QQR28" s="358"/>
      <c r="QQS28" s="358">
        <f t="shared" ref="QQS28" si="5973">QQQ28</f>
        <v>25436.086199999998</v>
      </c>
      <c r="QQT28" s="358"/>
      <c r="QQU28" s="358">
        <f t="shared" ref="QQU28" si="5974">QQS28</f>
        <v>25436.086199999998</v>
      </c>
      <c r="QQV28" s="358"/>
      <c r="QQW28" s="358">
        <f t="shared" ref="QQW28" si="5975">QQU28</f>
        <v>25436.086199999998</v>
      </c>
      <c r="QQX28" s="358"/>
      <c r="QQY28" s="358">
        <f t="shared" ref="QQY28" si="5976">QQW28</f>
        <v>25436.086199999998</v>
      </c>
      <c r="QQZ28" s="358"/>
      <c r="QRA28" s="358">
        <f t="shared" ref="QRA28" si="5977">QQY28</f>
        <v>25436.086199999998</v>
      </c>
      <c r="QRB28" s="358"/>
      <c r="QRC28" s="358">
        <f t="shared" ref="QRC28" si="5978">QRA28</f>
        <v>25436.086199999998</v>
      </c>
      <c r="QRD28" s="358"/>
      <c r="QRE28" s="358">
        <f t="shared" ref="QRE28" si="5979">QRC28</f>
        <v>25436.086199999998</v>
      </c>
      <c r="QRF28" s="358"/>
      <c r="QRG28" s="358">
        <f t="shared" ref="QRG28" si="5980">QRE28</f>
        <v>25436.086199999998</v>
      </c>
      <c r="QRH28" s="358"/>
      <c r="QRI28" s="358">
        <f t="shared" ref="QRI28" si="5981">QRG28</f>
        <v>25436.086199999998</v>
      </c>
      <c r="QRJ28" s="358"/>
      <c r="QRK28" s="358">
        <f t="shared" ref="QRK28" si="5982">QRI28</f>
        <v>25436.086199999998</v>
      </c>
      <c r="QRL28" s="358"/>
      <c r="QRM28" s="358">
        <f t="shared" ref="QRM28" si="5983">QRK28</f>
        <v>25436.086199999998</v>
      </c>
      <c r="QRN28" s="358"/>
      <c r="QRO28" s="358">
        <f t="shared" ref="QRO28" si="5984">QRM28</f>
        <v>25436.086199999998</v>
      </c>
      <c r="QRP28" s="358"/>
      <c r="QRQ28" s="358">
        <f t="shared" ref="QRQ28" si="5985">QRO28</f>
        <v>25436.086199999998</v>
      </c>
      <c r="QRR28" s="358"/>
      <c r="QRS28" s="358">
        <f t="shared" ref="QRS28" si="5986">QRQ28</f>
        <v>25436.086199999998</v>
      </c>
      <c r="QRT28" s="358"/>
      <c r="QRU28" s="358">
        <f t="shared" ref="QRU28" si="5987">QRS28</f>
        <v>25436.086199999998</v>
      </c>
      <c r="QRV28" s="358"/>
      <c r="QRW28" s="358">
        <f t="shared" ref="QRW28" si="5988">QRU28</f>
        <v>25436.086199999998</v>
      </c>
      <c r="QRX28" s="358"/>
      <c r="QRY28" s="358">
        <f t="shared" ref="QRY28" si="5989">QRW28</f>
        <v>25436.086199999998</v>
      </c>
      <c r="QRZ28" s="358"/>
      <c r="QSA28" s="358">
        <f t="shared" ref="QSA28" si="5990">QRY28</f>
        <v>25436.086199999998</v>
      </c>
      <c r="QSB28" s="358"/>
      <c r="QSC28" s="358">
        <f t="shared" ref="QSC28" si="5991">QSA28</f>
        <v>25436.086199999998</v>
      </c>
      <c r="QSD28" s="358"/>
      <c r="QSE28" s="358">
        <f t="shared" ref="QSE28" si="5992">QSC28</f>
        <v>25436.086199999998</v>
      </c>
      <c r="QSF28" s="358"/>
      <c r="QSG28" s="358">
        <f t="shared" ref="QSG28" si="5993">QSE28</f>
        <v>25436.086199999998</v>
      </c>
      <c r="QSH28" s="358"/>
      <c r="QSI28" s="358">
        <f t="shared" ref="QSI28" si="5994">QSG28</f>
        <v>25436.086199999998</v>
      </c>
      <c r="QSJ28" s="358"/>
      <c r="QSK28" s="358">
        <f t="shared" ref="QSK28" si="5995">QSI28</f>
        <v>25436.086199999998</v>
      </c>
      <c r="QSL28" s="358"/>
      <c r="QSM28" s="358">
        <f t="shared" ref="QSM28" si="5996">QSK28</f>
        <v>25436.086199999998</v>
      </c>
      <c r="QSN28" s="358"/>
      <c r="QSO28" s="358">
        <f t="shared" ref="QSO28" si="5997">QSM28</f>
        <v>25436.086199999998</v>
      </c>
      <c r="QSP28" s="358"/>
      <c r="QSQ28" s="358">
        <f t="shared" ref="QSQ28" si="5998">QSO28</f>
        <v>25436.086199999998</v>
      </c>
      <c r="QSR28" s="358"/>
      <c r="QSS28" s="358">
        <f t="shared" ref="QSS28" si="5999">QSQ28</f>
        <v>25436.086199999998</v>
      </c>
      <c r="QST28" s="358"/>
      <c r="QSU28" s="358">
        <f t="shared" ref="QSU28" si="6000">QSS28</f>
        <v>25436.086199999998</v>
      </c>
      <c r="QSV28" s="358"/>
      <c r="QSW28" s="358">
        <f t="shared" ref="QSW28" si="6001">QSU28</f>
        <v>25436.086199999998</v>
      </c>
      <c r="QSX28" s="358"/>
      <c r="QSY28" s="358">
        <f t="shared" ref="QSY28" si="6002">QSW28</f>
        <v>25436.086199999998</v>
      </c>
      <c r="QSZ28" s="358"/>
      <c r="QTA28" s="358">
        <f t="shared" ref="QTA28" si="6003">QSY28</f>
        <v>25436.086199999998</v>
      </c>
      <c r="QTB28" s="358"/>
      <c r="QTC28" s="358">
        <f t="shared" ref="QTC28" si="6004">QTA28</f>
        <v>25436.086199999998</v>
      </c>
      <c r="QTD28" s="358"/>
      <c r="QTE28" s="358">
        <f t="shared" ref="QTE28" si="6005">QTC28</f>
        <v>25436.086199999998</v>
      </c>
      <c r="QTF28" s="358"/>
      <c r="QTG28" s="358">
        <f t="shared" ref="QTG28" si="6006">QTE28</f>
        <v>25436.086199999998</v>
      </c>
      <c r="QTH28" s="358"/>
      <c r="QTI28" s="358">
        <f t="shared" ref="QTI28" si="6007">QTG28</f>
        <v>25436.086199999998</v>
      </c>
      <c r="QTJ28" s="358"/>
      <c r="QTK28" s="358">
        <f t="shared" ref="QTK28" si="6008">QTI28</f>
        <v>25436.086199999998</v>
      </c>
      <c r="QTL28" s="358"/>
      <c r="QTM28" s="358">
        <f t="shared" ref="QTM28" si="6009">QTK28</f>
        <v>25436.086199999998</v>
      </c>
      <c r="QTN28" s="358"/>
      <c r="QTO28" s="358">
        <f t="shared" ref="QTO28" si="6010">QTM28</f>
        <v>25436.086199999998</v>
      </c>
      <c r="QTP28" s="358"/>
      <c r="QTQ28" s="358">
        <f t="shared" ref="QTQ28" si="6011">QTO28</f>
        <v>25436.086199999998</v>
      </c>
      <c r="QTR28" s="358"/>
      <c r="QTS28" s="358">
        <f t="shared" ref="QTS28" si="6012">QTQ28</f>
        <v>25436.086199999998</v>
      </c>
      <c r="QTT28" s="358"/>
      <c r="QTU28" s="358">
        <f t="shared" ref="QTU28" si="6013">QTS28</f>
        <v>25436.086199999998</v>
      </c>
      <c r="QTV28" s="358"/>
      <c r="QTW28" s="358">
        <f t="shared" ref="QTW28" si="6014">QTU28</f>
        <v>25436.086199999998</v>
      </c>
      <c r="QTX28" s="358"/>
      <c r="QTY28" s="358">
        <f t="shared" ref="QTY28" si="6015">QTW28</f>
        <v>25436.086199999998</v>
      </c>
      <c r="QTZ28" s="358"/>
      <c r="QUA28" s="358">
        <f t="shared" ref="QUA28" si="6016">QTY28</f>
        <v>25436.086199999998</v>
      </c>
      <c r="QUB28" s="358"/>
      <c r="QUC28" s="358">
        <f t="shared" ref="QUC28" si="6017">QUA28</f>
        <v>25436.086199999998</v>
      </c>
      <c r="QUD28" s="358"/>
      <c r="QUE28" s="358">
        <f t="shared" ref="QUE28" si="6018">QUC28</f>
        <v>25436.086199999998</v>
      </c>
      <c r="QUF28" s="358"/>
      <c r="QUG28" s="358">
        <f t="shared" ref="QUG28" si="6019">QUE28</f>
        <v>25436.086199999998</v>
      </c>
      <c r="QUH28" s="358"/>
      <c r="QUI28" s="358">
        <f t="shared" ref="QUI28" si="6020">QUG28</f>
        <v>25436.086199999998</v>
      </c>
      <c r="QUJ28" s="358"/>
      <c r="QUK28" s="358">
        <f t="shared" ref="QUK28" si="6021">QUI28</f>
        <v>25436.086199999998</v>
      </c>
      <c r="QUL28" s="358"/>
      <c r="QUM28" s="358">
        <f t="shared" ref="QUM28" si="6022">QUK28</f>
        <v>25436.086199999998</v>
      </c>
      <c r="QUN28" s="358"/>
      <c r="QUO28" s="358">
        <f t="shared" ref="QUO28" si="6023">QUM28</f>
        <v>25436.086199999998</v>
      </c>
      <c r="QUP28" s="358"/>
      <c r="QUQ28" s="358">
        <f t="shared" ref="QUQ28" si="6024">QUO28</f>
        <v>25436.086199999998</v>
      </c>
      <c r="QUR28" s="358"/>
      <c r="QUS28" s="358">
        <f t="shared" ref="QUS28" si="6025">QUQ28</f>
        <v>25436.086199999998</v>
      </c>
      <c r="QUT28" s="358"/>
      <c r="QUU28" s="358">
        <f t="shared" ref="QUU28" si="6026">QUS28</f>
        <v>25436.086199999998</v>
      </c>
      <c r="QUV28" s="358"/>
      <c r="QUW28" s="358">
        <f t="shared" ref="QUW28" si="6027">QUU28</f>
        <v>25436.086199999998</v>
      </c>
      <c r="QUX28" s="358"/>
      <c r="QUY28" s="358">
        <f t="shared" ref="QUY28" si="6028">QUW28</f>
        <v>25436.086199999998</v>
      </c>
      <c r="QUZ28" s="358"/>
      <c r="QVA28" s="358">
        <f t="shared" ref="QVA28" si="6029">QUY28</f>
        <v>25436.086199999998</v>
      </c>
      <c r="QVB28" s="358"/>
      <c r="QVC28" s="358">
        <f t="shared" ref="QVC28" si="6030">QVA28</f>
        <v>25436.086199999998</v>
      </c>
      <c r="QVD28" s="358"/>
      <c r="QVE28" s="358">
        <f t="shared" ref="QVE28" si="6031">QVC28</f>
        <v>25436.086199999998</v>
      </c>
      <c r="QVF28" s="358"/>
      <c r="QVG28" s="358">
        <f t="shared" ref="QVG28" si="6032">QVE28</f>
        <v>25436.086199999998</v>
      </c>
      <c r="QVH28" s="358"/>
      <c r="QVI28" s="358">
        <f t="shared" ref="QVI28" si="6033">QVG28</f>
        <v>25436.086199999998</v>
      </c>
      <c r="QVJ28" s="358"/>
      <c r="QVK28" s="358">
        <f t="shared" ref="QVK28" si="6034">QVI28</f>
        <v>25436.086199999998</v>
      </c>
      <c r="QVL28" s="358"/>
      <c r="QVM28" s="358">
        <f t="shared" ref="QVM28" si="6035">QVK28</f>
        <v>25436.086199999998</v>
      </c>
      <c r="QVN28" s="358"/>
      <c r="QVO28" s="358">
        <f t="shared" ref="QVO28" si="6036">QVM28</f>
        <v>25436.086199999998</v>
      </c>
      <c r="QVP28" s="358"/>
      <c r="QVQ28" s="358">
        <f t="shared" ref="QVQ28" si="6037">QVO28</f>
        <v>25436.086199999998</v>
      </c>
      <c r="QVR28" s="358"/>
      <c r="QVS28" s="358">
        <f t="shared" ref="QVS28" si="6038">QVQ28</f>
        <v>25436.086199999998</v>
      </c>
      <c r="QVT28" s="358"/>
      <c r="QVU28" s="358">
        <f t="shared" ref="QVU28" si="6039">QVS28</f>
        <v>25436.086199999998</v>
      </c>
      <c r="QVV28" s="358"/>
      <c r="QVW28" s="358">
        <f t="shared" ref="QVW28" si="6040">QVU28</f>
        <v>25436.086199999998</v>
      </c>
      <c r="QVX28" s="358"/>
      <c r="QVY28" s="358">
        <f t="shared" ref="QVY28" si="6041">QVW28</f>
        <v>25436.086199999998</v>
      </c>
      <c r="QVZ28" s="358"/>
      <c r="QWA28" s="358">
        <f t="shared" ref="QWA28" si="6042">QVY28</f>
        <v>25436.086199999998</v>
      </c>
      <c r="QWB28" s="358"/>
      <c r="QWC28" s="358">
        <f t="shared" ref="QWC28" si="6043">QWA28</f>
        <v>25436.086199999998</v>
      </c>
      <c r="QWD28" s="358"/>
      <c r="QWE28" s="358">
        <f t="shared" ref="QWE28" si="6044">QWC28</f>
        <v>25436.086199999998</v>
      </c>
      <c r="QWF28" s="358"/>
      <c r="QWG28" s="358">
        <f t="shared" ref="QWG28" si="6045">QWE28</f>
        <v>25436.086199999998</v>
      </c>
      <c r="QWH28" s="358"/>
      <c r="QWI28" s="358">
        <f t="shared" ref="QWI28" si="6046">QWG28</f>
        <v>25436.086199999998</v>
      </c>
      <c r="QWJ28" s="358"/>
      <c r="QWK28" s="358">
        <f t="shared" ref="QWK28" si="6047">QWI28</f>
        <v>25436.086199999998</v>
      </c>
      <c r="QWL28" s="358"/>
      <c r="QWM28" s="358">
        <f t="shared" ref="QWM28" si="6048">QWK28</f>
        <v>25436.086199999998</v>
      </c>
      <c r="QWN28" s="358"/>
      <c r="QWO28" s="358">
        <f t="shared" ref="QWO28" si="6049">QWM28</f>
        <v>25436.086199999998</v>
      </c>
      <c r="QWP28" s="358"/>
      <c r="QWQ28" s="358">
        <f t="shared" ref="QWQ28" si="6050">QWO28</f>
        <v>25436.086199999998</v>
      </c>
      <c r="QWR28" s="358"/>
      <c r="QWS28" s="358">
        <f t="shared" ref="QWS28" si="6051">QWQ28</f>
        <v>25436.086199999998</v>
      </c>
      <c r="QWT28" s="358"/>
      <c r="QWU28" s="358">
        <f t="shared" ref="QWU28" si="6052">QWS28</f>
        <v>25436.086199999998</v>
      </c>
      <c r="QWV28" s="358"/>
      <c r="QWW28" s="358">
        <f t="shared" ref="QWW28" si="6053">QWU28</f>
        <v>25436.086199999998</v>
      </c>
      <c r="QWX28" s="358"/>
      <c r="QWY28" s="358">
        <f t="shared" ref="QWY28" si="6054">QWW28</f>
        <v>25436.086199999998</v>
      </c>
      <c r="QWZ28" s="358"/>
      <c r="QXA28" s="358">
        <f t="shared" ref="QXA28" si="6055">QWY28</f>
        <v>25436.086199999998</v>
      </c>
      <c r="QXB28" s="358"/>
      <c r="QXC28" s="358">
        <f t="shared" ref="QXC28" si="6056">QXA28</f>
        <v>25436.086199999998</v>
      </c>
      <c r="QXD28" s="358"/>
      <c r="QXE28" s="358">
        <f t="shared" ref="QXE28" si="6057">QXC28</f>
        <v>25436.086199999998</v>
      </c>
      <c r="QXF28" s="358"/>
      <c r="QXG28" s="358">
        <f t="shared" ref="QXG28" si="6058">QXE28</f>
        <v>25436.086199999998</v>
      </c>
      <c r="QXH28" s="358"/>
      <c r="QXI28" s="358">
        <f t="shared" ref="QXI28" si="6059">QXG28</f>
        <v>25436.086199999998</v>
      </c>
      <c r="QXJ28" s="358"/>
      <c r="QXK28" s="358">
        <f t="shared" ref="QXK28" si="6060">QXI28</f>
        <v>25436.086199999998</v>
      </c>
      <c r="QXL28" s="358"/>
      <c r="QXM28" s="358">
        <f t="shared" ref="QXM28" si="6061">QXK28</f>
        <v>25436.086199999998</v>
      </c>
      <c r="QXN28" s="358"/>
      <c r="QXO28" s="358">
        <f t="shared" ref="QXO28" si="6062">QXM28</f>
        <v>25436.086199999998</v>
      </c>
      <c r="QXP28" s="358"/>
      <c r="QXQ28" s="358">
        <f t="shared" ref="QXQ28" si="6063">QXO28</f>
        <v>25436.086199999998</v>
      </c>
      <c r="QXR28" s="358"/>
      <c r="QXS28" s="358">
        <f t="shared" ref="QXS28" si="6064">QXQ28</f>
        <v>25436.086199999998</v>
      </c>
      <c r="QXT28" s="358"/>
      <c r="QXU28" s="358">
        <f t="shared" ref="QXU28" si="6065">QXS28</f>
        <v>25436.086199999998</v>
      </c>
      <c r="QXV28" s="358"/>
      <c r="QXW28" s="358">
        <f t="shared" ref="QXW28" si="6066">QXU28</f>
        <v>25436.086199999998</v>
      </c>
      <c r="QXX28" s="358"/>
      <c r="QXY28" s="358">
        <f t="shared" ref="QXY28" si="6067">QXW28</f>
        <v>25436.086199999998</v>
      </c>
      <c r="QXZ28" s="358"/>
      <c r="QYA28" s="358">
        <f t="shared" ref="QYA28" si="6068">QXY28</f>
        <v>25436.086199999998</v>
      </c>
      <c r="QYB28" s="358"/>
      <c r="QYC28" s="358">
        <f t="shared" ref="QYC28" si="6069">QYA28</f>
        <v>25436.086199999998</v>
      </c>
      <c r="QYD28" s="358"/>
      <c r="QYE28" s="358">
        <f t="shared" ref="QYE28" si="6070">QYC28</f>
        <v>25436.086199999998</v>
      </c>
      <c r="QYF28" s="358"/>
      <c r="QYG28" s="358">
        <f t="shared" ref="QYG28" si="6071">QYE28</f>
        <v>25436.086199999998</v>
      </c>
      <c r="QYH28" s="358"/>
      <c r="QYI28" s="358">
        <f t="shared" ref="QYI28" si="6072">QYG28</f>
        <v>25436.086199999998</v>
      </c>
      <c r="QYJ28" s="358"/>
      <c r="QYK28" s="358">
        <f t="shared" ref="QYK28" si="6073">QYI28</f>
        <v>25436.086199999998</v>
      </c>
      <c r="QYL28" s="358"/>
      <c r="QYM28" s="358">
        <f t="shared" ref="QYM28" si="6074">QYK28</f>
        <v>25436.086199999998</v>
      </c>
      <c r="QYN28" s="358"/>
      <c r="QYO28" s="358">
        <f t="shared" ref="QYO28" si="6075">QYM28</f>
        <v>25436.086199999998</v>
      </c>
      <c r="QYP28" s="358"/>
      <c r="QYQ28" s="358">
        <f t="shared" ref="QYQ28" si="6076">QYO28</f>
        <v>25436.086199999998</v>
      </c>
      <c r="QYR28" s="358"/>
      <c r="QYS28" s="358">
        <f t="shared" ref="QYS28" si="6077">QYQ28</f>
        <v>25436.086199999998</v>
      </c>
      <c r="QYT28" s="358"/>
      <c r="QYU28" s="358">
        <f t="shared" ref="QYU28" si="6078">QYS28</f>
        <v>25436.086199999998</v>
      </c>
      <c r="QYV28" s="358"/>
      <c r="QYW28" s="358">
        <f t="shared" ref="QYW28" si="6079">QYU28</f>
        <v>25436.086199999998</v>
      </c>
      <c r="QYX28" s="358"/>
      <c r="QYY28" s="358">
        <f t="shared" ref="QYY28" si="6080">QYW28</f>
        <v>25436.086199999998</v>
      </c>
      <c r="QYZ28" s="358"/>
      <c r="QZA28" s="358">
        <f t="shared" ref="QZA28" si="6081">QYY28</f>
        <v>25436.086199999998</v>
      </c>
      <c r="QZB28" s="358"/>
      <c r="QZC28" s="358">
        <f t="shared" ref="QZC28" si="6082">QZA28</f>
        <v>25436.086199999998</v>
      </c>
      <c r="QZD28" s="358"/>
      <c r="QZE28" s="358">
        <f t="shared" ref="QZE28" si="6083">QZC28</f>
        <v>25436.086199999998</v>
      </c>
      <c r="QZF28" s="358"/>
      <c r="QZG28" s="358">
        <f t="shared" ref="QZG28" si="6084">QZE28</f>
        <v>25436.086199999998</v>
      </c>
      <c r="QZH28" s="358"/>
      <c r="QZI28" s="358">
        <f t="shared" ref="QZI28" si="6085">QZG28</f>
        <v>25436.086199999998</v>
      </c>
      <c r="QZJ28" s="358"/>
      <c r="QZK28" s="358">
        <f t="shared" ref="QZK28" si="6086">QZI28</f>
        <v>25436.086199999998</v>
      </c>
      <c r="QZL28" s="358"/>
      <c r="QZM28" s="358">
        <f t="shared" ref="QZM28" si="6087">QZK28</f>
        <v>25436.086199999998</v>
      </c>
      <c r="QZN28" s="358"/>
      <c r="QZO28" s="358">
        <f t="shared" ref="QZO28" si="6088">QZM28</f>
        <v>25436.086199999998</v>
      </c>
      <c r="QZP28" s="358"/>
      <c r="QZQ28" s="358">
        <f t="shared" ref="QZQ28" si="6089">QZO28</f>
        <v>25436.086199999998</v>
      </c>
      <c r="QZR28" s="358"/>
      <c r="QZS28" s="358">
        <f t="shared" ref="QZS28" si="6090">QZQ28</f>
        <v>25436.086199999998</v>
      </c>
      <c r="QZT28" s="358"/>
      <c r="QZU28" s="358">
        <f t="shared" ref="QZU28" si="6091">QZS28</f>
        <v>25436.086199999998</v>
      </c>
      <c r="QZV28" s="358"/>
      <c r="QZW28" s="358">
        <f t="shared" ref="QZW28" si="6092">QZU28</f>
        <v>25436.086199999998</v>
      </c>
      <c r="QZX28" s="358"/>
      <c r="QZY28" s="358">
        <f t="shared" ref="QZY28" si="6093">QZW28</f>
        <v>25436.086199999998</v>
      </c>
      <c r="QZZ28" s="358"/>
      <c r="RAA28" s="358">
        <f t="shared" ref="RAA28" si="6094">QZY28</f>
        <v>25436.086199999998</v>
      </c>
      <c r="RAB28" s="358"/>
      <c r="RAC28" s="358">
        <f t="shared" ref="RAC28" si="6095">RAA28</f>
        <v>25436.086199999998</v>
      </c>
      <c r="RAD28" s="358"/>
      <c r="RAE28" s="358">
        <f t="shared" ref="RAE28" si="6096">RAC28</f>
        <v>25436.086199999998</v>
      </c>
      <c r="RAF28" s="358"/>
      <c r="RAG28" s="358">
        <f t="shared" ref="RAG28" si="6097">RAE28</f>
        <v>25436.086199999998</v>
      </c>
      <c r="RAH28" s="358"/>
      <c r="RAI28" s="358">
        <f t="shared" ref="RAI28" si="6098">RAG28</f>
        <v>25436.086199999998</v>
      </c>
      <c r="RAJ28" s="358"/>
      <c r="RAK28" s="358">
        <f t="shared" ref="RAK28" si="6099">RAI28</f>
        <v>25436.086199999998</v>
      </c>
      <c r="RAL28" s="358"/>
      <c r="RAM28" s="358">
        <f t="shared" ref="RAM28" si="6100">RAK28</f>
        <v>25436.086199999998</v>
      </c>
      <c r="RAN28" s="358"/>
      <c r="RAO28" s="358">
        <f t="shared" ref="RAO28" si="6101">RAM28</f>
        <v>25436.086199999998</v>
      </c>
      <c r="RAP28" s="358"/>
      <c r="RAQ28" s="358">
        <f t="shared" ref="RAQ28" si="6102">RAO28</f>
        <v>25436.086199999998</v>
      </c>
      <c r="RAR28" s="358"/>
      <c r="RAS28" s="358">
        <f t="shared" ref="RAS28" si="6103">RAQ28</f>
        <v>25436.086199999998</v>
      </c>
      <c r="RAT28" s="358"/>
      <c r="RAU28" s="358">
        <f t="shared" ref="RAU28" si="6104">RAS28</f>
        <v>25436.086199999998</v>
      </c>
      <c r="RAV28" s="358"/>
      <c r="RAW28" s="358">
        <f t="shared" ref="RAW28" si="6105">RAU28</f>
        <v>25436.086199999998</v>
      </c>
      <c r="RAX28" s="358"/>
      <c r="RAY28" s="358">
        <f t="shared" ref="RAY28" si="6106">RAW28</f>
        <v>25436.086199999998</v>
      </c>
      <c r="RAZ28" s="358"/>
      <c r="RBA28" s="358">
        <f t="shared" ref="RBA28" si="6107">RAY28</f>
        <v>25436.086199999998</v>
      </c>
      <c r="RBB28" s="358"/>
      <c r="RBC28" s="358">
        <f t="shared" ref="RBC28" si="6108">RBA28</f>
        <v>25436.086199999998</v>
      </c>
      <c r="RBD28" s="358"/>
      <c r="RBE28" s="358">
        <f t="shared" ref="RBE28" si="6109">RBC28</f>
        <v>25436.086199999998</v>
      </c>
      <c r="RBF28" s="358"/>
      <c r="RBG28" s="358">
        <f t="shared" ref="RBG28" si="6110">RBE28</f>
        <v>25436.086199999998</v>
      </c>
      <c r="RBH28" s="358"/>
      <c r="RBI28" s="358">
        <f t="shared" ref="RBI28" si="6111">RBG28</f>
        <v>25436.086199999998</v>
      </c>
      <c r="RBJ28" s="358"/>
      <c r="RBK28" s="358">
        <f t="shared" ref="RBK28" si="6112">RBI28</f>
        <v>25436.086199999998</v>
      </c>
      <c r="RBL28" s="358"/>
      <c r="RBM28" s="358">
        <f t="shared" ref="RBM28" si="6113">RBK28</f>
        <v>25436.086199999998</v>
      </c>
      <c r="RBN28" s="358"/>
      <c r="RBO28" s="358">
        <f t="shared" ref="RBO28" si="6114">RBM28</f>
        <v>25436.086199999998</v>
      </c>
      <c r="RBP28" s="358"/>
      <c r="RBQ28" s="358">
        <f t="shared" ref="RBQ28" si="6115">RBO28</f>
        <v>25436.086199999998</v>
      </c>
      <c r="RBR28" s="358"/>
      <c r="RBS28" s="358">
        <f t="shared" ref="RBS28" si="6116">RBQ28</f>
        <v>25436.086199999998</v>
      </c>
      <c r="RBT28" s="358"/>
      <c r="RBU28" s="358">
        <f t="shared" ref="RBU28" si="6117">RBS28</f>
        <v>25436.086199999998</v>
      </c>
      <c r="RBV28" s="358"/>
      <c r="RBW28" s="358">
        <f t="shared" ref="RBW28" si="6118">RBU28</f>
        <v>25436.086199999998</v>
      </c>
      <c r="RBX28" s="358"/>
      <c r="RBY28" s="358">
        <f t="shared" ref="RBY28" si="6119">RBW28</f>
        <v>25436.086199999998</v>
      </c>
      <c r="RBZ28" s="358"/>
      <c r="RCA28" s="358">
        <f t="shared" ref="RCA28" si="6120">RBY28</f>
        <v>25436.086199999998</v>
      </c>
      <c r="RCB28" s="358"/>
      <c r="RCC28" s="358">
        <f t="shared" ref="RCC28" si="6121">RCA28</f>
        <v>25436.086199999998</v>
      </c>
      <c r="RCD28" s="358"/>
      <c r="RCE28" s="358">
        <f t="shared" ref="RCE28" si="6122">RCC28</f>
        <v>25436.086199999998</v>
      </c>
      <c r="RCF28" s="358"/>
      <c r="RCG28" s="358">
        <f t="shared" ref="RCG28" si="6123">RCE28</f>
        <v>25436.086199999998</v>
      </c>
      <c r="RCH28" s="358"/>
      <c r="RCI28" s="358">
        <f t="shared" ref="RCI28" si="6124">RCG28</f>
        <v>25436.086199999998</v>
      </c>
      <c r="RCJ28" s="358"/>
      <c r="RCK28" s="358">
        <f t="shared" ref="RCK28" si="6125">RCI28</f>
        <v>25436.086199999998</v>
      </c>
      <c r="RCL28" s="358"/>
      <c r="RCM28" s="358">
        <f t="shared" ref="RCM28" si="6126">RCK28</f>
        <v>25436.086199999998</v>
      </c>
      <c r="RCN28" s="358"/>
      <c r="RCO28" s="358">
        <f t="shared" ref="RCO28" si="6127">RCM28</f>
        <v>25436.086199999998</v>
      </c>
      <c r="RCP28" s="358"/>
      <c r="RCQ28" s="358">
        <f t="shared" ref="RCQ28" si="6128">RCO28</f>
        <v>25436.086199999998</v>
      </c>
      <c r="RCR28" s="358"/>
      <c r="RCS28" s="358">
        <f t="shared" ref="RCS28" si="6129">RCQ28</f>
        <v>25436.086199999998</v>
      </c>
      <c r="RCT28" s="358"/>
      <c r="RCU28" s="358">
        <f t="shared" ref="RCU28" si="6130">RCS28</f>
        <v>25436.086199999998</v>
      </c>
      <c r="RCV28" s="358"/>
      <c r="RCW28" s="358">
        <f t="shared" ref="RCW28" si="6131">RCU28</f>
        <v>25436.086199999998</v>
      </c>
      <c r="RCX28" s="358"/>
      <c r="RCY28" s="358">
        <f t="shared" ref="RCY28" si="6132">RCW28</f>
        <v>25436.086199999998</v>
      </c>
      <c r="RCZ28" s="358"/>
      <c r="RDA28" s="358">
        <f t="shared" ref="RDA28" si="6133">RCY28</f>
        <v>25436.086199999998</v>
      </c>
      <c r="RDB28" s="358"/>
      <c r="RDC28" s="358">
        <f t="shared" ref="RDC28" si="6134">RDA28</f>
        <v>25436.086199999998</v>
      </c>
      <c r="RDD28" s="358"/>
      <c r="RDE28" s="358">
        <f t="shared" ref="RDE28" si="6135">RDC28</f>
        <v>25436.086199999998</v>
      </c>
      <c r="RDF28" s="358"/>
      <c r="RDG28" s="358">
        <f t="shared" ref="RDG28" si="6136">RDE28</f>
        <v>25436.086199999998</v>
      </c>
      <c r="RDH28" s="358"/>
      <c r="RDI28" s="358">
        <f t="shared" ref="RDI28" si="6137">RDG28</f>
        <v>25436.086199999998</v>
      </c>
      <c r="RDJ28" s="358"/>
      <c r="RDK28" s="358">
        <f t="shared" ref="RDK28" si="6138">RDI28</f>
        <v>25436.086199999998</v>
      </c>
      <c r="RDL28" s="358"/>
      <c r="RDM28" s="358">
        <f t="shared" ref="RDM28" si="6139">RDK28</f>
        <v>25436.086199999998</v>
      </c>
      <c r="RDN28" s="358"/>
      <c r="RDO28" s="358">
        <f t="shared" ref="RDO28" si="6140">RDM28</f>
        <v>25436.086199999998</v>
      </c>
      <c r="RDP28" s="358"/>
      <c r="RDQ28" s="358">
        <f t="shared" ref="RDQ28" si="6141">RDO28</f>
        <v>25436.086199999998</v>
      </c>
      <c r="RDR28" s="358"/>
      <c r="RDS28" s="358">
        <f t="shared" ref="RDS28" si="6142">RDQ28</f>
        <v>25436.086199999998</v>
      </c>
      <c r="RDT28" s="358"/>
      <c r="RDU28" s="358">
        <f t="shared" ref="RDU28" si="6143">RDS28</f>
        <v>25436.086199999998</v>
      </c>
      <c r="RDV28" s="358"/>
      <c r="RDW28" s="358">
        <f t="shared" ref="RDW28" si="6144">RDU28</f>
        <v>25436.086199999998</v>
      </c>
      <c r="RDX28" s="358"/>
      <c r="RDY28" s="358">
        <f t="shared" ref="RDY28" si="6145">RDW28</f>
        <v>25436.086199999998</v>
      </c>
      <c r="RDZ28" s="358"/>
      <c r="REA28" s="358">
        <f t="shared" ref="REA28" si="6146">RDY28</f>
        <v>25436.086199999998</v>
      </c>
      <c r="REB28" s="358"/>
      <c r="REC28" s="358">
        <f t="shared" ref="REC28" si="6147">REA28</f>
        <v>25436.086199999998</v>
      </c>
      <c r="RED28" s="358"/>
      <c r="REE28" s="358">
        <f t="shared" ref="REE28" si="6148">REC28</f>
        <v>25436.086199999998</v>
      </c>
      <c r="REF28" s="358"/>
      <c r="REG28" s="358">
        <f t="shared" ref="REG28" si="6149">REE28</f>
        <v>25436.086199999998</v>
      </c>
      <c r="REH28" s="358"/>
      <c r="REI28" s="358">
        <f t="shared" ref="REI28" si="6150">REG28</f>
        <v>25436.086199999998</v>
      </c>
      <c r="REJ28" s="358"/>
      <c r="REK28" s="358">
        <f t="shared" ref="REK28" si="6151">REI28</f>
        <v>25436.086199999998</v>
      </c>
      <c r="REL28" s="358"/>
      <c r="REM28" s="358">
        <f t="shared" ref="REM28" si="6152">REK28</f>
        <v>25436.086199999998</v>
      </c>
      <c r="REN28" s="358"/>
      <c r="REO28" s="358">
        <f t="shared" ref="REO28" si="6153">REM28</f>
        <v>25436.086199999998</v>
      </c>
      <c r="REP28" s="358"/>
      <c r="REQ28" s="358">
        <f t="shared" ref="REQ28" si="6154">REO28</f>
        <v>25436.086199999998</v>
      </c>
      <c r="RER28" s="358"/>
      <c r="RES28" s="358">
        <f t="shared" ref="RES28" si="6155">REQ28</f>
        <v>25436.086199999998</v>
      </c>
      <c r="RET28" s="358"/>
      <c r="REU28" s="358">
        <f t="shared" ref="REU28" si="6156">RES28</f>
        <v>25436.086199999998</v>
      </c>
      <c r="REV28" s="358"/>
      <c r="REW28" s="358">
        <f t="shared" ref="REW28" si="6157">REU28</f>
        <v>25436.086199999998</v>
      </c>
      <c r="REX28" s="358"/>
      <c r="REY28" s="358">
        <f t="shared" ref="REY28" si="6158">REW28</f>
        <v>25436.086199999998</v>
      </c>
      <c r="REZ28" s="358"/>
      <c r="RFA28" s="358">
        <f t="shared" ref="RFA28" si="6159">REY28</f>
        <v>25436.086199999998</v>
      </c>
      <c r="RFB28" s="358"/>
      <c r="RFC28" s="358">
        <f t="shared" ref="RFC28" si="6160">RFA28</f>
        <v>25436.086199999998</v>
      </c>
      <c r="RFD28" s="358"/>
      <c r="RFE28" s="358">
        <f t="shared" ref="RFE28" si="6161">RFC28</f>
        <v>25436.086199999998</v>
      </c>
      <c r="RFF28" s="358"/>
      <c r="RFG28" s="358">
        <f t="shared" ref="RFG28" si="6162">RFE28</f>
        <v>25436.086199999998</v>
      </c>
      <c r="RFH28" s="358"/>
      <c r="RFI28" s="358">
        <f t="shared" ref="RFI28" si="6163">RFG28</f>
        <v>25436.086199999998</v>
      </c>
      <c r="RFJ28" s="358"/>
      <c r="RFK28" s="358">
        <f t="shared" ref="RFK28" si="6164">RFI28</f>
        <v>25436.086199999998</v>
      </c>
      <c r="RFL28" s="358"/>
      <c r="RFM28" s="358">
        <f t="shared" ref="RFM28" si="6165">RFK28</f>
        <v>25436.086199999998</v>
      </c>
      <c r="RFN28" s="358"/>
      <c r="RFO28" s="358">
        <f t="shared" ref="RFO28" si="6166">RFM28</f>
        <v>25436.086199999998</v>
      </c>
      <c r="RFP28" s="358"/>
      <c r="RFQ28" s="358">
        <f t="shared" ref="RFQ28" si="6167">RFO28</f>
        <v>25436.086199999998</v>
      </c>
      <c r="RFR28" s="358"/>
      <c r="RFS28" s="358">
        <f t="shared" ref="RFS28" si="6168">RFQ28</f>
        <v>25436.086199999998</v>
      </c>
      <c r="RFT28" s="358"/>
      <c r="RFU28" s="358">
        <f t="shared" ref="RFU28" si="6169">RFS28</f>
        <v>25436.086199999998</v>
      </c>
      <c r="RFV28" s="358"/>
      <c r="RFW28" s="358">
        <f t="shared" ref="RFW28" si="6170">RFU28</f>
        <v>25436.086199999998</v>
      </c>
      <c r="RFX28" s="358"/>
      <c r="RFY28" s="358">
        <f t="shared" ref="RFY28" si="6171">RFW28</f>
        <v>25436.086199999998</v>
      </c>
      <c r="RFZ28" s="358"/>
      <c r="RGA28" s="358">
        <f t="shared" ref="RGA28" si="6172">RFY28</f>
        <v>25436.086199999998</v>
      </c>
      <c r="RGB28" s="358"/>
      <c r="RGC28" s="358">
        <f t="shared" ref="RGC28" si="6173">RGA28</f>
        <v>25436.086199999998</v>
      </c>
      <c r="RGD28" s="358"/>
      <c r="RGE28" s="358">
        <f t="shared" ref="RGE28" si="6174">RGC28</f>
        <v>25436.086199999998</v>
      </c>
      <c r="RGF28" s="358"/>
      <c r="RGG28" s="358">
        <f t="shared" ref="RGG28" si="6175">RGE28</f>
        <v>25436.086199999998</v>
      </c>
      <c r="RGH28" s="358"/>
      <c r="RGI28" s="358">
        <f t="shared" ref="RGI28" si="6176">RGG28</f>
        <v>25436.086199999998</v>
      </c>
      <c r="RGJ28" s="358"/>
      <c r="RGK28" s="358">
        <f t="shared" ref="RGK28" si="6177">RGI28</f>
        <v>25436.086199999998</v>
      </c>
      <c r="RGL28" s="358"/>
      <c r="RGM28" s="358">
        <f t="shared" ref="RGM28" si="6178">RGK28</f>
        <v>25436.086199999998</v>
      </c>
      <c r="RGN28" s="358"/>
      <c r="RGO28" s="358">
        <f t="shared" ref="RGO28" si="6179">RGM28</f>
        <v>25436.086199999998</v>
      </c>
      <c r="RGP28" s="358"/>
      <c r="RGQ28" s="358">
        <f t="shared" ref="RGQ28" si="6180">RGO28</f>
        <v>25436.086199999998</v>
      </c>
      <c r="RGR28" s="358"/>
      <c r="RGS28" s="358">
        <f t="shared" ref="RGS28" si="6181">RGQ28</f>
        <v>25436.086199999998</v>
      </c>
      <c r="RGT28" s="358"/>
      <c r="RGU28" s="358">
        <f t="shared" ref="RGU28" si="6182">RGS28</f>
        <v>25436.086199999998</v>
      </c>
      <c r="RGV28" s="358"/>
      <c r="RGW28" s="358">
        <f t="shared" ref="RGW28" si="6183">RGU28</f>
        <v>25436.086199999998</v>
      </c>
      <c r="RGX28" s="358"/>
      <c r="RGY28" s="358">
        <f t="shared" ref="RGY28" si="6184">RGW28</f>
        <v>25436.086199999998</v>
      </c>
      <c r="RGZ28" s="358"/>
      <c r="RHA28" s="358">
        <f t="shared" ref="RHA28" si="6185">RGY28</f>
        <v>25436.086199999998</v>
      </c>
      <c r="RHB28" s="358"/>
      <c r="RHC28" s="358">
        <f t="shared" ref="RHC28" si="6186">RHA28</f>
        <v>25436.086199999998</v>
      </c>
      <c r="RHD28" s="358"/>
      <c r="RHE28" s="358">
        <f t="shared" ref="RHE28" si="6187">RHC28</f>
        <v>25436.086199999998</v>
      </c>
      <c r="RHF28" s="358"/>
      <c r="RHG28" s="358">
        <f t="shared" ref="RHG28" si="6188">RHE28</f>
        <v>25436.086199999998</v>
      </c>
      <c r="RHH28" s="358"/>
      <c r="RHI28" s="358">
        <f t="shared" ref="RHI28" si="6189">RHG28</f>
        <v>25436.086199999998</v>
      </c>
      <c r="RHJ28" s="358"/>
      <c r="RHK28" s="358">
        <f t="shared" ref="RHK28" si="6190">RHI28</f>
        <v>25436.086199999998</v>
      </c>
      <c r="RHL28" s="358"/>
      <c r="RHM28" s="358">
        <f t="shared" ref="RHM28" si="6191">RHK28</f>
        <v>25436.086199999998</v>
      </c>
      <c r="RHN28" s="358"/>
      <c r="RHO28" s="358">
        <f t="shared" ref="RHO28" si="6192">RHM28</f>
        <v>25436.086199999998</v>
      </c>
      <c r="RHP28" s="358"/>
      <c r="RHQ28" s="358">
        <f t="shared" ref="RHQ28" si="6193">RHO28</f>
        <v>25436.086199999998</v>
      </c>
      <c r="RHR28" s="358"/>
      <c r="RHS28" s="358">
        <f t="shared" ref="RHS28" si="6194">RHQ28</f>
        <v>25436.086199999998</v>
      </c>
      <c r="RHT28" s="358"/>
      <c r="RHU28" s="358">
        <f t="shared" ref="RHU28" si="6195">RHS28</f>
        <v>25436.086199999998</v>
      </c>
      <c r="RHV28" s="358"/>
      <c r="RHW28" s="358">
        <f t="shared" ref="RHW28" si="6196">RHU28</f>
        <v>25436.086199999998</v>
      </c>
      <c r="RHX28" s="358"/>
      <c r="RHY28" s="358">
        <f t="shared" ref="RHY28" si="6197">RHW28</f>
        <v>25436.086199999998</v>
      </c>
      <c r="RHZ28" s="358"/>
      <c r="RIA28" s="358">
        <f t="shared" ref="RIA28" si="6198">RHY28</f>
        <v>25436.086199999998</v>
      </c>
      <c r="RIB28" s="358"/>
      <c r="RIC28" s="358">
        <f t="shared" ref="RIC28" si="6199">RIA28</f>
        <v>25436.086199999998</v>
      </c>
      <c r="RID28" s="358"/>
      <c r="RIE28" s="358">
        <f t="shared" ref="RIE28" si="6200">RIC28</f>
        <v>25436.086199999998</v>
      </c>
      <c r="RIF28" s="358"/>
      <c r="RIG28" s="358">
        <f t="shared" ref="RIG28" si="6201">RIE28</f>
        <v>25436.086199999998</v>
      </c>
      <c r="RIH28" s="358"/>
      <c r="RII28" s="358">
        <f t="shared" ref="RII28" si="6202">RIG28</f>
        <v>25436.086199999998</v>
      </c>
      <c r="RIJ28" s="358"/>
      <c r="RIK28" s="358">
        <f t="shared" ref="RIK28" si="6203">RII28</f>
        <v>25436.086199999998</v>
      </c>
      <c r="RIL28" s="358"/>
      <c r="RIM28" s="358">
        <f t="shared" ref="RIM28" si="6204">RIK28</f>
        <v>25436.086199999998</v>
      </c>
      <c r="RIN28" s="358"/>
      <c r="RIO28" s="358">
        <f t="shared" ref="RIO28" si="6205">RIM28</f>
        <v>25436.086199999998</v>
      </c>
      <c r="RIP28" s="358"/>
      <c r="RIQ28" s="358">
        <f t="shared" ref="RIQ28" si="6206">RIO28</f>
        <v>25436.086199999998</v>
      </c>
      <c r="RIR28" s="358"/>
      <c r="RIS28" s="358">
        <f t="shared" ref="RIS28" si="6207">RIQ28</f>
        <v>25436.086199999998</v>
      </c>
      <c r="RIT28" s="358"/>
      <c r="RIU28" s="358">
        <f t="shared" ref="RIU28" si="6208">RIS28</f>
        <v>25436.086199999998</v>
      </c>
      <c r="RIV28" s="358"/>
      <c r="RIW28" s="358">
        <f t="shared" ref="RIW28" si="6209">RIU28</f>
        <v>25436.086199999998</v>
      </c>
      <c r="RIX28" s="358"/>
      <c r="RIY28" s="358">
        <f t="shared" ref="RIY28" si="6210">RIW28</f>
        <v>25436.086199999998</v>
      </c>
      <c r="RIZ28" s="358"/>
      <c r="RJA28" s="358">
        <f t="shared" ref="RJA28" si="6211">RIY28</f>
        <v>25436.086199999998</v>
      </c>
      <c r="RJB28" s="358"/>
      <c r="RJC28" s="358">
        <f t="shared" ref="RJC28" si="6212">RJA28</f>
        <v>25436.086199999998</v>
      </c>
      <c r="RJD28" s="358"/>
      <c r="RJE28" s="358">
        <f t="shared" ref="RJE28" si="6213">RJC28</f>
        <v>25436.086199999998</v>
      </c>
      <c r="RJF28" s="358"/>
      <c r="RJG28" s="358">
        <f t="shared" ref="RJG28" si="6214">RJE28</f>
        <v>25436.086199999998</v>
      </c>
      <c r="RJH28" s="358"/>
      <c r="RJI28" s="358">
        <f t="shared" ref="RJI28" si="6215">RJG28</f>
        <v>25436.086199999998</v>
      </c>
      <c r="RJJ28" s="358"/>
      <c r="RJK28" s="358">
        <f t="shared" ref="RJK28" si="6216">RJI28</f>
        <v>25436.086199999998</v>
      </c>
      <c r="RJL28" s="358"/>
      <c r="RJM28" s="358">
        <f t="shared" ref="RJM28" si="6217">RJK28</f>
        <v>25436.086199999998</v>
      </c>
      <c r="RJN28" s="358"/>
      <c r="RJO28" s="358">
        <f t="shared" ref="RJO28" si="6218">RJM28</f>
        <v>25436.086199999998</v>
      </c>
      <c r="RJP28" s="358"/>
      <c r="RJQ28" s="358">
        <f t="shared" ref="RJQ28" si="6219">RJO28</f>
        <v>25436.086199999998</v>
      </c>
      <c r="RJR28" s="358"/>
      <c r="RJS28" s="358">
        <f t="shared" ref="RJS28" si="6220">RJQ28</f>
        <v>25436.086199999998</v>
      </c>
      <c r="RJT28" s="358"/>
      <c r="RJU28" s="358">
        <f t="shared" ref="RJU28" si="6221">RJS28</f>
        <v>25436.086199999998</v>
      </c>
      <c r="RJV28" s="358"/>
      <c r="RJW28" s="358">
        <f t="shared" ref="RJW28" si="6222">RJU28</f>
        <v>25436.086199999998</v>
      </c>
      <c r="RJX28" s="358"/>
      <c r="RJY28" s="358">
        <f t="shared" ref="RJY28" si="6223">RJW28</f>
        <v>25436.086199999998</v>
      </c>
      <c r="RJZ28" s="358"/>
      <c r="RKA28" s="358">
        <f t="shared" ref="RKA28" si="6224">RJY28</f>
        <v>25436.086199999998</v>
      </c>
      <c r="RKB28" s="358"/>
      <c r="RKC28" s="358">
        <f t="shared" ref="RKC28" si="6225">RKA28</f>
        <v>25436.086199999998</v>
      </c>
      <c r="RKD28" s="358"/>
      <c r="RKE28" s="358">
        <f t="shared" ref="RKE28" si="6226">RKC28</f>
        <v>25436.086199999998</v>
      </c>
      <c r="RKF28" s="358"/>
      <c r="RKG28" s="358">
        <f t="shared" ref="RKG28" si="6227">RKE28</f>
        <v>25436.086199999998</v>
      </c>
      <c r="RKH28" s="358"/>
      <c r="RKI28" s="358">
        <f t="shared" ref="RKI28" si="6228">RKG28</f>
        <v>25436.086199999998</v>
      </c>
      <c r="RKJ28" s="358"/>
      <c r="RKK28" s="358">
        <f t="shared" ref="RKK28" si="6229">RKI28</f>
        <v>25436.086199999998</v>
      </c>
      <c r="RKL28" s="358"/>
      <c r="RKM28" s="358">
        <f t="shared" ref="RKM28" si="6230">RKK28</f>
        <v>25436.086199999998</v>
      </c>
      <c r="RKN28" s="358"/>
      <c r="RKO28" s="358">
        <f t="shared" ref="RKO28" si="6231">RKM28</f>
        <v>25436.086199999998</v>
      </c>
      <c r="RKP28" s="358"/>
      <c r="RKQ28" s="358">
        <f t="shared" ref="RKQ28" si="6232">RKO28</f>
        <v>25436.086199999998</v>
      </c>
      <c r="RKR28" s="358"/>
      <c r="RKS28" s="358">
        <f t="shared" ref="RKS28" si="6233">RKQ28</f>
        <v>25436.086199999998</v>
      </c>
      <c r="RKT28" s="358"/>
      <c r="RKU28" s="358">
        <f t="shared" ref="RKU28" si="6234">RKS28</f>
        <v>25436.086199999998</v>
      </c>
      <c r="RKV28" s="358"/>
      <c r="RKW28" s="358">
        <f t="shared" ref="RKW28" si="6235">RKU28</f>
        <v>25436.086199999998</v>
      </c>
      <c r="RKX28" s="358"/>
      <c r="RKY28" s="358">
        <f t="shared" ref="RKY28" si="6236">RKW28</f>
        <v>25436.086199999998</v>
      </c>
      <c r="RKZ28" s="358"/>
      <c r="RLA28" s="358">
        <f t="shared" ref="RLA28" si="6237">RKY28</f>
        <v>25436.086199999998</v>
      </c>
      <c r="RLB28" s="358"/>
      <c r="RLC28" s="358">
        <f t="shared" ref="RLC28" si="6238">RLA28</f>
        <v>25436.086199999998</v>
      </c>
      <c r="RLD28" s="358"/>
      <c r="RLE28" s="358">
        <f t="shared" ref="RLE28" si="6239">RLC28</f>
        <v>25436.086199999998</v>
      </c>
      <c r="RLF28" s="358"/>
      <c r="RLG28" s="358">
        <f t="shared" ref="RLG28" si="6240">RLE28</f>
        <v>25436.086199999998</v>
      </c>
      <c r="RLH28" s="358"/>
      <c r="RLI28" s="358">
        <f t="shared" ref="RLI28" si="6241">RLG28</f>
        <v>25436.086199999998</v>
      </c>
      <c r="RLJ28" s="358"/>
      <c r="RLK28" s="358">
        <f t="shared" ref="RLK28" si="6242">RLI28</f>
        <v>25436.086199999998</v>
      </c>
      <c r="RLL28" s="358"/>
      <c r="RLM28" s="358">
        <f t="shared" ref="RLM28" si="6243">RLK28</f>
        <v>25436.086199999998</v>
      </c>
      <c r="RLN28" s="358"/>
      <c r="RLO28" s="358">
        <f t="shared" ref="RLO28" si="6244">RLM28</f>
        <v>25436.086199999998</v>
      </c>
      <c r="RLP28" s="358"/>
      <c r="RLQ28" s="358">
        <f t="shared" ref="RLQ28" si="6245">RLO28</f>
        <v>25436.086199999998</v>
      </c>
      <c r="RLR28" s="358"/>
      <c r="RLS28" s="358">
        <f t="shared" ref="RLS28" si="6246">RLQ28</f>
        <v>25436.086199999998</v>
      </c>
      <c r="RLT28" s="358"/>
      <c r="RLU28" s="358">
        <f t="shared" ref="RLU28" si="6247">RLS28</f>
        <v>25436.086199999998</v>
      </c>
      <c r="RLV28" s="358"/>
      <c r="RLW28" s="358">
        <f t="shared" ref="RLW28" si="6248">RLU28</f>
        <v>25436.086199999998</v>
      </c>
      <c r="RLX28" s="358"/>
      <c r="RLY28" s="358">
        <f t="shared" ref="RLY28" si="6249">RLW28</f>
        <v>25436.086199999998</v>
      </c>
      <c r="RLZ28" s="358"/>
      <c r="RMA28" s="358">
        <f t="shared" ref="RMA28" si="6250">RLY28</f>
        <v>25436.086199999998</v>
      </c>
      <c r="RMB28" s="358"/>
      <c r="RMC28" s="358">
        <f t="shared" ref="RMC28" si="6251">RMA28</f>
        <v>25436.086199999998</v>
      </c>
      <c r="RMD28" s="358"/>
      <c r="RME28" s="358">
        <f t="shared" ref="RME28" si="6252">RMC28</f>
        <v>25436.086199999998</v>
      </c>
      <c r="RMF28" s="358"/>
      <c r="RMG28" s="358">
        <f t="shared" ref="RMG28" si="6253">RME28</f>
        <v>25436.086199999998</v>
      </c>
      <c r="RMH28" s="358"/>
      <c r="RMI28" s="358">
        <f t="shared" ref="RMI28" si="6254">RMG28</f>
        <v>25436.086199999998</v>
      </c>
      <c r="RMJ28" s="358"/>
      <c r="RMK28" s="358">
        <f t="shared" ref="RMK28" si="6255">RMI28</f>
        <v>25436.086199999998</v>
      </c>
      <c r="RML28" s="358"/>
      <c r="RMM28" s="358">
        <f t="shared" ref="RMM28" si="6256">RMK28</f>
        <v>25436.086199999998</v>
      </c>
      <c r="RMN28" s="358"/>
      <c r="RMO28" s="358">
        <f t="shared" ref="RMO28" si="6257">RMM28</f>
        <v>25436.086199999998</v>
      </c>
      <c r="RMP28" s="358"/>
      <c r="RMQ28" s="358">
        <f t="shared" ref="RMQ28" si="6258">RMO28</f>
        <v>25436.086199999998</v>
      </c>
      <c r="RMR28" s="358"/>
      <c r="RMS28" s="358">
        <f t="shared" ref="RMS28" si="6259">RMQ28</f>
        <v>25436.086199999998</v>
      </c>
      <c r="RMT28" s="358"/>
      <c r="RMU28" s="358">
        <f t="shared" ref="RMU28" si="6260">RMS28</f>
        <v>25436.086199999998</v>
      </c>
      <c r="RMV28" s="358"/>
      <c r="RMW28" s="358">
        <f t="shared" ref="RMW28" si="6261">RMU28</f>
        <v>25436.086199999998</v>
      </c>
      <c r="RMX28" s="358"/>
      <c r="RMY28" s="358">
        <f t="shared" ref="RMY28" si="6262">RMW28</f>
        <v>25436.086199999998</v>
      </c>
      <c r="RMZ28" s="358"/>
      <c r="RNA28" s="358">
        <f t="shared" ref="RNA28" si="6263">RMY28</f>
        <v>25436.086199999998</v>
      </c>
      <c r="RNB28" s="358"/>
      <c r="RNC28" s="358">
        <f t="shared" ref="RNC28" si="6264">RNA28</f>
        <v>25436.086199999998</v>
      </c>
      <c r="RND28" s="358"/>
      <c r="RNE28" s="358">
        <f t="shared" ref="RNE28" si="6265">RNC28</f>
        <v>25436.086199999998</v>
      </c>
      <c r="RNF28" s="358"/>
      <c r="RNG28" s="358">
        <f t="shared" ref="RNG28" si="6266">RNE28</f>
        <v>25436.086199999998</v>
      </c>
      <c r="RNH28" s="358"/>
      <c r="RNI28" s="358">
        <f t="shared" ref="RNI28" si="6267">RNG28</f>
        <v>25436.086199999998</v>
      </c>
      <c r="RNJ28" s="358"/>
      <c r="RNK28" s="358">
        <f t="shared" ref="RNK28" si="6268">RNI28</f>
        <v>25436.086199999998</v>
      </c>
      <c r="RNL28" s="358"/>
      <c r="RNM28" s="358">
        <f t="shared" ref="RNM28" si="6269">RNK28</f>
        <v>25436.086199999998</v>
      </c>
      <c r="RNN28" s="358"/>
      <c r="RNO28" s="358">
        <f t="shared" ref="RNO28" si="6270">RNM28</f>
        <v>25436.086199999998</v>
      </c>
      <c r="RNP28" s="358"/>
      <c r="RNQ28" s="358">
        <f t="shared" ref="RNQ28" si="6271">RNO28</f>
        <v>25436.086199999998</v>
      </c>
      <c r="RNR28" s="358"/>
      <c r="RNS28" s="358">
        <f t="shared" ref="RNS28" si="6272">RNQ28</f>
        <v>25436.086199999998</v>
      </c>
      <c r="RNT28" s="358"/>
      <c r="RNU28" s="358">
        <f t="shared" ref="RNU28" si="6273">RNS28</f>
        <v>25436.086199999998</v>
      </c>
      <c r="RNV28" s="358"/>
      <c r="RNW28" s="358">
        <f t="shared" ref="RNW28" si="6274">RNU28</f>
        <v>25436.086199999998</v>
      </c>
      <c r="RNX28" s="358"/>
      <c r="RNY28" s="358">
        <f t="shared" ref="RNY28" si="6275">RNW28</f>
        <v>25436.086199999998</v>
      </c>
      <c r="RNZ28" s="358"/>
      <c r="ROA28" s="358">
        <f t="shared" ref="ROA28" si="6276">RNY28</f>
        <v>25436.086199999998</v>
      </c>
      <c r="ROB28" s="358"/>
      <c r="ROC28" s="358">
        <f t="shared" ref="ROC28" si="6277">ROA28</f>
        <v>25436.086199999998</v>
      </c>
      <c r="ROD28" s="358"/>
      <c r="ROE28" s="358">
        <f t="shared" ref="ROE28" si="6278">ROC28</f>
        <v>25436.086199999998</v>
      </c>
      <c r="ROF28" s="358"/>
      <c r="ROG28" s="358">
        <f t="shared" ref="ROG28" si="6279">ROE28</f>
        <v>25436.086199999998</v>
      </c>
      <c r="ROH28" s="358"/>
      <c r="ROI28" s="358">
        <f t="shared" ref="ROI28" si="6280">ROG28</f>
        <v>25436.086199999998</v>
      </c>
      <c r="ROJ28" s="358"/>
      <c r="ROK28" s="358">
        <f t="shared" ref="ROK28" si="6281">ROI28</f>
        <v>25436.086199999998</v>
      </c>
      <c r="ROL28" s="358"/>
      <c r="ROM28" s="358">
        <f t="shared" ref="ROM28" si="6282">ROK28</f>
        <v>25436.086199999998</v>
      </c>
      <c r="RON28" s="358"/>
      <c r="ROO28" s="358">
        <f t="shared" ref="ROO28" si="6283">ROM28</f>
        <v>25436.086199999998</v>
      </c>
      <c r="ROP28" s="358"/>
      <c r="ROQ28" s="358">
        <f t="shared" ref="ROQ28" si="6284">ROO28</f>
        <v>25436.086199999998</v>
      </c>
      <c r="ROR28" s="358"/>
      <c r="ROS28" s="358">
        <f t="shared" ref="ROS28" si="6285">ROQ28</f>
        <v>25436.086199999998</v>
      </c>
      <c r="ROT28" s="358"/>
      <c r="ROU28" s="358">
        <f t="shared" ref="ROU28" si="6286">ROS28</f>
        <v>25436.086199999998</v>
      </c>
      <c r="ROV28" s="358"/>
      <c r="ROW28" s="358">
        <f t="shared" ref="ROW28" si="6287">ROU28</f>
        <v>25436.086199999998</v>
      </c>
      <c r="ROX28" s="358"/>
      <c r="ROY28" s="358">
        <f t="shared" ref="ROY28" si="6288">ROW28</f>
        <v>25436.086199999998</v>
      </c>
      <c r="ROZ28" s="358"/>
      <c r="RPA28" s="358">
        <f t="shared" ref="RPA28" si="6289">ROY28</f>
        <v>25436.086199999998</v>
      </c>
      <c r="RPB28" s="358"/>
      <c r="RPC28" s="358">
        <f t="shared" ref="RPC28" si="6290">RPA28</f>
        <v>25436.086199999998</v>
      </c>
      <c r="RPD28" s="358"/>
      <c r="RPE28" s="358">
        <f t="shared" ref="RPE28" si="6291">RPC28</f>
        <v>25436.086199999998</v>
      </c>
      <c r="RPF28" s="358"/>
      <c r="RPG28" s="358">
        <f t="shared" ref="RPG28" si="6292">RPE28</f>
        <v>25436.086199999998</v>
      </c>
      <c r="RPH28" s="358"/>
      <c r="RPI28" s="358">
        <f t="shared" ref="RPI28" si="6293">RPG28</f>
        <v>25436.086199999998</v>
      </c>
      <c r="RPJ28" s="358"/>
      <c r="RPK28" s="358">
        <f t="shared" ref="RPK28" si="6294">RPI28</f>
        <v>25436.086199999998</v>
      </c>
      <c r="RPL28" s="358"/>
      <c r="RPM28" s="358">
        <f t="shared" ref="RPM28" si="6295">RPK28</f>
        <v>25436.086199999998</v>
      </c>
      <c r="RPN28" s="358"/>
      <c r="RPO28" s="358">
        <f t="shared" ref="RPO28" si="6296">RPM28</f>
        <v>25436.086199999998</v>
      </c>
      <c r="RPP28" s="358"/>
      <c r="RPQ28" s="358">
        <f t="shared" ref="RPQ28" si="6297">RPO28</f>
        <v>25436.086199999998</v>
      </c>
      <c r="RPR28" s="358"/>
      <c r="RPS28" s="358">
        <f t="shared" ref="RPS28" si="6298">RPQ28</f>
        <v>25436.086199999998</v>
      </c>
      <c r="RPT28" s="358"/>
      <c r="RPU28" s="358">
        <f t="shared" ref="RPU28" si="6299">RPS28</f>
        <v>25436.086199999998</v>
      </c>
      <c r="RPV28" s="358"/>
      <c r="RPW28" s="358">
        <f t="shared" ref="RPW28" si="6300">RPU28</f>
        <v>25436.086199999998</v>
      </c>
      <c r="RPX28" s="358"/>
      <c r="RPY28" s="358">
        <f t="shared" ref="RPY28" si="6301">RPW28</f>
        <v>25436.086199999998</v>
      </c>
      <c r="RPZ28" s="358"/>
      <c r="RQA28" s="358">
        <f t="shared" ref="RQA28" si="6302">RPY28</f>
        <v>25436.086199999998</v>
      </c>
      <c r="RQB28" s="358"/>
      <c r="RQC28" s="358">
        <f t="shared" ref="RQC28" si="6303">RQA28</f>
        <v>25436.086199999998</v>
      </c>
      <c r="RQD28" s="358"/>
      <c r="RQE28" s="358">
        <f t="shared" ref="RQE28" si="6304">RQC28</f>
        <v>25436.086199999998</v>
      </c>
      <c r="RQF28" s="358"/>
      <c r="RQG28" s="358">
        <f t="shared" ref="RQG28" si="6305">RQE28</f>
        <v>25436.086199999998</v>
      </c>
      <c r="RQH28" s="358"/>
      <c r="RQI28" s="358">
        <f t="shared" ref="RQI28" si="6306">RQG28</f>
        <v>25436.086199999998</v>
      </c>
      <c r="RQJ28" s="358"/>
      <c r="RQK28" s="358">
        <f t="shared" ref="RQK28" si="6307">RQI28</f>
        <v>25436.086199999998</v>
      </c>
      <c r="RQL28" s="358"/>
      <c r="RQM28" s="358">
        <f t="shared" ref="RQM28" si="6308">RQK28</f>
        <v>25436.086199999998</v>
      </c>
      <c r="RQN28" s="358"/>
      <c r="RQO28" s="358">
        <f t="shared" ref="RQO28" si="6309">RQM28</f>
        <v>25436.086199999998</v>
      </c>
      <c r="RQP28" s="358"/>
      <c r="RQQ28" s="358">
        <f t="shared" ref="RQQ28" si="6310">RQO28</f>
        <v>25436.086199999998</v>
      </c>
      <c r="RQR28" s="358"/>
      <c r="RQS28" s="358">
        <f t="shared" ref="RQS28" si="6311">RQQ28</f>
        <v>25436.086199999998</v>
      </c>
      <c r="RQT28" s="358"/>
      <c r="RQU28" s="358">
        <f t="shared" ref="RQU28" si="6312">RQS28</f>
        <v>25436.086199999998</v>
      </c>
      <c r="RQV28" s="358"/>
      <c r="RQW28" s="358">
        <f t="shared" ref="RQW28" si="6313">RQU28</f>
        <v>25436.086199999998</v>
      </c>
      <c r="RQX28" s="358"/>
      <c r="RQY28" s="358">
        <f t="shared" ref="RQY28" si="6314">RQW28</f>
        <v>25436.086199999998</v>
      </c>
      <c r="RQZ28" s="358"/>
      <c r="RRA28" s="358">
        <f t="shared" ref="RRA28" si="6315">RQY28</f>
        <v>25436.086199999998</v>
      </c>
      <c r="RRB28" s="358"/>
      <c r="RRC28" s="358">
        <f t="shared" ref="RRC28" si="6316">RRA28</f>
        <v>25436.086199999998</v>
      </c>
      <c r="RRD28" s="358"/>
      <c r="RRE28" s="358">
        <f t="shared" ref="RRE28" si="6317">RRC28</f>
        <v>25436.086199999998</v>
      </c>
      <c r="RRF28" s="358"/>
      <c r="RRG28" s="358">
        <f t="shared" ref="RRG28" si="6318">RRE28</f>
        <v>25436.086199999998</v>
      </c>
      <c r="RRH28" s="358"/>
      <c r="RRI28" s="358">
        <f t="shared" ref="RRI28" si="6319">RRG28</f>
        <v>25436.086199999998</v>
      </c>
      <c r="RRJ28" s="358"/>
      <c r="RRK28" s="358">
        <f t="shared" ref="RRK28" si="6320">RRI28</f>
        <v>25436.086199999998</v>
      </c>
      <c r="RRL28" s="358"/>
      <c r="RRM28" s="358">
        <f t="shared" ref="RRM28" si="6321">RRK28</f>
        <v>25436.086199999998</v>
      </c>
      <c r="RRN28" s="358"/>
      <c r="RRO28" s="358">
        <f t="shared" ref="RRO28" si="6322">RRM28</f>
        <v>25436.086199999998</v>
      </c>
      <c r="RRP28" s="358"/>
      <c r="RRQ28" s="358">
        <f t="shared" ref="RRQ28" si="6323">RRO28</f>
        <v>25436.086199999998</v>
      </c>
      <c r="RRR28" s="358"/>
      <c r="RRS28" s="358">
        <f t="shared" ref="RRS28" si="6324">RRQ28</f>
        <v>25436.086199999998</v>
      </c>
      <c r="RRT28" s="358"/>
      <c r="RRU28" s="358">
        <f t="shared" ref="RRU28" si="6325">RRS28</f>
        <v>25436.086199999998</v>
      </c>
      <c r="RRV28" s="358"/>
      <c r="RRW28" s="358">
        <f t="shared" ref="RRW28" si="6326">RRU28</f>
        <v>25436.086199999998</v>
      </c>
      <c r="RRX28" s="358"/>
      <c r="RRY28" s="358">
        <f t="shared" ref="RRY28" si="6327">RRW28</f>
        <v>25436.086199999998</v>
      </c>
      <c r="RRZ28" s="358"/>
      <c r="RSA28" s="358">
        <f t="shared" ref="RSA28" si="6328">RRY28</f>
        <v>25436.086199999998</v>
      </c>
      <c r="RSB28" s="358"/>
      <c r="RSC28" s="358">
        <f t="shared" ref="RSC28" si="6329">RSA28</f>
        <v>25436.086199999998</v>
      </c>
      <c r="RSD28" s="358"/>
      <c r="RSE28" s="358">
        <f t="shared" ref="RSE28" si="6330">RSC28</f>
        <v>25436.086199999998</v>
      </c>
      <c r="RSF28" s="358"/>
      <c r="RSG28" s="358">
        <f t="shared" ref="RSG28" si="6331">RSE28</f>
        <v>25436.086199999998</v>
      </c>
      <c r="RSH28" s="358"/>
      <c r="RSI28" s="358">
        <f t="shared" ref="RSI28" si="6332">RSG28</f>
        <v>25436.086199999998</v>
      </c>
      <c r="RSJ28" s="358"/>
      <c r="RSK28" s="358">
        <f t="shared" ref="RSK28" si="6333">RSI28</f>
        <v>25436.086199999998</v>
      </c>
      <c r="RSL28" s="358"/>
      <c r="RSM28" s="358">
        <f t="shared" ref="RSM28" si="6334">RSK28</f>
        <v>25436.086199999998</v>
      </c>
      <c r="RSN28" s="358"/>
      <c r="RSO28" s="358">
        <f t="shared" ref="RSO28" si="6335">RSM28</f>
        <v>25436.086199999998</v>
      </c>
      <c r="RSP28" s="358"/>
      <c r="RSQ28" s="358">
        <f t="shared" ref="RSQ28" si="6336">RSO28</f>
        <v>25436.086199999998</v>
      </c>
      <c r="RSR28" s="358"/>
      <c r="RSS28" s="358">
        <f t="shared" ref="RSS28" si="6337">RSQ28</f>
        <v>25436.086199999998</v>
      </c>
      <c r="RST28" s="358"/>
      <c r="RSU28" s="358">
        <f t="shared" ref="RSU28" si="6338">RSS28</f>
        <v>25436.086199999998</v>
      </c>
      <c r="RSV28" s="358"/>
      <c r="RSW28" s="358">
        <f t="shared" ref="RSW28" si="6339">RSU28</f>
        <v>25436.086199999998</v>
      </c>
      <c r="RSX28" s="358"/>
      <c r="RSY28" s="358">
        <f t="shared" ref="RSY28" si="6340">RSW28</f>
        <v>25436.086199999998</v>
      </c>
      <c r="RSZ28" s="358"/>
      <c r="RTA28" s="358">
        <f t="shared" ref="RTA28" si="6341">RSY28</f>
        <v>25436.086199999998</v>
      </c>
      <c r="RTB28" s="358"/>
      <c r="RTC28" s="358">
        <f t="shared" ref="RTC28" si="6342">RTA28</f>
        <v>25436.086199999998</v>
      </c>
      <c r="RTD28" s="358"/>
      <c r="RTE28" s="358">
        <f t="shared" ref="RTE28" si="6343">RTC28</f>
        <v>25436.086199999998</v>
      </c>
      <c r="RTF28" s="358"/>
      <c r="RTG28" s="358">
        <f t="shared" ref="RTG28" si="6344">RTE28</f>
        <v>25436.086199999998</v>
      </c>
      <c r="RTH28" s="358"/>
      <c r="RTI28" s="358">
        <f t="shared" ref="RTI28" si="6345">RTG28</f>
        <v>25436.086199999998</v>
      </c>
      <c r="RTJ28" s="358"/>
      <c r="RTK28" s="358">
        <f t="shared" ref="RTK28" si="6346">RTI28</f>
        <v>25436.086199999998</v>
      </c>
      <c r="RTL28" s="358"/>
      <c r="RTM28" s="358">
        <f t="shared" ref="RTM28" si="6347">RTK28</f>
        <v>25436.086199999998</v>
      </c>
      <c r="RTN28" s="358"/>
      <c r="RTO28" s="358">
        <f t="shared" ref="RTO28" si="6348">RTM28</f>
        <v>25436.086199999998</v>
      </c>
      <c r="RTP28" s="358"/>
      <c r="RTQ28" s="358">
        <f t="shared" ref="RTQ28" si="6349">RTO28</f>
        <v>25436.086199999998</v>
      </c>
      <c r="RTR28" s="358"/>
      <c r="RTS28" s="358">
        <f t="shared" ref="RTS28" si="6350">RTQ28</f>
        <v>25436.086199999998</v>
      </c>
      <c r="RTT28" s="358"/>
      <c r="RTU28" s="358">
        <f t="shared" ref="RTU28" si="6351">RTS28</f>
        <v>25436.086199999998</v>
      </c>
      <c r="RTV28" s="358"/>
      <c r="RTW28" s="358">
        <f t="shared" ref="RTW28" si="6352">RTU28</f>
        <v>25436.086199999998</v>
      </c>
      <c r="RTX28" s="358"/>
      <c r="RTY28" s="358">
        <f t="shared" ref="RTY28" si="6353">RTW28</f>
        <v>25436.086199999998</v>
      </c>
      <c r="RTZ28" s="358"/>
      <c r="RUA28" s="358">
        <f t="shared" ref="RUA28" si="6354">RTY28</f>
        <v>25436.086199999998</v>
      </c>
      <c r="RUB28" s="358"/>
      <c r="RUC28" s="358">
        <f t="shared" ref="RUC28" si="6355">RUA28</f>
        <v>25436.086199999998</v>
      </c>
      <c r="RUD28" s="358"/>
      <c r="RUE28" s="358">
        <f t="shared" ref="RUE28" si="6356">RUC28</f>
        <v>25436.086199999998</v>
      </c>
      <c r="RUF28" s="358"/>
      <c r="RUG28" s="358">
        <f t="shared" ref="RUG28" si="6357">RUE28</f>
        <v>25436.086199999998</v>
      </c>
      <c r="RUH28" s="358"/>
      <c r="RUI28" s="358">
        <f t="shared" ref="RUI28" si="6358">RUG28</f>
        <v>25436.086199999998</v>
      </c>
      <c r="RUJ28" s="358"/>
      <c r="RUK28" s="358">
        <f t="shared" ref="RUK28" si="6359">RUI28</f>
        <v>25436.086199999998</v>
      </c>
      <c r="RUL28" s="358"/>
      <c r="RUM28" s="358">
        <f t="shared" ref="RUM28" si="6360">RUK28</f>
        <v>25436.086199999998</v>
      </c>
      <c r="RUN28" s="358"/>
      <c r="RUO28" s="358">
        <f t="shared" ref="RUO28" si="6361">RUM28</f>
        <v>25436.086199999998</v>
      </c>
      <c r="RUP28" s="358"/>
      <c r="RUQ28" s="358">
        <f t="shared" ref="RUQ28" si="6362">RUO28</f>
        <v>25436.086199999998</v>
      </c>
      <c r="RUR28" s="358"/>
      <c r="RUS28" s="358">
        <f t="shared" ref="RUS28" si="6363">RUQ28</f>
        <v>25436.086199999998</v>
      </c>
      <c r="RUT28" s="358"/>
      <c r="RUU28" s="358">
        <f t="shared" ref="RUU28" si="6364">RUS28</f>
        <v>25436.086199999998</v>
      </c>
      <c r="RUV28" s="358"/>
      <c r="RUW28" s="358">
        <f t="shared" ref="RUW28" si="6365">RUU28</f>
        <v>25436.086199999998</v>
      </c>
      <c r="RUX28" s="358"/>
      <c r="RUY28" s="358">
        <f t="shared" ref="RUY28" si="6366">RUW28</f>
        <v>25436.086199999998</v>
      </c>
      <c r="RUZ28" s="358"/>
      <c r="RVA28" s="358">
        <f t="shared" ref="RVA28" si="6367">RUY28</f>
        <v>25436.086199999998</v>
      </c>
      <c r="RVB28" s="358"/>
      <c r="RVC28" s="358">
        <f t="shared" ref="RVC28" si="6368">RVA28</f>
        <v>25436.086199999998</v>
      </c>
      <c r="RVD28" s="358"/>
      <c r="RVE28" s="358">
        <f t="shared" ref="RVE28" si="6369">RVC28</f>
        <v>25436.086199999998</v>
      </c>
      <c r="RVF28" s="358"/>
      <c r="RVG28" s="358">
        <f t="shared" ref="RVG28" si="6370">RVE28</f>
        <v>25436.086199999998</v>
      </c>
      <c r="RVH28" s="358"/>
      <c r="RVI28" s="358">
        <f t="shared" ref="RVI28" si="6371">RVG28</f>
        <v>25436.086199999998</v>
      </c>
      <c r="RVJ28" s="358"/>
      <c r="RVK28" s="358">
        <f t="shared" ref="RVK28" si="6372">RVI28</f>
        <v>25436.086199999998</v>
      </c>
      <c r="RVL28" s="358"/>
      <c r="RVM28" s="358">
        <f t="shared" ref="RVM28" si="6373">RVK28</f>
        <v>25436.086199999998</v>
      </c>
      <c r="RVN28" s="358"/>
      <c r="RVO28" s="358">
        <f t="shared" ref="RVO28" si="6374">RVM28</f>
        <v>25436.086199999998</v>
      </c>
      <c r="RVP28" s="358"/>
      <c r="RVQ28" s="358">
        <f t="shared" ref="RVQ28" si="6375">RVO28</f>
        <v>25436.086199999998</v>
      </c>
      <c r="RVR28" s="358"/>
      <c r="RVS28" s="358">
        <f t="shared" ref="RVS28" si="6376">RVQ28</f>
        <v>25436.086199999998</v>
      </c>
      <c r="RVT28" s="358"/>
      <c r="RVU28" s="358">
        <f t="shared" ref="RVU28" si="6377">RVS28</f>
        <v>25436.086199999998</v>
      </c>
      <c r="RVV28" s="358"/>
      <c r="RVW28" s="358">
        <f t="shared" ref="RVW28" si="6378">RVU28</f>
        <v>25436.086199999998</v>
      </c>
      <c r="RVX28" s="358"/>
      <c r="RVY28" s="358">
        <f t="shared" ref="RVY28" si="6379">RVW28</f>
        <v>25436.086199999998</v>
      </c>
      <c r="RVZ28" s="358"/>
      <c r="RWA28" s="358">
        <f t="shared" ref="RWA28" si="6380">RVY28</f>
        <v>25436.086199999998</v>
      </c>
      <c r="RWB28" s="358"/>
      <c r="RWC28" s="358">
        <f t="shared" ref="RWC28" si="6381">RWA28</f>
        <v>25436.086199999998</v>
      </c>
      <c r="RWD28" s="358"/>
      <c r="RWE28" s="358">
        <f t="shared" ref="RWE28" si="6382">RWC28</f>
        <v>25436.086199999998</v>
      </c>
      <c r="RWF28" s="358"/>
      <c r="RWG28" s="358">
        <f t="shared" ref="RWG28" si="6383">RWE28</f>
        <v>25436.086199999998</v>
      </c>
      <c r="RWH28" s="358"/>
      <c r="RWI28" s="358">
        <f t="shared" ref="RWI28" si="6384">RWG28</f>
        <v>25436.086199999998</v>
      </c>
      <c r="RWJ28" s="358"/>
      <c r="RWK28" s="358">
        <f t="shared" ref="RWK28" si="6385">RWI28</f>
        <v>25436.086199999998</v>
      </c>
      <c r="RWL28" s="358"/>
      <c r="RWM28" s="358">
        <f t="shared" ref="RWM28" si="6386">RWK28</f>
        <v>25436.086199999998</v>
      </c>
      <c r="RWN28" s="358"/>
      <c r="RWO28" s="358">
        <f t="shared" ref="RWO28" si="6387">RWM28</f>
        <v>25436.086199999998</v>
      </c>
      <c r="RWP28" s="358"/>
      <c r="RWQ28" s="358">
        <f t="shared" ref="RWQ28" si="6388">RWO28</f>
        <v>25436.086199999998</v>
      </c>
      <c r="RWR28" s="358"/>
      <c r="RWS28" s="358">
        <f t="shared" ref="RWS28" si="6389">RWQ28</f>
        <v>25436.086199999998</v>
      </c>
      <c r="RWT28" s="358"/>
      <c r="RWU28" s="358">
        <f t="shared" ref="RWU28" si="6390">RWS28</f>
        <v>25436.086199999998</v>
      </c>
      <c r="RWV28" s="358"/>
      <c r="RWW28" s="358">
        <f t="shared" ref="RWW28" si="6391">RWU28</f>
        <v>25436.086199999998</v>
      </c>
      <c r="RWX28" s="358"/>
      <c r="RWY28" s="358">
        <f t="shared" ref="RWY28" si="6392">RWW28</f>
        <v>25436.086199999998</v>
      </c>
      <c r="RWZ28" s="358"/>
      <c r="RXA28" s="358">
        <f t="shared" ref="RXA28" si="6393">RWY28</f>
        <v>25436.086199999998</v>
      </c>
      <c r="RXB28" s="358"/>
      <c r="RXC28" s="358">
        <f t="shared" ref="RXC28" si="6394">RXA28</f>
        <v>25436.086199999998</v>
      </c>
      <c r="RXD28" s="358"/>
      <c r="RXE28" s="358">
        <f t="shared" ref="RXE28" si="6395">RXC28</f>
        <v>25436.086199999998</v>
      </c>
      <c r="RXF28" s="358"/>
      <c r="RXG28" s="358">
        <f t="shared" ref="RXG28" si="6396">RXE28</f>
        <v>25436.086199999998</v>
      </c>
      <c r="RXH28" s="358"/>
      <c r="RXI28" s="358">
        <f t="shared" ref="RXI28" si="6397">RXG28</f>
        <v>25436.086199999998</v>
      </c>
      <c r="RXJ28" s="358"/>
      <c r="RXK28" s="358">
        <f t="shared" ref="RXK28" si="6398">RXI28</f>
        <v>25436.086199999998</v>
      </c>
      <c r="RXL28" s="358"/>
      <c r="RXM28" s="358">
        <f t="shared" ref="RXM28" si="6399">RXK28</f>
        <v>25436.086199999998</v>
      </c>
      <c r="RXN28" s="358"/>
      <c r="RXO28" s="358">
        <f t="shared" ref="RXO28" si="6400">RXM28</f>
        <v>25436.086199999998</v>
      </c>
      <c r="RXP28" s="358"/>
      <c r="RXQ28" s="358">
        <f t="shared" ref="RXQ28" si="6401">RXO28</f>
        <v>25436.086199999998</v>
      </c>
      <c r="RXR28" s="358"/>
      <c r="RXS28" s="358">
        <f t="shared" ref="RXS28" si="6402">RXQ28</f>
        <v>25436.086199999998</v>
      </c>
      <c r="RXT28" s="358"/>
      <c r="RXU28" s="358">
        <f t="shared" ref="RXU28" si="6403">RXS28</f>
        <v>25436.086199999998</v>
      </c>
      <c r="RXV28" s="358"/>
      <c r="RXW28" s="358">
        <f t="shared" ref="RXW28" si="6404">RXU28</f>
        <v>25436.086199999998</v>
      </c>
      <c r="RXX28" s="358"/>
      <c r="RXY28" s="358">
        <f t="shared" ref="RXY28" si="6405">RXW28</f>
        <v>25436.086199999998</v>
      </c>
      <c r="RXZ28" s="358"/>
      <c r="RYA28" s="358">
        <f t="shared" ref="RYA28" si="6406">RXY28</f>
        <v>25436.086199999998</v>
      </c>
      <c r="RYB28" s="358"/>
      <c r="RYC28" s="358">
        <f t="shared" ref="RYC28" si="6407">RYA28</f>
        <v>25436.086199999998</v>
      </c>
      <c r="RYD28" s="358"/>
      <c r="RYE28" s="358">
        <f t="shared" ref="RYE28" si="6408">RYC28</f>
        <v>25436.086199999998</v>
      </c>
      <c r="RYF28" s="358"/>
      <c r="RYG28" s="358">
        <f t="shared" ref="RYG28" si="6409">RYE28</f>
        <v>25436.086199999998</v>
      </c>
      <c r="RYH28" s="358"/>
      <c r="RYI28" s="358">
        <f t="shared" ref="RYI28" si="6410">RYG28</f>
        <v>25436.086199999998</v>
      </c>
      <c r="RYJ28" s="358"/>
      <c r="RYK28" s="358">
        <f t="shared" ref="RYK28" si="6411">RYI28</f>
        <v>25436.086199999998</v>
      </c>
      <c r="RYL28" s="358"/>
      <c r="RYM28" s="358">
        <f t="shared" ref="RYM28" si="6412">RYK28</f>
        <v>25436.086199999998</v>
      </c>
      <c r="RYN28" s="358"/>
      <c r="RYO28" s="358">
        <f t="shared" ref="RYO28" si="6413">RYM28</f>
        <v>25436.086199999998</v>
      </c>
      <c r="RYP28" s="358"/>
      <c r="RYQ28" s="358">
        <f t="shared" ref="RYQ28" si="6414">RYO28</f>
        <v>25436.086199999998</v>
      </c>
      <c r="RYR28" s="358"/>
      <c r="RYS28" s="358">
        <f t="shared" ref="RYS28" si="6415">RYQ28</f>
        <v>25436.086199999998</v>
      </c>
      <c r="RYT28" s="358"/>
      <c r="RYU28" s="358">
        <f t="shared" ref="RYU28" si="6416">RYS28</f>
        <v>25436.086199999998</v>
      </c>
      <c r="RYV28" s="358"/>
      <c r="RYW28" s="358">
        <f t="shared" ref="RYW28" si="6417">RYU28</f>
        <v>25436.086199999998</v>
      </c>
      <c r="RYX28" s="358"/>
      <c r="RYY28" s="358">
        <f t="shared" ref="RYY28" si="6418">RYW28</f>
        <v>25436.086199999998</v>
      </c>
      <c r="RYZ28" s="358"/>
      <c r="RZA28" s="358">
        <f t="shared" ref="RZA28" si="6419">RYY28</f>
        <v>25436.086199999998</v>
      </c>
      <c r="RZB28" s="358"/>
      <c r="RZC28" s="358">
        <f t="shared" ref="RZC28" si="6420">RZA28</f>
        <v>25436.086199999998</v>
      </c>
      <c r="RZD28" s="358"/>
      <c r="RZE28" s="358">
        <f t="shared" ref="RZE28" si="6421">RZC28</f>
        <v>25436.086199999998</v>
      </c>
      <c r="RZF28" s="358"/>
      <c r="RZG28" s="358">
        <f t="shared" ref="RZG28" si="6422">RZE28</f>
        <v>25436.086199999998</v>
      </c>
      <c r="RZH28" s="358"/>
      <c r="RZI28" s="358">
        <f t="shared" ref="RZI28" si="6423">RZG28</f>
        <v>25436.086199999998</v>
      </c>
      <c r="RZJ28" s="358"/>
      <c r="RZK28" s="358">
        <f t="shared" ref="RZK28" si="6424">RZI28</f>
        <v>25436.086199999998</v>
      </c>
      <c r="RZL28" s="358"/>
      <c r="RZM28" s="358">
        <f t="shared" ref="RZM28" si="6425">RZK28</f>
        <v>25436.086199999998</v>
      </c>
      <c r="RZN28" s="358"/>
      <c r="RZO28" s="358">
        <f t="shared" ref="RZO28" si="6426">RZM28</f>
        <v>25436.086199999998</v>
      </c>
      <c r="RZP28" s="358"/>
      <c r="RZQ28" s="358">
        <f t="shared" ref="RZQ28" si="6427">RZO28</f>
        <v>25436.086199999998</v>
      </c>
      <c r="RZR28" s="358"/>
      <c r="RZS28" s="358">
        <f t="shared" ref="RZS28" si="6428">RZQ28</f>
        <v>25436.086199999998</v>
      </c>
      <c r="RZT28" s="358"/>
      <c r="RZU28" s="358">
        <f t="shared" ref="RZU28" si="6429">RZS28</f>
        <v>25436.086199999998</v>
      </c>
      <c r="RZV28" s="358"/>
      <c r="RZW28" s="358">
        <f t="shared" ref="RZW28" si="6430">RZU28</f>
        <v>25436.086199999998</v>
      </c>
      <c r="RZX28" s="358"/>
      <c r="RZY28" s="358">
        <f t="shared" ref="RZY28" si="6431">RZW28</f>
        <v>25436.086199999998</v>
      </c>
      <c r="RZZ28" s="358"/>
      <c r="SAA28" s="358">
        <f t="shared" ref="SAA28" si="6432">RZY28</f>
        <v>25436.086199999998</v>
      </c>
      <c r="SAB28" s="358"/>
      <c r="SAC28" s="358">
        <f t="shared" ref="SAC28" si="6433">SAA28</f>
        <v>25436.086199999998</v>
      </c>
      <c r="SAD28" s="358"/>
      <c r="SAE28" s="358">
        <f t="shared" ref="SAE28" si="6434">SAC28</f>
        <v>25436.086199999998</v>
      </c>
      <c r="SAF28" s="358"/>
      <c r="SAG28" s="358">
        <f t="shared" ref="SAG28" si="6435">SAE28</f>
        <v>25436.086199999998</v>
      </c>
      <c r="SAH28" s="358"/>
      <c r="SAI28" s="358">
        <f t="shared" ref="SAI28" si="6436">SAG28</f>
        <v>25436.086199999998</v>
      </c>
      <c r="SAJ28" s="358"/>
      <c r="SAK28" s="358">
        <f t="shared" ref="SAK28" si="6437">SAI28</f>
        <v>25436.086199999998</v>
      </c>
      <c r="SAL28" s="358"/>
      <c r="SAM28" s="358">
        <f t="shared" ref="SAM28" si="6438">SAK28</f>
        <v>25436.086199999998</v>
      </c>
      <c r="SAN28" s="358"/>
      <c r="SAO28" s="358">
        <f t="shared" ref="SAO28" si="6439">SAM28</f>
        <v>25436.086199999998</v>
      </c>
      <c r="SAP28" s="358"/>
      <c r="SAQ28" s="358">
        <f t="shared" ref="SAQ28" si="6440">SAO28</f>
        <v>25436.086199999998</v>
      </c>
      <c r="SAR28" s="358"/>
      <c r="SAS28" s="358">
        <f t="shared" ref="SAS28" si="6441">SAQ28</f>
        <v>25436.086199999998</v>
      </c>
      <c r="SAT28" s="358"/>
      <c r="SAU28" s="358">
        <f t="shared" ref="SAU28" si="6442">SAS28</f>
        <v>25436.086199999998</v>
      </c>
      <c r="SAV28" s="358"/>
      <c r="SAW28" s="358">
        <f t="shared" ref="SAW28" si="6443">SAU28</f>
        <v>25436.086199999998</v>
      </c>
      <c r="SAX28" s="358"/>
      <c r="SAY28" s="358">
        <f t="shared" ref="SAY28" si="6444">SAW28</f>
        <v>25436.086199999998</v>
      </c>
      <c r="SAZ28" s="358"/>
      <c r="SBA28" s="358">
        <f t="shared" ref="SBA28" si="6445">SAY28</f>
        <v>25436.086199999998</v>
      </c>
      <c r="SBB28" s="358"/>
      <c r="SBC28" s="358">
        <f t="shared" ref="SBC28" si="6446">SBA28</f>
        <v>25436.086199999998</v>
      </c>
      <c r="SBD28" s="358"/>
      <c r="SBE28" s="358">
        <f t="shared" ref="SBE28" si="6447">SBC28</f>
        <v>25436.086199999998</v>
      </c>
      <c r="SBF28" s="358"/>
      <c r="SBG28" s="358">
        <f t="shared" ref="SBG28" si="6448">SBE28</f>
        <v>25436.086199999998</v>
      </c>
      <c r="SBH28" s="358"/>
      <c r="SBI28" s="358">
        <f t="shared" ref="SBI28" si="6449">SBG28</f>
        <v>25436.086199999998</v>
      </c>
      <c r="SBJ28" s="358"/>
      <c r="SBK28" s="358">
        <f t="shared" ref="SBK28" si="6450">SBI28</f>
        <v>25436.086199999998</v>
      </c>
      <c r="SBL28" s="358"/>
      <c r="SBM28" s="358">
        <f t="shared" ref="SBM28" si="6451">SBK28</f>
        <v>25436.086199999998</v>
      </c>
      <c r="SBN28" s="358"/>
      <c r="SBO28" s="358">
        <f t="shared" ref="SBO28" si="6452">SBM28</f>
        <v>25436.086199999998</v>
      </c>
      <c r="SBP28" s="358"/>
      <c r="SBQ28" s="358">
        <f t="shared" ref="SBQ28" si="6453">SBO28</f>
        <v>25436.086199999998</v>
      </c>
      <c r="SBR28" s="358"/>
      <c r="SBS28" s="358">
        <f t="shared" ref="SBS28" si="6454">SBQ28</f>
        <v>25436.086199999998</v>
      </c>
      <c r="SBT28" s="358"/>
      <c r="SBU28" s="358">
        <f t="shared" ref="SBU28" si="6455">SBS28</f>
        <v>25436.086199999998</v>
      </c>
      <c r="SBV28" s="358"/>
      <c r="SBW28" s="358">
        <f t="shared" ref="SBW28" si="6456">SBU28</f>
        <v>25436.086199999998</v>
      </c>
      <c r="SBX28" s="358"/>
      <c r="SBY28" s="358">
        <f t="shared" ref="SBY28" si="6457">SBW28</f>
        <v>25436.086199999998</v>
      </c>
      <c r="SBZ28" s="358"/>
      <c r="SCA28" s="358">
        <f t="shared" ref="SCA28" si="6458">SBY28</f>
        <v>25436.086199999998</v>
      </c>
      <c r="SCB28" s="358"/>
      <c r="SCC28" s="358">
        <f t="shared" ref="SCC28" si="6459">SCA28</f>
        <v>25436.086199999998</v>
      </c>
      <c r="SCD28" s="358"/>
      <c r="SCE28" s="358">
        <f t="shared" ref="SCE28" si="6460">SCC28</f>
        <v>25436.086199999998</v>
      </c>
      <c r="SCF28" s="358"/>
      <c r="SCG28" s="358">
        <f t="shared" ref="SCG28" si="6461">SCE28</f>
        <v>25436.086199999998</v>
      </c>
      <c r="SCH28" s="358"/>
      <c r="SCI28" s="358">
        <f t="shared" ref="SCI28" si="6462">SCG28</f>
        <v>25436.086199999998</v>
      </c>
      <c r="SCJ28" s="358"/>
      <c r="SCK28" s="358">
        <f t="shared" ref="SCK28" si="6463">SCI28</f>
        <v>25436.086199999998</v>
      </c>
      <c r="SCL28" s="358"/>
      <c r="SCM28" s="358">
        <f t="shared" ref="SCM28" si="6464">SCK28</f>
        <v>25436.086199999998</v>
      </c>
      <c r="SCN28" s="358"/>
      <c r="SCO28" s="358">
        <f t="shared" ref="SCO28" si="6465">SCM28</f>
        <v>25436.086199999998</v>
      </c>
      <c r="SCP28" s="358"/>
      <c r="SCQ28" s="358">
        <f t="shared" ref="SCQ28" si="6466">SCO28</f>
        <v>25436.086199999998</v>
      </c>
      <c r="SCR28" s="358"/>
      <c r="SCS28" s="358">
        <f t="shared" ref="SCS28" si="6467">SCQ28</f>
        <v>25436.086199999998</v>
      </c>
      <c r="SCT28" s="358"/>
      <c r="SCU28" s="358">
        <f t="shared" ref="SCU28" si="6468">SCS28</f>
        <v>25436.086199999998</v>
      </c>
      <c r="SCV28" s="358"/>
      <c r="SCW28" s="358">
        <f t="shared" ref="SCW28" si="6469">SCU28</f>
        <v>25436.086199999998</v>
      </c>
      <c r="SCX28" s="358"/>
      <c r="SCY28" s="358">
        <f t="shared" ref="SCY28" si="6470">SCW28</f>
        <v>25436.086199999998</v>
      </c>
      <c r="SCZ28" s="358"/>
      <c r="SDA28" s="358">
        <f t="shared" ref="SDA28" si="6471">SCY28</f>
        <v>25436.086199999998</v>
      </c>
      <c r="SDB28" s="358"/>
      <c r="SDC28" s="358">
        <f t="shared" ref="SDC28" si="6472">SDA28</f>
        <v>25436.086199999998</v>
      </c>
      <c r="SDD28" s="358"/>
      <c r="SDE28" s="358">
        <f t="shared" ref="SDE28" si="6473">SDC28</f>
        <v>25436.086199999998</v>
      </c>
      <c r="SDF28" s="358"/>
      <c r="SDG28" s="358">
        <f t="shared" ref="SDG28" si="6474">SDE28</f>
        <v>25436.086199999998</v>
      </c>
      <c r="SDH28" s="358"/>
      <c r="SDI28" s="358">
        <f t="shared" ref="SDI28" si="6475">SDG28</f>
        <v>25436.086199999998</v>
      </c>
      <c r="SDJ28" s="358"/>
      <c r="SDK28" s="358">
        <f t="shared" ref="SDK28" si="6476">SDI28</f>
        <v>25436.086199999998</v>
      </c>
      <c r="SDL28" s="358"/>
      <c r="SDM28" s="358">
        <f t="shared" ref="SDM28" si="6477">SDK28</f>
        <v>25436.086199999998</v>
      </c>
      <c r="SDN28" s="358"/>
      <c r="SDO28" s="358">
        <f t="shared" ref="SDO28" si="6478">SDM28</f>
        <v>25436.086199999998</v>
      </c>
      <c r="SDP28" s="358"/>
      <c r="SDQ28" s="358">
        <f t="shared" ref="SDQ28" si="6479">SDO28</f>
        <v>25436.086199999998</v>
      </c>
      <c r="SDR28" s="358"/>
      <c r="SDS28" s="358">
        <f t="shared" ref="SDS28" si="6480">SDQ28</f>
        <v>25436.086199999998</v>
      </c>
      <c r="SDT28" s="358"/>
      <c r="SDU28" s="358">
        <f t="shared" ref="SDU28" si="6481">SDS28</f>
        <v>25436.086199999998</v>
      </c>
      <c r="SDV28" s="358"/>
      <c r="SDW28" s="358">
        <f t="shared" ref="SDW28" si="6482">SDU28</f>
        <v>25436.086199999998</v>
      </c>
      <c r="SDX28" s="358"/>
      <c r="SDY28" s="358">
        <f t="shared" ref="SDY28" si="6483">SDW28</f>
        <v>25436.086199999998</v>
      </c>
      <c r="SDZ28" s="358"/>
      <c r="SEA28" s="358">
        <f t="shared" ref="SEA28" si="6484">SDY28</f>
        <v>25436.086199999998</v>
      </c>
      <c r="SEB28" s="358"/>
      <c r="SEC28" s="358">
        <f t="shared" ref="SEC28" si="6485">SEA28</f>
        <v>25436.086199999998</v>
      </c>
      <c r="SED28" s="358"/>
      <c r="SEE28" s="358">
        <f t="shared" ref="SEE28" si="6486">SEC28</f>
        <v>25436.086199999998</v>
      </c>
      <c r="SEF28" s="358"/>
      <c r="SEG28" s="358">
        <f t="shared" ref="SEG28" si="6487">SEE28</f>
        <v>25436.086199999998</v>
      </c>
      <c r="SEH28" s="358"/>
      <c r="SEI28" s="358">
        <f t="shared" ref="SEI28" si="6488">SEG28</f>
        <v>25436.086199999998</v>
      </c>
      <c r="SEJ28" s="358"/>
      <c r="SEK28" s="358">
        <f t="shared" ref="SEK28" si="6489">SEI28</f>
        <v>25436.086199999998</v>
      </c>
      <c r="SEL28" s="358"/>
      <c r="SEM28" s="358">
        <f t="shared" ref="SEM28" si="6490">SEK28</f>
        <v>25436.086199999998</v>
      </c>
      <c r="SEN28" s="358"/>
      <c r="SEO28" s="358">
        <f t="shared" ref="SEO28" si="6491">SEM28</f>
        <v>25436.086199999998</v>
      </c>
      <c r="SEP28" s="358"/>
      <c r="SEQ28" s="358">
        <f t="shared" ref="SEQ28" si="6492">SEO28</f>
        <v>25436.086199999998</v>
      </c>
      <c r="SER28" s="358"/>
      <c r="SES28" s="358">
        <f t="shared" ref="SES28" si="6493">SEQ28</f>
        <v>25436.086199999998</v>
      </c>
      <c r="SET28" s="358"/>
      <c r="SEU28" s="358">
        <f t="shared" ref="SEU28" si="6494">SES28</f>
        <v>25436.086199999998</v>
      </c>
      <c r="SEV28" s="358"/>
      <c r="SEW28" s="358">
        <f t="shared" ref="SEW28" si="6495">SEU28</f>
        <v>25436.086199999998</v>
      </c>
      <c r="SEX28" s="358"/>
      <c r="SEY28" s="358">
        <f t="shared" ref="SEY28" si="6496">SEW28</f>
        <v>25436.086199999998</v>
      </c>
      <c r="SEZ28" s="358"/>
      <c r="SFA28" s="358">
        <f t="shared" ref="SFA28" si="6497">SEY28</f>
        <v>25436.086199999998</v>
      </c>
      <c r="SFB28" s="358"/>
      <c r="SFC28" s="358">
        <f t="shared" ref="SFC28" si="6498">SFA28</f>
        <v>25436.086199999998</v>
      </c>
      <c r="SFD28" s="358"/>
      <c r="SFE28" s="358">
        <f t="shared" ref="SFE28" si="6499">SFC28</f>
        <v>25436.086199999998</v>
      </c>
      <c r="SFF28" s="358"/>
      <c r="SFG28" s="358">
        <f t="shared" ref="SFG28" si="6500">SFE28</f>
        <v>25436.086199999998</v>
      </c>
      <c r="SFH28" s="358"/>
      <c r="SFI28" s="358">
        <f t="shared" ref="SFI28" si="6501">SFG28</f>
        <v>25436.086199999998</v>
      </c>
      <c r="SFJ28" s="358"/>
      <c r="SFK28" s="358">
        <f t="shared" ref="SFK28" si="6502">SFI28</f>
        <v>25436.086199999998</v>
      </c>
      <c r="SFL28" s="358"/>
      <c r="SFM28" s="358">
        <f t="shared" ref="SFM28" si="6503">SFK28</f>
        <v>25436.086199999998</v>
      </c>
      <c r="SFN28" s="358"/>
      <c r="SFO28" s="358">
        <f t="shared" ref="SFO28" si="6504">SFM28</f>
        <v>25436.086199999998</v>
      </c>
      <c r="SFP28" s="358"/>
      <c r="SFQ28" s="358">
        <f t="shared" ref="SFQ28" si="6505">SFO28</f>
        <v>25436.086199999998</v>
      </c>
      <c r="SFR28" s="358"/>
      <c r="SFS28" s="358">
        <f t="shared" ref="SFS28" si="6506">SFQ28</f>
        <v>25436.086199999998</v>
      </c>
      <c r="SFT28" s="358"/>
      <c r="SFU28" s="358">
        <f t="shared" ref="SFU28" si="6507">SFS28</f>
        <v>25436.086199999998</v>
      </c>
      <c r="SFV28" s="358"/>
      <c r="SFW28" s="358">
        <f t="shared" ref="SFW28" si="6508">SFU28</f>
        <v>25436.086199999998</v>
      </c>
      <c r="SFX28" s="358"/>
      <c r="SFY28" s="358">
        <f t="shared" ref="SFY28" si="6509">SFW28</f>
        <v>25436.086199999998</v>
      </c>
      <c r="SFZ28" s="358"/>
      <c r="SGA28" s="358">
        <f t="shared" ref="SGA28" si="6510">SFY28</f>
        <v>25436.086199999998</v>
      </c>
      <c r="SGB28" s="358"/>
      <c r="SGC28" s="358">
        <f t="shared" ref="SGC28" si="6511">SGA28</f>
        <v>25436.086199999998</v>
      </c>
      <c r="SGD28" s="358"/>
      <c r="SGE28" s="358">
        <f t="shared" ref="SGE28" si="6512">SGC28</f>
        <v>25436.086199999998</v>
      </c>
      <c r="SGF28" s="358"/>
      <c r="SGG28" s="358">
        <f t="shared" ref="SGG28" si="6513">SGE28</f>
        <v>25436.086199999998</v>
      </c>
      <c r="SGH28" s="358"/>
      <c r="SGI28" s="358">
        <f t="shared" ref="SGI28" si="6514">SGG28</f>
        <v>25436.086199999998</v>
      </c>
      <c r="SGJ28" s="358"/>
      <c r="SGK28" s="358">
        <f t="shared" ref="SGK28" si="6515">SGI28</f>
        <v>25436.086199999998</v>
      </c>
      <c r="SGL28" s="358"/>
      <c r="SGM28" s="358">
        <f t="shared" ref="SGM28" si="6516">SGK28</f>
        <v>25436.086199999998</v>
      </c>
      <c r="SGN28" s="358"/>
      <c r="SGO28" s="358">
        <f t="shared" ref="SGO28" si="6517">SGM28</f>
        <v>25436.086199999998</v>
      </c>
      <c r="SGP28" s="358"/>
      <c r="SGQ28" s="358">
        <f t="shared" ref="SGQ28" si="6518">SGO28</f>
        <v>25436.086199999998</v>
      </c>
      <c r="SGR28" s="358"/>
      <c r="SGS28" s="358">
        <f t="shared" ref="SGS28" si="6519">SGQ28</f>
        <v>25436.086199999998</v>
      </c>
      <c r="SGT28" s="358"/>
      <c r="SGU28" s="358">
        <f t="shared" ref="SGU28" si="6520">SGS28</f>
        <v>25436.086199999998</v>
      </c>
      <c r="SGV28" s="358"/>
      <c r="SGW28" s="358">
        <f t="shared" ref="SGW28" si="6521">SGU28</f>
        <v>25436.086199999998</v>
      </c>
      <c r="SGX28" s="358"/>
      <c r="SGY28" s="358">
        <f t="shared" ref="SGY28" si="6522">SGW28</f>
        <v>25436.086199999998</v>
      </c>
      <c r="SGZ28" s="358"/>
      <c r="SHA28" s="358">
        <f t="shared" ref="SHA28" si="6523">SGY28</f>
        <v>25436.086199999998</v>
      </c>
      <c r="SHB28" s="358"/>
      <c r="SHC28" s="358">
        <f t="shared" ref="SHC28" si="6524">SHA28</f>
        <v>25436.086199999998</v>
      </c>
      <c r="SHD28" s="358"/>
      <c r="SHE28" s="358">
        <f t="shared" ref="SHE28" si="6525">SHC28</f>
        <v>25436.086199999998</v>
      </c>
      <c r="SHF28" s="358"/>
      <c r="SHG28" s="358">
        <f t="shared" ref="SHG28" si="6526">SHE28</f>
        <v>25436.086199999998</v>
      </c>
      <c r="SHH28" s="358"/>
      <c r="SHI28" s="358">
        <f t="shared" ref="SHI28" si="6527">SHG28</f>
        <v>25436.086199999998</v>
      </c>
      <c r="SHJ28" s="358"/>
      <c r="SHK28" s="358">
        <f t="shared" ref="SHK28" si="6528">SHI28</f>
        <v>25436.086199999998</v>
      </c>
      <c r="SHL28" s="358"/>
      <c r="SHM28" s="358">
        <f t="shared" ref="SHM28" si="6529">SHK28</f>
        <v>25436.086199999998</v>
      </c>
      <c r="SHN28" s="358"/>
      <c r="SHO28" s="358">
        <f t="shared" ref="SHO28" si="6530">SHM28</f>
        <v>25436.086199999998</v>
      </c>
      <c r="SHP28" s="358"/>
      <c r="SHQ28" s="358">
        <f t="shared" ref="SHQ28" si="6531">SHO28</f>
        <v>25436.086199999998</v>
      </c>
      <c r="SHR28" s="358"/>
      <c r="SHS28" s="358">
        <f t="shared" ref="SHS28" si="6532">SHQ28</f>
        <v>25436.086199999998</v>
      </c>
      <c r="SHT28" s="358"/>
      <c r="SHU28" s="358">
        <f t="shared" ref="SHU28" si="6533">SHS28</f>
        <v>25436.086199999998</v>
      </c>
      <c r="SHV28" s="358"/>
      <c r="SHW28" s="358">
        <f t="shared" ref="SHW28" si="6534">SHU28</f>
        <v>25436.086199999998</v>
      </c>
      <c r="SHX28" s="358"/>
      <c r="SHY28" s="358">
        <f t="shared" ref="SHY28" si="6535">SHW28</f>
        <v>25436.086199999998</v>
      </c>
      <c r="SHZ28" s="358"/>
      <c r="SIA28" s="358">
        <f t="shared" ref="SIA28" si="6536">SHY28</f>
        <v>25436.086199999998</v>
      </c>
      <c r="SIB28" s="358"/>
      <c r="SIC28" s="358">
        <f t="shared" ref="SIC28" si="6537">SIA28</f>
        <v>25436.086199999998</v>
      </c>
      <c r="SID28" s="358"/>
      <c r="SIE28" s="358">
        <f t="shared" ref="SIE28" si="6538">SIC28</f>
        <v>25436.086199999998</v>
      </c>
      <c r="SIF28" s="358"/>
      <c r="SIG28" s="358">
        <f t="shared" ref="SIG28" si="6539">SIE28</f>
        <v>25436.086199999998</v>
      </c>
      <c r="SIH28" s="358"/>
      <c r="SII28" s="358">
        <f t="shared" ref="SII28" si="6540">SIG28</f>
        <v>25436.086199999998</v>
      </c>
      <c r="SIJ28" s="358"/>
      <c r="SIK28" s="358">
        <f t="shared" ref="SIK28" si="6541">SII28</f>
        <v>25436.086199999998</v>
      </c>
      <c r="SIL28" s="358"/>
      <c r="SIM28" s="358">
        <f t="shared" ref="SIM28" si="6542">SIK28</f>
        <v>25436.086199999998</v>
      </c>
      <c r="SIN28" s="358"/>
      <c r="SIO28" s="358">
        <f t="shared" ref="SIO28" si="6543">SIM28</f>
        <v>25436.086199999998</v>
      </c>
      <c r="SIP28" s="358"/>
      <c r="SIQ28" s="358">
        <f t="shared" ref="SIQ28" si="6544">SIO28</f>
        <v>25436.086199999998</v>
      </c>
      <c r="SIR28" s="358"/>
      <c r="SIS28" s="358">
        <f t="shared" ref="SIS28" si="6545">SIQ28</f>
        <v>25436.086199999998</v>
      </c>
      <c r="SIT28" s="358"/>
      <c r="SIU28" s="358">
        <f t="shared" ref="SIU28" si="6546">SIS28</f>
        <v>25436.086199999998</v>
      </c>
      <c r="SIV28" s="358"/>
      <c r="SIW28" s="358">
        <f t="shared" ref="SIW28" si="6547">SIU28</f>
        <v>25436.086199999998</v>
      </c>
      <c r="SIX28" s="358"/>
      <c r="SIY28" s="358">
        <f t="shared" ref="SIY28" si="6548">SIW28</f>
        <v>25436.086199999998</v>
      </c>
      <c r="SIZ28" s="358"/>
      <c r="SJA28" s="358">
        <f t="shared" ref="SJA28" si="6549">SIY28</f>
        <v>25436.086199999998</v>
      </c>
      <c r="SJB28" s="358"/>
      <c r="SJC28" s="358">
        <f t="shared" ref="SJC28" si="6550">SJA28</f>
        <v>25436.086199999998</v>
      </c>
      <c r="SJD28" s="358"/>
      <c r="SJE28" s="358">
        <f t="shared" ref="SJE28" si="6551">SJC28</f>
        <v>25436.086199999998</v>
      </c>
      <c r="SJF28" s="358"/>
      <c r="SJG28" s="358">
        <f t="shared" ref="SJG28" si="6552">SJE28</f>
        <v>25436.086199999998</v>
      </c>
      <c r="SJH28" s="358"/>
      <c r="SJI28" s="358">
        <f t="shared" ref="SJI28" si="6553">SJG28</f>
        <v>25436.086199999998</v>
      </c>
      <c r="SJJ28" s="358"/>
      <c r="SJK28" s="358">
        <f t="shared" ref="SJK28" si="6554">SJI28</f>
        <v>25436.086199999998</v>
      </c>
      <c r="SJL28" s="358"/>
      <c r="SJM28" s="358">
        <f t="shared" ref="SJM28" si="6555">SJK28</f>
        <v>25436.086199999998</v>
      </c>
      <c r="SJN28" s="358"/>
      <c r="SJO28" s="358">
        <f t="shared" ref="SJO28" si="6556">SJM28</f>
        <v>25436.086199999998</v>
      </c>
      <c r="SJP28" s="358"/>
      <c r="SJQ28" s="358">
        <f t="shared" ref="SJQ28" si="6557">SJO28</f>
        <v>25436.086199999998</v>
      </c>
      <c r="SJR28" s="358"/>
      <c r="SJS28" s="358">
        <f t="shared" ref="SJS28" si="6558">SJQ28</f>
        <v>25436.086199999998</v>
      </c>
      <c r="SJT28" s="358"/>
      <c r="SJU28" s="358">
        <f t="shared" ref="SJU28" si="6559">SJS28</f>
        <v>25436.086199999998</v>
      </c>
      <c r="SJV28" s="358"/>
      <c r="SJW28" s="358">
        <f t="shared" ref="SJW28" si="6560">SJU28</f>
        <v>25436.086199999998</v>
      </c>
      <c r="SJX28" s="358"/>
      <c r="SJY28" s="358">
        <f t="shared" ref="SJY28" si="6561">SJW28</f>
        <v>25436.086199999998</v>
      </c>
      <c r="SJZ28" s="358"/>
      <c r="SKA28" s="358">
        <f t="shared" ref="SKA28" si="6562">SJY28</f>
        <v>25436.086199999998</v>
      </c>
      <c r="SKB28" s="358"/>
      <c r="SKC28" s="358">
        <f t="shared" ref="SKC28" si="6563">SKA28</f>
        <v>25436.086199999998</v>
      </c>
      <c r="SKD28" s="358"/>
      <c r="SKE28" s="358">
        <f t="shared" ref="SKE28" si="6564">SKC28</f>
        <v>25436.086199999998</v>
      </c>
      <c r="SKF28" s="358"/>
      <c r="SKG28" s="358">
        <f t="shared" ref="SKG28" si="6565">SKE28</f>
        <v>25436.086199999998</v>
      </c>
      <c r="SKH28" s="358"/>
      <c r="SKI28" s="358">
        <f t="shared" ref="SKI28" si="6566">SKG28</f>
        <v>25436.086199999998</v>
      </c>
      <c r="SKJ28" s="358"/>
      <c r="SKK28" s="358">
        <f t="shared" ref="SKK28" si="6567">SKI28</f>
        <v>25436.086199999998</v>
      </c>
      <c r="SKL28" s="358"/>
      <c r="SKM28" s="358">
        <f t="shared" ref="SKM28" si="6568">SKK28</f>
        <v>25436.086199999998</v>
      </c>
      <c r="SKN28" s="358"/>
      <c r="SKO28" s="358">
        <f t="shared" ref="SKO28" si="6569">SKM28</f>
        <v>25436.086199999998</v>
      </c>
      <c r="SKP28" s="358"/>
      <c r="SKQ28" s="358">
        <f t="shared" ref="SKQ28" si="6570">SKO28</f>
        <v>25436.086199999998</v>
      </c>
      <c r="SKR28" s="358"/>
      <c r="SKS28" s="358">
        <f t="shared" ref="SKS28" si="6571">SKQ28</f>
        <v>25436.086199999998</v>
      </c>
      <c r="SKT28" s="358"/>
      <c r="SKU28" s="358">
        <f t="shared" ref="SKU28" si="6572">SKS28</f>
        <v>25436.086199999998</v>
      </c>
      <c r="SKV28" s="358"/>
      <c r="SKW28" s="358">
        <f t="shared" ref="SKW28" si="6573">SKU28</f>
        <v>25436.086199999998</v>
      </c>
      <c r="SKX28" s="358"/>
      <c r="SKY28" s="358">
        <f t="shared" ref="SKY28" si="6574">SKW28</f>
        <v>25436.086199999998</v>
      </c>
      <c r="SKZ28" s="358"/>
      <c r="SLA28" s="358">
        <f t="shared" ref="SLA28" si="6575">SKY28</f>
        <v>25436.086199999998</v>
      </c>
      <c r="SLB28" s="358"/>
      <c r="SLC28" s="358">
        <f t="shared" ref="SLC28" si="6576">SLA28</f>
        <v>25436.086199999998</v>
      </c>
      <c r="SLD28" s="358"/>
      <c r="SLE28" s="358">
        <f t="shared" ref="SLE28" si="6577">SLC28</f>
        <v>25436.086199999998</v>
      </c>
      <c r="SLF28" s="358"/>
      <c r="SLG28" s="358">
        <f t="shared" ref="SLG28" si="6578">SLE28</f>
        <v>25436.086199999998</v>
      </c>
      <c r="SLH28" s="358"/>
      <c r="SLI28" s="358">
        <f t="shared" ref="SLI28" si="6579">SLG28</f>
        <v>25436.086199999998</v>
      </c>
      <c r="SLJ28" s="358"/>
      <c r="SLK28" s="358">
        <f t="shared" ref="SLK28" si="6580">SLI28</f>
        <v>25436.086199999998</v>
      </c>
      <c r="SLL28" s="358"/>
      <c r="SLM28" s="358">
        <f t="shared" ref="SLM28" si="6581">SLK28</f>
        <v>25436.086199999998</v>
      </c>
      <c r="SLN28" s="358"/>
      <c r="SLO28" s="358">
        <f t="shared" ref="SLO28" si="6582">SLM28</f>
        <v>25436.086199999998</v>
      </c>
      <c r="SLP28" s="358"/>
      <c r="SLQ28" s="358">
        <f t="shared" ref="SLQ28" si="6583">SLO28</f>
        <v>25436.086199999998</v>
      </c>
      <c r="SLR28" s="358"/>
      <c r="SLS28" s="358">
        <f t="shared" ref="SLS28" si="6584">SLQ28</f>
        <v>25436.086199999998</v>
      </c>
      <c r="SLT28" s="358"/>
      <c r="SLU28" s="358">
        <f t="shared" ref="SLU28" si="6585">SLS28</f>
        <v>25436.086199999998</v>
      </c>
      <c r="SLV28" s="358"/>
      <c r="SLW28" s="358">
        <f t="shared" ref="SLW28" si="6586">SLU28</f>
        <v>25436.086199999998</v>
      </c>
      <c r="SLX28" s="358"/>
      <c r="SLY28" s="358">
        <f t="shared" ref="SLY28" si="6587">SLW28</f>
        <v>25436.086199999998</v>
      </c>
      <c r="SLZ28" s="358"/>
      <c r="SMA28" s="358">
        <f t="shared" ref="SMA28" si="6588">SLY28</f>
        <v>25436.086199999998</v>
      </c>
      <c r="SMB28" s="358"/>
      <c r="SMC28" s="358">
        <f t="shared" ref="SMC28" si="6589">SMA28</f>
        <v>25436.086199999998</v>
      </c>
      <c r="SMD28" s="358"/>
      <c r="SME28" s="358">
        <f t="shared" ref="SME28" si="6590">SMC28</f>
        <v>25436.086199999998</v>
      </c>
      <c r="SMF28" s="358"/>
      <c r="SMG28" s="358">
        <f t="shared" ref="SMG28" si="6591">SME28</f>
        <v>25436.086199999998</v>
      </c>
      <c r="SMH28" s="358"/>
      <c r="SMI28" s="358">
        <f t="shared" ref="SMI28" si="6592">SMG28</f>
        <v>25436.086199999998</v>
      </c>
      <c r="SMJ28" s="358"/>
      <c r="SMK28" s="358">
        <f t="shared" ref="SMK28" si="6593">SMI28</f>
        <v>25436.086199999998</v>
      </c>
      <c r="SML28" s="358"/>
      <c r="SMM28" s="358">
        <f t="shared" ref="SMM28" si="6594">SMK28</f>
        <v>25436.086199999998</v>
      </c>
      <c r="SMN28" s="358"/>
      <c r="SMO28" s="358">
        <f t="shared" ref="SMO28" si="6595">SMM28</f>
        <v>25436.086199999998</v>
      </c>
      <c r="SMP28" s="358"/>
      <c r="SMQ28" s="358">
        <f t="shared" ref="SMQ28" si="6596">SMO28</f>
        <v>25436.086199999998</v>
      </c>
      <c r="SMR28" s="358"/>
      <c r="SMS28" s="358">
        <f t="shared" ref="SMS28" si="6597">SMQ28</f>
        <v>25436.086199999998</v>
      </c>
      <c r="SMT28" s="358"/>
      <c r="SMU28" s="358">
        <f t="shared" ref="SMU28" si="6598">SMS28</f>
        <v>25436.086199999998</v>
      </c>
      <c r="SMV28" s="358"/>
      <c r="SMW28" s="358">
        <f t="shared" ref="SMW28" si="6599">SMU28</f>
        <v>25436.086199999998</v>
      </c>
      <c r="SMX28" s="358"/>
      <c r="SMY28" s="358">
        <f t="shared" ref="SMY28" si="6600">SMW28</f>
        <v>25436.086199999998</v>
      </c>
      <c r="SMZ28" s="358"/>
      <c r="SNA28" s="358">
        <f t="shared" ref="SNA28" si="6601">SMY28</f>
        <v>25436.086199999998</v>
      </c>
      <c r="SNB28" s="358"/>
      <c r="SNC28" s="358">
        <f t="shared" ref="SNC28" si="6602">SNA28</f>
        <v>25436.086199999998</v>
      </c>
      <c r="SND28" s="358"/>
      <c r="SNE28" s="358">
        <f t="shared" ref="SNE28" si="6603">SNC28</f>
        <v>25436.086199999998</v>
      </c>
      <c r="SNF28" s="358"/>
      <c r="SNG28" s="358">
        <f t="shared" ref="SNG28" si="6604">SNE28</f>
        <v>25436.086199999998</v>
      </c>
      <c r="SNH28" s="358"/>
      <c r="SNI28" s="358">
        <f t="shared" ref="SNI28" si="6605">SNG28</f>
        <v>25436.086199999998</v>
      </c>
      <c r="SNJ28" s="358"/>
      <c r="SNK28" s="358">
        <f t="shared" ref="SNK28" si="6606">SNI28</f>
        <v>25436.086199999998</v>
      </c>
      <c r="SNL28" s="358"/>
      <c r="SNM28" s="358">
        <f t="shared" ref="SNM28" si="6607">SNK28</f>
        <v>25436.086199999998</v>
      </c>
      <c r="SNN28" s="358"/>
      <c r="SNO28" s="358">
        <f t="shared" ref="SNO28" si="6608">SNM28</f>
        <v>25436.086199999998</v>
      </c>
      <c r="SNP28" s="358"/>
      <c r="SNQ28" s="358">
        <f t="shared" ref="SNQ28" si="6609">SNO28</f>
        <v>25436.086199999998</v>
      </c>
      <c r="SNR28" s="358"/>
      <c r="SNS28" s="358">
        <f t="shared" ref="SNS28" si="6610">SNQ28</f>
        <v>25436.086199999998</v>
      </c>
      <c r="SNT28" s="358"/>
      <c r="SNU28" s="358">
        <f t="shared" ref="SNU28" si="6611">SNS28</f>
        <v>25436.086199999998</v>
      </c>
      <c r="SNV28" s="358"/>
      <c r="SNW28" s="358">
        <f t="shared" ref="SNW28" si="6612">SNU28</f>
        <v>25436.086199999998</v>
      </c>
      <c r="SNX28" s="358"/>
      <c r="SNY28" s="358">
        <f t="shared" ref="SNY28" si="6613">SNW28</f>
        <v>25436.086199999998</v>
      </c>
      <c r="SNZ28" s="358"/>
      <c r="SOA28" s="358">
        <f t="shared" ref="SOA28" si="6614">SNY28</f>
        <v>25436.086199999998</v>
      </c>
      <c r="SOB28" s="358"/>
      <c r="SOC28" s="358">
        <f t="shared" ref="SOC28" si="6615">SOA28</f>
        <v>25436.086199999998</v>
      </c>
      <c r="SOD28" s="358"/>
      <c r="SOE28" s="358">
        <f t="shared" ref="SOE28" si="6616">SOC28</f>
        <v>25436.086199999998</v>
      </c>
      <c r="SOF28" s="358"/>
      <c r="SOG28" s="358">
        <f t="shared" ref="SOG28" si="6617">SOE28</f>
        <v>25436.086199999998</v>
      </c>
      <c r="SOH28" s="358"/>
      <c r="SOI28" s="358">
        <f t="shared" ref="SOI28" si="6618">SOG28</f>
        <v>25436.086199999998</v>
      </c>
      <c r="SOJ28" s="358"/>
      <c r="SOK28" s="358">
        <f t="shared" ref="SOK28" si="6619">SOI28</f>
        <v>25436.086199999998</v>
      </c>
      <c r="SOL28" s="358"/>
      <c r="SOM28" s="358">
        <f t="shared" ref="SOM28" si="6620">SOK28</f>
        <v>25436.086199999998</v>
      </c>
      <c r="SON28" s="358"/>
      <c r="SOO28" s="358">
        <f t="shared" ref="SOO28" si="6621">SOM28</f>
        <v>25436.086199999998</v>
      </c>
      <c r="SOP28" s="358"/>
      <c r="SOQ28" s="358">
        <f t="shared" ref="SOQ28" si="6622">SOO28</f>
        <v>25436.086199999998</v>
      </c>
      <c r="SOR28" s="358"/>
      <c r="SOS28" s="358">
        <f t="shared" ref="SOS28" si="6623">SOQ28</f>
        <v>25436.086199999998</v>
      </c>
      <c r="SOT28" s="358"/>
      <c r="SOU28" s="358">
        <f t="shared" ref="SOU28" si="6624">SOS28</f>
        <v>25436.086199999998</v>
      </c>
      <c r="SOV28" s="358"/>
      <c r="SOW28" s="358">
        <f t="shared" ref="SOW28" si="6625">SOU28</f>
        <v>25436.086199999998</v>
      </c>
      <c r="SOX28" s="358"/>
      <c r="SOY28" s="358">
        <f t="shared" ref="SOY28" si="6626">SOW28</f>
        <v>25436.086199999998</v>
      </c>
      <c r="SOZ28" s="358"/>
      <c r="SPA28" s="358">
        <f t="shared" ref="SPA28" si="6627">SOY28</f>
        <v>25436.086199999998</v>
      </c>
      <c r="SPB28" s="358"/>
      <c r="SPC28" s="358">
        <f t="shared" ref="SPC28" si="6628">SPA28</f>
        <v>25436.086199999998</v>
      </c>
      <c r="SPD28" s="358"/>
      <c r="SPE28" s="358">
        <f t="shared" ref="SPE28" si="6629">SPC28</f>
        <v>25436.086199999998</v>
      </c>
      <c r="SPF28" s="358"/>
      <c r="SPG28" s="358">
        <f t="shared" ref="SPG28" si="6630">SPE28</f>
        <v>25436.086199999998</v>
      </c>
      <c r="SPH28" s="358"/>
      <c r="SPI28" s="358">
        <f t="shared" ref="SPI28" si="6631">SPG28</f>
        <v>25436.086199999998</v>
      </c>
      <c r="SPJ28" s="358"/>
      <c r="SPK28" s="358">
        <f t="shared" ref="SPK28" si="6632">SPI28</f>
        <v>25436.086199999998</v>
      </c>
      <c r="SPL28" s="358"/>
      <c r="SPM28" s="358">
        <f t="shared" ref="SPM28" si="6633">SPK28</f>
        <v>25436.086199999998</v>
      </c>
      <c r="SPN28" s="358"/>
      <c r="SPO28" s="358">
        <f t="shared" ref="SPO28" si="6634">SPM28</f>
        <v>25436.086199999998</v>
      </c>
      <c r="SPP28" s="358"/>
      <c r="SPQ28" s="358">
        <f t="shared" ref="SPQ28" si="6635">SPO28</f>
        <v>25436.086199999998</v>
      </c>
      <c r="SPR28" s="358"/>
      <c r="SPS28" s="358">
        <f t="shared" ref="SPS28" si="6636">SPQ28</f>
        <v>25436.086199999998</v>
      </c>
      <c r="SPT28" s="358"/>
      <c r="SPU28" s="358">
        <f t="shared" ref="SPU28" si="6637">SPS28</f>
        <v>25436.086199999998</v>
      </c>
      <c r="SPV28" s="358"/>
      <c r="SPW28" s="358">
        <f t="shared" ref="SPW28" si="6638">SPU28</f>
        <v>25436.086199999998</v>
      </c>
      <c r="SPX28" s="358"/>
      <c r="SPY28" s="358">
        <f t="shared" ref="SPY28" si="6639">SPW28</f>
        <v>25436.086199999998</v>
      </c>
      <c r="SPZ28" s="358"/>
      <c r="SQA28" s="358">
        <f t="shared" ref="SQA28" si="6640">SPY28</f>
        <v>25436.086199999998</v>
      </c>
      <c r="SQB28" s="358"/>
      <c r="SQC28" s="358">
        <f t="shared" ref="SQC28" si="6641">SQA28</f>
        <v>25436.086199999998</v>
      </c>
      <c r="SQD28" s="358"/>
      <c r="SQE28" s="358">
        <f t="shared" ref="SQE28" si="6642">SQC28</f>
        <v>25436.086199999998</v>
      </c>
      <c r="SQF28" s="358"/>
      <c r="SQG28" s="358">
        <f t="shared" ref="SQG28" si="6643">SQE28</f>
        <v>25436.086199999998</v>
      </c>
      <c r="SQH28" s="358"/>
      <c r="SQI28" s="358">
        <f t="shared" ref="SQI28" si="6644">SQG28</f>
        <v>25436.086199999998</v>
      </c>
      <c r="SQJ28" s="358"/>
      <c r="SQK28" s="358">
        <f t="shared" ref="SQK28" si="6645">SQI28</f>
        <v>25436.086199999998</v>
      </c>
      <c r="SQL28" s="358"/>
      <c r="SQM28" s="358">
        <f t="shared" ref="SQM28" si="6646">SQK28</f>
        <v>25436.086199999998</v>
      </c>
      <c r="SQN28" s="358"/>
      <c r="SQO28" s="358">
        <f t="shared" ref="SQO28" si="6647">SQM28</f>
        <v>25436.086199999998</v>
      </c>
      <c r="SQP28" s="358"/>
      <c r="SQQ28" s="358">
        <f t="shared" ref="SQQ28" si="6648">SQO28</f>
        <v>25436.086199999998</v>
      </c>
      <c r="SQR28" s="358"/>
      <c r="SQS28" s="358">
        <f t="shared" ref="SQS28" si="6649">SQQ28</f>
        <v>25436.086199999998</v>
      </c>
      <c r="SQT28" s="358"/>
      <c r="SQU28" s="358">
        <f t="shared" ref="SQU28" si="6650">SQS28</f>
        <v>25436.086199999998</v>
      </c>
      <c r="SQV28" s="358"/>
      <c r="SQW28" s="358">
        <f t="shared" ref="SQW28" si="6651">SQU28</f>
        <v>25436.086199999998</v>
      </c>
      <c r="SQX28" s="358"/>
      <c r="SQY28" s="358">
        <f t="shared" ref="SQY28" si="6652">SQW28</f>
        <v>25436.086199999998</v>
      </c>
      <c r="SQZ28" s="358"/>
      <c r="SRA28" s="358">
        <f t="shared" ref="SRA28" si="6653">SQY28</f>
        <v>25436.086199999998</v>
      </c>
      <c r="SRB28" s="358"/>
      <c r="SRC28" s="358">
        <f t="shared" ref="SRC28" si="6654">SRA28</f>
        <v>25436.086199999998</v>
      </c>
      <c r="SRD28" s="358"/>
      <c r="SRE28" s="358">
        <f t="shared" ref="SRE28" si="6655">SRC28</f>
        <v>25436.086199999998</v>
      </c>
      <c r="SRF28" s="358"/>
      <c r="SRG28" s="358">
        <f t="shared" ref="SRG28" si="6656">SRE28</f>
        <v>25436.086199999998</v>
      </c>
      <c r="SRH28" s="358"/>
      <c r="SRI28" s="358">
        <f t="shared" ref="SRI28" si="6657">SRG28</f>
        <v>25436.086199999998</v>
      </c>
      <c r="SRJ28" s="358"/>
      <c r="SRK28" s="358">
        <f t="shared" ref="SRK28" si="6658">SRI28</f>
        <v>25436.086199999998</v>
      </c>
      <c r="SRL28" s="358"/>
      <c r="SRM28" s="358">
        <f t="shared" ref="SRM28" si="6659">SRK28</f>
        <v>25436.086199999998</v>
      </c>
      <c r="SRN28" s="358"/>
      <c r="SRO28" s="358">
        <f t="shared" ref="SRO28" si="6660">SRM28</f>
        <v>25436.086199999998</v>
      </c>
      <c r="SRP28" s="358"/>
      <c r="SRQ28" s="358">
        <f t="shared" ref="SRQ28" si="6661">SRO28</f>
        <v>25436.086199999998</v>
      </c>
      <c r="SRR28" s="358"/>
      <c r="SRS28" s="358">
        <f t="shared" ref="SRS28" si="6662">SRQ28</f>
        <v>25436.086199999998</v>
      </c>
      <c r="SRT28" s="358"/>
      <c r="SRU28" s="358">
        <f t="shared" ref="SRU28" si="6663">SRS28</f>
        <v>25436.086199999998</v>
      </c>
      <c r="SRV28" s="358"/>
      <c r="SRW28" s="358">
        <f t="shared" ref="SRW28" si="6664">SRU28</f>
        <v>25436.086199999998</v>
      </c>
      <c r="SRX28" s="358"/>
      <c r="SRY28" s="358">
        <f t="shared" ref="SRY28" si="6665">SRW28</f>
        <v>25436.086199999998</v>
      </c>
      <c r="SRZ28" s="358"/>
      <c r="SSA28" s="358">
        <f t="shared" ref="SSA28" si="6666">SRY28</f>
        <v>25436.086199999998</v>
      </c>
      <c r="SSB28" s="358"/>
      <c r="SSC28" s="358">
        <f t="shared" ref="SSC28" si="6667">SSA28</f>
        <v>25436.086199999998</v>
      </c>
      <c r="SSD28" s="358"/>
      <c r="SSE28" s="358">
        <f t="shared" ref="SSE28" si="6668">SSC28</f>
        <v>25436.086199999998</v>
      </c>
      <c r="SSF28" s="358"/>
      <c r="SSG28" s="358">
        <f t="shared" ref="SSG28" si="6669">SSE28</f>
        <v>25436.086199999998</v>
      </c>
      <c r="SSH28" s="358"/>
      <c r="SSI28" s="358">
        <f t="shared" ref="SSI28" si="6670">SSG28</f>
        <v>25436.086199999998</v>
      </c>
      <c r="SSJ28" s="358"/>
      <c r="SSK28" s="358">
        <f t="shared" ref="SSK28" si="6671">SSI28</f>
        <v>25436.086199999998</v>
      </c>
      <c r="SSL28" s="358"/>
      <c r="SSM28" s="358">
        <f t="shared" ref="SSM28" si="6672">SSK28</f>
        <v>25436.086199999998</v>
      </c>
      <c r="SSN28" s="358"/>
      <c r="SSO28" s="358">
        <f t="shared" ref="SSO28" si="6673">SSM28</f>
        <v>25436.086199999998</v>
      </c>
      <c r="SSP28" s="358"/>
      <c r="SSQ28" s="358">
        <f t="shared" ref="SSQ28" si="6674">SSO28</f>
        <v>25436.086199999998</v>
      </c>
      <c r="SSR28" s="358"/>
      <c r="SSS28" s="358">
        <f t="shared" ref="SSS28" si="6675">SSQ28</f>
        <v>25436.086199999998</v>
      </c>
      <c r="SST28" s="358"/>
      <c r="SSU28" s="358">
        <f t="shared" ref="SSU28" si="6676">SSS28</f>
        <v>25436.086199999998</v>
      </c>
      <c r="SSV28" s="358"/>
      <c r="SSW28" s="358">
        <f t="shared" ref="SSW28" si="6677">SSU28</f>
        <v>25436.086199999998</v>
      </c>
      <c r="SSX28" s="358"/>
      <c r="SSY28" s="358">
        <f t="shared" ref="SSY28" si="6678">SSW28</f>
        <v>25436.086199999998</v>
      </c>
      <c r="SSZ28" s="358"/>
      <c r="STA28" s="358">
        <f t="shared" ref="STA28" si="6679">SSY28</f>
        <v>25436.086199999998</v>
      </c>
      <c r="STB28" s="358"/>
      <c r="STC28" s="358">
        <f t="shared" ref="STC28" si="6680">STA28</f>
        <v>25436.086199999998</v>
      </c>
      <c r="STD28" s="358"/>
      <c r="STE28" s="358">
        <f t="shared" ref="STE28" si="6681">STC28</f>
        <v>25436.086199999998</v>
      </c>
      <c r="STF28" s="358"/>
      <c r="STG28" s="358">
        <f t="shared" ref="STG28" si="6682">STE28</f>
        <v>25436.086199999998</v>
      </c>
      <c r="STH28" s="358"/>
      <c r="STI28" s="358">
        <f t="shared" ref="STI28" si="6683">STG28</f>
        <v>25436.086199999998</v>
      </c>
      <c r="STJ28" s="358"/>
      <c r="STK28" s="358">
        <f t="shared" ref="STK28" si="6684">STI28</f>
        <v>25436.086199999998</v>
      </c>
      <c r="STL28" s="358"/>
      <c r="STM28" s="358">
        <f t="shared" ref="STM28" si="6685">STK28</f>
        <v>25436.086199999998</v>
      </c>
      <c r="STN28" s="358"/>
      <c r="STO28" s="358">
        <f t="shared" ref="STO28" si="6686">STM28</f>
        <v>25436.086199999998</v>
      </c>
      <c r="STP28" s="358"/>
      <c r="STQ28" s="358">
        <f t="shared" ref="STQ28" si="6687">STO28</f>
        <v>25436.086199999998</v>
      </c>
      <c r="STR28" s="358"/>
      <c r="STS28" s="358">
        <f t="shared" ref="STS28" si="6688">STQ28</f>
        <v>25436.086199999998</v>
      </c>
      <c r="STT28" s="358"/>
      <c r="STU28" s="358">
        <f t="shared" ref="STU28" si="6689">STS28</f>
        <v>25436.086199999998</v>
      </c>
      <c r="STV28" s="358"/>
      <c r="STW28" s="358">
        <f t="shared" ref="STW28" si="6690">STU28</f>
        <v>25436.086199999998</v>
      </c>
      <c r="STX28" s="358"/>
      <c r="STY28" s="358">
        <f t="shared" ref="STY28" si="6691">STW28</f>
        <v>25436.086199999998</v>
      </c>
      <c r="STZ28" s="358"/>
      <c r="SUA28" s="358">
        <f t="shared" ref="SUA28" si="6692">STY28</f>
        <v>25436.086199999998</v>
      </c>
      <c r="SUB28" s="358"/>
      <c r="SUC28" s="358">
        <f t="shared" ref="SUC28" si="6693">SUA28</f>
        <v>25436.086199999998</v>
      </c>
      <c r="SUD28" s="358"/>
      <c r="SUE28" s="358">
        <f t="shared" ref="SUE28" si="6694">SUC28</f>
        <v>25436.086199999998</v>
      </c>
      <c r="SUF28" s="358"/>
      <c r="SUG28" s="358">
        <f t="shared" ref="SUG28" si="6695">SUE28</f>
        <v>25436.086199999998</v>
      </c>
      <c r="SUH28" s="358"/>
      <c r="SUI28" s="358">
        <f t="shared" ref="SUI28" si="6696">SUG28</f>
        <v>25436.086199999998</v>
      </c>
      <c r="SUJ28" s="358"/>
      <c r="SUK28" s="358">
        <f t="shared" ref="SUK28" si="6697">SUI28</f>
        <v>25436.086199999998</v>
      </c>
      <c r="SUL28" s="358"/>
      <c r="SUM28" s="358">
        <f t="shared" ref="SUM28" si="6698">SUK28</f>
        <v>25436.086199999998</v>
      </c>
      <c r="SUN28" s="358"/>
      <c r="SUO28" s="358">
        <f t="shared" ref="SUO28" si="6699">SUM28</f>
        <v>25436.086199999998</v>
      </c>
      <c r="SUP28" s="358"/>
      <c r="SUQ28" s="358">
        <f t="shared" ref="SUQ28" si="6700">SUO28</f>
        <v>25436.086199999998</v>
      </c>
      <c r="SUR28" s="358"/>
      <c r="SUS28" s="358">
        <f t="shared" ref="SUS28" si="6701">SUQ28</f>
        <v>25436.086199999998</v>
      </c>
      <c r="SUT28" s="358"/>
      <c r="SUU28" s="358">
        <f t="shared" ref="SUU28" si="6702">SUS28</f>
        <v>25436.086199999998</v>
      </c>
      <c r="SUV28" s="358"/>
      <c r="SUW28" s="358">
        <f t="shared" ref="SUW28" si="6703">SUU28</f>
        <v>25436.086199999998</v>
      </c>
      <c r="SUX28" s="358"/>
      <c r="SUY28" s="358">
        <f t="shared" ref="SUY28" si="6704">SUW28</f>
        <v>25436.086199999998</v>
      </c>
      <c r="SUZ28" s="358"/>
      <c r="SVA28" s="358">
        <f t="shared" ref="SVA28" si="6705">SUY28</f>
        <v>25436.086199999998</v>
      </c>
      <c r="SVB28" s="358"/>
      <c r="SVC28" s="358">
        <f t="shared" ref="SVC28" si="6706">SVA28</f>
        <v>25436.086199999998</v>
      </c>
      <c r="SVD28" s="358"/>
      <c r="SVE28" s="358">
        <f t="shared" ref="SVE28" si="6707">SVC28</f>
        <v>25436.086199999998</v>
      </c>
      <c r="SVF28" s="358"/>
      <c r="SVG28" s="358">
        <f t="shared" ref="SVG28" si="6708">SVE28</f>
        <v>25436.086199999998</v>
      </c>
      <c r="SVH28" s="358"/>
      <c r="SVI28" s="358">
        <f t="shared" ref="SVI28" si="6709">SVG28</f>
        <v>25436.086199999998</v>
      </c>
      <c r="SVJ28" s="358"/>
      <c r="SVK28" s="358">
        <f t="shared" ref="SVK28" si="6710">SVI28</f>
        <v>25436.086199999998</v>
      </c>
      <c r="SVL28" s="358"/>
      <c r="SVM28" s="358">
        <f t="shared" ref="SVM28" si="6711">SVK28</f>
        <v>25436.086199999998</v>
      </c>
      <c r="SVN28" s="358"/>
      <c r="SVO28" s="358">
        <f t="shared" ref="SVO28" si="6712">SVM28</f>
        <v>25436.086199999998</v>
      </c>
      <c r="SVP28" s="358"/>
      <c r="SVQ28" s="358">
        <f t="shared" ref="SVQ28" si="6713">SVO28</f>
        <v>25436.086199999998</v>
      </c>
      <c r="SVR28" s="358"/>
      <c r="SVS28" s="358">
        <f t="shared" ref="SVS28" si="6714">SVQ28</f>
        <v>25436.086199999998</v>
      </c>
      <c r="SVT28" s="358"/>
      <c r="SVU28" s="358">
        <f t="shared" ref="SVU28" si="6715">SVS28</f>
        <v>25436.086199999998</v>
      </c>
      <c r="SVV28" s="358"/>
      <c r="SVW28" s="358">
        <f t="shared" ref="SVW28" si="6716">SVU28</f>
        <v>25436.086199999998</v>
      </c>
      <c r="SVX28" s="358"/>
      <c r="SVY28" s="358">
        <f t="shared" ref="SVY28" si="6717">SVW28</f>
        <v>25436.086199999998</v>
      </c>
      <c r="SVZ28" s="358"/>
      <c r="SWA28" s="358">
        <f t="shared" ref="SWA28" si="6718">SVY28</f>
        <v>25436.086199999998</v>
      </c>
      <c r="SWB28" s="358"/>
      <c r="SWC28" s="358">
        <f t="shared" ref="SWC28" si="6719">SWA28</f>
        <v>25436.086199999998</v>
      </c>
      <c r="SWD28" s="358"/>
      <c r="SWE28" s="358">
        <f t="shared" ref="SWE28" si="6720">SWC28</f>
        <v>25436.086199999998</v>
      </c>
      <c r="SWF28" s="358"/>
      <c r="SWG28" s="358">
        <f t="shared" ref="SWG28" si="6721">SWE28</f>
        <v>25436.086199999998</v>
      </c>
      <c r="SWH28" s="358"/>
      <c r="SWI28" s="358">
        <f t="shared" ref="SWI28" si="6722">SWG28</f>
        <v>25436.086199999998</v>
      </c>
      <c r="SWJ28" s="358"/>
      <c r="SWK28" s="358">
        <f t="shared" ref="SWK28" si="6723">SWI28</f>
        <v>25436.086199999998</v>
      </c>
      <c r="SWL28" s="358"/>
      <c r="SWM28" s="358">
        <f t="shared" ref="SWM28" si="6724">SWK28</f>
        <v>25436.086199999998</v>
      </c>
      <c r="SWN28" s="358"/>
      <c r="SWO28" s="358">
        <f t="shared" ref="SWO28" si="6725">SWM28</f>
        <v>25436.086199999998</v>
      </c>
      <c r="SWP28" s="358"/>
      <c r="SWQ28" s="358">
        <f t="shared" ref="SWQ28" si="6726">SWO28</f>
        <v>25436.086199999998</v>
      </c>
      <c r="SWR28" s="358"/>
      <c r="SWS28" s="358">
        <f t="shared" ref="SWS28" si="6727">SWQ28</f>
        <v>25436.086199999998</v>
      </c>
      <c r="SWT28" s="358"/>
      <c r="SWU28" s="358">
        <f t="shared" ref="SWU28" si="6728">SWS28</f>
        <v>25436.086199999998</v>
      </c>
      <c r="SWV28" s="358"/>
      <c r="SWW28" s="358">
        <f t="shared" ref="SWW28" si="6729">SWU28</f>
        <v>25436.086199999998</v>
      </c>
      <c r="SWX28" s="358"/>
      <c r="SWY28" s="358">
        <f t="shared" ref="SWY28" si="6730">SWW28</f>
        <v>25436.086199999998</v>
      </c>
      <c r="SWZ28" s="358"/>
      <c r="SXA28" s="358">
        <f t="shared" ref="SXA28" si="6731">SWY28</f>
        <v>25436.086199999998</v>
      </c>
      <c r="SXB28" s="358"/>
      <c r="SXC28" s="358">
        <f t="shared" ref="SXC28" si="6732">SXA28</f>
        <v>25436.086199999998</v>
      </c>
      <c r="SXD28" s="358"/>
      <c r="SXE28" s="358">
        <f t="shared" ref="SXE28" si="6733">SXC28</f>
        <v>25436.086199999998</v>
      </c>
      <c r="SXF28" s="358"/>
      <c r="SXG28" s="358">
        <f t="shared" ref="SXG28" si="6734">SXE28</f>
        <v>25436.086199999998</v>
      </c>
      <c r="SXH28" s="358"/>
      <c r="SXI28" s="358">
        <f t="shared" ref="SXI28" si="6735">SXG28</f>
        <v>25436.086199999998</v>
      </c>
      <c r="SXJ28" s="358"/>
      <c r="SXK28" s="358">
        <f t="shared" ref="SXK28" si="6736">SXI28</f>
        <v>25436.086199999998</v>
      </c>
      <c r="SXL28" s="358"/>
      <c r="SXM28" s="358">
        <f t="shared" ref="SXM28" si="6737">SXK28</f>
        <v>25436.086199999998</v>
      </c>
      <c r="SXN28" s="358"/>
      <c r="SXO28" s="358">
        <f t="shared" ref="SXO28" si="6738">SXM28</f>
        <v>25436.086199999998</v>
      </c>
      <c r="SXP28" s="358"/>
      <c r="SXQ28" s="358">
        <f t="shared" ref="SXQ28" si="6739">SXO28</f>
        <v>25436.086199999998</v>
      </c>
      <c r="SXR28" s="358"/>
      <c r="SXS28" s="358">
        <f t="shared" ref="SXS28" si="6740">SXQ28</f>
        <v>25436.086199999998</v>
      </c>
      <c r="SXT28" s="358"/>
      <c r="SXU28" s="358">
        <f t="shared" ref="SXU28" si="6741">SXS28</f>
        <v>25436.086199999998</v>
      </c>
      <c r="SXV28" s="358"/>
      <c r="SXW28" s="358">
        <f t="shared" ref="SXW28" si="6742">SXU28</f>
        <v>25436.086199999998</v>
      </c>
      <c r="SXX28" s="358"/>
      <c r="SXY28" s="358">
        <f t="shared" ref="SXY28" si="6743">SXW28</f>
        <v>25436.086199999998</v>
      </c>
      <c r="SXZ28" s="358"/>
      <c r="SYA28" s="358">
        <f t="shared" ref="SYA28" si="6744">SXY28</f>
        <v>25436.086199999998</v>
      </c>
      <c r="SYB28" s="358"/>
      <c r="SYC28" s="358">
        <f t="shared" ref="SYC28" si="6745">SYA28</f>
        <v>25436.086199999998</v>
      </c>
      <c r="SYD28" s="358"/>
      <c r="SYE28" s="358">
        <f t="shared" ref="SYE28" si="6746">SYC28</f>
        <v>25436.086199999998</v>
      </c>
      <c r="SYF28" s="358"/>
      <c r="SYG28" s="358">
        <f t="shared" ref="SYG28" si="6747">SYE28</f>
        <v>25436.086199999998</v>
      </c>
      <c r="SYH28" s="358"/>
      <c r="SYI28" s="358">
        <f t="shared" ref="SYI28" si="6748">SYG28</f>
        <v>25436.086199999998</v>
      </c>
      <c r="SYJ28" s="358"/>
      <c r="SYK28" s="358">
        <f t="shared" ref="SYK28" si="6749">SYI28</f>
        <v>25436.086199999998</v>
      </c>
      <c r="SYL28" s="358"/>
      <c r="SYM28" s="358">
        <f t="shared" ref="SYM28" si="6750">SYK28</f>
        <v>25436.086199999998</v>
      </c>
      <c r="SYN28" s="358"/>
      <c r="SYO28" s="358">
        <f t="shared" ref="SYO28" si="6751">SYM28</f>
        <v>25436.086199999998</v>
      </c>
      <c r="SYP28" s="358"/>
      <c r="SYQ28" s="358">
        <f t="shared" ref="SYQ28" si="6752">SYO28</f>
        <v>25436.086199999998</v>
      </c>
      <c r="SYR28" s="358"/>
      <c r="SYS28" s="358">
        <f t="shared" ref="SYS28" si="6753">SYQ28</f>
        <v>25436.086199999998</v>
      </c>
      <c r="SYT28" s="358"/>
      <c r="SYU28" s="358">
        <f t="shared" ref="SYU28" si="6754">SYS28</f>
        <v>25436.086199999998</v>
      </c>
      <c r="SYV28" s="358"/>
      <c r="SYW28" s="358">
        <f t="shared" ref="SYW28" si="6755">SYU28</f>
        <v>25436.086199999998</v>
      </c>
      <c r="SYX28" s="358"/>
      <c r="SYY28" s="358">
        <f t="shared" ref="SYY28" si="6756">SYW28</f>
        <v>25436.086199999998</v>
      </c>
      <c r="SYZ28" s="358"/>
      <c r="SZA28" s="358">
        <f t="shared" ref="SZA28" si="6757">SYY28</f>
        <v>25436.086199999998</v>
      </c>
      <c r="SZB28" s="358"/>
      <c r="SZC28" s="358">
        <f t="shared" ref="SZC28" si="6758">SZA28</f>
        <v>25436.086199999998</v>
      </c>
      <c r="SZD28" s="358"/>
      <c r="SZE28" s="358">
        <f t="shared" ref="SZE28" si="6759">SZC28</f>
        <v>25436.086199999998</v>
      </c>
      <c r="SZF28" s="358"/>
      <c r="SZG28" s="358">
        <f t="shared" ref="SZG28" si="6760">SZE28</f>
        <v>25436.086199999998</v>
      </c>
      <c r="SZH28" s="358"/>
      <c r="SZI28" s="358">
        <f t="shared" ref="SZI28" si="6761">SZG28</f>
        <v>25436.086199999998</v>
      </c>
      <c r="SZJ28" s="358"/>
      <c r="SZK28" s="358">
        <f t="shared" ref="SZK28" si="6762">SZI28</f>
        <v>25436.086199999998</v>
      </c>
      <c r="SZL28" s="358"/>
      <c r="SZM28" s="358">
        <f t="shared" ref="SZM28" si="6763">SZK28</f>
        <v>25436.086199999998</v>
      </c>
      <c r="SZN28" s="358"/>
      <c r="SZO28" s="358">
        <f t="shared" ref="SZO28" si="6764">SZM28</f>
        <v>25436.086199999998</v>
      </c>
      <c r="SZP28" s="358"/>
      <c r="SZQ28" s="358">
        <f t="shared" ref="SZQ28" si="6765">SZO28</f>
        <v>25436.086199999998</v>
      </c>
      <c r="SZR28" s="358"/>
      <c r="SZS28" s="358">
        <f t="shared" ref="SZS28" si="6766">SZQ28</f>
        <v>25436.086199999998</v>
      </c>
      <c r="SZT28" s="358"/>
      <c r="SZU28" s="358">
        <f t="shared" ref="SZU28" si="6767">SZS28</f>
        <v>25436.086199999998</v>
      </c>
      <c r="SZV28" s="358"/>
      <c r="SZW28" s="358">
        <f t="shared" ref="SZW28" si="6768">SZU28</f>
        <v>25436.086199999998</v>
      </c>
      <c r="SZX28" s="358"/>
      <c r="SZY28" s="358">
        <f t="shared" ref="SZY28" si="6769">SZW28</f>
        <v>25436.086199999998</v>
      </c>
      <c r="SZZ28" s="358"/>
      <c r="TAA28" s="358">
        <f t="shared" ref="TAA28" si="6770">SZY28</f>
        <v>25436.086199999998</v>
      </c>
      <c r="TAB28" s="358"/>
      <c r="TAC28" s="358">
        <f t="shared" ref="TAC28" si="6771">TAA28</f>
        <v>25436.086199999998</v>
      </c>
      <c r="TAD28" s="358"/>
      <c r="TAE28" s="358">
        <f t="shared" ref="TAE28" si="6772">TAC28</f>
        <v>25436.086199999998</v>
      </c>
      <c r="TAF28" s="358"/>
      <c r="TAG28" s="358">
        <f t="shared" ref="TAG28" si="6773">TAE28</f>
        <v>25436.086199999998</v>
      </c>
      <c r="TAH28" s="358"/>
      <c r="TAI28" s="358">
        <f t="shared" ref="TAI28" si="6774">TAG28</f>
        <v>25436.086199999998</v>
      </c>
      <c r="TAJ28" s="358"/>
      <c r="TAK28" s="358">
        <f t="shared" ref="TAK28" si="6775">TAI28</f>
        <v>25436.086199999998</v>
      </c>
      <c r="TAL28" s="358"/>
      <c r="TAM28" s="358">
        <f t="shared" ref="TAM28" si="6776">TAK28</f>
        <v>25436.086199999998</v>
      </c>
      <c r="TAN28" s="358"/>
      <c r="TAO28" s="358">
        <f t="shared" ref="TAO28" si="6777">TAM28</f>
        <v>25436.086199999998</v>
      </c>
      <c r="TAP28" s="358"/>
      <c r="TAQ28" s="358">
        <f t="shared" ref="TAQ28" si="6778">TAO28</f>
        <v>25436.086199999998</v>
      </c>
      <c r="TAR28" s="358"/>
      <c r="TAS28" s="358">
        <f t="shared" ref="TAS28" si="6779">TAQ28</f>
        <v>25436.086199999998</v>
      </c>
      <c r="TAT28" s="358"/>
      <c r="TAU28" s="358">
        <f t="shared" ref="TAU28" si="6780">TAS28</f>
        <v>25436.086199999998</v>
      </c>
      <c r="TAV28" s="358"/>
      <c r="TAW28" s="358">
        <f t="shared" ref="TAW28" si="6781">TAU28</f>
        <v>25436.086199999998</v>
      </c>
      <c r="TAX28" s="358"/>
      <c r="TAY28" s="358">
        <f t="shared" ref="TAY28" si="6782">TAW28</f>
        <v>25436.086199999998</v>
      </c>
      <c r="TAZ28" s="358"/>
      <c r="TBA28" s="358">
        <f t="shared" ref="TBA28" si="6783">TAY28</f>
        <v>25436.086199999998</v>
      </c>
      <c r="TBB28" s="358"/>
      <c r="TBC28" s="358">
        <f t="shared" ref="TBC28" si="6784">TBA28</f>
        <v>25436.086199999998</v>
      </c>
      <c r="TBD28" s="358"/>
      <c r="TBE28" s="358">
        <f t="shared" ref="TBE28" si="6785">TBC28</f>
        <v>25436.086199999998</v>
      </c>
      <c r="TBF28" s="358"/>
      <c r="TBG28" s="358">
        <f t="shared" ref="TBG28" si="6786">TBE28</f>
        <v>25436.086199999998</v>
      </c>
      <c r="TBH28" s="358"/>
      <c r="TBI28" s="358">
        <f t="shared" ref="TBI28" si="6787">TBG28</f>
        <v>25436.086199999998</v>
      </c>
      <c r="TBJ28" s="358"/>
      <c r="TBK28" s="358">
        <f t="shared" ref="TBK28" si="6788">TBI28</f>
        <v>25436.086199999998</v>
      </c>
      <c r="TBL28" s="358"/>
      <c r="TBM28" s="358">
        <f t="shared" ref="TBM28" si="6789">TBK28</f>
        <v>25436.086199999998</v>
      </c>
      <c r="TBN28" s="358"/>
      <c r="TBO28" s="358">
        <f t="shared" ref="TBO28" si="6790">TBM28</f>
        <v>25436.086199999998</v>
      </c>
      <c r="TBP28" s="358"/>
      <c r="TBQ28" s="358">
        <f t="shared" ref="TBQ28" si="6791">TBO28</f>
        <v>25436.086199999998</v>
      </c>
      <c r="TBR28" s="358"/>
      <c r="TBS28" s="358">
        <f t="shared" ref="TBS28" si="6792">TBQ28</f>
        <v>25436.086199999998</v>
      </c>
      <c r="TBT28" s="358"/>
      <c r="TBU28" s="358">
        <f t="shared" ref="TBU28" si="6793">TBS28</f>
        <v>25436.086199999998</v>
      </c>
      <c r="TBV28" s="358"/>
      <c r="TBW28" s="358">
        <f t="shared" ref="TBW28" si="6794">TBU28</f>
        <v>25436.086199999998</v>
      </c>
      <c r="TBX28" s="358"/>
      <c r="TBY28" s="358">
        <f t="shared" ref="TBY28" si="6795">TBW28</f>
        <v>25436.086199999998</v>
      </c>
      <c r="TBZ28" s="358"/>
      <c r="TCA28" s="358">
        <f t="shared" ref="TCA28" si="6796">TBY28</f>
        <v>25436.086199999998</v>
      </c>
      <c r="TCB28" s="358"/>
      <c r="TCC28" s="358">
        <f t="shared" ref="TCC28" si="6797">TCA28</f>
        <v>25436.086199999998</v>
      </c>
      <c r="TCD28" s="358"/>
      <c r="TCE28" s="358">
        <f t="shared" ref="TCE28" si="6798">TCC28</f>
        <v>25436.086199999998</v>
      </c>
      <c r="TCF28" s="358"/>
      <c r="TCG28" s="358">
        <f t="shared" ref="TCG28" si="6799">TCE28</f>
        <v>25436.086199999998</v>
      </c>
      <c r="TCH28" s="358"/>
      <c r="TCI28" s="358">
        <f t="shared" ref="TCI28" si="6800">TCG28</f>
        <v>25436.086199999998</v>
      </c>
      <c r="TCJ28" s="358"/>
      <c r="TCK28" s="358">
        <f t="shared" ref="TCK28" si="6801">TCI28</f>
        <v>25436.086199999998</v>
      </c>
      <c r="TCL28" s="358"/>
      <c r="TCM28" s="358">
        <f t="shared" ref="TCM28" si="6802">TCK28</f>
        <v>25436.086199999998</v>
      </c>
      <c r="TCN28" s="358"/>
      <c r="TCO28" s="358">
        <f t="shared" ref="TCO28" si="6803">TCM28</f>
        <v>25436.086199999998</v>
      </c>
      <c r="TCP28" s="358"/>
      <c r="TCQ28" s="358">
        <f t="shared" ref="TCQ28" si="6804">TCO28</f>
        <v>25436.086199999998</v>
      </c>
      <c r="TCR28" s="358"/>
      <c r="TCS28" s="358">
        <f t="shared" ref="TCS28" si="6805">TCQ28</f>
        <v>25436.086199999998</v>
      </c>
      <c r="TCT28" s="358"/>
      <c r="TCU28" s="358">
        <f t="shared" ref="TCU28" si="6806">TCS28</f>
        <v>25436.086199999998</v>
      </c>
      <c r="TCV28" s="358"/>
      <c r="TCW28" s="358">
        <f t="shared" ref="TCW28" si="6807">TCU28</f>
        <v>25436.086199999998</v>
      </c>
      <c r="TCX28" s="358"/>
      <c r="TCY28" s="358">
        <f t="shared" ref="TCY28" si="6808">TCW28</f>
        <v>25436.086199999998</v>
      </c>
      <c r="TCZ28" s="358"/>
      <c r="TDA28" s="358">
        <f t="shared" ref="TDA28" si="6809">TCY28</f>
        <v>25436.086199999998</v>
      </c>
      <c r="TDB28" s="358"/>
      <c r="TDC28" s="358">
        <f t="shared" ref="TDC28" si="6810">TDA28</f>
        <v>25436.086199999998</v>
      </c>
      <c r="TDD28" s="358"/>
      <c r="TDE28" s="358">
        <f t="shared" ref="TDE28" si="6811">TDC28</f>
        <v>25436.086199999998</v>
      </c>
      <c r="TDF28" s="358"/>
      <c r="TDG28" s="358">
        <f t="shared" ref="TDG28" si="6812">TDE28</f>
        <v>25436.086199999998</v>
      </c>
      <c r="TDH28" s="358"/>
      <c r="TDI28" s="358">
        <f t="shared" ref="TDI28" si="6813">TDG28</f>
        <v>25436.086199999998</v>
      </c>
      <c r="TDJ28" s="358"/>
      <c r="TDK28" s="358">
        <f t="shared" ref="TDK28" si="6814">TDI28</f>
        <v>25436.086199999998</v>
      </c>
      <c r="TDL28" s="358"/>
      <c r="TDM28" s="358">
        <f t="shared" ref="TDM28" si="6815">TDK28</f>
        <v>25436.086199999998</v>
      </c>
      <c r="TDN28" s="358"/>
      <c r="TDO28" s="358">
        <f t="shared" ref="TDO28" si="6816">TDM28</f>
        <v>25436.086199999998</v>
      </c>
      <c r="TDP28" s="358"/>
      <c r="TDQ28" s="358">
        <f t="shared" ref="TDQ28" si="6817">TDO28</f>
        <v>25436.086199999998</v>
      </c>
      <c r="TDR28" s="358"/>
      <c r="TDS28" s="358">
        <f t="shared" ref="TDS28" si="6818">TDQ28</f>
        <v>25436.086199999998</v>
      </c>
      <c r="TDT28" s="358"/>
      <c r="TDU28" s="358">
        <f t="shared" ref="TDU28" si="6819">TDS28</f>
        <v>25436.086199999998</v>
      </c>
      <c r="TDV28" s="358"/>
      <c r="TDW28" s="358">
        <f t="shared" ref="TDW28" si="6820">TDU28</f>
        <v>25436.086199999998</v>
      </c>
      <c r="TDX28" s="358"/>
      <c r="TDY28" s="358">
        <f t="shared" ref="TDY28" si="6821">TDW28</f>
        <v>25436.086199999998</v>
      </c>
      <c r="TDZ28" s="358"/>
      <c r="TEA28" s="358">
        <f t="shared" ref="TEA28" si="6822">TDY28</f>
        <v>25436.086199999998</v>
      </c>
      <c r="TEB28" s="358"/>
      <c r="TEC28" s="358">
        <f t="shared" ref="TEC28" si="6823">TEA28</f>
        <v>25436.086199999998</v>
      </c>
      <c r="TED28" s="358"/>
      <c r="TEE28" s="358">
        <f t="shared" ref="TEE28" si="6824">TEC28</f>
        <v>25436.086199999998</v>
      </c>
      <c r="TEF28" s="358"/>
      <c r="TEG28" s="358">
        <f t="shared" ref="TEG28" si="6825">TEE28</f>
        <v>25436.086199999998</v>
      </c>
      <c r="TEH28" s="358"/>
      <c r="TEI28" s="358">
        <f t="shared" ref="TEI28" si="6826">TEG28</f>
        <v>25436.086199999998</v>
      </c>
      <c r="TEJ28" s="358"/>
      <c r="TEK28" s="358">
        <f t="shared" ref="TEK28" si="6827">TEI28</f>
        <v>25436.086199999998</v>
      </c>
      <c r="TEL28" s="358"/>
      <c r="TEM28" s="358">
        <f t="shared" ref="TEM28" si="6828">TEK28</f>
        <v>25436.086199999998</v>
      </c>
      <c r="TEN28" s="358"/>
      <c r="TEO28" s="358">
        <f t="shared" ref="TEO28" si="6829">TEM28</f>
        <v>25436.086199999998</v>
      </c>
      <c r="TEP28" s="358"/>
      <c r="TEQ28" s="358">
        <f t="shared" ref="TEQ28" si="6830">TEO28</f>
        <v>25436.086199999998</v>
      </c>
      <c r="TER28" s="358"/>
      <c r="TES28" s="358">
        <f t="shared" ref="TES28" si="6831">TEQ28</f>
        <v>25436.086199999998</v>
      </c>
      <c r="TET28" s="358"/>
      <c r="TEU28" s="358">
        <f t="shared" ref="TEU28" si="6832">TES28</f>
        <v>25436.086199999998</v>
      </c>
      <c r="TEV28" s="358"/>
      <c r="TEW28" s="358">
        <f t="shared" ref="TEW28" si="6833">TEU28</f>
        <v>25436.086199999998</v>
      </c>
      <c r="TEX28" s="358"/>
      <c r="TEY28" s="358">
        <f t="shared" ref="TEY28" si="6834">TEW28</f>
        <v>25436.086199999998</v>
      </c>
      <c r="TEZ28" s="358"/>
      <c r="TFA28" s="358">
        <f t="shared" ref="TFA28" si="6835">TEY28</f>
        <v>25436.086199999998</v>
      </c>
      <c r="TFB28" s="358"/>
      <c r="TFC28" s="358">
        <f t="shared" ref="TFC28" si="6836">TFA28</f>
        <v>25436.086199999998</v>
      </c>
      <c r="TFD28" s="358"/>
      <c r="TFE28" s="358">
        <f t="shared" ref="TFE28" si="6837">TFC28</f>
        <v>25436.086199999998</v>
      </c>
      <c r="TFF28" s="358"/>
      <c r="TFG28" s="358">
        <f t="shared" ref="TFG28" si="6838">TFE28</f>
        <v>25436.086199999998</v>
      </c>
      <c r="TFH28" s="358"/>
      <c r="TFI28" s="358">
        <f t="shared" ref="TFI28" si="6839">TFG28</f>
        <v>25436.086199999998</v>
      </c>
      <c r="TFJ28" s="358"/>
      <c r="TFK28" s="358">
        <f t="shared" ref="TFK28" si="6840">TFI28</f>
        <v>25436.086199999998</v>
      </c>
      <c r="TFL28" s="358"/>
      <c r="TFM28" s="358">
        <f t="shared" ref="TFM28" si="6841">TFK28</f>
        <v>25436.086199999998</v>
      </c>
      <c r="TFN28" s="358"/>
      <c r="TFO28" s="358">
        <f t="shared" ref="TFO28" si="6842">TFM28</f>
        <v>25436.086199999998</v>
      </c>
      <c r="TFP28" s="358"/>
      <c r="TFQ28" s="358">
        <f t="shared" ref="TFQ28" si="6843">TFO28</f>
        <v>25436.086199999998</v>
      </c>
      <c r="TFR28" s="358"/>
      <c r="TFS28" s="358">
        <f t="shared" ref="TFS28" si="6844">TFQ28</f>
        <v>25436.086199999998</v>
      </c>
      <c r="TFT28" s="358"/>
      <c r="TFU28" s="358">
        <f t="shared" ref="TFU28" si="6845">TFS28</f>
        <v>25436.086199999998</v>
      </c>
      <c r="TFV28" s="358"/>
      <c r="TFW28" s="358">
        <f t="shared" ref="TFW28" si="6846">TFU28</f>
        <v>25436.086199999998</v>
      </c>
      <c r="TFX28" s="358"/>
      <c r="TFY28" s="358">
        <f t="shared" ref="TFY28" si="6847">TFW28</f>
        <v>25436.086199999998</v>
      </c>
      <c r="TFZ28" s="358"/>
      <c r="TGA28" s="358">
        <f t="shared" ref="TGA28" si="6848">TFY28</f>
        <v>25436.086199999998</v>
      </c>
      <c r="TGB28" s="358"/>
      <c r="TGC28" s="358">
        <f t="shared" ref="TGC28" si="6849">TGA28</f>
        <v>25436.086199999998</v>
      </c>
      <c r="TGD28" s="358"/>
      <c r="TGE28" s="358">
        <f t="shared" ref="TGE28" si="6850">TGC28</f>
        <v>25436.086199999998</v>
      </c>
      <c r="TGF28" s="358"/>
      <c r="TGG28" s="358">
        <f t="shared" ref="TGG28" si="6851">TGE28</f>
        <v>25436.086199999998</v>
      </c>
      <c r="TGH28" s="358"/>
      <c r="TGI28" s="358">
        <f t="shared" ref="TGI28" si="6852">TGG28</f>
        <v>25436.086199999998</v>
      </c>
      <c r="TGJ28" s="358"/>
      <c r="TGK28" s="358">
        <f t="shared" ref="TGK28" si="6853">TGI28</f>
        <v>25436.086199999998</v>
      </c>
      <c r="TGL28" s="358"/>
      <c r="TGM28" s="358">
        <f t="shared" ref="TGM28" si="6854">TGK28</f>
        <v>25436.086199999998</v>
      </c>
      <c r="TGN28" s="358"/>
      <c r="TGO28" s="358">
        <f t="shared" ref="TGO28" si="6855">TGM28</f>
        <v>25436.086199999998</v>
      </c>
      <c r="TGP28" s="358"/>
      <c r="TGQ28" s="358">
        <f t="shared" ref="TGQ28" si="6856">TGO28</f>
        <v>25436.086199999998</v>
      </c>
      <c r="TGR28" s="358"/>
      <c r="TGS28" s="358">
        <f t="shared" ref="TGS28" si="6857">TGQ28</f>
        <v>25436.086199999998</v>
      </c>
      <c r="TGT28" s="358"/>
      <c r="TGU28" s="358">
        <f t="shared" ref="TGU28" si="6858">TGS28</f>
        <v>25436.086199999998</v>
      </c>
      <c r="TGV28" s="358"/>
      <c r="TGW28" s="358">
        <f t="shared" ref="TGW28" si="6859">TGU28</f>
        <v>25436.086199999998</v>
      </c>
      <c r="TGX28" s="358"/>
      <c r="TGY28" s="358">
        <f t="shared" ref="TGY28" si="6860">TGW28</f>
        <v>25436.086199999998</v>
      </c>
      <c r="TGZ28" s="358"/>
      <c r="THA28" s="358">
        <f t="shared" ref="THA28" si="6861">TGY28</f>
        <v>25436.086199999998</v>
      </c>
      <c r="THB28" s="358"/>
      <c r="THC28" s="358">
        <f t="shared" ref="THC28" si="6862">THA28</f>
        <v>25436.086199999998</v>
      </c>
      <c r="THD28" s="358"/>
      <c r="THE28" s="358">
        <f t="shared" ref="THE28" si="6863">THC28</f>
        <v>25436.086199999998</v>
      </c>
      <c r="THF28" s="358"/>
      <c r="THG28" s="358">
        <f t="shared" ref="THG28" si="6864">THE28</f>
        <v>25436.086199999998</v>
      </c>
      <c r="THH28" s="358"/>
      <c r="THI28" s="358">
        <f t="shared" ref="THI28" si="6865">THG28</f>
        <v>25436.086199999998</v>
      </c>
      <c r="THJ28" s="358"/>
      <c r="THK28" s="358">
        <f t="shared" ref="THK28" si="6866">THI28</f>
        <v>25436.086199999998</v>
      </c>
      <c r="THL28" s="358"/>
      <c r="THM28" s="358">
        <f t="shared" ref="THM28" si="6867">THK28</f>
        <v>25436.086199999998</v>
      </c>
      <c r="THN28" s="358"/>
      <c r="THO28" s="358">
        <f t="shared" ref="THO28" si="6868">THM28</f>
        <v>25436.086199999998</v>
      </c>
      <c r="THP28" s="358"/>
      <c r="THQ28" s="358">
        <f t="shared" ref="THQ28" si="6869">THO28</f>
        <v>25436.086199999998</v>
      </c>
      <c r="THR28" s="358"/>
      <c r="THS28" s="358">
        <f t="shared" ref="THS28" si="6870">THQ28</f>
        <v>25436.086199999998</v>
      </c>
      <c r="THT28" s="358"/>
      <c r="THU28" s="358">
        <f t="shared" ref="THU28" si="6871">THS28</f>
        <v>25436.086199999998</v>
      </c>
      <c r="THV28" s="358"/>
      <c r="THW28" s="358">
        <f t="shared" ref="THW28" si="6872">THU28</f>
        <v>25436.086199999998</v>
      </c>
      <c r="THX28" s="358"/>
      <c r="THY28" s="358">
        <f t="shared" ref="THY28" si="6873">THW28</f>
        <v>25436.086199999998</v>
      </c>
      <c r="THZ28" s="358"/>
      <c r="TIA28" s="358">
        <f t="shared" ref="TIA28" si="6874">THY28</f>
        <v>25436.086199999998</v>
      </c>
      <c r="TIB28" s="358"/>
      <c r="TIC28" s="358">
        <f t="shared" ref="TIC28" si="6875">TIA28</f>
        <v>25436.086199999998</v>
      </c>
      <c r="TID28" s="358"/>
      <c r="TIE28" s="358">
        <f t="shared" ref="TIE28" si="6876">TIC28</f>
        <v>25436.086199999998</v>
      </c>
      <c r="TIF28" s="358"/>
      <c r="TIG28" s="358">
        <f t="shared" ref="TIG28" si="6877">TIE28</f>
        <v>25436.086199999998</v>
      </c>
      <c r="TIH28" s="358"/>
      <c r="TII28" s="358">
        <f t="shared" ref="TII28" si="6878">TIG28</f>
        <v>25436.086199999998</v>
      </c>
      <c r="TIJ28" s="358"/>
      <c r="TIK28" s="358">
        <f t="shared" ref="TIK28" si="6879">TII28</f>
        <v>25436.086199999998</v>
      </c>
      <c r="TIL28" s="358"/>
      <c r="TIM28" s="358">
        <f t="shared" ref="TIM28" si="6880">TIK28</f>
        <v>25436.086199999998</v>
      </c>
      <c r="TIN28" s="358"/>
      <c r="TIO28" s="358">
        <f t="shared" ref="TIO28" si="6881">TIM28</f>
        <v>25436.086199999998</v>
      </c>
      <c r="TIP28" s="358"/>
      <c r="TIQ28" s="358">
        <f t="shared" ref="TIQ28" si="6882">TIO28</f>
        <v>25436.086199999998</v>
      </c>
      <c r="TIR28" s="358"/>
      <c r="TIS28" s="358">
        <f t="shared" ref="TIS28" si="6883">TIQ28</f>
        <v>25436.086199999998</v>
      </c>
      <c r="TIT28" s="358"/>
      <c r="TIU28" s="358">
        <f t="shared" ref="TIU28" si="6884">TIS28</f>
        <v>25436.086199999998</v>
      </c>
      <c r="TIV28" s="358"/>
      <c r="TIW28" s="358">
        <f t="shared" ref="TIW28" si="6885">TIU28</f>
        <v>25436.086199999998</v>
      </c>
      <c r="TIX28" s="358"/>
      <c r="TIY28" s="358">
        <f t="shared" ref="TIY28" si="6886">TIW28</f>
        <v>25436.086199999998</v>
      </c>
      <c r="TIZ28" s="358"/>
      <c r="TJA28" s="358">
        <f t="shared" ref="TJA28" si="6887">TIY28</f>
        <v>25436.086199999998</v>
      </c>
      <c r="TJB28" s="358"/>
      <c r="TJC28" s="358">
        <f t="shared" ref="TJC28" si="6888">TJA28</f>
        <v>25436.086199999998</v>
      </c>
      <c r="TJD28" s="358"/>
      <c r="TJE28" s="358">
        <f t="shared" ref="TJE28" si="6889">TJC28</f>
        <v>25436.086199999998</v>
      </c>
      <c r="TJF28" s="358"/>
      <c r="TJG28" s="358">
        <f t="shared" ref="TJG28" si="6890">TJE28</f>
        <v>25436.086199999998</v>
      </c>
      <c r="TJH28" s="358"/>
      <c r="TJI28" s="358">
        <f t="shared" ref="TJI28" si="6891">TJG28</f>
        <v>25436.086199999998</v>
      </c>
      <c r="TJJ28" s="358"/>
      <c r="TJK28" s="358">
        <f t="shared" ref="TJK28" si="6892">TJI28</f>
        <v>25436.086199999998</v>
      </c>
      <c r="TJL28" s="358"/>
      <c r="TJM28" s="358">
        <f t="shared" ref="TJM28" si="6893">TJK28</f>
        <v>25436.086199999998</v>
      </c>
      <c r="TJN28" s="358"/>
      <c r="TJO28" s="358">
        <f t="shared" ref="TJO28" si="6894">TJM28</f>
        <v>25436.086199999998</v>
      </c>
      <c r="TJP28" s="358"/>
      <c r="TJQ28" s="358">
        <f t="shared" ref="TJQ28" si="6895">TJO28</f>
        <v>25436.086199999998</v>
      </c>
      <c r="TJR28" s="358"/>
      <c r="TJS28" s="358">
        <f t="shared" ref="TJS28" si="6896">TJQ28</f>
        <v>25436.086199999998</v>
      </c>
      <c r="TJT28" s="358"/>
      <c r="TJU28" s="358">
        <f t="shared" ref="TJU28" si="6897">TJS28</f>
        <v>25436.086199999998</v>
      </c>
      <c r="TJV28" s="358"/>
      <c r="TJW28" s="358">
        <f t="shared" ref="TJW28" si="6898">TJU28</f>
        <v>25436.086199999998</v>
      </c>
      <c r="TJX28" s="358"/>
      <c r="TJY28" s="358">
        <f t="shared" ref="TJY28" si="6899">TJW28</f>
        <v>25436.086199999998</v>
      </c>
      <c r="TJZ28" s="358"/>
      <c r="TKA28" s="358">
        <f t="shared" ref="TKA28" si="6900">TJY28</f>
        <v>25436.086199999998</v>
      </c>
      <c r="TKB28" s="358"/>
      <c r="TKC28" s="358">
        <f t="shared" ref="TKC28" si="6901">TKA28</f>
        <v>25436.086199999998</v>
      </c>
      <c r="TKD28" s="358"/>
      <c r="TKE28" s="358">
        <f t="shared" ref="TKE28" si="6902">TKC28</f>
        <v>25436.086199999998</v>
      </c>
      <c r="TKF28" s="358"/>
      <c r="TKG28" s="358">
        <f t="shared" ref="TKG28" si="6903">TKE28</f>
        <v>25436.086199999998</v>
      </c>
      <c r="TKH28" s="358"/>
      <c r="TKI28" s="358">
        <f t="shared" ref="TKI28" si="6904">TKG28</f>
        <v>25436.086199999998</v>
      </c>
      <c r="TKJ28" s="358"/>
      <c r="TKK28" s="358">
        <f t="shared" ref="TKK28" si="6905">TKI28</f>
        <v>25436.086199999998</v>
      </c>
      <c r="TKL28" s="358"/>
      <c r="TKM28" s="358">
        <f t="shared" ref="TKM28" si="6906">TKK28</f>
        <v>25436.086199999998</v>
      </c>
      <c r="TKN28" s="358"/>
      <c r="TKO28" s="358">
        <f t="shared" ref="TKO28" si="6907">TKM28</f>
        <v>25436.086199999998</v>
      </c>
      <c r="TKP28" s="358"/>
      <c r="TKQ28" s="358">
        <f t="shared" ref="TKQ28" si="6908">TKO28</f>
        <v>25436.086199999998</v>
      </c>
      <c r="TKR28" s="358"/>
      <c r="TKS28" s="358">
        <f t="shared" ref="TKS28" si="6909">TKQ28</f>
        <v>25436.086199999998</v>
      </c>
      <c r="TKT28" s="358"/>
      <c r="TKU28" s="358">
        <f t="shared" ref="TKU28" si="6910">TKS28</f>
        <v>25436.086199999998</v>
      </c>
      <c r="TKV28" s="358"/>
      <c r="TKW28" s="358">
        <f t="shared" ref="TKW28" si="6911">TKU28</f>
        <v>25436.086199999998</v>
      </c>
      <c r="TKX28" s="358"/>
      <c r="TKY28" s="358">
        <f t="shared" ref="TKY28" si="6912">TKW28</f>
        <v>25436.086199999998</v>
      </c>
      <c r="TKZ28" s="358"/>
      <c r="TLA28" s="358">
        <f t="shared" ref="TLA28" si="6913">TKY28</f>
        <v>25436.086199999998</v>
      </c>
      <c r="TLB28" s="358"/>
      <c r="TLC28" s="358">
        <f t="shared" ref="TLC28" si="6914">TLA28</f>
        <v>25436.086199999998</v>
      </c>
      <c r="TLD28" s="358"/>
      <c r="TLE28" s="358">
        <f t="shared" ref="TLE28" si="6915">TLC28</f>
        <v>25436.086199999998</v>
      </c>
      <c r="TLF28" s="358"/>
      <c r="TLG28" s="358">
        <f t="shared" ref="TLG28" si="6916">TLE28</f>
        <v>25436.086199999998</v>
      </c>
      <c r="TLH28" s="358"/>
      <c r="TLI28" s="358">
        <f t="shared" ref="TLI28" si="6917">TLG28</f>
        <v>25436.086199999998</v>
      </c>
      <c r="TLJ28" s="358"/>
      <c r="TLK28" s="358">
        <f t="shared" ref="TLK28" si="6918">TLI28</f>
        <v>25436.086199999998</v>
      </c>
      <c r="TLL28" s="358"/>
      <c r="TLM28" s="358">
        <f t="shared" ref="TLM28" si="6919">TLK28</f>
        <v>25436.086199999998</v>
      </c>
      <c r="TLN28" s="358"/>
      <c r="TLO28" s="358">
        <f t="shared" ref="TLO28" si="6920">TLM28</f>
        <v>25436.086199999998</v>
      </c>
      <c r="TLP28" s="358"/>
      <c r="TLQ28" s="358">
        <f t="shared" ref="TLQ28" si="6921">TLO28</f>
        <v>25436.086199999998</v>
      </c>
      <c r="TLR28" s="358"/>
      <c r="TLS28" s="358">
        <f t="shared" ref="TLS28" si="6922">TLQ28</f>
        <v>25436.086199999998</v>
      </c>
      <c r="TLT28" s="358"/>
      <c r="TLU28" s="358">
        <f t="shared" ref="TLU28" si="6923">TLS28</f>
        <v>25436.086199999998</v>
      </c>
      <c r="TLV28" s="358"/>
      <c r="TLW28" s="358">
        <f t="shared" ref="TLW28" si="6924">TLU28</f>
        <v>25436.086199999998</v>
      </c>
      <c r="TLX28" s="358"/>
      <c r="TLY28" s="358">
        <f t="shared" ref="TLY28" si="6925">TLW28</f>
        <v>25436.086199999998</v>
      </c>
      <c r="TLZ28" s="358"/>
      <c r="TMA28" s="358">
        <f t="shared" ref="TMA28" si="6926">TLY28</f>
        <v>25436.086199999998</v>
      </c>
      <c r="TMB28" s="358"/>
      <c r="TMC28" s="358">
        <f t="shared" ref="TMC28" si="6927">TMA28</f>
        <v>25436.086199999998</v>
      </c>
      <c r="TMD28" s="358"/>
      <c r="TME28" s="358">
        <f t="shared" ref="TME28" si="6928">TMC28</f>
        <v>25436.086199999998</v>
      </c>
      <c r="TMF28" s="358"/>
      <c r="TMG28" s="358">
        <f t="shared" ref="TMG28" si="6929">TME28</f>
        <v>25436.086199999998</v>
      </c>
      <c r="TMH28" s="358"/>
      <c r="TMI28" s="358">
        <f t="shared" ref="TMI28" si="6930">TMG28</f>
        <v>25436.086199999998</v>
      </c>
      <c r="TMJ28" s="358"/>
      <c r="TMK28" s="358">
        <f t="shared" ref="TMK28" si="6931">TMI28</f>
        <v>25436.086199999998</v>
      </c>
      <c r="TML28" s="358"/>
      <c r="TMM28" s="358">
        <f t="shared" ref="TMM28" si="6932">TMK28</f>
        <v>25436.086199999998</v>
      </c>
      <c r="TMN28" s="358"/>
      <c r="TMO28" s="358">
        <f t="shared" ref="TMO28" si="6933">TMM28</f>
        <v>25436.086199999998</v>
      </c>
      <c r="TMP28" s="358"/>
      <c r="TMQ28" s="358">
        <f t="shared" ref="TMQ28" si="6934">TMO28</f>
        <v>25436.086199999998</v>
      </c>
      <c r="TMR28" s="358"/>
      <c r="TMS28" s="358">
        <f t="shared" ref="TMS28" si="6935">TMQ28</f>
        <v>25436.086199999998</v>
      </c>
      <c r="TMT28" s="358"/>
      <c r="TMU28" s="358">
        <f t="shared" ref="TMU28" si="6936">TMS28</f>
        <v>25436.086199999998</v>
      </c>
      <c r="TMV28" s="358"/>
      <c r="TMW28" s="358">
        <f t="shared" ref="TMW28" si="6937">TMU28</f>
        <v>25436.086199999998</v>
      </c>
      <c r="TMX28" s="358"/>
      <c r="TMY28" s="358">
        <f t="shared" ref="TMY28" si="6938">TMW28</f>
        <v>25436.086199999998</v>
      </c>
      <c r="TMZ28" s="358"/>
      <c r="TNA28" s="358">
        <f t="shared" ref="TNA28" si="6939">TMY28</f>
        <v>25436.086199999998</v>
      </c>
      <c r="TNB28" s="358"/>
      <c r="TNC28" s="358">
        <f t="shared" ref="TNC28" si="6940">TNA28</f>
        <v>25436.086199999998</v>
      </c>
      <c r="TND28" s="358"/>
      <c r="TNE28" s="358">
        <f t="shared" ref="TNE28" si="6941">TNC28</f>
        <v>25436.086199999998</v>
      </c>
      <c r="TNF28" s="358"/>
      <c r="TNG28" s="358">
        <f t="shared" ref="TNG28" si="6942">TNE28</f>
        <v>25436.086199999998</v>
      </c>
      <c r="TNH28" s="358"/>
      <c r="TNI28" s="358">
        <f t="shared" ref="TNI28" si="6943">TNG28</f>
        <v>25436.086199999998</v>
      </c>
      <c r="TNJ28" s="358"/>
      <c r="TNK28" s="358">
        <f t="shared" ref="TNK28" si="6944">TNI28</f>
        <v>25436.086199999998</v>
      </c>
      <c r="TNL28" s="358"/>
      <c r="TNM28" s="358">
        <f t="shared" ref="TNM28" si="6945">TNK28</f>
        <v>25436.086199999998</v>
      </c>
      <c r="TNN28" s="358"/>
      <c r="TNO28" s="358">
        <f t="shared" ref="TNO28" si="6946">TNM28</f>
        <v>25436.086199999998</v>
      </c>
      <c r="TNP28" s="358"/>
      <c r="TNQ28" s="358">
        <f t="shared" ref="TNQ28" si="6947">TNO28</f>
        <v>25436.086199999998</v>
      </c>
      <c r="TNR28" s="358"/>
      <c r="TNS28" s="358">
        <f t="shared" ref="TNS28" si="6948">TNQ28</f>
        <v>25436.086199999998</v>
      </c>
      <c r="TNT28" s="358"/>
      <c r="TNU28" s="358">
        <f t="shared" ref="TNU28" si="6949">TNS28</f>
        <v>25436.086199999998</v>
      </c>
      <c r="TNV28" s="358"/>
      <c r="TNW28" s="358">
        <f t="shared" ref="TNW28" si="6950">TNU28</f>
        <v>25436.086199999998</v>
      </c>
      <c r="TNX28" s="358"/>
      <c r="TNY28" s="358">
        <f t="shared" ref="TNY28" si="6951">TNW28</f>
        <v>25436.086199999998</v>
      </c>
      <c r="TNZ28" s="358"/>
      <c r="TOA28" s="358">
        <f t="shared" ref="TOA28" si="6952">TNY28</f>
        <v>25436.086199999998</v>
      </c>
      <c r="TOB28" s="358"/>
      <c r="TOC28" s="358">
        <f t="shared" ref="TOC28" si="6953">TOA28</f>
        <v>25436.086199999998</v>
      </c>
      <c r="TOD28" s="358"/>
      <c r="TOE28" s="358">
        <f t="shared" ref="TOE28" si="6954">TOC28</f>
        <v>25436.086199999998</v>
      </c>
      <c r="TOF28" s="358"/>
      <c r="TOG28" s="358">
        <f t="shared" ref="TOG28" si="6955">TOE28</f>
        <v>25436.086199999998</v>
      </c>
      <c r="TOH28" s="358"/>
      <c r="TOI28" s="358">
        <f t="shared" ref="TOI28" si="6956">TOG28</f>
        <v>25436.086199999998</v>
      </c>
      <c r="TOJ28" s="358"/>
      <c r="TOK28" s="358">
        <f t="shared" ref="TOK28" si="6957">TOI28</f>
        <v>25436.086199999998</v>
      </c>
      <c r="TOL28" s="358"/>
      <c r="TOM28" s="358">
        <f t="shared" ref="TOM28" si="6958">TOK28</f>
        <v>25436.086199999998</v>
      </c>
      <c r="TON28" s="358"/>
      <c r="TOO28" s="358">
        <f t="shared" ref="TOO28" si="6959">TOM28</f>
        <v>25436.086199999998</v>
      </c>
      <c r="TOP28" s="358"/>
      <c r="TOQ28" s="358">
        <f t="shared" ref="TOQ28" si="6960">TOO28</f>
        <v>25436.086199999998</v>
      </c>
      <c r="TOR28" s="358"/>
      <c r="TOS28" s="358">
        <f t="shared" ref="TOS28" si="6961">TOQ28</f>
        <v>25436.086199999998</v>
      </c>
      <c r="TOT28" s="358"/>
      <c r="TOU28" s="358">
        <f t="shared" ref="TOU28" si="6962">TOS28</f>
        <v>25436.086199999998</v>
      </c>
      <c r="TOV28" s="358"/>
      <c r="TOW28" s="358">
        <f t="shared" ref="TOW28" si="6963">TOU28</f>
        <v>25436.086199999998</v>
      </c>
      <c r="TOX28" s="358"/>
      <c r="TOY28" s="358">
        <f t="shared" ref="TOY28" si="6964">TOW28</f>
        <v>25436.086199999998</v>
      </c>
      <c r="TOZ28" s="358"/>
      <c r="TPA28" s="358">
        <f t="shared" ref="TPA28" si="6965">TOY28</f>
        <v>25436.086199999998</v>
      </c>
      <c r="TPB28" s="358"/>
      <c r="TPC28" s="358">
        <f t="shared" ref="TPC28" si="6966">TPA28</f>
        <v>25436.086199999998</v>
      </c>
      <c r="TPD28" s="358"/>
      <c r="TPE28" s="358">
        <f t="shared" ref="TPE28" si="6967">TPC28</f>
        <v>25436.086199999998</v>
      </c>
      <c r="TPF28" s="358"/>
      <c r="TPG28" s="358">
        <f t="shared" ref="TPG28" si="6968">TPE28</f>
        <v>25436.086199999998</v>
      </c>
      <c r="TPH28" s="358"/>
      <c r="TPI28" s="358">
        <f t="shared" ref="TPI28" si="6969">TPG28</f>
        <v>25436.086199999998</v>
      </c>
      <c r="TPJ28" s="358"/>
      <c r="TPK28" s="358">
        <f t="shared" ref="TPK28" si="6970">TPI28</f>
        <v>25436.086199999998</v>
      </c>
      <c r="TPL28" s="358"/>
      <c r="TPM28" s="358">
        <f t="shared" ref="TPM28" si="6971">TPK28</f>
        <v>25436.086199999998</v>
      </c>
      <c r="TPN28" s="358"/>
      <c r="TPO28" s="358">
        <f t="shared" ref="TPO28" si="6972">TPM28</f>
        <v>25436.086199999998</v>
      </c>
      <c r="TPP28" s="358"/>
      <c r="TPQ28" s="358">
        <f t="shared" ref="TPQ28" si="6973">TPO28</f>
        <v>25436.086199999998</v>
      </c>
      <c r="TPR28" s="358"/>
      <c r="TPS28" s="358">
        <f t="shared" ref="TPS28" si="6974">TPQ28</f>
        <v>25436.086199999998</v>
      </c>
      <c r="TPT28" s="358"/>
      <c r="TPU28" s="358">
        <f t="shared" ref="TPU28" si="6975">TPS28</f>
        <v>25436.086199999998</v>
      </c>
      <c r="TPV28" s="358"/>
      <c r="TPW28" s="358">
        <f t="shared" ref="TPW28" si="6976">TPU28</f>
        <v>25436.086199999998</v>
      </c>
      <c r="TPX28" s="358"/>
      <c r="TPY28" s="358">
        <f t="shared" ref="TPY28" si="6977">TPW28</f>
        <v>25436.086199999998</v>
      </c>
      <c r="TPZ28" s="358"/>
      <c r="TQA28" s="358">
        <f t="shared" ref="TQA28" si="6978">TPY28</f>
        <v>25436.086199999998</v>
      </c>
      <c r="TQB28" s="358"/>
      <c r="TQC28" s="358">
        <f t="shared" ref="TQC28" si="6979">TQA28</f>
        <v>25436.086199999998</v>
      </c>
      <c r="TQD28" s="358"/>
      <c r="TQE28" s="358">
        <f t="shared" ref="TQE28" si="6980">TQC28</f>
        <v>25436.086199999998</v>
      </c>
      <c r="TQF28" s="358"/>
      <c r="TQG28" s="358">
        <f t="shared" ref="TQG28" si="6981">TQE28</f>
        <v>25436.086199999998</v>
      </c>
      <c r="TQH28" s="358"/>
      <c r="TQI28" s="358">
        <f t="shared" ref="TQI28" si="6982">TQG28</f>
        <v>25436.086199999998</v>
      </c>
      <c r="TQJ28" s="358"/>
      <c r="TQK28" s="358">
        <f t="shared" ref="TQK28" si="6983">TQI28</f>
        <v>25436.086199999998</v>
      </c>
      <c r="TQL28" s="358"/>
      <c r="TQM28" s="358">
        <f t="shared" ref="TQM28" si="6984">TQK28</f>
        <v>25436.086199999998</v>
      </c>
      <c r="TQN28" s="358"/>
      <c r="TQO28" s="358">
        <f t="shared" ref="TQO28" si="6985">TQM28</f>
        <v>25436.086199999998</v>
      </c>
      <c r="TQP28" s="358"/>
      <c r="TQQ28" s="358">
        <f t="shared" ref="TQQ28" si="6986">TQO28</f>
        <v>25436.086199999998</v>
      </c>
      <c r="TQR28" s="358"/>
      <c r="TQS28" s="358">
        <f t="shared" ref="TQS28" si="6987">TQQ28</f>
        <v>25436.086199999998</v>
      </c>
      <c r="TQT28" s="358"/>
      <c r="TQU28" s="358">
        <f t="shared" ref="TQU28" si="6988">TQS28</f>
        <v>25436.086199999998</v>
      </c>
      <c r="TQV28" s="358"/>
      <c r="TQW28" s="358">
        <f t="shared" ref="TQW28" si="6989">TQU28</f>
        <v>25436.086199999998</v>
      </c>
      <c r="TQX28" s="358"/>
      <c r="TQY28" s="358">
        <f t="shared" ref="TQY28" si="6990">TQW28</f>
        <v>25436.086199999998</v>
      </c>
      <c r="TQZ28" s="358"/>
      <c r="TRA28" s="358">
        <f t="shared" ref="TRA28" si="6991">TQY28</f>
        <v>25436.086199999998</v>
      </c>
      <c r="TRB28" s="358"/>
      <c r="TRC28" s="358">
        <f t="shared" ref="TRC28" si="6992">TRA28</f>
        <v>25436.086199999998</v>
      </c>
      <c r="TRD28" s="358"/>
      <c r="TRE28" s="358">
        <f t="shared" ref="TRE28" si="6993">TRC28</f>
        <v>25436.086199999998</v>
      </c>
      <c r="TRF28" s="358"/>
      <c r="TRG28" s="358">
        <f t="shared" ref="TRG28" si="6994">TRE28</f>
        <v>25436.086199999998</v>
      </c>
      <c r="TRH28" s="358"/>
      <c r="TRI28" s="358">
        <f t="shared" ref="TRI28" si="6995">TRG28</f>
        <v>25436.086199999998</v>
      </c>
      <c r="TRJ28" s="358"/>
      <c r="TRK28" s="358">
        <f t="shared" ref="TRK28" si="6996">TRI28</f>
        <v>25436.086199999998</v>
      </c>
      <c r="TRL28" s="358"/>
      <c r="TRM28" s="358">
        <f t="shared" ref="TRM28" si="6997">TRK28</f>
        <v>25436.086199999998</v>
      </c>
      <c r="TRN28" s="358"/>
      <c r="TRO28" s="358">
        <f t="shared" ref="TRO28" si="6998">TRM28</f>
        <v>25436.086199999998</v>
      </c>
      <c r="TRP28" s="358"/>
      <c r="TRQ28" s="358">
        <f t="shared" ref="TRQ28" si="6999">TRO28</f>
        <v>25436.086199999998</v>
      </c>
      <c r="TRR28" s="358"/>
      <c r="TRS28" s="358">
        <f t="shared" ref="TRS28" si="7000">TRQ28</f>
        <v>25436.086199999998</v>
      </c>
      <c r="TRT28" s="358"/>
      <c r="TRU28" s="358">
        <f t="shared" ref="TRU28" si="7001">TRS28</f>
        <v>25436.086199999998</v>
      </c>
      <c r="TRV28" s="358"/>
      <c r="TRW28" s="358">
        <f t="shared" ref="TRW28" si="7002">TRU28</f>
        <v>25436.086199999998</v>
      </c>
      <c r="TRX28" s="358"/>
      <c r="TRY28" s="358">
        <f t="shared" ref="TRY28" si="7003">TRW28</f>
        <v>25436.086199999998</v>
      </c>
      <c r="TRZ28" s="358"/>
      <c r="TSA28" s="358">
        <f t="shared" ref="TSA28" si="7004">TRY28</f>
        <v>25436.086199999998</v>
      </c>
      <c r="TSB28" s="358"/>
      <c r="TSC28" s="358">
        <f t="shared" ref="TSC28" si="7005">TSA28</f>
        <v>25436.086199999998</v>
      </c>
      <c r="TSD28" s="358"/>
      <c r="TSE28" s="358">
        <f t="shared" ref="TSE28" si="7006">TSC28</f>
        <v>25436.086199999998</v>
      </c>
      <c r="TSF28" s="358"/>
      <c r="TSG28" s="358">
        <f t="shared" ref="TSG28" si="7007">TSE28</f>
        <v>25436.086199999998</v>
      </c>
      <c r="TSH28" s="358"/>
      <c r="TSI28" s="358">
        <f t="shared" ref="TSI28" si="7008">TSG28</f>
        <v>25436.086199999998</v>
      </c>
      <c r="TSJ28" s="358"/>
      <c r="TSK28" s="358">
        <f t="shared" ref="TSK28" si="7009">TSI28</f>
        <v>25436.086199999998</v>
      </c>
      <c r="TSL28" s="358"/>
      <c r="TSM28" s="358">
        <f t="shared" ref="TSM28" si="7010">TSK28</f>
        <v>25436.086199999998</v>
      </c>
      <c r="TSN28" s="358"/>
      <c r="TSO28" s="358">
        <f t="shared" ref="TSO28" si="7011">TSM28</f>
        <v>25436.086199999998</v>
      </c>
      <c r="TSP28" s="358"/>
      <c r="TSQ28" s="358">
        <f t="shared" ref="TSQ28" si="7012">TSO28</f>
        <v>25436.086199999998</v>
      </c>
      <c r="TSR28" s="358"/>
      <c r="TSS28" s="358">
        <f t="shared" ref="TSS28" si="7013">TSQ28</f>
        <v>25436.086199999998</v>
      </c>
      <c r="TST28" s="358"/>
      <c r="TSU28" s="358">
        <f t="shared" ref="TSU28" si="7014">TSS28</f>
        <v>25436.086199999998</v>
      </c>
      <c r="TSV28" s="358"/>
      <c r="TSW28" s="358">
        <f t="shared" ref="TSW28" si="7015">TSU28</f>
        <v>25436.086199999998</v>
      </c>
      <c r="TSX28" s="358"/>
      <c r="TSY28" s="358">
        <f t="shared" ref="TSY28" si="7016">TSW28</f>
        <v>25436.086199999998</v>
      </c>
      <c r="TSZ28" s="358"/>
      <c r="TTA28" s="358">
        <f t="shared" ref="TTA28" si="7017">TSY28</f>
        <v>25436.086199999998</v>
      </c>
      <c r="TTB28" s="358"/>
      <c r="TTC28" s="358">
        <f t="shared" ref="TTC28" si="7018">TTA28</f>
        <v>25436.086199999998</v>
      </c>
      <c r="TTD28" s="358"/>
      <c r="TTE28" s="358">
        <f t="shared" ref="TTE28" si="7019">TTC28</f>
        <v>25436.086199999998</v>
      </c>
      <c r="TTF28" s="358"/>
      <c r="TTG28" s="358">
        <f t="shared" ref="TTG28" si="7020">TTE28</f>
        <v>25436.086199999998</v>
      </c>
      <c r="TTH28" s="358"/>
      <c r="TTI28" s="358">
        <f t="shared" ref="TTI28" si="7021">TTG28</f>
        <v>25436.086199999998</v>
      </c>
      <c r="TTJ28" s="358"/>
      <c r="TTK28" s="358">
        <f t="shared" ref="TTK28" si="7022">TTI28</f>
        <v>25436.086199999998</v>
      </c>
      <c r="TTL28" s="358"/>
      <c r="TTM28" s="358">
        <f t="shared" ref="TTM28" si="7023">TTK28</f>
        <v>25436.086199999998</v>
      </c>
      <c r="TTN28" s="358"/>
      <c r="TTO28" s="358">
        <f t="shared" ref="TTO28" si="7024">TTM28</f>
        <v>25436.086199999998</v>
      </c>
      <c r="TTP28" s="358"/>
      <c r="TTQ28" s="358">
        <f t="shared" ref="TTQ28" si="7025">TTO28</f>
        <v>25436.086199999998</v>
      </c>
      <c r="TTR28" s="358"/>
      <c r="TTS28" s="358">
        <f t="shared" ref="TTS28" si="7026">TTQ28</f>
        <v>25436.086199999998</v>
      </c>
      <c r="TTT28" s="358"/>
      <c r="TTU28" s="358">
        <f t="shared" ref="TTU28" si="7027">TTS28</f>
        <v>25436.086199999998</v>
      </c>
      <c r="TTV28" s="358"/>
      <c r="TTW28" s="358">
        <f t="shared" ref="TTW28" si="7028">TTU28</f>
        <v>25436.086199999998</v>
      </c>
      <c r="TTX28" s="358"/>
      <c r="TTY28" s="358">
        <f t="shared" ref="TTY28" si="7029">TTW28</f>
        <v>25436.086199999998</v>
      </c>
      <c r="TTZ28" s="358"/>
      <c r="TUA28" s="358">
        <f t="shared" ref="TUA28" si="7030">TTY28</f>
        <v>25436.086199999998</v>
      </c>
      <c r="TUB28" s="358"/>
      <c r="TUC28" s="358">
        <f t="shared" ref="TUC28" si="7031">TUA28</f>
        <v>25436.086199999998</v>
      </c>
      <c r="TUD28" s="358"/>
      <c r="TUE28" s="358">
        <f t="shared" ref="TUE28" si="7032">TUC28</f>
        <v>25436.086199999998</v>
      </c>
      <c r="TUF28" s="358"/>
      <c r="TUG28" s="358">
        <f t="shared" ref="TUG28" si="7033">TUE28</f>
        <v>25436.086199999998</v>
      </c>
      <c r="TUH28" s="358"/>
      <c r="TUI28" s="358">
        <f t="shared" ref="TUI28" si="7034">TUG28</f>
        <v>25436.086199999998</v>
      </c>
      <c r="TUJ28" s="358"/>
      <c r="TUK28" s="358">
        <f t="shared" ref="TUK28" si="7035">TUI28</f>
        <v>25436.086199999998</v>
      </c>
      <c r="TUL28" s="358"/>
      <c r="TUM28" s="358">
        <f t="shared" ref="TUM28" si="7036">TUK28</f>
        <v>25436.086199999998</v>
      </c>
      <c r="TUN28" s="358"/>
      <c r="TUO28" s="358">
        <f t="shared" ref="TUO28" si="7037">TUM28</f>
        <v>25436.086199999998</v>
      </c>
      <c r="TUP28" s="358"/>
      <c r="TUQ28" s="358">
        <f t="shared" ref="TUQ28" si="7038">TUO28</f>
        <v>25436.086199999998</v>
      </c>
      <c r="TUR28" s="358"/>
      <c r="TUS28" s="358">
        <f t="shared" ref="TUS28" si="7039">TUQ28</f>
        <v>25436.086199999998</v>
      </c>
      <c r="TUT28" s="358"/>
      <c r="TUU28" s="358">
        <f t="shared" ref="TUU28" si="7040">TUS28</f>
        <v>25436.086199999998</v>
      </c>
      <c r="TUV28" s="358"/>
      <c r="TUW28" s="358">
        <f t="shared" ref="TUW28" si="7041">TUU28</f>
        <v>25436.086199999998</v>
      </c>
      <c r="TUX28" s="358"/>
      <c r="TUY28" s="358">
        <f t="shared" ref="TUY28" si="7042">TUW28</f>
        <v>25436.086199999998</v>
      </c>
      <c r="TUZ28" s="358"/>
      <c r="TVA28" s="358">
        <f t="shared" ref="TVA28" si="7043">TUY28</f>
        <v>25436.086199999998</v>
      </c>
      <c r="TVB28" s="358"/>
      <c r="TVC28" s="358">
        <f t="shared" ref="TVC28" si="7044">TVA28</f>
        <v>25436.086199999998</v>
      </c>
      <c r="TVD28" s="358"/>
      <c r="TVE28" s="358">
        <f t="shared" ref="TVE28" si="7045">TVC28</f>
        <v>25436.086199999998</v>
      </c>
      <c r="TVF28" s="358"/>
      <c r="TVG28" s="358">
        <f t="shared" ref="TVG28" si="7046">TVE28</f>
        <v>25436.086199999998</v>
      </c>
      <c r="TVH28" s="358"/>
      <c r="TVI28" s="358">
        <f t="shared" ref="TVI28" si="7047">TVG28</f>
        <v>25436.086199999998</v>
      </c>
      <c r="TVJ28" s="358"/>
      <c r="TVK28" s="358">
        <f t="shared" ref="TVK28" si="7048">TVI28</f>
        <v>25436.086199999998</v>
      </c>
      <c r="TVL28" s="358"/>
      <c r="TVM28" s="358">
        <f t="shared" ref="TVM28" si="7049">TVK28</f>
        <v>25436.086199999998</v>
      </c>
      <c r="TVN28" s="358"/>
      <c r="TVO28" s="358">
        <f t="shared" ref="TVO28" si="7050">TVM28</f>
        <v>25436.086199999998</v>
      </c>
      <c r="TVP28" s="358"/>
      <c r="TVQ28" s="358">
        <f t="shared" ref="TVQ28" si="7051">TVO28</f>
        <v>25436.086199999998</v>
      </c>
      <c r="TVR28" s="358"/>
      <c r="TVS28" s="358">
        <f t="shared" ref="TVS28" si="7052">TVQ28</f>
        <v>25436.086199999998</v>
      </c>
      <c r="TVT28" s="358"/>
      <c r="TVU28" s="358">
        <f t="shared" ref="TVU28" si="7053">TVS28</f>
        <v>25436.086199999998</v>
      </c>
      <c r="TVV28" s="358"/>
      <c r="TVW28" s="358">
        <f t="shared" ref="TVW28" si="7054">TVU28</f>
        <v>25436.086199999998</v>
      </c>
      <c r="TVX28" s="358"/>
      <c r="TVY28" s="358">
        <f t="shared" ref="TVY28" si="7055">TVW28</f>
        <v>25436.086199999998</v>
      </c>
      <c r="TVZ28" s="358"/>
      <c r="TWA28" s="358">
        <f t="shared" ref="TWA28" si="7056">TVY28</f>
        <v>25436.086199999998</v>
      </c>
      <c r="TWB28" s="358"/>
      <c r="TWC28" s="358">
        <f t="shared" ref="TWC28" si="7057">TWA28</f>
        <v>25436.086199999998</v>
      </c>
      <c r="TWD28" s="358"/>
      <c r="TWE28" s="358">
        <f t="shared" ref="TWE28" si="7058">TWC28</f>
        <v>25436.086199999998</v>
      </c>
      <c r="TWF28" s="358"/>
      <c r="TWG28" s="358">
        <f t="shared" ref="TWG28" si="7059">TWE28</f>
        <v>25436.086199999998</v>
      </c>
      <c r="TWH28" s="358"/>
      <c r="TWI28" s="358">
        <f t="shared" ref="TWI28" si="7060">TWG28</f>
        <v>25436.086199999998</v>
      </c>
      <c r="TWJ28" s="358"/>
      <c r="TWK28" s="358">
        <f t="shared" ref="TWK28" si="7061">TWI28</f>
        <v>25436.086199999998</v>
      </c>
      <c r="TWL28" s="358"/>
      <c r="TWM28" s="358">
        <f t="shared" ref="TWM28" si="7062">TWK28</f>
        <v>25436.086199999998</v>
      </c>
      <c r="TWN28" s="358"/>
      <c r="TWO28" s="358">
        <f t="shared" ref="TWO28" si="7063">TWM28</f>
        <v>25436.086199999998</v>
      </c>
      <c r="TWP28" s="358"/>
      <c r="TWQ28" s="358">
        <f t="shared" ref="TWQ28" si="7064">TWO28</f>
        <v>25436.086199999998</v>
      </c>
      <c r="TWR28" s="358"/>
      <c r="TWS28" s="358">
        <f t="shared" ref="TWS28" si="7065">TWQ28</f>
        <v>25436.086199999998</v>
      </c>
      <c r="TWT28" s="358"/>
      <c r="TWU28" s="358">
        <f t="shared" ref="TWU28" si="7066">TWS28</f>
        <v>25436.086199999998</v>
      </c>
      <c r="TWV28" s="358"/>
      <c r="TWW28" s="358">
        <f t="shared" ref="TWW28" si="7067">TWU28</f>
        <v>25436.086199999998</v>
      </c>
      <c r="TWX28" s="358"/>
      <c r="TWY28" s="358">
        <f t="shared" ref="TWY28" si="7068">TWW28</f>
        <v>25436.086199999998</v>
      </c>
      <c r="TWZ28" s="358"/>
      <c r="TXA28" s="358">
        <f t="shared" ref="TXA28" si="7069">TWY28</f>
        <v>25436.086199999998</v>
      </c>
      <c r="TXB28" s="358"/>
      <c r="TXC28" s="358">
        <f t="shared" ref="TXC28" si="7070">TXA28</f>
        <v>25436.086199999998</v>
      </c>
      <c r="TXD28" s="358"/>
      <c r="TXE28" s="358">
        <f t="shared" ref="TXE28" si="7071">TXC28</f>
        <v>25436.086199999998</v>
      </c>
      <c r="TXF28" s="358"/>
      <c r="TXG28" s="358">
        <f t="shared" ref="TXG28" si="7072">TXE28</f>
        <v>25436.086199999998</v>
      </c>
      <c r="TXH28" s="358"/>
      <c r="TXI28" s="358">
        <f t="shared" ref="TXI28" si="7073">TXG28</f>
        <v>25436.086199999998</v>
      </c>
      <c r="TXJ28" s="358"/>
      <c r="TXK28" s="358">
        <f t="shared" ref="TXK28" si="7074">TXI28</f>
        <v>25436.086199999998</v>
      </c>
      <c r="TXL28" s="358"/>
      <c r="TXM28" s="358">
        <f t="shared" ref="TXM28" si="7075">TXK28</f>
        <v>25436.086199999998</v>
      </c>
      <c r="TXN28" s="358"/>
      <c r="TXO28" s="358">
        <f t="shared" ref="TXO28" si="7076">TXM28</f>
        <v>25436.086199999998</v>
      </c>
      <c r="TXP28" s="358"/>
      <c r="TXQ28" s="358">
        <f t="shared" ref="TXQ28" si="7077">TXO28</f>
        <v>25436.086199999998</v>
      </c>
      <c r="TXR28" s="358"/>
      <c r="TXS28" s="358">
        <f t="shared" ref="TXS28" si="7078">TXQ28</f>
        <v>25436.086199999998</v>
      </c>
      <c r="TXT28" s="358"/>
      <c r="TXU28" s="358">
        <f t="shared" ref="TXU28" si="7079">TXS28</f>
        <v>25436.086199999998</v>
      </c>
      <c r="TXV28" s="358"/>
      <c r="TXW28" s="358">
        <f t="shared" ref="TXW28" si="7080">TXU28</f>
        <v>25436.086199999998</v>
      </c>
      <c r="TXX28" s="358"/>
      <c r="TXY28" s="358">
        <f t="shared" ref="TXY28" si="7081">TXW28</f>
        <v>25436.086199999998</v>
      </c>
      <c r="TXZ28" s="358"/>
      <c r="TYA28" s="358">
        <f t="shared" ref="TYA28" si="7082">TXY28</f>
        <v>25436.086199999998</v>
      </c>
      <c r="TYB28" s="358"/>
      <c r="TYC28" s="358">
        <f t="shared" ref="TYC28" si="7083">TYA28</f>
        <v>25436.086199999998</v>
      </c>
      <c r="TYD28" s="358"/>
      <c r="TYE28" s="358">
        <f t="shared" ref="TYE28" si="7084">TYC28</f>
        <v>25436.086199999998</v>
      </c>
      <c r="TYF28" s="358"/>
      <c r="TYG28" s="358">
        <f t="shared" ref="TYG28" si="7085">TYE28</f>
        <v>25436.086199999998</v>
      </c>
      <c r="TYH28" s="358"/>
      <c r="TYI28" s="358">
        <f t="shared" ref="TYI28" si="7086">TYG28</f>
        <v>25436.086199999998</v>
      </c>
      <c r="TYJ28" s="358"/>
      <c r="TYK28" s="358">
        <f t="shared" ref="TYK28" si="7087">TYI28</f>
        <v>25436.086199999998</v>
      </c>
      <c r="TYL28" s="358"/>
      <c r="TYM28" s="358">
        <f t="shared" ref="TYM28" si="7088">TYK28</f>
        <v>25436.086199999998</v>
      </c>
      <c r="TYN28" s="358"/>
      <c r="TYO28" s="358">
        <f t="shared" ref="TYO28" si="7089">TYM28</f>
        <v>25436.086199999998</v>
      </c>
      <c r="TYP28" s="358"/>
      <c r="TYQ28" s="358">
        <f t="shared" ref="TYQ28" si="7090">TYO28</f>
        <v>25436.086199999998</v>
      </c>
      <c r="TYR28" s="358"/>
      <c r="TYS28" s="358">
        <f t="shared" ref="TYS28" si="7091">TYQ28</f>
        <v>25436.086199999998</v>
      </c>
      <c r="TYT28" s="358"/>
      <c r="TYU28" s="358">
        <f t="shared" ref="TYU28" si="7092">TYS28</f>
        <v>25436.086199999998</v>
      </c>
      <c r="TYV28" s="358"/>
      <c r="TYW28" s="358">
        <f t="shared" ref="TYW28" si="7093">TYU28</f>
        <v>25436.086199999998</v>
      </c>
      <c r="TYX28" s="358"/>
      <c r="TYY28" s="358">
        <f t="shared" ref="TYY28" si="7094">TYW28</f>
        <v>25436.086199999998</v>
      </c>
      <c r="TYZ28" s="358"/>
      <c r="TZA28" s="358">
        <f t="shared" ref="TZA28" si="7095">TYY28</f>
        <v>25436.086199999998</v>
      </c>
      <c r="TZB28" s="358"/>
      <c r="TZC28" s="358">
        <f t="shared" ref="TZC28" si="7096">TZA28</f>
        <v>25436.086199999998</v>
      </c>
      <c r="TZD28" s="358"/>
      <c r="TZE28" s="358">
        <f t="shared" ref="TZE28" si="7097">TZC28</f>
        <v>25436.086199999998</v>
      </c>
      <c r="TZF28" s="358"/>
      <c r="TZG28" s="358">
        <f t="shared" ref="TZG28" si="7098">TZE28</f>
        <v>25436.086199999998</v>
      </c>
      <c r="TZH28" s="358"/>
      <c r="TZI28" s="358">
        <f t="shared" ref="TZI28" si="7099">TZG28</f>
        <v>25436.086199999998</v>
      </c>
      <c r="TZJ28" s="358"/>
      <c r="TZK28" s="358">
        <f t="shared" ref="TZK28" si="7100">TZI28</f>
        <v>25436.086199999998</v>
      </c>
      <c r="TZL28" s="358"/>
      <c r="TZM28" s="358">
        <f t="shared" ref="TZM28" si="7101">TZK28</f>
        <v>25436.086199999998</v>
      </c>
      <c r="TZN28" s="358"/>
      <c r="TZO28" s="358">
        <f t="shared" ref="TZO28" si="7102">TZM28</f>
        <v>25436.086199999998</v>
      </c>
      <c r="TZP28" s="358"/>
      <c r="TZQ28" s="358">
        <f t="shared" ref="TZQ28" si="7103">TZO28</f>
        <v>25436.086199999998</v>
      </c>
      <c r="TZR28" s="358"/>
      <c r="TZS28" s="358">
        <f t="shared" ref="TZS28" si="7104">TZQ28</f>
        <v>25436.086199999998</v>
      </c>
      <c r="TZT28" s="358"/>
      <c r="TZU28" s="358">
        <f t="shared" ref="TZU28" si="7105">TZS28</f>
        <v>25436.086199999998</v>
      </c>
      <c r="TZV28" s="358"/>
      <c r="TZW28" s="358">
        <f t="shared" ref="TZW28" si="7106">TZU28</f>
        <v>25436.086199999998</v>
      </c>
      <c r="TZX28" s="358"/>
      <c r="TZY28" s="358">
        <f t="shared" ref="TZY28" si="7107">TZW28</f>
        <v>25436.086199999998</v>
      </c>
      <c r="TZZ28" s="358"/>
      <c r="UAA28" s="358">
        <f t="shared" ref="UAA28" si="7108">TZY28</f>
        <v>25436.086199999998</v>
      </c>
      <c r="UAB28" s="358"/>
      <c r="UAC28" s="358">
        <f t="shared" ref="UAC28" si="7109">UAA28</f>
        <v>25436.086199999998</v>
      </c>
      <c r="UAD28" s="358"/>
      <c r="UAE28" s="358">
        <f t="shared" ref="UAE28" si="7110">UAC28</f>
        <v>25436.086199999998</v>
      </c>
      <c r="UAF28" s="358"/>
      <c r="UAG28" s="358">
        <f t="shared" ref="UAG28" si="7111">UAE28</f>
        <v>25436.086199999998</v>
      </c>
      <c r="UAH28" s="358"/>
      <c r="UAI28" s="358">
        <f t="shared" ref="UAI28" si="7112">UAG28</f>
        <v>25436.086199999998</v>
      </c>
      <c r="UAJ28" s="358"/>
      <c r="UAK28" s="358">
        <f t="shared" ref="UAK28" si="7113">UAI28</f>
        <v>25436.086199999998</v>
      </c>
      <c r="UAL28" s="358"/>
      <c r="UAM28" s="358">
        <f t="shared" ref="UAM28" si="7114">UAK28</f>
        <v>25436.086199999998</v>
      </c>
      <c r="UAN28" s="358"/>
      <c r="UAO28" s="358">
        <f t="shared" ref="UAO28" si="7115">UAM28</f>
        <v>25436.086199999998</v>
      </c>
      <c r="UAP28" s="358"/>
      <c r="UAQ28" s="358">
        <f t="shared" ref="UAQ28" si="7116">UAO28</f>
        <v>25436.086199999998</v>
      </c>
      <c r="UAR28" s="358"/>
      <c r="UAS28" s="358">
        <f t="shared" ref="UAS28" si="7117">UAQ28</f>
        <v>25436.086199999998</v>
      </c>
      <c r="UAT28" s="358"/>
      <c r="UAU28" s="358">
        <f t="shared" ref="UAU28" si="7118">UAS28</f>
        <v>25436.086199999998</v>
      </c>
      <c r="UAV28" s="358"/>
      <c r="UAW28" s="358">
        <f t="shared" ref="UAW28" si="7119">UAU28</f>
        <v>25436.086199999998</v>
      </c>
      <c r="UAX28" s="358"/>
      <c r="UAY28" s="358">
        <f t="shared" ref="UAY28" si="7120">UAW28</f>
        <v>25436.086199999998</v>
      </c>
      <c r="UAZ28" s="358"/>
      <c r="UBA28" s="358">
        <f t="shared" ref="UBA28" si="7121">UAY28</f>
        <v>25436.086199999998</v>
      </c>
      <c r="UBB28" s="358"/>
      <c r="UBC28" s="358">
        <f t="shared" ref="UBC28" si="7122">UBA28</f>
        <v>25436.086199999998</v>
      </c>
      <c r="UBD28" s="358"/>
      <c r="UBE28" s="358">
        <f t="shared" ref="UBE28" si="7123">UBC28</f>
        <v>25436.086199999998</v>
      </c>
      <c r="UBF28" s="358"/>
      <c r="UBG28" s="358">
        <f t="shared" ref="UBG28" si="7124">UBE28</f>
        <v>25436.086199999998</v>
      </c>
      <c r="UBH28" s="358"/>
      <c r="UBI28" s="358">
        <f t="shared" ref="UBI28" si="7125">UBG28</f>
        <v>25436.086199999998</v>
      </c>
      <c r="UBJ28" s="358"/>
      <c r="UBK28" s="358">
        <f t="shared" ref="UBK28" si="7126">UBI28</f>
        <v>25436.086199999998</v>
      </c>
      <c r="UBL28" s="358"/>
      <c r="UBM28" s="358">
        <f t="shared" ref="UBM28" si="7127">UBK28</f>
        <v>25436.086199999998</v>
      </c>
      <c r="UBN28" s="358"/>
      <c r="UBO28" s="358">
        <f t="shared" ref="UBO28" si="7128">UBM28</f>
        <v>25436.086199999998</v>
      </c>
      <c r="UBP28" s="358"/>
      <c r="UBQ28" s="358">
        <f t="shared" ref="UBQ28" si="7129">UBO28</f>
        <v>25436.086199999998</v>
      </c>
      <c r="UBR28" s="358"/>
      <c r="UBS28" s="358">
        <f t="shared" ref="UBS28" si="7130">UBQ28</f>
        <v>25436.086199999998</v>
      </c>
      <c r="UBT28" s="358"/>
      <c r="UBU28" s="358">
        <f t="shared" ref="UBU28" si="7131">UBS28</f>
        <v>25436.086199999998</v>
      </c>
      <c r="UBV28" s="358"/>
      <c r="UBW28" s="358">
        <f t="shared" ref="UBW28" si="7132">UBU28</f>
        <v>25436.086199999998</v>
      </c>
      <c r="UBX28" s="358"/>
      <c r="UBY28" s="358">
        <f t="shared" ref="UBY28" si="7133">UBW28</f>
        <v>25436.086199999998</v>
      </c>
      <c r="UBZ28" s="358"/>
      <c r="UCA28" s="358">
        <f t="shared" ref="UCA28" si="7134">UBY28</f>
        <v>25436.086199999998</v>
      </c>
      <c r="UCB28" s="358"/>
      <c r="UCC28" s="358">
        <f t="shared" ref="UCC28" si="7135">UCA28</f>
        <v>25436.086199999998</v>
      </c>
      <c r="UCD28" s="358"/>
      <c r="UCE28" s="358">
        <f t="shared" ref="UCE28" si="7136">UCC28</f>
        <v>25436.086199999998</v>
      </c>
      <c r="UCF28" s="358"/>
      <c r="UCG28" s="358">
        <f t="shared" ref="UCG28" si="7137">UCE28</f>
        <v>25436.086199999998</v>
      </c>
      <c r="UCH28" s="358"/>
      <c r="UCI28" s="358">
        <f t="shared" ref="UCI28" si="7138">UCG28</f>
        <v>25436.086199999998</v>
      </c>
      <c r="UCJ28" s="358"/>
      <c r="UCK28" s="358">
        <f t="shared" ref="UCK28" si="7139">UCI28</f>
        <v>25436.086199999998</v>
      </c>
      <c r="UCL28" s="358"/>
      <c r="UCM28" s="358">
        <f t="shared" ref="UCM28" si="7140">UCK28</f>
        <v>25436.086199999998</v>
      </c>
      <c r="UCN28" s="358"/>
      <c r="UCO28" s="358">
        <f t="shared" ref="UCO28" si="7141">UCM28</f>
        <v>25436.086199999998</v>
      </c>
      <c r="UCP28" s="358"/>
      <c r="UCQ28" s="358">
        <f t="shared" ref="UCQ28" si="7142">UCO28</f>
        <v>25436.086199999998</v>
      </c>
      <c r="UCR28" s="358"/>
      <c r="UCS28" s="358">
        <f t="shared" ref="UCS28" si="7143">UCQ28</f>
        <v>25436.086199999998</v>
      </c>
      <c r="UCT28" s="358"/>
      <c r="UCU28" s="358">
        <f t="shared" ref="UCU28" si="7144">UCS28</f>
        <v>25436.086199999998</v>
      </c>
      <c r="UCV28" s="358"/>
      <c r="UCW28" s="358">
        <f t="shared" ref="UCW28" si="7145">UCU28</f>
        <v>25436.086199999998</v>
      </c>
      <c r="UCX28" s="358"/>
      <c r="UCY28" s="358">
        <f t="shared" ref="UCY28" si="7146">UCW28</f>
        <v>25436.086199999998</v>
      </c>
      <c r="UCZ28" s="358"/>
      <c r="UDA28" s="358">
        <f t="shared" ref="UDA28" si="7147">UCY28</f>
        <v>25436.086199999998</v>
      </c>
      <c r="UDB28" s="358"/>
      <c r="UDC28" s="358">
        <f t="shared" ref="UDC28" si="7148">UDA28</f>
        <v>25436.086199999998</v>
      </c>
      <c r="UDD28" s="358"/>
      <c r="UDE28" s="358">
        <f t="shared" ref="UDE28" si="7149">UDC28</f>
        <v>25436.086199999998</v>
      </c>
      <c r="UDF28" s="358"/>
      <c r="UDG28" s="358">
        <f t="shared" ref="UDG28" si="7150">UDE28</f>
        <v>25436.086199999998</v>
      </c>
      <c r="UDH28" s="358"/>
      <c r="UDI28" s="358">
        <f t="shared" ref="UDI28" si="7151">UDG28</f>
        <v>25436.086199999998</v>
      </c>
      <c r="UDJ28" s="358"/>
      <c r="UDK28" s="358">
        <f t="shared" ref="UDK28" si="7152">UDI28</f>
        <v>25436.086199999998</v>
      </c>
      <c r="UDL28" s="358"/>
      <c r="UDM28" s="358">
        <f t="shared" ref="UDM28" si="7153">UDK28</f>
        <v>25436.086199999998</v>
      </c>
      <c r="UDN28" s="358"/>
      <c r="UDO28" s="358">
        <f t="shared" ref="UDO28" si="7154">UDM28</f>
        <v>25436.086199999998</v>
      </c>
      <c r="UDP28" s="358"/>
      <c r="UDQ28" s="358">
        <f t="shared" ref="UDQ28" si="7155">UDO28</f>
        <v>25436.086199999998</v>
      </c>
      <c r="UDR28" s="358"/>
      <c r="UDS28" s="358">
        <f t="shared" ref="UDS28" si="7156">UDQ28</f>
        <v>25436.086199999998</v>
      </c>
      <c r="UDT28" s="358"/>
      <c r="UDU28" s="358">
        <f t="shared" ref="UDU28" si="7157">UDS28</f>
        <v>25436.086199999998</v>
      </c>
      <c r="UDV28" s="358"/>
      <c r="UDW28" s="358">
        <f t="shared" ref="UDW28" si="7158">UDU28</f>
        <v>25436.086199999998</v>
      </c>
      <c r="UDX28" s="358"/>
      <c r="UDY28" s="358">
        <f t="shared" ref="UDY28" si="7159">UDW28</f>
        <v>25436.086199999998</v>
      </c>
      <c r="UDZ28" s="358"/>
      <c r="UEA28" s="358">
        <f t="shared" ref="UEA28" si="7160">UDY28</f>
        <v>25436.086199999998</v>
      </c>
      <c r="UEB28" s="358"/>
      <c r="UEC28" s="358">
        <f t="shared" ref="UEC28" si="7161">UEA28</f>
        <v>25436.086199999998</v>
      </c>
      <c r="UED28" s="358"/>
      <c r="UEE28" s="358">
        <f t="shared" ref="UEE28" si="7162">UEC28</f>
        <v>25436.086199999998</v>
      </c>
      <c r="UEF28" s="358"/>
      <c r="UEG28" s="358">
        <f t="shared" ref="UEG28" si="7163">UEE28</f>
        <v>25436.086199999998</v>
      </c>
      <c r="UEH28" s="358"/>
      <c r="UEI28" s="358">
        <f t="shared" ref="UEI28" si="7164">UEG28</f>
        <v>25436.086199999998</v>
      </c>
      <c r="UEJ28" s="358"/>
      <c r="UEK28" s="358">
        <f t="shared" ref="UEK28" si="7165">UEI28</f>
        <v>25436.086199999998</v>
      </c>
      <c r="UEL28" s="358"/>
      <c r="UEM28" s="358">
        <f t="shared" ref="UEM28" si="7166">UEK28</f>
        <v>25436.086199999998</v>
      </c>
      <c r="UEN28" s="358"/>
      <c r="UEO28" s="358">
        <f t="shared" ref="UEO28" si="7167">UEM28</f>
        <v>25436.086199999998</v>
      </c>
      <c r="UEP28" s="358"/>
      <c r="UEQ28" s="358">
        <f t="shared" ref="UEQ28" si="7168">UEO28</f>
        <v>25436.086199999998</v>
      </c>
      <c r="UER28" s="358"/>
      <c r="UES28" s="358">
        <f t="shared" ref="UES28" si="7169">UEQ28</f>
        <v>25436.086199999998</v>
      </c>
      <c r="UET28" s="358"/>
      <c r="UEU28" s="358">
        <f t="shared" ref="UEU28" si="7170">UES28</f>
        <v>25436.086199999998</v>
      </c>
      <c r="UEV28" s="358"/>
      <c r="UEW28" s="358">
        <f t="shared" ref="UEW28" si="7171">UEU28</f>
        <v>25436.086199999998</v>
      </c>
      <c r="UEX28" s="358"/>
      <c r="UEY28" s="358">
        <f t="shared" ref="UEY28" si="7172">UEW28</f>
        <v>25436.086199999998</v>
      </c>
      <c r="UEZ28" s="358"/>
      <c r="UFA28" s="358">
        <f t="shared" ref="UFA28" si="7173">UEY28</f>
        <v>25436.086199999998</v>
      </c>
      <c r="UFB28" s="358"/>
      <c r="UFC28" s="358">
        <f t="shared" ref="UFC28" si="7174">UFA28</f>
        <v>25436.086199999998</v>
      </c>
      <c r="UFD28" s="358"/>
      <c r="UFE28" s="358">
        <f t="shared" ref="UFE28" si="7175">UFC28</f>
        <v>25436.086199999998</v>
      </c>
      <c r="UFF28" s="358"/>
      <c r="UFG28" s="358">
        <f t="shared" ref="UFG28" si="7176">UFE28</f>
        <v>25436.086199999998</v>
      </c>
      <c r="UFH28" s="358"/>
      <c r="UFI28" s="358">
        <f t="shared" ref="UFI28" si="7177">UFG28</f>
        <v>25436.086199999998</v>
      </c>
      <c r="UFJ28" s="358"/>
      <c r="UFK28" s="358">
        <f t="shared" ref="UFK28" si="7178">UFI28</f>
        <v>25436.086199999998</v>
      </c>
      <c r="UFL28" s="358"/>
      <c r="UFM28" s="358">
        <f t="shared" ref="UFM28" si="7179">UFK28</f>
        <v>25436.086199999998</v>
      </c>
      <c r="UFN28" s="358"/>
      <c r="UFO28" s="358">
        <f t="shared" ref="UFO28" si="7180">UFM28</f>
        <v>25436.086199999998</v>
      </c>
      <c r="UFP28" s="358"/>
      <c r="UFQ28" s="358">
        <f t="shared" ref="UFQ28" si="7181">UFO28</f>
        <v>25436.086199999998</v>
      </c>
      <c r="UFR28" s="358"/>
      <c r="UFS28" s="358">
        <f t="shared" ref="UFS28" si="7182">UFQ28</f>
        <v>25436.086199999998</v>
      </c>
      <c r="UFT28" s="358"/>
      <c r="UFU28" s="358">
        <f t="shared" ref="UFU28" si="7183">UFS28</f>
        <v>25436.086199999998</v>
      </c>
      <c r="UFV28" s="358"/>
      <c r="UFW28" s="358">
        <f t="shared" ref="UFW28" si="7184">UFU28</f>
        <v>25436.086199999998</v>
      </c>
      <c r="UFX28" s="358"/>
      <c r="UFY28" s="358">
        <f t="shared" ref="UFY28" si="7185">UFW28</f>
        <v>25436.086199999998</v>
      </c>
      <c r="UFZ28" s="358"/>
      <c r="UGA28" s="358">
        <f t="shared" ref="UGA28" si="7186">UFY28</f>
        <v>25436.086199999998</v>
      </c>
      <c r="UGB28" s="358"/>
      <c r="UGC28" s="358">
        <f t="shared" ref="UGC28" si="7187">UGA28</f>
        <v>25436.086199999998</v>
      </c>
      <c r="UGD28" s="358"/>
      <c r="UGE28" s="358">
        <f t="shared" ref="UGE28" si="7188">UGC28</f>
        <v>25436.086199999998</v>
      </c>
      <c r="UGF28" s="358"/>
      <c r="UGG28" s="358">
        <f t="shared" ref="UGG28" si="7189">UGE28</f>
        <v>25436.086199999998</v>
      </c>
      <c r="UGH28" s="358"/>
      <c r="UGI28" s="358">
        <f t="shared" ref="UGI28" si="7190">UGG28</f>
        <v>25436.086199999998</v>
      </c>
      <c r="UGJ28" s="358"/>
      <c r="UGK28" s="358">
        <f t="shared" ref="UGK28" si="7191">UGI28</f>
        <v>25436.086199999998</v>
      </c>
      <c r="UGL28" s="358"/>
      <c r="UGM28" s="358">
        <f t="shared" ref="UGM28" si="7192">UGK28</f>
        <v>25436.086199999998</v>
      </c>
      <c r="UGN28" s="358"/>
      <c r="UGO28" s="358">
        <f t="shared" ref="UGO28" si="7193">UGM28</f>
        <v>25436.086199999998</v>
      </c>
      <c r="UGP28" s="358"/>
      <c r="UGQ28" s="358">
        <f t="shared" ref="UGQ28" si="7194">UGO28</f>
        <v>25436.086199999998</v>
      </c>
      <c r="UGR28" s="358"/>
      <c r="UGS28" s="358">
        <f t="shared" ref="UGS28" si="7195">UGQ28</f>
        <v>25436.086199999998</v>
      </c>
      <c r="UGT28" s="358"/>
      <c r="UGU28" s="358">
        <f t="shared" ref="UGU28" si="7196">UGS28</f>
        <v>25436.086199999998</v>
      </c>
      <c r="UGV28" s="358"/>
      <c r="UGW28" s="358">
        <f t="shared" ref="UGW28" si="7197">UGU28</f>
        <v>25436.086199999998</v>
      </c>
      <c r="UGX28" s="358"/>
      <c r="UGY28" s="358">
        <f t="shared" ref="UGY28" si="7198">UGW28</f>
        <v>25436.086199999998</v>
      </c>
      <c r="UGZ28" s="358"/>
      <c r="UHA28" s="358">
        <f t="shared" ref="UHA28" si="7199">UGY28</f>
        <v>25436.086199999998</v>
      </c>
      <c r="UHB28" s="358"/>
      <c r="UHC28" s="358">
        <f t="shared" ref="UHC28" si="7200">UHA28</f>
        <v>25436.086199999998</v>
      </c>
      <c r="UHD28" s="358"/>
      <c r="UHE28" s="358">
        <f t="shared" ref="UHE28" si="7201">UHC28</f>
        <v>25436.086199999998</v>
      </c>
      <c r="UHF28" s="358"/>
      <c r="UHG28" s="358">
        <f t="shared" ref="UHG28" si="7202">UHE28</f>
        <v>25436.086199999998</v>
      </c>
      <c r="UHH28" s="358"/>
      <c r="UHI28" s="358">
        <f t="shared" ref="UHI28" si="7203">UHG28</f>
        <v>25436.086199999998</v>
      </c>
      <c r="UHJ28" s="358"/>
      <c r="UHK28" s="358">
        <f t="shared" ref="UHK28" si="7204">UHI28</f>
        <v>25436.086199999998</v>
      </c>
      <c r="UHL28" s="358"/>
      <c r="UHM28" s="358">
        <f t="shared" ref="UHM28" si="7205">UHK28</f>
        <v>25436.086199999998</v>
      </c>
      <c r="UHN28" s="358"/>
      <c r="UHO28" s="358">
        <f t="shared" ref="UHO28" si="7206">UHM28</f>
        <v>25436.086199999998</v>
      </c>
      <c r="UHP28" s="358"/>
      <c r="UHQ28" s="358">
        <f t="shared" ref="UHQ28" si="7207">UHO28</f>
        <v>25436.086199999998</v>
      </c>
      <c r="UHR28" s="358"/>
      <c r="UHS28" s="358">
        <f t="shared" ref="UHS28" si="7208">UHQ28</f>
        <v>25436.086199999998</v>
      </c>
      <c r="UHT28" s="358"/>
      <c r="UHU28" s="358">
        <f t="shared" ref="UHU28" si="7209">UHS28</f>
        <v>25436.086199999998</v>
      </c>
      <c r="UHV28" s="358"/>
      <c r="UHW28" s="358">
        <f t="shared" ref="UHW28" si="7210">UHU28</f>
        <v>25436.086199999998</v>
      </c>
      <c r="UHX28" s="358"/>
      <c r="UHY28" s="358">
        <f t="shared" ref="UHY28" si="7211">UHW28</f>
        <v>25436.086199999998</v>
      </c>
      <c r="UHZ28" s="358"/>
      <c r="UIA28" s="358">
        <f t="shared" ref="UIA28" si="7212">UHY28</f>
        <v>25436.086199999998</v>
      </c>
      <c r="UIB28" s="358"/>
      <c r="UIC28" s="358">
        <f t="shared" ref="UIC28" si="7213">UIA28</f>
        <v>25436.086199999998</v>
      </c>
      <c r="UID28" s="358"/>
      <c r="UIE28" s="358">
        <f t="shared" ref="UIE28" si="7214">UIC28</f>
        <v>25436.086199999998</v>
      </c>
      <c r="UIF28" s="358"/>
      <c r="UIG28" s="358">
        <f t="shared" ref="UIG28" si="7215">UIE28</f>
        <v>25436.086199999998</v>
      </c>
      <c r="UIH28" s="358"/>
      <c r="UII28" s="358">
        <f t="shared" ref="UII28" si="7216">UIG28</f>
        <v>25436.086199999998</v>
      </c>
      <c r="UIJ28" s="358"/>
      <c r="UIK28" s="358">
        <f t="shared" ref="UIK28" si="7217">UII28</f>
        <v>25436.086199999998</v>
      </c>
      <c r="UIL28" s="358"/>
      <c r="UIM28" s="358">
        <f t="shared" ref="UIM28" si="7218">UIK28</f>
        <v>25436.086199999998</v>
      </c>
      <c r="UIN28" s="358"/>
      <c r="UIO28" s="358">
        <f t="shared" ref="UIO28" si="7219">UIM28</f>
        <v>25436.086199999998</v>
      </c>
      <c r="UIP28" s="358"/>
      <c r="UIQ28" s="358">
        <f t="shared" ref="UIQ28" si="7220">UIO28</f>
        <v>25436.086199999998</v>
      </c>
      <c r="UIR28" s="358"/>
      <c r="UIS28" s="358">
        <f t="shared" ref="UIS28" si="7221">UIQ28</f>
        <v>25436.086199999998</v>
      </c>
      <c r="UIT28" s="358"/>
      <c r="UIU28" s="358">
        <f t="shared" ref="UIU28" si="7222">UIS28</f>
        <v>25436.086199999998</v>
      </c>
      <c r="UIV28" s="358"/>
      <c r="UIW28" s="358">
        <f t="shared" ref="UIW28" si="7223">UIU28</f>
        <v>25436.086199999998</v>
      </c>
      <c r="UIX28" s="358"/>
      <c r="UIY28" s="358">
        <f t="shared" ref="UIY28" si="7224">UIW28</f>
        <v>25436.086199999998</v>
      </c>
      <c r="UIZ28" s="358"/>
      <c r="UJA28" s="358">
        <f t="shared" ref="UJA28" si="7225">UIY28</f>
        <v>25436.086199999998</v>
      </c>
      <c r="UJB28" s="358"/>
      <c r="UJC28" s="358">
        <f t="shared" ref="UJC28" si="7226">UJA28</f>
        <v>25436.086199999998</v>
      </c>
      <c r="UJD28" s="358"/>
      <c r="UJE28" s="358">
        <f t="shared" ref="UJE28" si="7227">UJC28</f>
        <v>25436.086199999998</v>
      </c>
      <c r="UJF28" s="358"/>
      <c r="UJG28" s="358">
        <f t="shared" ref="UJG28" si="7228">UJE28</f>
        <v>25436.086199999998</v>
      </c>
      <c r="UJH28" s="358"/>
      <c r="UJI28" s="358">
        <f t="shared" ref="UJI28" si="7229">UJG28</f>
        <v>25436.086199999998</v>
      </c>
      <c r="UJJ28" s="358"/>
      <c r="UJK28" s="358">
        <f t="shared" ref="UJK28" si="7230">UJI28</f>
        <v>25436.086199999998</v>
      </c>
      <c r="UJL28" s="358"/>
      <c r="UJM28" s="358">
        <f t="shared" ref="UJM28" si="7231">UJK28</f>
        <v>25436.086199999998</v>
      </c>
      <c r="UJN28" s="358"/>
      <c r="UJO28" s="358">
        <f t="shared" ref="UJO28" si="7232">UJM28</f>
        <v>25436.086199999998</v>
      </c>
      <c r="UJP28" s="358"/>
      <c r="UJQ28" s="358">
        <f t="shared" ref="UJQ28" si="7233">UJO28</f>
        <v>25436.086199999998</v>
      </c>
      <c r="UJR28" s="358"/>
      <c r="UJS28" s="358">
        <f t="shared" ref="UJS28" si="7234">UJQ28</f>
        <v>25436.086199999998</v>
      </c>
      <c r="UJT28" s="358"/>
      <c r="UJU28" s="358">
        <f t="shared" ref="UJU28" si="7235">UJS28</f>
        <v>25436.086199999998</v>
      </c>
      <c r="UJV28" s="358"/>
      <c r="UJW28" s="358">
        <f t="shared" ref="UJW28" si="7236">UJU28</f>
        <v>25436.086199999998</v>
      </c>
      <c r="UJX28" s="358"/>
      <c r="UJY28" s="358">
        <f t="shared" ref="UJY28" si="7237">UJW28</f>
        <v>25436.086199999998</v>
      </c>
      <c r="UJZ28" s="358"/>
      <c r="UKA28" s="358">
        <f t="shared" ref="UKA28" si="7238">UJY28</f>
        <v>25436.086199999998</v>
      </c>
      <c r="UKB28" s="358"/>
      <c r="UKC28" s="358">
        <f t="shared" ref="UKC28" si="7239">UKA28</f>
        <v>25436.086199999998</v>
      </c>
      <c r="UKD28" s="358"/>
      <c r="UKE28" s="358">
        <f t="shared" ref="UKE28" si="7240">UKC28</f>
        <v>25436.086199999998</v>
      </c>
      <c r="UKF28" s="358"/>
      <c r="UKG28" s="358">
        <f t="shared" ref="UKG28" si="7241">UKE28</f>
        <v>25436.086199999998</v>
      </c>
      <c r="UKH28" s="358"/>
      <c r="UKI28" s="358">
        <f t="shared" ref="UKI28" si="7242">UKG28</f>
        <v>25436.086199999998</v>
      </c>
      <c r="UKJ28" s="358"/>
      <c r="UKK28" s="358">
        <f t="shared" ref="UKK28" si="7243">UKI28</f>
        <v>25436.086199999998</v>
      </c>
      <c r="UKL28" s="358"/>
      <c r="UKM28" s="358">
        <f t="shared" ref="UKM28" si="7244">UKK28</f>
        <v>25436.086199999998</v>
      </c>
      <c r="UKN28" s="358"/>
      <c r="UKO28" s="358">
        <f t="shared" ref="UKO28" si="7245">UKM28</f>
        <v>25436.086199999998</v>
      </c>
      <c r="UKP28" s="358"/>
      <c r="UKQ28" s="358">
        <f t="shared" ref="UKQ28" si="7246">UKO28</f>
        <v>25436.086199999998</v>
      </c>
      <c r="UKR28" s="358"/>
      <c r="UKS28" s="358">
        <f t="shared" ref="UKS28" si="7247">UKQ28</f>
        <v>25436.086199999998</v>
      </c>
      <c r="UKT28" s="358"/>
      <c r="UKU28" s="358">
        <f t="shared" ref="UKU28" si="7248">UKS28</f>
        <v>25436.086199999998</v>
      </c>
      <c r="UKV28" s="358"/>
      <c r="UKW28" s="358">
        <f t="shared" ref="UKW28" si="7249">UKU28</f>
        <v>25436.086199999998</v>
      </c>
      <c r="UKX28" s="358"/>
      <c r="UKY28" s="358">
        <f t="shared" ref="UKY28" si="7250">UKW28</f>
        <v>25436.086199999998</v>
      </c>
      <c r="UKZ28" s="358"/>
      <c r="ULA28" s="358">
        <f t="shared" ref="ULA28" si="7251">UKY28</f>
        <v>25436.086199999998</v>
      </c>
      <c r="ULB28" s="358"/>
      <c r="ULC28" s="358">
        <f t="shared" ref="ULC28" si="7252">ULA28</f>
        <v>25436.086199999998</v>
      </c>
      <c r="ULD28" s="358"/>
      <c r="ULE28" s="358">
        <f t="shared" ref="ULE28" si="7253">ULC28</f>
        <v>25436.086199999998</v>
      </c>
      <c r="ULF28" s="358"/>
      <c r="ULG28" s="358">
        <f t="shared" ref="ULG28" si="7254">ULE28</f>
        <v>25436.086199999998</v>
      </c>
      <c r="ULH28" s="358"/>
      <c r="ULI28" s="358">
        <f t="shared" ref="ULI28" si="7255">ULG28</f>
        <v>25436.086199999998</v>
      </c>
      <c r="ULJ28" s="358"/>
      <c r="ULK28" s="358">
        <f t="shared" ref="ULK28" si="7256">ULI28</f>
        <v>25436.086199999998</v>
      </c>
      <c r="ULL28" s="358"/>
      <c r="ULM28" s="358">
        <f t="shared" ref="ULM28" si="7257">ULK28</f>
        <v>25436.086199999998</v>
      </c>
      <c r="ULN28" s="358"/>
      <c r="ULO28" s="358">
        <f t="shared" ref="ULO28" si="7258">ULM28</f>
        <v>25436.086199999998</v>
      </c>
      <c r="ULP28" s="358"/>
      <c r="ULQ28" s="358">
        <f t="shared" ref="ULQ28" si="7259">ULO28</f>
        <v>25436.086199999998</v>
      </c>
      <c r="ULR28" s="358"/>
      <c r="ULS28" s="358">
        <f t="shared" ref="ULS28" si="7260">ULQ28</f>
        <v>25436.086199999998</v>
      </c>
      <c r="ULT28" s="358"/>
      <c r="ULU28" s="358">
        <f t="shared" ref="ULU28" si="7261">ULS28</f>
        <v>25436.086199999998</v>
      </c>
      <c r="ULV28" s="358"/>
      <c r="ULW28" s="358">
        <f t="shared" ref="ULW28" si="7262">ULU28</f>
        <v>25436.086199999998</v>
      </c>
      <c r="ULX28" s="358"/>
      <c r="ULY28" s="358">
        <f t="shared" ref="ULY28" si="7263">ULW28</f>
        <v>25436.086199999998</v>
      </c>
      <c r="ULZ28" s="358"/>
      <c r="UMA28" s="358">
        <f t="shared" ref="UMA28" si="7264">ULY28</f>
        <v>25436.086199999998</v>
      </c>
      <c r="UMB28" s="358"/>
      <c r="UMC28" s="358">
        <f t="shared" ref="UMC28" si="7265">UMA28</f>
        <v>25436.086199999998</v>
      </c>
      <c r="UMD28" s="358"/>
      <c r="UME28" s="358">
        <f t="shared" ref="UME28" si="7266">UMC28</f>
        <v>25436.086199999998</v>
      </c>
      <c r="UMF28" s="358"/>
      <c r="UMG28" s="358">
        <f t="shared" ref="UMG28" si="7267">UME28</f>
        <v>25436.086199999998</v>
      </c>
      <c r="UMH28" s="358"/>
      <c r="UMI28" s="358">
        <f t="shared" ref="UMI28" si="7268">UMG28</f>
        <v>25436.086199999998</v>
      </c>
      <c r="UMJ28" s="358"/>
      <c r="UMK28" s="358">
        <f t="shared" ref="UMK28" si="7269">UMI28</f>
        <v>25436.086199999998</v>
      </c>
      <c r="UML28" s="358"/>
      <c r="UMM28" s="358">
        <f t="shared" ref="UMM28" si="7270">UMK28</f>
        <v>25436.086199999998</v>
      </c>
      <c r="UMN28" s="358"/>
      <c r="UMO28" s="358">
        <f t="shared" ref="UMO28" si="7271">UMM28</f>
        <v>25436.086199999998</v>
      </c>
      <c r="UMP28" s="358"/>
      <c r="UMQ28" s="358">
        <f t="shared" ref="UMQ28" si="7272">UMO28</f>
        <v>25436.086199999998</v>
      </c>
      <c r="UMR28" s="358"/>
      <c r="UMS28" s="358">
        <f t="shared" ref="UMS28" si="7273">UMQ28</f>
        <v>25436.086199999998</v>
      </c>
      <c r="UMT28" s="358"/>
      <c r="UMU28" s="358">
        <f t="shared" ref="UMU28" si="7274">UMS28</f>
        <v>25436.086199999998</v>
      </c>
      <c r="UMV28" s="358"/>
      <c r="UMW28" s="358">
        <f t="shared" ref="UMW28" si="7275">UMU28</f>
        <v>25436.086199999998</v>
      </c>
      <c r="UMX28" s="358"/>
      <c r="UMY28" s="358">
        <f t="shared" ref="UMY28" si="7276">UMW28</f>
        <v>25436.086199999998</v>
      </c>
      <c r="UMZ28" s="358"/>
      <c r="UNA28" s="358">
        <f t="shared" ref="UNA28" si="7277">UMY28</f>
        <v>25436.086199999998</v>
      </c>
      <c r="UNB28" s="358"/>
      <c r="UNC28" s="358">
        <f t="shared" ref="UNC28" si="7278">UNA28</f>
        <v>25436.086199999998</v>
      </c>
      <c r="UND28" s="358"/>
      <c r="UNE28" s="358">
        <f t="shared" ref="UNE28" si="7279">UNC28</f>
        <v>25436.086199999998</v>
      </c>
      <c r="UNF28" s="358"/>
      <c r="UNG28" s="358">
        <f t="shared" ref="UNG28" si="7280">UNE28</f>
        <v>25436.086199999998</v>
      </c>
      <c r="UNH28" s="358"/>
      <c r="UNI28" s="358">
        <f t="shared" ref="UNI28" si="7281">UNG28</f>
        <v>25436.086199999998</v>
      </c>
      <c r="UNJ28" s="358"/>
      <c r="UNK28" s="358">
        <f t="shared" ref="UNK28" si="7282">UNI28</f>
        <v>25436.086199999998</v>
      </c>
      <c r="UNL28" s="358"/>
      <c r="UNM28" s="358">
        <f t="shared" ref="UNM28" si="7283">UNK28</f>
        <v>25436.086199999998</v>
      </c>
      <c r="UNN28" s="358"/>
      <c r="UNO28" s="358">
        <f t="shared" ref="UNO28" si="7284">UNM28</f>
        <v>25436.086199999998</v>
      </c>
      <c r="UNP28" s="358"/>
      <c r="UNQ28" s="358">
        <f t="shared" ref="UNQ28" si="7285">UNO28</f>
        <v>25436.086199999998</v>
      </c>
      <c r="UNR28" s="358"/>
      <c r="UNS28" s="358">
        <f t="shared" ref="UNS28" si="7286">UNQ28</f>
        <v>25436.086199999998</v>
      </c>
      <c r="UNT28" s="358"/>
      <c r="UNU28" s="358">
        <f t="shared" ref="UNU28" si="7287">UNS28</f>
        <v>25436.086199999998</v>
      </c>
      <c r="UNV28" s="358"/>
      <c r="UNW28" s="358">
        <f t="shared" ref="UNW28" si="7288">UNU28</f>
        <v>25436.086199999998</v>
      </c>
      <c r="UNX28" s="358"/>
      <c r="UNY28" s="358">
        <f t="shared" ref="UNY28" si="7289">UNW28</f>
        <v>25436.086199999998</v>
      </c>
      <c r="UNZ28" s="358"/>
      <c r="UOA28" s="358">
        <f t="shared" ref="UOA28" si="7290">UNY28</f>
        <v>25436.086199999998</v>
      </c>
      <c r="UOB28" s="358"/>
      <c r="UOC28" s="358">
        <f t="shared" ref="UOC28" si="7291">UOA28</f>
        <v>25436.086199999998</v>
      </c>
      <c r="UOD28" s="358"/>
      <c r="UOE28" s="358">
        <f t="shared" ref="UOE28" si="7292">UOC28</f>
        <v>25436.086199999998</v>
      </c>
      <c r="UOF28" s="358"/>
      <c r="UOG28" s="358">
        <f t="shared" ref="UOG28" si="7293">UOE28</f>
        <v>25436.086199999998</v>
      </c>
      <c r="UOH28" s="358"/>
      <c r="UOI28" s="358">
        <f t="shared" ref="UOI28" si="7294">UOG28</f>
        <v>25436.086199999998</v>
      </c>
      <c r="UOJ28" s="358"/>
      <c r="UOK28" s="358">
        <f t="shared" ref="UOK28" si="7295">UOI28</f>
        <v>25436.086199999998</v>
      </c>
      <c r="UOL28" s="358"/>
      <c r="UOM28" s="358">
        <f t="shared" ref="UOM28" si="7296">UOK28</f>
        <v>25436.086199999998</v>
      </c>
      <c r="UON28" s="358"/>
      <c r="UOO28" s="358">
        <f t="shared" ref="UOO28" si="7297">UOM28</f>
        <v>25436.086199999998</v>
      </c>
      <c r="UOP28" s="358"/>
      <c r="UOQ28" s="358">
        <f t="shared" ref="UOQ28" si="7298">UOO28</f>
        <v>25436.086199999998</v>
      </c>
      <c r="UOR28" s="358"/>
      <c r="UOS28" s="358">
        <f t="shared" ref="UOS28" si="7299">UOQ28</f>
        <v>25436.086199999998</v>
      </c>
      <c r="UOT28" s="358"/>
      <c r="UOU28" s="358">
        <f t="shared" ref="UOU28" si="7300">UOS28</f>
        <v>25436.086199999998</v>
      </c>
      <c r="UOV28" s="358"/>
      <c r="UOW28" s="358">
        <f t="shared" ref="UOW28" si="7301">UOU28</f>
        <v>25436.086199999998</v>
      </c>
      <c r="UOX28" s="358"/>
      <c r="UOY28" s="358">
        <f t="shared" ref="UOY28" si="7302">UOW28</f>
        <v>25436.086199999998</v>
      </c>
      <c r="UOZ28" s="358"/>
      <c r="UPA28" s="358">
        <f t="shared" ref="UPA28" si="7303">UOY28</f>
        <v>25436.086199999998</v>
      </c>
      <c r="UPB28" s="358"/>
      <c r="UPC28" s="358">
        <f t="shared" ref="UPC28" si="7304">UPA28</f>
        <v>25436.086199999998</v>
      </c>
      <c r="UPD28" s="358"/>
      <c r="UPE28" s="358">
        <f t="shared" ref="UPE28" si="7305">UPC28</f>
        <v>25436.086199999998</v>
      </c>
      <c r="UPF28" s="358"/>
      <c r="UPG28" s="358">
        <f t="shared" ref="UPG28" si="7306">UPE28</f>
        <v>25436.086199999998</v>
      </c>
      <c r="UPH28" s="358"/>
      <c r="UPI28" s="358">
        <f t="shared" ref="UPI28" si="7307">UPG28</f>
        <v>25436.086199999998</v>
      </c>
      <c r="UPJ28" s="358"/>
      <c r="UPK28" s="358">
        <f t="shared" ref="UPK28" si="7308">UPI28</f>
        <v>25436.086199999998</v>
      </c>
      <c r="UPL28" s="358"/>
      <c r="UPM28" s="358">
        <f t="shared" ref="UPM28" si="7309">UPK28</f>
        <v>25436.086199999998</v>
      </c>
      <c r="UPN28" s="358"/>
      <c r="UPO28" s="358">
        <f t="shared" ref="UPO28" si="7310">UPM28</f>
        <v>25436.086199999998</v>
      </c>
      <c r="UPP28" s="358"/>
      <c r="UPQ28" s="358">
        <f t="shared" ref="UPQ28" si="7311">UPO28</f>
        <v>25436.086199999998</v>
      </c>
      <c r="UPR28" s="358"/>
      <c r="UPS28" s="358">
        <f t="shared" ref="UPS28" si="7312">UPQ28</f>
        <v>25436.086199999998</v>
      </c>
      <c r="UPT28" s="358"/>
      <c r="UPU28" s="358">
        <f t="shared" ref="UPU28" si="7313">UPS28</f>
        <v>25436.086199999998</v>
      </c>
      <c r="UPV28" s="358"/>
      <c r="UPW28" s="358">
        <f t="shared" ref="UPW28" si="7314">UPU28</f>
        <v>25436.086199999998</v>
      </c>
      <c r="UPX28" s="358"/>
      <c r="UPY28" s="358">
        <f t="shared" ref="UPY28" si="7315">UPW28</f>
        <v>25436.086199999998</v>
      </c>
      <c r="UPZ28" s="358"/>
      <c r="UQA28" s="358">
        <f t="shared" ref="UQA28" si="7316">UPY28</f>
        <v>25436.086199999998</v>
      </c>
      <c r="UQB28" s="358"/>
      <c r="UQC28" s="358">
        <f t="shared" ref="UQC28" si="7317">UQA28</f>
        <v>25436.086199999998</v>
      </c>
      <c r="UQD28" s="358"/>
      <c r="UQE28" s="358">
        <f t="shared" ref="UQE28" si="7318">UQC28</f>
        <v>25436.086199999998</v>
      </c>
      <c r="UQF28" s="358"/>
      <c r="UQG28" s="358">
        <f t="shared" ref="UQG28" si="7319">UQE28</f>
        <v>25436.086199999998</v>
      </c>
      <c r="UQH28" s="358"/>
      <c r="UQI28" s="358">
        <f t="shared" ref="UQI28" si="7320">UQG28</f>
        <v>25436.086199999998</v>
      </c>
      <c r="UQJ28" s="358"/>
      <c r="UQK28" s="358">
        <f t="shared" ref="UQK28" si="7321">UQI28</f>
        <v>25436.086199999998</v>
      </c>
      <c r="UQL28" s="358"/>
      <c r="UQM28" s="358">
        <f t="shared" ref="UQM28" si="7322">UQK28</f>
        <v>25436.086199999998</v>
      </c>
      <c r="UQN28" s="358"/>
      <c r="UQO28" s="358">
        <f t="shared" ref="UQO28" si="7323">UQM28</f>
        <v>25436.086199999998</v>
      </c>
      <c r="UQP28" s="358"/>
      <c r="UQQ28" s="358">
        <f t="shared" ref="UQQ28" si="7324">UQO28</f>
        <v>25436.086199999998</v>
      </c>
      <c r="UQR28" s="358"/>
      <c r="UQS28" s="358">
        <f t="shared" ref="UQS28" si="7325">UQQ28</f>
        <v>25436.086199999998</v>
      </c>
      <c r="UQT28" s="358"/>
      <c r="UQU28" s="358">
        <f t="shared" ref="UQU28" si="7326">UQS28</f>
        <v>25436.086199999998</v>
      </c>
      <c r="UQV28" s="358"/>
      <c r="UQW28" s="358">
        <f t="shared" ref="UQW28" si="7327">UQU28</f>
        <v>25436.086199999998</v>
      </c>
      <c r="UQX28" s="358"/>
      <c r="UQY28" s="358">
        <f t="shared" ref="UQY28" si="7328">UQW28</f>
        <v>25436.086199999998</v>
      </c>
      <c r="UQZ28" s="358"/>
      <c r="URA28" s="358">
        <f t="shared" ref="URA28" si="7329">UQY28</f>
        <v>25436.086199999998</v>
      </c>
      <c r="URB28" s="358"/>
      <c r="URC28" s="358">
        <f t="shared" ref="URC28" si="7330">URA28</f>
        <v>25436.086199999998</v>
      </c>
      <c r="URD28" s="358"/>
      <c r="URE28" s="358">
        <f t="shared" ref="URE28" si="7331">URC28</f>
        <v>25436.086199999998</v>
      </c>
      <c r="URF28" s="358"/>
      <c r="URG28" s="358">
        <f t="shared" ref="URG28" si="7332">URE28</f>
        <v>25436.086199999998</v>
      </c>
      <c r="URH28" s="358"/>
      <c r="URI28" s="358">
        <f t="shared" ref="URI28" si="7333">URG28</f>
        <v>25436.086199999998</v>
      </c>
      <c r="URJ28" s="358"/>
      <c r="URK28" s="358">
        <f t="shared" ref="URK28" si="7334">URI28</f>
        <v>25436.086199999998</v>
      </c>
      <c r="URL28" s="358"/>
      <c r="URM28" s="358">
        <f t="shared" ref="URM28" si="7335">URK28</f>
        <v>25436.086199999998</v>
      </c>
      <c r="URN28" s="358"/>
      <c r="URO28" s="358">
        <f t="shared" ref="URO28" si="7336">URM28</f>
        <v>25436.086199999998</v>
      </c>
      <c r="URP28" s="358"/>
      <c r="URQ28" s="358">
        <f t="shared" ref="URQ28" si="7337">URO28</f>
        <v>25436.086199999998</v>
      </c>
      <c r="URR28" s="358"/>
      <c r="URS28" s="358">
        <f t="shared" ref="URS28" si="7338">URQ28</f>
        <v>25436.086199999998</v>
      </c>
      <c r="URT28" s="358"/>
      <c r="URU28" s="358">
        <f t="shared" ref="URU28" si="7339">URS28</f>
        <v>25436.086199999998</v>
      </c>
      <c r="URV28" s="358"/>
      <c r="URW28" s="358">
        <f t="shared" ref="URW28" si="7340">URU28</f>
        <v>25436.086199999998</v>
      </c>
      <c r="URX28" s="358"/>
      <c r="URY28" s="358">
        <f t="shared" ref="URY28" si="7341">URW28</f>
        <v>25436.086199999998</v>
      </c>
      <c r="URZ28" s="358"/>
      <c r="USA28" s="358">
        <f t="shared" ref="USA28" si="7342">URY28</f>
        <v>25436.086199999998</v>
      </c>
      <c r="USB28" s="358"/>
      <c r="USC28" s="358">
        <f t="shared" ref="USC28" si="7343">USA28</f>
        <v>25436.086199999998</v>
      </c>
      <c r="USD28" s="358"/>
      <c r="USE28" s="358">
        <f t="shared" ref="USE28" si="7344">USC28</f>
        <v>25436.086199999998</v>
      </c>
      <c r="USF28" s="358"/>
      <c r="USG28" s="358">
        <f t="shared" ref="USG28" si="7345">USE28</f>
        <v>25436.086199999998</v>
      </c>
      <c r="USH28" s="358"/>
      <c r="USI28" s="358">
        <f t="shared" ref="USI28" si="7346">USG28</f>
        <v>25436.086199999998</v>
      </c>
      <c r="USJ28" s="358"/>
      <c r="USK28" s="358">
        <f t="shared" ref="USK28" si="7347">USI28</f>
        <v>25436.086199999998</v>
      </c>
      <c r="USL28" s="358"/>
      <c r="USM28" s="358">
        <f t="shared" ref="USM28" si="7348">USK28</f>
        <v>25436.086199999998</v>
      </c>
      <c r="USN28" s="358"/>
      <c r="USO28" s="358">
        <f t="shared" ref="USO28" si="7349">USM28</f>
        <v>25436.086199999998</v>
      </c>
      <c r="USP28" s="358"/>
      <c r="USQ28" s="358">
        <f t="shared" ref="USQ28" si="7350">USO28</f>
        <v>25436.086199999998</v>
      </c>
      <c r="USR28" s="358"/>
      <c r="USS28" s="358">
        <f t="shared" ref="USS28" si="7351">USQ28</f>
        <v>25436.086199999998</v>
      </c>
      <c r="UST28" s="358"/>
      <c r="USU28" s="358">
        <f t="shared" ref="USU28" si="7352">USS28</f>
        <v>25436.086199999998</v>
      </c>
      <c r="USV28" s="358"/>
      <c r="USW28" s="358">
        <f t="shared" ref="USW28" si="7353">USU28</f>
        <v>25436.086199999998</v>
      </c>
      <c r="USX28" s="358"/>
      <c r="USY28" s="358">
        <f t="shared" ref="USY28" si="7354">USW28</f>
        <v>25436.086199999998</v>
      </c>
      <c r="USZ28" s="358"/>
      <c r="UTA28" s="358">
        <f t="shared" ref="UTA28" si="7355">USY28</f>
        <v>25436.086199999998</v>
      </c>
      <c r="UTB28" s="358"/>
      <c r="UTC28" s="358">
        <f t="shared" ref="UTC28" si="7356">UTA28</f>
        <v>25436.086199999998</v>
      </c>
      <c r="UTD28" s="358"/>
      <c r="UTE28" s="358">
        <f t="shared" ref="UTE28" si="7357">UTC28</f>
        <v>25436.086199999998</v>
      </c>
      <c r="UTF28" s="358"/>
      <c r="UTG28" s="358">
        <f t="shared" ref="UTG28" si="7358">UTE28</f>
        <v>25436.086199999998</v>
      </c>
      <c r="UTH28" s="358"/>
      <c r="UTI28" s="358">
        <f t="shared" ref="UTI28" si="7359">UTG28</f>
        <v>25436.086199999998</v>
      </c>
      <c r="UTJ28" s="358"/>
      <c r="UTK28" s="358">
        <f t="shared" ref="UTK28" si="7360">UTI28</f>
        <v>25436.086199999998</v>
      </c>
      <c r="UTL28" s="358"/>
      <c r="UTM28" s="358">
        <f t="shared" ref="UTM28" si="7361">UTK28</f>
        <v>25436.086199999998</v>
      </c>
      <c r="UTN28" s="358"/>
      <c r="UTO28" s="358">
        <f t="shared" ref="UTO28" si="7362">UTM28</f>
        <v>25436.086199999998</v>
      </c>
      <c r="UTP28" s="358"/>
      <c r="UTQ28" s="358">
        <f t="shared" ref="UTQ28" si="7363">UTO28</f>
        <v>25436.086199999998</v>
      </c>
      <c r="UTR28" s="358"/>
      <c r="UTS28" s="358">
        <f t="shared" ref="UTS28" si="7364">UTQ28</f>
        <v>25436.086199999998</v>
      </c>
      <c r="UTT28" s="358"/>
      <c r="UTU28" s="358">
        <f t="shared" ref="UTU28" si="7365">UTS28</f>
        <v>25436.086199999998</v>
      </c>
      <c r="UTV28" s="358"/>
      <c r="UTW28" s="358">
        <f t="shared" ref="UTW28" si="7366">UTU28</f>
        <v>25436.086199999998</v>
      </c>
      <c r="UTX28" s="358"/>
      <c r="UTY28" s="358">
        <f t="shared" ref="UTY28" si="7367">UTW28</f>
        <v>25436.086199999998</v>
      </c>
      <c r="UTZ28" s="358"/>
      <c r="UUA28" s="358">
        <f t="shared" ref="UUA28" si="7368">UTY28</f>
        <v>25436.086199999998</v>
      </c>
      <c r="UUB28" s="358"/>
      <c r="UUC28" s="358">
        <f t="shared" ref="UUC28" si="7369">UUA28</f>
        <v>25436.086199999998</v>
      </c>
      <c r="UUD28" s="358"/>
      <c r="UUE28" s="358">
        <f t="shared" ref="UUE28" si="7370">UUC28</f>
        <v>25436.086199999998</v>
      </c>
      <c r="UUF28" s="358"/>
      <c r="UUG28" s="358">
        <f t="shared" ref="UUG28" si="7371">UUE28</f>
        <v>25436.086199999998</v>
      </c>
      <c r="UUH28" s="358"/>
      <c r="UUI28" s="358">
        <f t="shared" ref="UUI28" si="7372">UUG28</f>
        <v>25436.086199999998</v>
      </c>
      <c r="UUJ28" s="358"/>
      <c r="UUK28" s="358">
        <f t="shared" ref="UUK28" si="7373">UUI28</f>
        <v>25436.086199999998</v>
      </c>
      <c r="UUL28" s="358"/>
      <c r="UUM28" s="358">
        <f t="shared" ref="UUM28" si="7374">UUK28</f>
        <v>25436.086199999998</v>
      </c>
      <c r="UUN28" s="358"/>
      <c r="UUO28" s="358">
        <f t="shared" ref="UUO28" si="7375">UUM28</f>
        <v>25436.086199999998</v>
      </c>
      <c r="UUP28" s="358"/>
      <c r="UUQ28" s="358">
        <f t="shared" ref="UUQ28" si="7376">UUO28</f>
        <v>25436.086199999998</v>
      </c>
      <c r="UUR28" s="358"/>
      <c r="UUS28" s="358">
        <f t="shared" ref="UUS28" si="7377">UUQ28</f>
        <v>25436.086199999998</v>
      </c>
      <c r="UUT28" s="358"/>
      <c r="UUU28" s="358">
        <f t="shared" ref="UUU28" si="7378">UUS28</f>
        <v>25436.086199999998</v>
      </c>
      <c r="UUV28" s="358"/>
      <c r="UUW28" s="358">
        <f t="shared" ref="UUW28" si="7379">UUU28</f>
        <v>25436.086199999998</v>
      </c>
      <c r="UUX28" s="358"/>
      <c r="UUY28" s="358">
        <f t="shared" ref="UUY28" si="7380">UUW28</f>
        <v>25436.086199999998</v>
      </c>
      <c r="UUZ28" s="358"/>
      <c r="UVA28" s="358">
        <f t="shared" ref="UVA28" si="7381">UUY28</f>
        <v>25436.086199999998</v>
      </c>
      <c r="UVB28" s="358"/>
      <c r="UVC28" s="358">
        <f t="shared" ref="UVC28" si="7382">UVA28</f>
        <v>25436.086199999998</v>
      </c>
      <c r="UVD28" s="358"/>
      <c r="UVE28" s="358">
        <f t="shared" ref="UVE28" si="7383">UVC28</f>
        <v>25436.086199999998</v>
      </c>
      <c r="UVF28" s="358"/>
      <c r="UVG28" s="358">
        <f t="shared" ref="UVG28" si="7384">UVE28</f>
        <v>25436.086199999998</v>
      </c>
      <c r="UVH28" s="358"/>
      <c r="UVI28" s="358">
        <f t="shared" ref="UVI28" si="7385">UVG28</f>
        <v>25436.086199999998</v>
      </c>
      <c r="UVJ28" s="358"/>
      <c r="UVK28" s="358">
        <f t="shared" ref="UVK28" si="7386">UVI28</f>
        <v>25436.086199999998</v>
      </c>
      <c r="UVL28" s="358"/>
      <c r="UVM28" s="358">
        <f t="shared" ref="UVM28" si="7387">UVK28</f>
        <v>25436.086199999998</v>
      </c>
      <c r="UVN28" s="358"/>
      <c r="UVO28" s="358">
        <f t="shared" ref="UVO28" si="7388">UVM28</f>
        <v>25436.086199999998</v>
      </c>
      <c r="UVP28" s="358"/>
      <c r="UVQ28" s="358">
        <f t="shared" ref="UVQ28" si="7389">UVO28</f>
        <v>25436.086199999998</v>
      </c>
      <c r="UVR28" s="358"/>
      <c r="UVS28" s="358">
        <f t="shared" ref="UVS28" si="7390">UVQ28</f>
        <v>25436.086199999998</v>
      </c>
      <c r="UVT28" s="358"/>
      <c r="UVU28" s="358">
        <f t="shared" ref="UVU28" si="7391">UVS28</f>
        <v>25436.086199999998</v>
      </c>
      <c r="UVV28" s="358"/>
      <c r="UVW28" s="358">
        <f t="shared" ref="UVW28" si="7392">UVU28</f>
        <v>25436.086199999998</v>
      </c>
      <c r="UVX28" s="358"/>
      <c r="UVY28" s="358">
        <f t="shared" ref="UVY28" si="7393">UVW28</f>
        <v>25436.086199999998</v>
      </c>
      <c r="UVZ28" s="358"/>
      <c r="UWA28" s="358">
        <f t="shared" ref="UWA28" si="7394">UVY28</f>
        <v>25436.086199999998</v>
      </c>
      <c r="UWB28" s="358"/>
      <c r="UWC28" s="358">
        <f t="shared" ref="UWC28" si="7395">UWA28</f>
        <v>25436.086199999998</v>
      </c>
      <c r="UWD28" s="358"/>
      <c r="UWE28" s="358">
        <f t="shared" ref="UWE28" si="7396">UWC28</f>
        <v>25436.086199999998</v>
      </c>
      <c r="UWF28" s="358"/>
      <c r="UWG28" s="358">
        <f t="shared" ref="UWG28" si="7397">UWE28</f>
        <v>25436.086199999998</v>
      </c>
      <c r="UWH28" s="358"/>
      <c r="UWI28" s="358">
        <f t="shared" ref="UWI28" si="7398">UWG28</f>
        <v>25436.086199999998</v>
      </c>
      <c r="UWJ28" s="358"/>
      <c r="UWK28" s="358">
        <f t="shared" ref="UWK28" si="7399">UWI28</f>
        <v>25436.086199999998</v>
      </c>
      <c r="UWL28" s="358"/>
      <c r="UWM28" s="358">
        <f t="shared" ref="UWM28" si="7400">UWK28</f>
        <v>25436.086199999998</v>
      </c>
      <c r="UWN28" s="358"/>
      <c r="UWO28" s="358">
        <f t="shared" ref="UWO28" si="7401">UWM28</f>
        <v>25436.086199999998</v>
      </c>
      <c r="UWP28" s="358"/>
      <c r="UWQ28" s="358">
        <f t="shared" ref="UWQ28" si="7402">UWO28</f>
        <v>25436.086199999998</v>
      </c>
      <c r="UWR28" s="358"/>
      <c r="UWS28" s="358">
        <f t="shared" ref="UWS28" si="7403">UWQ28</f>
        <v>25436.086199999998</v>
      </c>
      <c r="UWT28" s="358"/>
      <c r="UWU28" s="358">
        <f t="shared" ref="UWU28" si="7404">UWS28</f>
        <v>25436.086199999998</v>
      </c>
      <c r="UWV28" s="358"/>
      <c r="UWW28" s="358">
        <f t="shared" ref="UWW28" si="7405">UWU28</f>
        <v>25436.086199999998</v>
      </c>
      <c r="UWX28" s="358"/>
      <c r="UWY28" s="358">
        <f t="shared" ref="UWY28" si="7406">UWW28</f>
        <v>25436.086199999998</v>
      </c>
      <c r="UWZ28" s="358"/>
      <c r="UXA28" s="358">
        <f t="shared" ref="UXA28" si="7407">UWY28</f>
        <v>25436.086199999998</v>
      </c>
      <c r="UXB28" s="358"/>
      <c r="UXC28" s="358">
        <f t="shared" ref="UXC28" si="7408">UXA28</f>
        <v>25436.086199999998</v>
      </c>
      <c r="UXD28" s="358"/>
      <c r="UXE28" s="358">
        <f t="shared" ref="UXE28" si="7409">UXC28</f>
        <v>25436.086199999998</v>
      </c>
      <c r="UXF28" s="358"/>
      <c r="UXG28" s="358">
        <f t="shared" ref="UXG28" si="7410">UXE28</f>
        <v>25436.086199999998</v>
      </c>
      <c r="UXH28" s="358"/>
      <c r="UXI28" s="358">
        <f t="shared" ref="UXI28" si="7411">UXG28</f>
        <v>25436.086199999998</v>
      </c>
      <c r="UXJ28" s="358"/>
      <c r="UXK28" s="358">
        <f t="shared" ref="UXK28" si="7412">UXI28</f>
        <v>25436.086199999998</v>
      </c>
      <c r="UXL28" s="358"/>
      <c r="UXM28" s="358">
        <f t="shared" ref="UXM28" si="7413">UXK28</f>
        <v>25436.086199999998</v>
      </c>
      <c r="UXN28" s="358"/>
      <c r="UXO28" s="358">
        <f t="shared" ref="UXO28" si="7414">UXM28</f>
        <v>25436.086199999998</v>
      </c>
      <c r="UXP28" s="358"/>
      <c r="UXQ28" s="358">
        <f t="shared" ref="UXQ28" si="7415">UXO28</f>
        <v>25436.086199999998</v>
      </c>
      <c r="UXR28" s="358"/>
      <c r="UXS28" s="358">
        <f t="shared" ref="UXS28" si="7416">UXQ28</f>
        <v>25436.086199999998</v>
      </c>
      <c r="UXT28" s="358"/>
      <c r="UXU28" s="358">
        <f t="shared" ref="UXU28" si="7417">UXS28</f>
        <v>25436.086199999998</v>
      </c>
      <c r="UXV28" s="358"/>
      <c r="UXW28" s="358">
        <f t="shared" ref="UXW28" si="7418">UXU28</f>
        <v>25436.086199999998</v>
      </c>
      <c r="UXX28" s="358"/>
      <c r="UXY28" s="358">
        <f t="shared" ref="UXY28" si="7419">UXW28</f>
        <v>25436.086199999998</v>
      </c>
      <c r="UXZ28" s="358"/>
      <c r="UYA28" s="358">
        <f t="shared" ref="UYA28" si="7420">UXY28</f>
        <v>25436.086199999998</v>
      </c>
      <c r="UYB28" s="358"/>
      <c r="UYC28" s="358">
        <f t="shared" ref="UYC28" si="7421">UYA28</f>
        <v>25436.086199999998</v>
      </c>
      <c r="UYD28" s="358"/>
      <c r="UYE28" s="358">
        <f t="shared" ref="UYE28" si="7422">UYC28</f>
        <v>25436.086199999998</v>
      </c>
      <c r="UYF28" s="358"/>
      <c r="UYG28" s="358">
        <f t="shared" ref="UYG28" si="7423">UYE28</f>
        <v>25436.086199999998</v>
      </c>
      <c r="UYH28" s="358"/>
      <c r="UYI28" s="358">
        <f t="shared" ref="UYI28" si="7424">UYG28</f>
        <v>25436.086199999998</v>
      </c>
      <c r="UYJ28" s="358"/>
      <c r="UYK28" s="358">
        <f t="shared" ref="UYK28" si="7425">UYI28</f>
        <v>25436.086199999998</v>
      </c>
      <c r="UYL28" s="358"/>
      <c r="UYM28" s="358">
        <f t="shared" ref="UYM28" si="7426">UYK28</f>
        <v>25436.086199999998</v>
      </c>
      <c r="UYN28" s="358"/>
      <c r="UYO28" s="358">
        <f t="shared" ref="UYO28" si="7427">UYM28</f>
        <v>25436.086199999998</v>
      </c>
      <c r="UYP28" s="358"/>
      <c r="UYQ28" s="358">
        <f t="shared" ref="UYQ28" si="7428">UYO28</f>
        <v>25436.086199999998</v>
      </c>
      <c r="UYR28" s="358"/>
      <c r="UYS28" s="358">
        <f t="shared" ref="UYS28" si="7429">UYQ28</f>
        <v>25436.086199999998</v>
      </c>
      <c r="UYT28" s="358"/>
      <c r="UYU28" s="358">
        <f t="shared" ref="UYU28" si="7430">UYS28</f>
        <v>25436.086199999998</v>
      </c>
      <c r="UYV28" s="358"/>
      <c r="UYW28" s="358">
        <f t="shared" ref="UYW28" si="7431">UYU28</f>
        <v>25436.086199999998</v>
      </c>
      <c r="UYX28" s="358"/>
      <c r="UYY28" s="358">
        <f t="shared" ref="UYY28" si="7432">UYW28</f>
        <v>25436.086199999998</v>
      </c>
      <c r="UYZ28" s="358"/>
      <c r="UZA28" s="358">
        <f t="shared" ref="UZA28" si="7433">UYY28</f>
        <v>25436.086199999998</v>
      </c>
      <c r="UZB28" s="358"/>
      <c r="UZC28" s="358">
        <f t="shared" ref="UZC28" si="7434">UZA28</f>
        <v>25436.086199999998</v>
      </c>
      <c r="UZD28" s="358"/>
      <c r="UZE28" s="358">
        <f t="shared" ref="UZE28" si="7435">UZC28</f>
        <v>25436.086199999998</v>
      </c>
      <c r="UZF28" s="358"/>
      <c r="UZG28" s="358">
        <f t="shared" ref="UZG28" si="7436">UZE28</f>
        <v>25436.086199999998</v>
      </c>
      <c r="UZH28" s="358"/>
      <c r="UZI28" s="358">
        <f t="shared" ref="UZI28" si="7437">UZG28</f>
        <v>25436.086199999998</v>
      </c>
      <c r="UZJ28" s="358"/>
      <c r="UZK28" s="358">
        <f t="shared" ref="UZK28" si="7438">UZI28</f>
        <v>25436.086199999998</v>
      </c>
      <c r="UZL28" s="358"/>
      <c r="UZM28" s="358">
        <f t="shared" ref="UZM28" si="7439">UZK28</f>
        <v>25436.086199999998</v>
      </c>
      <c r="UZN28" s="358"/>
      <c r="UZO28" s="358">
        <f t="shared" ref="UZO28" si="7440">UZM28</f>
        <v>25436.086199999998</v>
      </c>
      <c r="UZP28" s="358"/>
      <c r="UZQ28" s="358">
        <f t="shared" ref="UZQ28" si="7441">UZO28</f>
        <v>25436.086199999998</v>
      </c>
      <c r="UZR28" s="358"/>
      <c r="UZS28" s="358">
        <f t="shared" ref="UZS28" si="7442">UZQ28</f>
        <v>25436.086199999998</v>
      </c>
      <c r="UZT28" s="358"/>
      <c r="UZU28" s="358">
        <f t="shared" ref="UZU28" si="7443">UZS28</f>
        <v>25436.086199999998</v>
      </c>
      <c r="UZV28" s="358"/>
      <c r="UZW28" s="358">
        <f t="shared" ref="UZW28" si="7444">UZU28</f>
        <v>25436.086199999998</v>
      </c>
      <c r="UZX28" s="358"/>
      <c r="UZY28" s="358">
        <f t="shared" ref="UZY28" si="7445">UZW28</f>
        <v>25436.086199999998</v>
      </c>
      <c r="UZZ28" s="358"/>
      <c r="VAA28" s="358">
        <f t="shared" ref="VAA28" si="7446">UZY28</f>
        <v>25436.086199999998</v>
      </c>
      <c r="VAB28" s="358"/>
      <c r="VAC28" s="358">
        <f t="shared" ref="VAC28" si="7447">VAA28</f>
        <v>25436.086199999998</v>
      </c>
      <c r="VAD28" s="358"/>
      <c r="VAE28" s="358">
        <f t="shared" ref="VAE28" si="7448">VAC28</f>
        <v>25436.086199999998</v>
      </c>
      <c r="VAF28" s="358"/>
      <c r="VAG28" s="358">
        <f t="shared" ref="VAG28" si="7449">VAE28</f>
        <v>25436.086199999998</v>
      </c>
      <c r="VAH28" s="358"/>
      <c r="VAI28" s="358">
        <f t="shared" ref="VAI28" si="7450">VAG28</f>
        <v>25436.086199999998</v>
      </c>
      <c r="VAJ28" s="358"/>
      <c r="VAK28" s="358">
        <f t="shared" ref="VAK28" si="7451">VAI28</f>
        <v>25436.086199999998</v>
      </c>
      <c r="VAL28" s="358"/>
      <c r="VAM28" s="358">
        <f t="shared" ref="VAM28" si="7452">VAK28</f>
        <v>25436.086199999998</v>
      </c>
      <c r="VAN28" s="358"/>
      <c r="VAO28" s="358">
        <f t="shared" ref="VAO28" si="7453">VAM28</f>
        <v>25436.086199999998</v>
      </c>
      <c r="VAP28" s="358"/>
      <c r="VAQ28" s="358">
        <f t="shared" ref="VAQ28" si="7454">VAO28</f>
        <v>25436.086199999998</v>
      </c>
      <c r="VAR28" s="358"/>
      <c r="VAS28" s="358">
        <f t="shared" ref="VAS28" si="7455">VAQ28</f>
        <v>25436.086199999998</v>
      </c>
      <c r="VAT28" s="358"/>
      <c r="VAU28" s="358">
        <f t="shared" ref="VAU28" si="7456">VAS28</f>
        <v>25436.086199999998</v>
      </c>
      <c r="VAV28" s="358"/>
      <c r="VAW28" s="358">
        <f t="shared" ref="VAW28" si="7457">VAU28</f>
        <v>25436.086199999998</v>
      </c>
      <c r="VAX28" s="358"/>
      <c r="VAY28" s="358">
        <f t="shared" ref="VAY28" si="7458">VAW28</f>
        <v>25436.086199999998</v>
      </c>
      <c r="VAZ28" s="358"/>
      <c r="VBA28" s="358">
        <f t="shared" ref="VBA28" si="7459">VAY28</f>
        <v>25436.086199999998</v>
      </c>
      <c r="VBB28" s="358"/>
      <c r="VBC28" s="358">
        <f t="shared" ref="VBC28" si="7460">VBA28</f>
        <v>25436.086199999998</v>
      </c>
      <c r="VBD28" s="358"/>
      <c r="VBE28" s="358">
        <f t="shared" ref="VBE28" si="7461">VBC28</f>
        <v>25436.086199999998</v>
      </c>
      <c r="VBF28" s="358"/>
      <c r="VBG28" s="358">
        <f t="shared" ref="VBG28" si="7462">VBE28</f>
        <v>25436.086199999998</v>
      </c>
      <c r="VBH28" s="358"/>
      <c r="VBI28" s="358">
        <f t="shared" ref="VBI28" si="7463">VBG28</f>
        <v>25436.086199999998</v>
      </c>
      <c r="VBJ28" s="358"/>
      <c r="VBK28" s="358">
        <f t="shared" ref="VBK28" si="7464">VBI28</f>
        <v>25436.086199999998</v>
      </c>
      <c r="VBL28" s="358"/>
      <c r="VBM28" s="358">
        <f t="shared" ref="VBM28" si="7465">VBK28</f>
        <v>25436.086199999998</v>
      </c>
      <c r="VBN28" s="358"/>
      <c r="VBO28" s="358">
        <f t="shared" ref="VBO28" si="7466">VBM28</f>
        <v>25436.086199999998</v>
      </c>
      <c r="VBP28" s="358"/>
      <c r="VBQ28" s="358">
        <f t="shared" ref="VBQ28" si="7467">VBO28</f>
        <v>25436.086199999998</v>
      </c>
      <c r="VBR28" s="358"/>
      <c r="VBS28" s="358">
        <f t="shared" ref="VBS28" si="7468">VBQ28</f>
        <v>25436.086199999998</v>
      </c>
      <c r="VBT28" s="358"/>
      <c r="VBU28" s="358">
        <f t="shared" ref="VBU28" si="7469">VBS28</f>
        <v>25436.086199999998</v>
      </c>
      <c r="VBV28" s="358"/>
      <c r="VBW28" s="358">
        <f t="shared" ref="VBW28" si="7470">VBU28</f>
        <v>25436.086199999998</v>
      </c>
      <c r="VBX28" s="358"/>
      <c r="VBY28" s="358">
        <f t="shared" ref="VBY28" si="7471">VBW28</f>
        <v>25436.086199999998</v>
      </c>
      <c r="VBZ28" s="358"/>
      <c r="VCA28" s="358">
        <f t="shared" ref="VCA28" si="7472">VBY28</f>
        <v>25436.086199999998</v>
      </c>
      <c r="VCB28" s="358"/>
      <c r="VCC28" s="358">
        <f t="shared" ref="VCC28" si="7473">VCA28</f>
        <v>25436.086199999998</v>
      </c>
      <c r="VCD28" s="358"/>
      <c r="VCE28" s="358">
        <f t="shared" ref="VCE28" si="7474">VCC28</f>
        <v>25436.086199999998</v>
      </c>
      <c r="VCF28" s="358"/>
      <c r="VCG28" s="358">
        <f t="shared" ref="VCG28" si="7475">VCE28</f>
        <v>25436.086199999998</v>
      </c>
      <c r="VCH28" s="358"/>
      <c r="VCI28" s="358">
        <f t="shared" ref="VCI28" si="7476">VCG28</f>
        <v>25436.086199999998</v>
      </c>
      <c r="VCJ28" s="358"/>
      <c r="VCK28" s="358">
        <f t="shared" ref="VCK28" si="7477">VCI28</f>
        <v>25436.086199999998</v>
      </c>
      <c r="VCL28" s="358"/>
      <c r="VCM28" s="358">
        <f t="shared" ref="VCM28" si="7478">VCK28</f>
        <v>25436.086199999998</v>
      </c>
      <c r="VCN28" s="358"/>
      <c r="VCO28" s="358">
        <f t="shared" ref="VCO28" si="7479">VCM28</f>
        <v>25436.086199999998</v>
      </c>
      <c r="VCP28" s="358"/>
      <c r="VCQ28" s="358">
        <f t="shared" ref="VCQ28" si="7480">VCO28</f>
        <v>25436.086199999998</v>
      </c>
      <c r="VCR28" s="358"/>
      <c r="VCS28" s="358">
        <f t="shared" ref="VCS28" si="7481">VCQ28</f>
        <v>25436.086199999998</v>
      </c>
      <c r="VCT28" s="358"/>
      <c r="VCU28" s="358">
        <f t="shared" ref="VCU28" si="7482">VCS28</f>
        <v>25436.086199999998</v>
      </c>
      <c r="VCV28" s="358"/>
      <c r="VCW28" s="358">
        <f t="shared" ref="VCW28" si="7483">VCU28</f>
        <v>25436.086199999998</v>
      </c>
      <c r="VCX28" s="358"/>
      <c r="VCY28" s="358">
        <f t="shared" ref="VCY28" si="7484">VCW28</f>
        <v>25436.086199999998</v>
      </c>
      <c r="VCZ28" s="358"/>
      <c r="VDA28" s="358">
        <f t="shared" ref="VDA28" si="7485">VCY28</f>
        <v>25436.086199999998</v>
      </c>
      <c r="VDB28" s="358"/>
      <c r="VDC28" s="358">
        <f t="shared" ref="VDC28" si="7486">VDA28</f>
        <v>25436.086199999998</v>
      </c>
      <c r="VDD28" s="358"/>
      <c r="VDE28" s="358">
        <f t="shared" ref="VDE28" si="7487">VDC28</f>
        <v>25436.086199999998</v>
      </c>
      <c r="VDF28" s="358"/>
      <c r="VDG28" s="358">
        <f t="shared" ref="VDG28" si="7488">VDE28</f>
        <v>25436.086199999998</v>
      </c>
      <c r="VDH28" s="358"/>
      <c r="VDI28" s="358">
        <f t="shared" ref="VDI28" si="7489">VDG28</f>
        <v>25436.086199999998</v>
      </c>
      <c r="VDJ28" s="358"/>
      <c r="VDK28" s="358">
        <f t="shared" ref="VDK28" si="7490">VDI28</f>
        <v>25436.086199999998</v>
      </c>
      <c r="VDL28" s="358"/>
      <c r="VDM28" s="358">
        <f t="shared" ref="VDM28" si="7491">VDK28</f>
        <v>25436.086199999998</v>
      </c>
      <c r="VDN28" s="358"/>
      <c r="VDO28" s="358">
        <f t="shared" ref="VDO28" si="7492">VDM28</f>
        <v>25436.086199999998</v>
      </c>
      <c r="VDP28" s="358"/>
      <c r="VDQ28" s="358">
        <f t="shared" ref="VDQ28" si="7493">VDO28</f>
        <v>25436.086199999998</v>
      </c>
      <c r="VDR28" s="358"/>
      <c r="VDS28" s="358">
        <f t="shared" ref="VDS28" si="7494">VDQ28</f>
        <v>25436.086199999998</v>
      </c>
      <c r="VDT28" s="358"/>
      <c r="VDU28" s="358">
        <f t="shared" ref="VDU28" si="7495">VDS28</f>
        <v>25436.086199999998</v>
      </c>
      <c r="VDV28" s="358"/>
      <c r="VDW28" s="358">
        <f t="shared" ref="VDW28" si="7496">VDU28</f>
        <v>25436.086199999998</v>
      </c>
      <c r="VDX28" s="358"/>
      <c r="VDY28" s="358">
        <f t="shared" ref="VDY28" si="7497">VDW28</f>
        <v>25436.086199999998</v>
      </c>
      <c r="VDZ28" s="358"/>
      <c r="VEA28" s="358">
        <f t="shared" ref="VEA28" si="7498">VDY28</f>
        <v>25436.086199999998</v>
      </c>
      <c r="VEB28" s="358"/>
      <c r="VEC28" s="358">
        <f t="shared" ref="VEC28" si="7499">VEA28</f>
        <v>25436.086199999998</v>
      </c>
      <c r="VED28" s="358"/>
      <c r="VEE28" s="358">
        <f t="shared" ref="VEE28" si="7500">VEC28</f>
        <v>25436.086199999998</v>
      </c>
      <c r="VEF28" s="358"/>
      <c r="VEG28" s="358">
        <f t="shared" ref="VEG28" si="7501">VEE28</f>
        <v>25436.086199999998</v>
      </c>
      <c r="VEH28" s="358"/>
      <c r="VEI28" s="358">
        <f t="shared" ref="VEI28" si="7502">VEG28</f>
        <v>25436.086199999998</v>
      </c>
      <c r="VEJ28" s="358"/>
      <c r="VEK28" s="358">
        <f t="shared" ref="VEK28" si="7503">VEI28</f>
        <v>25436.086199999998</v>
      </c>
      <c r="VEL28" s="358"/>
      <c r="VEM28" s="358">
        <f t="shared" ref="VEM28" si="7504">VEK28</f>
        <v>25436.086199999998</v>
      </c>
      <c r="VEN28" s="358"/>
      <c r="VEO28" s="358">
        <f t="shared" ref="VEO28" si="7505">VEM28</f>
        <v>25436.086199999998</v>
      </c>
      <c r="VEP28" s="358"/>
      <c r="VEQ28" s="358">
        <f t="shared" ref="VEQ28" si="7506">VEO28</f>
        <v>25436.086199999998</v>
      </c>
      <c r="VER28" s="358"/>
      <c r="VES28" s="358">
        <f t="shared" ref="VES28" si="7507">VEQ28</f>
        <v>25436.086199999998</v>
      </c>
      <c r="VET28" s="358"/>
      <c r="VEU28" s="358">
        <f t="shared" ref="VEU28" si="7508">VES28</f>
        <v>25436.086199999998</v>
      </c>
      <c r="VEV28" s="358"/>
      <c r="VEW28" s="358">
        <f t="shared" ref="VEW28" si="7509">VEU28</f>
        <v>25436.086199999998</v>
      </c>
      <c r="VEX28" s="358"/>
      <c r="VEY28" s="358">
        <f t="shared" ref="VEY28" si="7510">VEW28</f>
        <v>25436.086199999998</v>
      </c>
      <c r="VEZ28" s="358"/>
      <c r="VFA28" s="358">
        <f t="shared" ref="VFA28" si="7511">VEY28</f>
        <v>25436.086199999998</v>
      </c>
      <c r="VFB28" s="358"/>
      <c r="VFC28" s="358">
        <f t="shared" ref="VFC28" si="7512">VFA28</f>
        <v>25436.086199999998</v>
      </c>
      <c r="VFD28" s="358"/>
      <c r="VFE28" s="358">
        <f t="shared" ref="VFE28" si="7513">VFC28</f>
        <v>25436.086199999998</v>
      </c>
      <c r="VFF28" s="358"/>
      <c r="VFG28" s="358">
        <f t="shared" ref="VFG28" si="7514">VFE28</f>
        <v>25436.086199999998</v>
      </c>
      <c r="VFH28" s="358"/>
      <c r="VFI28" s="358">
        <f t="shared" ref="VFI28" si="7515">VFG28</f>
        <v>25436.086199999998</v>
      </c>
      <c r="VFJ28" s="358"/>
      <c r="VFK28" s="358">
        <f t="shared" ref="VFK28" si="7516">VFI28</f>
        <v>25436.086199999998</v>
      </c>
      <c r="VFL28" s="358"/>
      <c r="VFM28" s="358">
        <f t="shared" ref="VFM28" si="7517">VFK28</f>
        <v>25436.086199999998</v>
      </c>
      <c r="VFN28" s="358"/>
      <c r="VFO28" s="358">
        <f t="shared" ref="VFO28" si="7518">VFM28</f>
        <v>25436.086199999998</v>
      </c>
      <c r="VFP28" s="358"/>
      <c r="VFQ28" s="358">
        <f t="shared" ref="VFQ28" si="7519">VFO28</f>
        <v>25436.086199999998</v>
      </c>
      <c r="VFR28" s="358"/>
      <c r="VFS28" s="358">
        <f t="shared" ref="VFS28" si="7520">VFQ28</f>
        <v>25436.086199999998</v>
      </c>
      <c r="VFT28" s="358"/>
      <c r="VFU28" s="358">
        <f t="shared" ref="VFU28" si="7521">VFS28</f>
        <v>25436.086199999998</v>
      </c>
      <c r="VFV28" s="358"/>
      <c r="VFW28" s="358">
        <f t="shared" ref="VFW28" si="7522">VFU28</f>
        <v>25436.086199999998</v>
      </c>
      <c r="VFX28" s="358"/>
      <c r="VFY28" s="358">
        <f t="shared" ref="VFY28" si="7523">VFW28</f>
        <v>25436.086199999998</v>
      </c>
      <c r="VFZ28" s="358"/>
      <c r="VGA28" s="358">
        <f t="shared" ref="VGA28" si="7524">VFY28</f>
        <v>25436.086199999998</v>
      </c>
      <c r="VGB28" s="358"/>
      <c r="VGC28" s="358">
        <f t="shared" ref="VGC28" si="7525">VGA28</f>
        <v>25436.086199999998</v>
      </c>
      <c r="VGD28" s="358"/>
      <c r="VGE28" s="358">
        <f t="shared" ref="VGE28" si="7526">VGC28</f>
        <v>25436.086199999998</v>
      </c>
      <c r="VGF28" s="358"/>
      <c r="VGG28" s="358">
        <f t="shared" ref="VGG28" si="7527">VGE28</f>
        <v>25436.086199999998</v>
      </c>
      <c r="VGH28" s="358"/>
      <c r="VGI28" s="358">
        <f t="shared" ref="VGI28" si="7528">VGG28</f>
        <v>25436.086199999998</v>
      </c>
      <c r="VGJ28" s="358"/>
      <c r="VGK28" s="358">
        <f t="shared" ref="VGK28" si="7529">VGI28</f>
        <v>25436.086199999998</v>
      </c>
      <c r="VGL28" s="358"/>
      <c r="VGM28" s="358">
        <f t="shared" ref="VGM28" si="7530">VGK28</f>
        <v>25436.086199999998</v>
      </c>
      <c r="VGN28" s="358"/>
      <c r="VGO28" s="358">
        <f t="shared" ref="VGO28" si="7531">VGM28</f>
        <v>25436.086199999998</v>
      </c>
      <c r="VGP28" s="358"/>
      <c r="VGQ28" s="358">
        <f t="shared" ref="VGQ28" si="7532">VGO28</f>
        <v>25436.086199999998</v>
      </c>
      <c r="VGR28" s="358"/>
      <c r="VGS28" s="358">
        <f t="shared" ref="VGS28" si="7533">VGQ28</f>
        <v>25436.086199999998</v>
      </c>
      <c r="VGT28" s="358"/>
      <c r="VGU28" s="358">
        <f t="shared" ref="VGU28" si="7534">VGS28</f>
        <v>25436.086199999998</v>
      </c>
      <c r="VGV28" s="358"/>
      <c r="VGW28" s="358">
        <f t="shared" ref="VGW28" si="7535">VGU28</f>
        <v>25436.086199999998</v>
      </c>
      <c r="VGX28" s="358"/>
      <c r="VGY28" s="358">
        <f t="shared" ref="VGY28" si="7536">VGW28</f>
        <v>25436.086199999998</v>
      </c>
      <c r="VGZ28" s="358"/>
      <c r="VHA28" s="358">
        <f t="shared" ref="VHA28" si="7537">VGY28</f>
        <v>25436.086199999998</v>
      </c>
      <c r="VHB28" s="358"/>
      <c r="VHC28" s="358">
        <f t="shared" ref="VHC28" si="7538">VHA28</f>
        <v>25436.086199999998</v>
      </c>
      <c r="VHD28" s="358"/>
      <c r="VHE28" s="358">
        <f t="shared" ref="VHE28" si="7539">VHC28</f>
        <v>25436.086199999998</v>
      </c>
      <c r="VHF28" s="358"/>
      <c r="VHG28" s="358">
        <f t="shared" ref="VHG28" si="7540">VHE28</f>
        <v>25436.086199999998</v>
      </c>
      <c r="VHH28" s="358"/>
      <c r="VHI28" s="358">
        <f t="shared" ref="VHI28" si="7541">VHG28</f>
        <v>25436.086199999998</v>
      </c>
      <c r="VHJ28" s="358"/>
      <c r="VHK28" s="358">
        <f t="shared" ref="VHK28" si="7542">VHI28</f>
        <v>25436.086199999998</v>
      </c>
      <c r="VHL28" s="358"/>
      <c r="VHM28" s="358">
        <f t="shared" ref="VHM28" si="7543">VHK28</f>
        <v>25436.086199999998</v>
      </c>
      <c r="VHN28" s="358"/>
      <c r="VHO28" s="358">
        <f t="shared" ref="VHO28" si="7544">VHM28</f>
        <v>25436.086199999998</v>
      </c>
      <c r="VHP28" s="358"/>
      <c r="VHQ28" s="358">
        <f t="shared" ref="VHQ28" si="7545">VHO28</f>
        <v>25436.086199999998</v>
      </c>
      <c r="VHR28" s="358"/>
      <c r="VHS28" s="358">
        <f t="shared" ref="VHS28" si="7546">VHQ28</f>
        <v>25436.086199999998</v>
      </c>
      <c r="VHT28" s="358"/>
      <c r="VHU28" s="358">
        <f t="shared" ref="VHU28" si="7547">VHS28</f>
        <v>25436.086199999998</v>
      </c>
      <c r="VHV28" s="358"/>
      <c r="VHW28" s="358">
        <f t="shared" ref="VHW28" si="7548">VHU28</f>
        <v>25436.086199999998</v>
      </c>
      <c r="VHX28" s="358"/>
      <c r="VHY28" s="358">
        <f t="shared" ref="VHY28" si="7549">VHW28</f>
        <v>25436.086199999998</v>
      </c>
      <c r="VHZ28" s="358"/>
      <c r="VIA28" s="358">
        <f t="shared" ref="VIA28" si="7550">VHY28</f>
        <v>25436.086199999998</v>
      </c>
      <c r="VIB28" s="358"/>
      <c r="VIC28" s="358">
        <f t="shared" ref="VIC28" si="7551">VIA28</f>
        <v>25436.086199999998</v>
      </c>
      <c r="VID28" s="358"/>
      <c r="VIE28" s="358">
        <f t="shared" ref="VIE28" si="7552">VIC28</f>
        <v>25436.086199999998</v>
      </c>
      <c r="VIF28" s="358"/>
      <c r="VIG28" s="358">
        <f t="shared" ref="VIG28" si="7553">VIE28</f>
        <v>25436.086199999998</v>
      </c>
      <c r="VIH28" s="358"/>
      <c r="VII28" s="358">
        <f t="shared" ref="VII28" si="7554">VIG28</f>
        <v>25436.086199999998</v>
      </c>
      <c r="VIJ28" s="358"/>
      <c r="VIK28" s="358">
        <f t="shared" ref="VIK28" si="7555">VII28</f>
        <v>25436.086199999998</v>
      </c>
      <c r="VIL28" s="358"/>
      <c r="VIM28" s="358">
        <f t="shared" ref="VIM28" si="7556">VIK28</f>
        <v>25436.086199999998</v>
      </c>
      <c r="VIN28" s="358"/>
      <c r="VIO28" s="358">
        <f t="shared" ref="VIO28" si="7557">VIM28</f>
        <v>25436.086199999998</v>
      </c>
      <c r="VIP28" s="358"/>
      <c r="VIQ28" s="358">
        <f t="shared" ref="VIQ28" si="7558">VIO28</f>
        <v>25436.086199999998</v>
      </c>
      <c r="VIR28" s="358"/>
      <c r="VIS28" s="358">
        <f t="shared" ref="VIS28" si="7559">VIQ28</f>
        <v>25436.086199999998</v>
      </c>
      <c r="VIT28" s="358"/>
      <c r="VIU28" s="358">
        <f t="shared" ref="VIU28" si="7560">VIS28</f>
        <v>25436.086199999998</v>
      </c>
      <c r="VIV28" s="358"/>
      <c r="VIW28" s="358">
        <f t="shared" ref="VIW28" si="7561">VIU28</f>
        <v>25436.086199999998</v>
      </c>
      <c r="VIX28" s="358"/>
      <c r="VIY28" s="358">
        <f t="shared" ref="VIY28" si="7562">VIW28</f>
        <v>25436.086199999998</v>
      </c>
      <c r="VIZ28" s="358"/>
      <c r="VJA28" s="358">
        <f t="shared" ref="VJA28" si="7563">VIY28</f>
        <v>25436.086199999998</v>
      </c>
      <c r="VJB28" s="358"/>
      <c r="VJC28" s="358">
        <f t="shared" ref="VJC28" si="7564">VJA28</f>
        <v>25436.086199999998</v>
      </c>
      <c r="VJD28" s="358"/>
      <c r="VJE28" s="358">
        <f t="shared" ref="VJE28" si="7565">VJC28</f>
        <v>25436.086199999998</v>
      </c>
      <c r="VJF28" s="358"/>
      <c r="VJG28" s="358">
        <f t="shared" ref="VJG28" si="7566">VJE28</f>
        <v>25436.086199999998</v>
      </c>
      <c r="VJH28" s="358"/>
      <c r="VJI28" s="358">
        <f t="shared" ref="VJI28" si="7567">VJG28</f>
        <v>25436.086199999998</v>
      </c>
      <c r="VJJ28" s="358"/>
      <c r="VJK28" s="358">
        <f t="shared" ref="VJK28" si="7568">VJI28</f>
        <v>25436.086199999998</v>
      </c>
      <c r="VJL28" s="358"/>
      <c r="VJM28" s="358">
        <f t="shared" ref="VJM28" si="7569">VJK28</f>
        <v>25436.086199999998</v>
      </c>
      <c r="VJN28" s="358"/>
      <c r="VJO28" s="358">
        <f t="shared" ref="VJO28" si="7570">VJM28</f>
        <v>25436.086199999998</v>
      </c>
      <c r="VJP28" s="358"/>
      <c r="VJQ28" s="358">
        <f t="shared" ref="VJQ28" si="7571">VJO28</f>
        <v>25436.086199999998</v>
      </c>
      <c r="VJR28" s="358"/>
      <c r="VJS28" s="358">
        <f t="shared" ref="VJS28" si="7572">VJQ28</f>
        <v>25436.086199999998</v>
      </c>
      <c r="VJT28" s="358"/>
      <c r="VJU28" s="358">
        <f t="shared" ref="VJU28" si="7573">VJS28</f>
        <v>25436.086199999998</v>
      </c>
      <c r="VJV28" s="358"/>
      <c r="VJW28" s="358">
        <f t="shared" ref="VJW28" si="7574">VJU28</f>
        <v>25436.086199999998</v>
      </c>
      <c r="VJX28" s="358"/>
      <c r="VJY28" s="358">
        <f t="shared" ref="VJY28" si="7575">VJW28</f>
        <v>25436.086199999998</v>
      </c>
      <c r="VJZ28" s="358"/>
      <c r="VKA28" s="358">
        <f t="shared" ref="VKA28" si="7576">VJY28</f>
        <v>25436.086199999998</v>
      </c>
      <c r="VKB28" s="358"/>
      <c r="VKC28" s="358">
        <f t="shared" ref="VKC28" si="7577">VKA28</f>
        <v>25436.086199999998</v>
      </c>
      <c r="VKD28" s="358"/>
      <c r="VKE28" s="358">
        <f t="shared" ref="VKE28" si="7578">VKC28</f>
        <v>25436.086199999998</v>
      </c>
      <c r="VKF28" s="358"/>
      <c r="VKG28" s="358">
        <f t="shared" ref="VKG28" si="7579">VKE28</f>
        <v>25436.086199999998</v>
      </c>
      <c r="VKH28" s="358"/>
      <c r="VKI28" s="358">
        <f t="shared" ref="VKI28" si="7580">VKG28</f>
        <v>25436.086199999998</v>
      </c>
      <c r="VKJ28" s="358"/>
      <c r="VKK28" s="358">
        <f t="shared" ref="VKK28" si="7581">VKI28</f>
        <v>25436.086199999998</v>
      </c>
      <c r="VKL28" s="358"/>
      <c r="VKM28" s="358">
        <f t="shared" ref="VKM28" si="7582">VKK28</f>
        <v>25436.086199999998</v>
      </c>
      <c r="VKN28" s="358"/>
      <c r="VKO28" s="358">
        <f t="shared" ref="VKO28" si="7583">VKM28</f>
        <v>25436.086199999998</v>
      </c>
      <c r="VKP28" s="358"/>
      <c r="VKQ28" s="358">
        <f t="shared" ref="VKQ28" si="7584">VKO28</f>
        <v>25436.086199999998</v>
      </c>
      <c r="VKR28" s="358"/>
      <c r="VKS28" s="358">
        <f t="shared" ref="VKS28" si="7585">VKQ28</f>
        <v>25436.086199999998</v>
      </c>
      <c r="VKT28" s="358"/>
      <c r="VKU28" s="358">
        <f t="shared" ref="VKU28" si="7586">VKS28</f>
        <v>25436.086199999998</v>
      </c>
      <c r="VKV28" s="358"/>
      <c r="VKW28" s="358">
        <f t="shared" ref="VKW28" si="7587">VKU28</f>
        <v>25436.086199999998</v>
      </c>
      <c r="VKX28" s="358"/>
      <c r="VKY28" s="358">
        <f t="shared" ref="VKY28" si="7588">VKW28</f>
        <v>25436.086199999998</v>
      </c>
      <c r="VKZ28" s="358"/>
      <c r="VLA28" s="358">
        <f t="shared" ref="VLA28" si="7589">VKY28</f>
        <v>25436.086199999998</v>
      </c>
      <c r="VLB28" s="358"/>
      <c r="VLC28" s="358">
        <f t="shared" ref="VLC28" si="7590">VLA28</f>
        <v>25436.086199999998</v>
      </c>
      <c r="VLD28" s="358"/>
      <c r="VLE28" s="358">
        <f t="shared" ref="VLE28" si="7591">VLC28</f>
        <v>25436.086199999998</v>
      </c>
      <c r="VLF28" s="358"/>
      <c r="VLG28" s="358">
        <f t="shared" ref="VLG28" si="7592">VLE28</f>
        <v>25436.086199999998</v>
      </c>
      <c r="VLH28" s="358"/>
      <c r="VLI28" s="358">
        <f t="shared" ref="VLI28" si="7593">VLG28</f>
        <v>25436.086199999998</v>
      </c>
      <c r="VLJ28" s="358"/>
      <c r="VLK28" s="358">
        <f t="shared" ref="VLK28" si="7594">VLI28</f>
        <v>25436.086199999998</v>
      </c>
      <c r="VLL28" s="358"/>
      <c r="VLM28" s="358">
        <f t="shared" ref="VLM28" si="7595">VLK28</f>
        <v>25436.086199999998</v>
      </c>
      <c r="VLN28" s="358"/>
      <c r="VLO28" s="358">
        <f t="shared" ref="VLO28" si="7596">VLM28</f>
        <v>25436.086199999998</v>
      </c>
      <c r="VLP28" s="358"/>
      <c r="VLQ28" s="358">
        <f t="shared" ref="VLQ28" si="7597">VLO28</f>
        <v>25436.086199999998</v>
      </c>
      <c r="VLR28" s="358"/>
      <c r="VLS28" s="358">
        <f t="shared" ref="VLS28" si="7598">VLQ28</f>
        <v>25436.086199999998</v>
      </c>
      <c r="VLT28" s="358"/>
      <c r="VLU28" s="358">
        <f t="shared" ref="VLU28" si="7599">VLS28</f>
        <v>25436.086199999998</v>
      </c>
      <c r="VLV28" s="358"/>
      <c r="VLW28" s="358">
        <f t="shared" ref="VLW28" si="7600">VLU28</f>
        <v>25436.086199999998</v>
      </c>
      <c r="VLX28" s="358"/>
      <c r="VLY28" s="358">
        <f t="shared" ref="VLY28" si="7601">VLW28</f>
        <v>25436.086199999998</v>
      </c>
      <c r="VLZ28" s="358"/>
      <c r="VMA28" s="358">
        <f t="shared" ref="VMA28" si="7602">VLY28</f>
        <v>25436.086199999998</v>
      </c>
      <c r="VMB28" s="358"/>
      <c r="VMC28" s="358">
        <f t="shared" ref="VMC28" si="7603">VMA28</f>
        <v>25436.086199999998</v>
      </c>
      <c r="VMD28" s="358"/>
      <c r="VME28" s="358">
        <f t="shared" ref="VME28" si="7604">VMC28</f>
        <v>25436.086199999998</v>
      </c>
      <c r="VMF28" s="358"/>
      <c r="VMG28" s="358">
        <f t="shared" ref="VMG28" si="7605">VME28</f>
        <v>25436.086199999998</v>
      </c>
      <c r="VMH28" s="358"/>
      <c r="VMI28" s="358">
        <f t="shared" ref="VMI28" si="7606">VMG28</f>
        <v>25436.086199999998</v>
      </c>
      <c r="VMJ28" s="358"/>
      <c r="VMK28" s="358">
        <f t="shared" ref="VMK28" si="7607">VMI28</f>
        <v>25436.086199999998</v>
      </c>
      <c r="VML28" s="358"/>
      <c r="VMM28" s="358">
        <f t="shared" ref="VMM28" si="7608">VMK28</f>
        <v>25436.086199999998</v>
      </c>
      <c r="VMN28" s="358"/>
      <c r="VMO28" s="358">
        <f t="shared" ref="VMO28" si="7609">VMM28</f>
        <v>25436.086199999998</v>
      </c>
      <c r="VMP28" s="358"/>
      <c r="VMQ28" s="358">
        <f t="shared" ref="VMQ28" si="7610">VMO28</f>
        <v>25436.086199999998</v>
      </c>
      <c r="VMR28" s="358"/>
      <c r="VMS28" s="358">
        <f t="shared" ref="VMS28" si="7611">VMQ28</f>
        <v>25436.086199999998</v>
      </c>
      <c r="VMT28" s="358"/>
      <c r="VMU28" s="358">
        <f t="shared" ref="VMU28" si="7612">VMS28</f>
        <v>25436.086199999998</v>
      </c>
      <c r="VMV28" s="358"/>
      <c r="VMW28" s="358">
        <f t="shared" ref="VMW28" si="7613">VMU28</f>
        <v>25436.086199999998</v>
      </c>
      <c r="VMX28" s="358"/>
      <c r="VMY28" s="358">
        <f t="shared" ref="VMY28" si="7614">VMW28</f>
        <v>25436.086199999998</v>
      </c>
      <c r="VMZ28" s="358"/>
      <c r="VNA28" s="358">
        <f t="shared" ref="VNA28" si="7615">VMY28</f>
        <v>25436.086199999998</v>
      </c>
      <c r="VNB28" s="358"/>
      <c r="VNC28" s="358">
        <f t="shared" ref="VNC28" si="7616">VNA28</f>
        <v>25436.086199999998</v>
      </c>
      <c r="VND28" s="358"/>
      <c r="VNE28" s="358">
        <f t="shared" ref="VNE28" si="7617">VNC28</f>
        <v>25436.086199999998</v>
      </c>
      <c r="VNF28" s="358"/>
      <c r="VNG28" s="358">
        <f t="shared" ref="VNG28" si="7618">VNE28</f>
        <v>25436.086199999998</v>
      </c>
      <c r="VNH28" s="358"/>
      <c r="VNI28" s="358">
        <f t="shared" ref="VNI28" si="7619">VNG28</f>
        <v>25436.086199999998</v>
      </c>
      <c r="VNJ28" s="358"/>
      <c r="VNK28" s="358">
        <f t="shared" ref="VNK28" si="7620">VNI28</f>
        <v>25436.086199999998</v>
      </c>
      <c r="VNL28" s="358"/>
      <c r="VNM28" s="358">
        <f t="shared" ref="VNM28" si="7621">VNK28</f>
        <v>25436.086199999998</v>
      </c>
      <c r="VNN28" s="358"/>
      <c r="VNO28" s="358">
        <f t="shared" ref="VNO28" si="7622">VNM28</f>
        <v>25436.086199999998</v>
      </c>
      <c r="VNP28" s="358"/>
      <c r="VNQ28" s="358">
        <f t="shared" ref="VNQ28" si="7623">VNO28</f>
        <v>25436.086199999998</v>
      </c>
      <c r="VNR28" s="358"/>
      <c r="VNS28" s="358">
        <f t="shared" ref="VNS28" si="7624">VNQ28</f>
        <v>25436.086199999998</v>
      </c>
      <c r="VNT28" s="358"/>
      <c r="VNU28" s="358">
        <f t="shared" ref="VNU28" si="7625">VNS28</f>
        <v>25436.086199999998</v>
      </c>
      <c r="VNV28" s="358"/>
      <c r="VNW28" s="358">
        <f t="shared" ref="VNW28" si="7626">VNU28</f>
        <v>25436.086199999998</v>
      </c>
      <c r="VNX28" s="358"/>
      <c r="VNY28" s="358">
        <f t="shared" ref="VNY28" si="7627">VNW28</f>
        <v>25436.086199999998</v>
      </c>
      <c r="VNZ28" s="358"/>
      <c r="VOA28" s="358">
        <f t="shared" ref="VOA28" si="7628">VNY28</f>
        <v>25436.086199999998</v>
      </c>
      <c r="VOB28" s="358"/>
      <c r="VOC28" s="358">
        <f t="shared" ref="VOC28" si="7629">VOA28</f>
        <v>25436.086199999998</v>
      </c>
      <c r="VOD28" s="358"/>
      <c r="VOE28" s="358">
        <f t="shared" ref="VOE28" si="7630">VOC28</f>
        <v>25436.086199999998</v>
      </c>
      <c r="VOF28" s="358"/>
      <c r="VOG28" s="358">
        <f t="shared" ref="VOG28" si="7631">VOE28</f>
        <v>25436.086199999998</v>
      </c>
      <c r="VOH28" s="358"/>
      <c r="VOI28" s="358">
        <f t="shared" ref="VOI28" si="7632">VOG28</f>
        <v>25436.086199999998</v>
      </c>
      <c r="VOJ28" s="358"/>
      <c r="VOK28" s="358">
        <f t="shared" ref="VOK28" si="7633">VOI28</f>
        <v>25436.086199999998</v>
      </c>
      <c r="VOL28" s="358"/>
      <c r="VOM28" s="358">
        <f t="shared" ref="VOM28" si="7634">VOK28</f>
        <v>25436.086199999998</v>
      </c>
      <c r="VON28" s="358"/>
      <c r="VOO28" s="358">
        <f t="shared" ref="VOO28" si="7635">VOM28</f>
        <v>25436.086199999998</v>
      </c>
      <c r="VOP28" s="358"/>
      <c r="VOQ28" s="358">
        <f t="shared" ref="VOQ28" si="7636">VOO28</f>
        <v>25436.086199999998</v>
      </c>
      <c r="VOR28" s="358"/>
      <c r="VOS28" s="358">
        <f t="shared" ref="VOS28" si="7637">VOQ28</f>
        <v>25436.086199999998</v>
      </c>
      <c r="VOT28" s="358"/>
      <c r="VOU28" s="358">
        <f t="shared" ref="VOU28" si="7638">VOS28</f>
        <v>25436.086199999998</v>
      </c>
      <c r="VOV28" s="358"/>
      <c r="VOW28" s="358">
        <f t="shared" ref="VOW28" si="7639">VOU28</f>
        <v>25436.086199999998</v>
      </c>
      <c r="VOX28" s="358"/>
      <c r="VOY28" s="358">
        <f t="shared" ref="VOY28" si="7640">VOW28</f>
        <v>25436.086199999998</v>
      </c>
      <c r="VOZ28" s="358"/>
      <c r="VPA28" s="358">
        <f t="shared" ref="VPA28" si="7641">VOY28</f>
        <v>25436.086199999998</v>
      </c>
      <c r="VPB28" s="358"/>
      <c r="VPC28" s="358">
        <f t="shared" ref="VPC28" si="7642">VPA28</f>
        <v>25436.086199999998</v>
      </c>
      <c r="VPD28" s="358"/>
      <c r="VPE28" s="358">
        <f t="shared" ref="VPE28" si="7643">VPC28</f>
        <v>25436.086199999998</v>
      </c>
      <c r="VPF28" s="358"/>
      <c r="VPG28" s="358">
        <f t="shared" ref="VPG28" si="7644">VPE28</f>
        <v>25436.086199999998</v>
      </c>
      <c r="VPH28" s="358"/>
      <c r="VPI28" s="358">
        <f t="shared" ref="VPI28" si="7645">VPG28</f>
        <v>25436.086199999998</v>
      </c>
      <c r="VPJ28" s="358"/>
      <c r="VPK28" s="358">
        <f t="shared" ref="VPK28" si="7646">VPI28</f>
        <v>25436.086199999998</v>
      </c>
      <c r="VPL28" s="358"/>
      <c r="VPM28" s="358">
        <f t="shared" ref="VPM28" si="7647">VPK28</f>
        <v>25436.086199999998</v>
      </c>
      <c r="VPN28" s="358"/>
      <c r="VPO28" s="358">
        <f t="shared" ref="VPO28" si="7648">VPM28</f>
        <v>25436.086199999998</v>
      </c>
      <c r="VPP28" s="358"/>
      <c r="VPQ28" s="358">
        <f t="shared" ref="VPQ28" si="7649">VPO28</f>
        <v>25436.086199999998</v>
      </c>
      <c r="VPR28" s="358"/>
      <c r="VPS28" s="358">
        <f t="shared" ref="VPS28" si="7650">VPQ28</f>
        <v>25436.086199999998</v>
      </c>
      <c r="VPT28" s="358"/>
      <c r="VPU28" s="358">
        <f t="shared" ref="VPU28" si="7651">VPS28</f>
        <v>25436.086199999998</v>
      </c>
      <c r="VPV28" s="358"/>
      <c r="VPW28" s="358">
        <f t="shared" ref="VPW28" si="7652">VPU28</f>
        <v>25436.086199999998</v>
      </c>
      <c r="VPX28" s="358"/>
      <c r="VPY28" s="358">
        <f t="shared" ref="VPY28" si="7653">VPW28</f>
        <v>25436.086199999998</v>
      </c>
      <c r="VPZ28" s="358"/>
      <c r="VQA28" s="358">
        <f t="shared" ref="VQA28" si="7654">VPY28</f>
        <v>25436.086199999998</v>
      </c>
      <c r="VQB28" s="358"/>
      <c r="VQC28" s="358">
        <f t="shared" ref="VQC28" si="7655">VQA28</f>
        <v>25436.086199999998</v>
      </c>
      <c r="VQD28" s="358"/>
      <c r="VQE28" s="358">
        <f t="shared" ref="VQE28" si="7656">VQC28</f>
        <v>25436.086199999998</v>
      </c>
      <c r="VQF28" s="358"/>
      <c r="VQG28" s="358">
        <f t="shared" ref="VQG28" si="7657">VQE28</f>
        <v>25436.086199999998</v>
      </c>
      <c r="VQH28" s="358"/>
      <c r="VQI28" s="358">
        <f t="shared" ref="VQI28" si="7658">VQG28</f>
        <v>25436.086199999998</v>
      </c>
      <c r="VQJ28" s="358"/>
      <c r="VQK28" s="358">
        <f t="shared" ref="VQK28" si="7659">VQI28</f>
        <v>25436.086199999998</v>
      </c>
      <c r="VQL28" s="358"/>
      <c r="VQM28" s="358">
        <f t="shared" ref="VQM28" si="7660">VQK28</f>
        <v>25436.086199999998</v>
      </c>
      <c r="VQN28" s="358"/>
      <c r="VQO28" s="358">
        <f t="shared" ref="VQO28" si="7661">VQM28</f>
        <v>25436.086199999998</v>
      </c>
      <c r="VQP28" s="358"/>
      <c r="VQQ28" s="358">
        <f t="shared" ref="VQQ28" si="7662">VQO28</f>
        <v>25436.086199999998</v>
      </c>
      <c r="VQR28" s="358"/>
      <c r="VQS28" s="358">
        <f t="shared" ref="VQS28" si="7663">VQQ28</f>
        <v>25436.086199999998</v>
      </c>
      <c r="VQT28" s="358"/>
      <c r="VQU28" s="358">
        <f t="shared" ref="VQU28" si="7664">VQS28</f>
        <v>25436.086199999998</v>
      </c>
      <c r="VQV28" s="358"/>
      <c r="VQW28" s="358">
        <f t="shared" ref="VQW28" si="7665">VQU28</f>
        <v>25436.086199999998</v>
      </c>
      <c r="VQX28" s="358"/>
      <c r="VQY28" s="358">
        <f t="shared" ref="VQY28" si="7666">VQW28</f>
        <v>25436.086199999998</v>
      </c>
      <c r="VQZ28" s="358"/>
      <c r="VRA28" s="358">
        <f t="shared" ref="VRA28" si="7667">VQY28</f>
        <v>25436.086199999998</v>
      </c>
      <c r="VRB28" s="358"/>
      <c r="VRC28" s="358">
        <f t="shared" ref="VRC28" si="7668">VRA28</f>
        <v>25436.086199999998</v>
      </c>
      <c r="VRD28" s="358"/>
      <c r="VRE28" s="358">
        <f t="shared" ref="VRE28" si="7669">VRC28</f>
        <v>25436.086199999998</v>
      </c>
      <c r="VRF28" s="358"/>
      <c r="VRG28" s="358">
        <f t="shared" ref="VRG28" si="7670">VRE28</f>
        <v>25436.086199999998</v>
      </c>
      <c r="VRH28" s="358"/>
      <c r="VRI28" s="358">
        <f t="shared" ref="VRI28" si="7671">VRG28</f>
        <v>25436.086199999998</v>
      </c>
      <c r="VRJ28" s="358"/>
      <c r="VRK28" s="358">
        <f t="shared" ref="VRK28" si="7672">VRI28</f>
        <v>25436.086199999998</v>
      </c>
      <c r="VRL28" s="358"/>
      <c r="VRM28" s="358">
        <f t="shared" ref="VRM28" si="7673">VRK28</f>
        <v>25436.086199999998</v>
      </c>
      <c r="VRN28" s="358"/>
      <c r="VRO28" s="358">
        <f t="shared" ref="VRO28" si="7674">VRM28</f>
        <v>25436.086199999998</v>
      </c>
      <c r="VRP28" s="358"/>
      <c r="VRQ28" s="358">
        <f t="shared" ref="VRQ28" si="7675">VRO28</f>
        <v>25436.086199999998</v>
      </c>
      <c r="VRR28" s="358"/>
      <c r="VRS28" s="358">
        <f t="shared" ref="VRS28" si="7676">VRQ28</f>
        <v>25436.086199999998</v>
      </c>
      <c r="VRT28" s="358"/>
      <c r="VRU28" s="358">
        <f t="shared" ref="VRU28" si="7677">VRS28</f>
        <v>25436.086199999998</v>
      </c>
      <c r="VRV28" s="358"/>
      <c r="VRW28" s="358">
        <f t="shared" ref="VRW28" si="7678">VRU28</f>
        <v>25436.086199999998</v>
      </c>
      <c r="VRX28" s="358"/>
      <c r="VRY28" s="358">
        <f t="shared" ref="VRY28" si="7679">VRW28</f>
        <v>25436.086199999998</v>
      </c>
      <c r="VRZ28" s="358"/>
      <c r="VSA28" s="358">
        <f t="shared" ref="VSA28" si="7680">VRY28</f>
        <v>25436.086199999998</v>
      </c>
      <c r="VSB28" s="358"/>
      <c r="VSC28" s="358">
        <f t="shared" ref="VSC28" si="7681">VSA28</f>
        <v>25436.086199999998</v>
      </c>
      <c r="VSD28" s="358"/>
      <c r="VSE28" s="358">
        <f t="shared" ref="VSE28" si="7682">VSC28</f>
        <v>25436.086199999998</v>
      </c>
      <c r="VSF28" s="358"/>
      <c r="VSG28" s="358">
        <f t="shared" ref="VSG28" si="7683">VSE28</f>
        <v>25436.086199999998</v>
      </c>
      <c r="VSH28" s="358"/>
      <c r="VSI28" s="358">
        <f t="shared" ref="VSI28" si="7684">VSG28</f>
        <v>25436.086199999998</v>
      </c>
      <c r="VSJ28" s="358"/>
      <c r="VSK28" s="358">
        <f t="shared" ref="VSK28" si="7685">VSI28</f>
        <v>25436.086199999998</v>
      </c>
      <c r="VSL28" s="358"/>
      <c r="VSM28" s="358">
        <f t="shared" ref="VSM28" si="7686">VSK28</f>
        <v>25436.086199999998</v>
      </c>
      <c r="VSN28" s="358"/>
      <c r="VSO28" s="358">
        <f t="shared" ref="VSO28" si="7687">VSM28</f>
        <v>25436.086199999998</v>
      </c>
      <c r="VSP28" s="358"/>
      <c r="VSQ28" s="358">
        <f t="shared" ref="VSQ28" si="7688">VSO28</f>
        <v>25436.086199999998</v>
      </c>
      <c r="VSR28" s="358"/>
      <c r="VSS28" s="358">
        <f t="shared" ref="VSS28" si="7689">VSQ28</f>
        <v>25436.086199999998</v>
      </c>
      <c r="VST28" s="358"/>
      <c r="VSU28" s="358">
        <f t="shared" ref="VSU28" si="7690">VSS28</f>
        <v>25436.086199999998</v>
      </c>
      <c r="VSV28" s="358"/>
      <c r="VSW28" s="358">
        <f t="shared" ref="VSW28" si="7691">VSU28</f>
        <v>25436.086199999998</v>
      </c>
      <c r="VSX28" s="358"/>
      <c r="VSY28" s="358">
        <f t="shared" ref="VSY28" si="7692">VSW28</f>
        <v>25436.086199999998</v>
      </c>
      <c r="VSZ28" s="358"/>
      <c r="VTA28" s="358">
        <f t="shared" ref="VTA28" si="7693">VSY28</f>
        <v>25436.086199999998</v>
      </c>
      <c r="VTB28" s="358"/>
      <c r="VTC28" s="358">
        <f t="shared" ref="VTC28" si="7694">VTA28</f>
        <v>25436.086199999998</v>
      </c>
      <c r="VTD28" s="358"/>
      <c r="VTE28" s="358">
        <f t="shared" ref="VTE28" si="7695">VTC28</f>
        <v>25436.086199999998</v>
      </c>
      <c r="VTF28" s="358"/>
      <c r="VTG28" s="358">
        <f t="shared" ref="VTG28" si="7696">VTE28</f>
        <v>25436.086199999998</v>
      </c>
      <c r="VTH28" s="358"/>
      <c r="VTI28" s="358">
        <f t="shared" ref="VTI28" si="7697">VTG28</f>
        <v>25436.086199999998</v>
      </c>
      <c r="VTJ28" s="358"/>
      <c r="VTK28" s="358">
        <f t="shared" ref="VTK28" si="7698">VTI28</f>
        <v>25436.086199999998</v>
      </c>
      <c r="VTL28" s="358"/>
      <c r="VTM28" s="358">
        <f t="shared" ref="VTM28" si="7699">VTK28</f>
        <v>25436.086199999998</v>
      </c>
      <c r="VTN28" s="358"/>
      <c r="VTO28" s="358">
        <f t="shared" ref="VTO28" si="7700">VTM28</f>
        <v>25436.086199999998</v>
      </c>
      <c r="VTP28" s="358"/>
      <c r="VTQ28" s="358">
        <f t="shared" ref="VTQ28" si="7701">VTO28</f>
        <v>25436.086199999998</v>
      </c>
      <c r="VTR28" s="358"/>
      <c r="VTS28" s="358">
        <f t="shared" ref="VTS28" si="7702">VTQ28</f>
        <v>25436.086199999998</v>
      </c>
      <c r="VTT28" s="358"/>
      <c r="VTU28" s="358">
        <f t="shared" ref="VTU28" si="7703">VTS28</f>
        <v>25436.086199999998</v>
      </c>
      <c r="VTV28" s="358"/>
      <c r="VTW28" s="358">
        <f t="shared" ref="VTW28" si="7704">VTU28</f>
        <v>25436.086199999998</v>
      </c>
      <c r="VTX28" s="358"/>
      <c r="VTY28" s="358">
        <f t="shared" ref="VTY28" si="7705">VTW28</f>
        <v>25436.086199999998</v>
      </c>
      <c r="VTZ28" s="358"/>
      <c r="VUA28" s="358">
        <f t="shared" ref="VUA28" si="7706">VTY28</f>
        <v>25436.086199999998</v>
      </c>
      <c r="VUB28" s="358"/>
      <c r="VUC28" s="358">
        <f t="shared" ref="VUC28" si="7707">VUA28</f>
        <v>25436.086199999998</v>
      </c>
      <c r="VUD28" s="358"/>
      <c r="VUE28" s="358">
        <f t="shared" ref="VUE28" si="7708">VUC28</f>
        <v>25436.086199999998</v>
      </c>
      <c r="VUF28" s="358"/>
      <c r="VUG28" s="358">
        <f t="shared" ref="VUG28" si="7709">VUE28</f>
        <v>25436.086199999998</v>
      </c>
      <c r="VUH28" s="358"/>
      <c r="VUI28" s="358">
        <f t="shared" ref="VUI28" si="7710">VUG28</f>
        <v>25436.086199999998</v>
      </c>
      <c r="VUJ28" s="358"/>
      <c r="VUK28" s="358">
        <f t="shared" ref="VUK28" si="7711">VUI28</f>
        <v>25436.086199999998</v>
      </c>
      <c r="VUL28" s="358"/>
      <c r="VUM28" s="358">
        <f t="shared" ref="VUM28" si="7712">VUK28</f>
        <v>25436.086199999998</v>
      </c>
      <c r="VUN28" s="358"/>
      <c r="VUO28" s="358">
        <f t="shared" ref="VUO28" si="7713">VUM28</f>
        <v>25436.086199999998</v>
      </c>
      <c r="VUP28" s="358"/>
      <c r="VUQ28" s="358">
        <f t="shared" ref="VUQ28" si="7714">VUO28</f>
        <v>25436.086199999998</v>
      </c>
      <c r="VUR28" s="358"/>
      <c r="VUS28" s="358">
        <f t="shared" ref="VUS28" si="7715">VUQ28</f>
        <v>25436.086199999998</v>
      </c>
      <c r="VUT28" s="358"/>
      <c r="VUU28" s="358">
        <f t="shared" ref="VUU28" si="7716">VUS28</f>
        <v>25436.086199999998</v>
      </c>
      <c r="VUV28" s="358"/>
      <c r="VUW28" s="358">
        <f t="shared" ref="VUW28" si="7717">VUU28</f>
        <v>25436.086199999998</v>
      </c>
      <c r="VUX28" s="358"/>
      <c r="VUY28" s="358">
        <f t="shared" ref="VUY28" si="7718">VUW28</f>
        <v>25436.086199999998</v>
      </c>
      <c r="VUZ28" s="358"/>
      <c r="VVA28" s="358">
        <f t="shared" ref="VVA28" si="7719">VUY28</f>
        <v>25436.086199999998</v>
      </c>
      <c r="VVB28" s="358"/>
      <c r="VVC28" s="358">
        <f t="shared" ref="VVC28" si="7720">VVA28</f>
        <v>25436.086199999998</v>
      </c>
      <c r="VVD28" s="358"/>
      <c r="VVE28" s="358">
        <f t="shared" ref="VVE28" si="7721">VVC28</f>
        <v>25436.086199999998</v>
      </c>
      <c r="VVF28" s="358"/>
      <c r="VVG28" s="358">
        <f t="shared" ref="VVG28" si="7722">VVE28</f>
        <v>25436.086199999998</v>
      </c>
      <c r="VVH28" s="358"/>
      <c r="VVI28" s="358">
        <f t="shared" ref="VVI28" si="7723">VVG28</f>
        <v>25436.086199999998</v>
      </c>
      <c r="VVJ28" s="358"/>
      <c r="VVK28" s="358">
        <f t="shared" ref="VVK28" si="7724">VVI28</f>
        <v>25436.086199999998</v>
      </c>
      <c r="VVL28" s="358"/>
      <c r="VVM28" s="358">
        <f t="shared" ref="VVM28" si="7725">VVK28</f>
        <v>25436.086199999998</v>
      </c>
      <c r="VVN28" s="358"/>
      <c r="VVO28" s="358">
        <f t="shared" ref="VVO28" si="7726">VVM28</f>
        <v>25436.086199999998</v>
      </c>
      <c r="VVP28" s="358"/>
      <c r="VVQ28" s="358">
        <f t="shared" ref="VVQ28" si="7727">VVO28</f>
        <v>25436.086199999998</v>
      </c>
      <c r="VVR28" s="358"/>
      <c r="VVS28" s="358">
        <f t="shared" ref="VVS28" si="7728">VVQ28</f>
        <v>25436.086199999998</v>
      </c>
      <c r="VVT28" s="358"/>
      <c r="VVU28" s="358">
        <f t="shared" ref="VVU28" si="7729">VVS28</f>
        <v>25436.086199999998</v>
      </c>
      <c r="VVV28" s="358"/>
      <c r="VVW28" s="358">
        <f t="shared" ref="VVW28" si="7730">VVU28</f>
        <v>25436.086199999998</v>
      </c>
      <c r="VVX28" s="358"/>
      <c r="VVY28" s="358">
        <f t="shared" ref="VVY28" si="7731">VVW28</f>
        <v>25436.086199999998</v>
      </c>
      <c r="VVZ28" s="358"/>
      <c r="VWA28" s="358">
        <f t="shared" ref="VWA28" si="7732">VVY28</f>
        <v>25436.086199999998</v>
      </c>
      <c r="VWB28" s="358"/>
      <c r="VWC28" s="358">
        <f t="shared" ref="VWC28" si="7733">VWA28</f>
        <v>25436.086199999998</v>
      </c>
      <c r="VWD28" s="358"/>
      <c r="VWE28" s="358">
        <f t="shared" ref="VWE28" si="7734">VWC28</f>
        <v>25436.086199999998</v>
      </c>
      <c r="VWF28" s="358"/>
      <c r="VWG28" s="358">
        <f t="shared" ref="VWG28" si="7735">VWE28</f>
        <v>25436.086199999998</v>
      </c>
      <c r="VWH28" s="358"/>
      <c r="VWI28" s="358">
        <f t="shared" ref="VWI28" si="7736">VWG28</f>
        <v>25436.086199999998</v>
      </c>
      <c r="VWJ28" s="358"/>
      <c r="VWK28" s="358">
        <f t="shared" ref="VWK28" si="7737">VWI28</f>
        <v>25436.086199999998</v>
      </c>
      <c r="VWL28" s="358"/>
      <c r="VWM28" s="358">
        <f t="shared" ref="VWM28" si="7738">VWK28</f>
        <v>25436.086199999998</v>
      </c>
      <c r="VWN28" s="358"/>
      <c r="VWO28" s="358">
        <f t="shared" ref="VWO28" si="7739">VWM28</f>
        <v>25436.086199999998</v>
      </c>
      <c r="VWP28" s="358"/>
      <c r="VWQ28" s="358">
        <f t="shared" ref="VWQ28" si="7740">VWO28</f>
        <v>25436.086199999998</v>
      </c>
      <c r="VWR28" s="358"/>
      <c r="VWS28" s="358">
        <f t="shared" ref="VWS28" si="7741">VWQ28</f>
        <v>25436.086199999998</v>
      </c>
      <c r="VWT28" s="358"/>
      <c r="VWU28" s="358">
        <f t="shared" ref="VWU28" si="7742">VWS28</f>
        <v>25436.086199999998</v>
      </c>
      <c r="VWV28" s="358"/>
      <c r="VWW28" s="358">
        <f t="shared" ref="VWW28" si="7743">VWU28</f>
        <v>25436.086199999998</v>
      </c>
      <c r="VWX28" s="358"/>
      <c r="VWY28" s="358">
        <f t="shared" ref="VWY28" si="7744">VWW28</f>
        <v>25436.086199999998</v>
      </c>
      <c r="VWZ28" s="358"/>
      <c r="VXA28" s="358">
        <f t="shared" ref="VXA28" si="7745">VWY28</f>
        <v>25436.086199999998</v>
      </c>
      <c r="VXB28" s="358"/>
      <c r="VXC28" s="358">
        <f t="shared" ref="VXC28" si="7746">VXA28</f>
        <v>25436.086199999998</v>
      </c>
      <c r="VXD28" s="358"/>
      <c r="VXE28" s="358">
        <f t="shared" ref="VXE28" si="7747">VXC28</f>
        <v>25436.086199999998</v>
      </c>
      <c r="VXF28" s="358"/>
      <c r="VXG28" s="358">
        <f t="shared" ref="VXG28" si="7748">VXE28</f>
        <v>25436.086199999998</v>
      </c>
      <c r="VXH28" s="358"/>
      <c r="VXI28" s="358">
        <f t="shared" ref="VXI28" si="7749">VXG28</f>
        <v>25436.086199999998</v>
      </c>
      <c r="VXJ28" s="358"/>
      <c r="VXK28" s="358">
        <f t="shared" ref="VXK28" si="7750">VXI28</f>
        <v>25436.086199999998</v>
      </c>
      <c r="VXL28" s="358"/>
      <c r="VXM28" s="358">
        <f t="shared" ref="VXM28" si="7751">VXK28</f>
        <v>25436.086199999998</v>
      </c>
      <c r="VXN28" s="358"/>
      <c r="VXO28" s="358">
        <f t="shared" ref="VXO28" si="7752">VXM28</f>
        <v>25436.086199999998</v>
      </c>
      <c r="VXP28" s="358"/>
      <c r="VXQ28" s="358">
        <f t="shared" ref="VXQ28" si="7753">VXO28</f>
        <v>25436.086199999998</v>
      </c>
      <c r="VXR28" s="358"/>
      <c r="VXS28" s="358">
        <f t="shared" ref="VXS28" si="7754">VXQ28</f>
        <v>25436.086199999998</v>
      </c>
      <c r="VXT28" s="358"/>
      <c r="VXU28" s="358">
        <f t="shared" ref="VXU28" si="7755">VXS28</f>
        <v>25436.086199999998</v>
      </c>
      <c r="VXV28" s="358"/>
      <c r="VXW28" s="358">
        <f t="shared" ref="VXW28" si="7756">VXU28</f>
        <v>25436.086199999998</v>
      </c>
      <c r="VXX28" s="358"/>
      <c r="VXY28" s="358">
        <f t="shared" ref="VXY28" si="7757">VXW28</f>
        <v>25436.086199999998</v>
      </c>
      <c r="VXZ28" s="358"/>
      <c r="VYA28" s="358">
        <f t="shared" ref="VYA28" si="7758">VXY28</f>
        <v>25436.086199999998</v>
      </c>
      <c r="VYB28" s="358"/>
      <c r="VYC28" s="358">
        <f t="shared" ref="VYC28" si="7759">VYA28</f>
        <v>25436.086199999998</v>
      </c>
      <c r="VYD28" s="358"/>
      <c r="VYE28" s="358">
        <f t="shared" ref="VYE28" si="7760">VYC28</f>
        <v>25436.086199999998</v>
      </c>
      <c r="VYF28" s="358"/>
      <c r="VYG28" s="358">
        <f t="shared" ref="VYG28" si="7761">VYE28</f>
        <v>25436.086199999998</v>
      </c>
      <c r="VYH28" s="358"/>
      <c r="VYI28" s="358">
        <f t="shared" ref="VYI28" si="7762">VYG28</f>
        <v>25436.086199999998</v>
      </c>
      <c r="VYJ28" s="358"/>
      <c r="VYK28" s="358">
        <f t="shared" ref="VYK28" si="7763">VYI28</f>
        <v>25436.086199999998</v>
      </c>
      <c r="VYL28" s="358"/>
      <c r="VYM28" s="358">
        <f t="shared" ref="VYM28" si="7764">VYK28</f>
        <v>25436.086199999998</v>
      </c>
      <c r="VYN28" s="358"/>
      <c r="VYO28" s="358">
        <f t="shared" ref="VYO28" si="7765">VYM28</f>
        <v>25436.086199999998</v>
      </c>
      <c r="VYP28" s="358"/>
      <c r="VYQ28" s="358">
        <f t="shared" ref="VYQ28" si="7766">VYO28</f>
        <v>25436.086199999998</v>
      </c>
      <c r="VYR28" s="358"/>
      <c r="VYS28" s="358">
        <f t="shared" ref="VYS28" si="7767">VYQ28</f>
        <v>25436.086199999998</v>
      </c>
      <c r="VYT28" s="358"/>
      <c r="VYU28" s="358">
        <f t="shared" ref="VYU28" si="7768">VYS28</f>
        <v>25436.086199999998</v>
      </c>
      <c r="VYV28" s="358"/>
      <c r="VYW28" s="358">
        <f t="shared" ref="VYW28" si="7769">VYU28</f>
        <v>25436.086199999998</v>
      </c>
      <c r="VYX28" s="358"/>
      <c r="VYY28" s="358">
        <f t="shared" ref="VYY28" si="7770">VYW28</f>
        <v>25436.086199999998</v>
      </c>
      <c r="VYZ28" s="358"/>
      <c r="VZA28" s="358">
        <f t="shared" ref="VZA28" si="7771">VYY28</f>
        <v>25436.086199999998</v>
      </c>
      <c r="VZB28" s="358"/>
      <c r="VZC28" s="358">
        <f t="shared" ref="VZC28" si="7772">VZA28</f>
        <v>25436.086199999998</v>
      </c>
      <c r="VZD28" s="358"/>
      <c r="VZE28" s="358">
        <f t="shared" ref="VZE28" si="7773">VZC28</f>
        <v>25436.086199999998</v>
      </c>
      <c r="VZF28" s="358"/>
      <c r="VZG28" s="358">
        <f t="shared" ref="VZG28" si="7774">VZE28</f>
        <v>25436.086199999998</v>
      </c>
      <c r="VZH28" s="358"/>
      <c r="VZI28" s="358">
        <f t="shared" ref="VZI28" si="7775">VZG28</f>
        <v>25436.086199999998</v>
      </c>
      <c r="VZJ28" s="358"/>
      <c r="VZK28" s="358">
        <f t="shared" ref="VZK28" si="7776">VZI28</f>
        <v>25436.086199999998</v>
      </c>
      <c r="VZL28" s="358"/>
      <c r="VZM28" s="358">
        <f t="shared" ref="VZM28" si="7777">VZK28</f>
        <v>25436.086199999998</v>
      </c>
      <c r="VZN28" s="358"/>
      <c r="VZO28" s="358">
        <f t="shared" ref="VZO28" si="7778">VZM28</f>
        <v>25436.086199999998</v>
      </c>
      <c r="VZP28" s="358"/>
      <c r="VZQ28" s="358">
        <f t="shared" ref="VZQ28" si="7779">VZO28</f>
        <v>25436.086199999998</v>
      </c>
      <c r="VZR28" s="358"/>
      <c r="VZS28" s="358">
        <f t="shared" ref="VZS28" si="7780">VZQ28</f>
        <v>25436.086199999998</v>
      </c>
      <c r="VZT28" s="358"/>
      <c r="VZU28" s="358">
        <f t="shared" ref="VZU28" si="7781">VZS28</f>
        <v>25436.086199999998</v>
      </c>
      <c r="VZV28" s="358"/>
      <c r="VZW28" s="358">
        <f t="shared" ref="VZW28" si="7782">VZU28</f>
        <v>25436.086199999998</v>
      </c>
      <c r="VZX28" s="358"/>
      <c r="VZY28" s="358">
        <f t="shared" ref="VZY28" si="7783">VZW28</f>
        <v>25436.086199999998</v>
      </c>
      <c r="VZZ28" s="358"/>
      <c r="WAA28" s="358">
        <f t="shared" ref="WAA28" si="7784">VZY28</f>
        <v>25436.086199999998</v>
      </c>
      <c r="WAB28" s="358"/>
      <c r="WAC28" s="358">
        <f t="shared" ref="WAC28" si="7785">WAA28</f>
        <v>25436.086199999998</v>
      </c>
      <c r="WAD28" s="358"/>
      <c r="WAE28" s="358">
        <f t="shared" ref="WAE28" si="7786">WAC28</f>
        <v>25436.086199999998</v>
      </c>
      <c r="WAF28" s="358"/>
      <c r="WAG28" s="358">
        <f t="shared" ref="WAG28" si="7787">WAE28</f>
        <v>25436.086199999998</v>
      </c>
      <c r="WAH28" s="358"/>
      <c r="WAI28" s="358">
        <f t="shared" ref="WAI28" si="7788">WAG28</f>
        <v>25436.086199999998</v>
      </c>
      <c r="WAJ28" s="358"/>
      <c r="WAK28" s="358">
        <f t="shared" ref="WAK28" si="7789">WAI28</f>
        <v>25436.086199999998</v>
      </c>
      <c r="WAL28" s="358"/>
      <c r="WAM28" s="358">
        <f t="shared" ref="WAM28" si="7790">WAK28</f>
        <v>25436.086199999998</v>
      </c>
      <c r="WAN28" s="358"/>
      <c r="WAO28" s="358">
        <f t="shared" ref="WAO28" si="7791">WAM28</f>
        <v>25436.086199999998</v>
      </c>
      <c r="WAP28" s="358"/>
      <c r="WAQ28" s="358">
        <f t="shared" ref="WAQ28" si="7792">WAO28</f>
        <v>25436.086199999998</v>
      </c>
      <c r="WAR28" s="358"/>
      <c r="WAS28" s="358">
        <f t="shared" ref="WAS28" si="7793">WAQ28</f>
        <v>25436.086199999998</v>
      </c>
      <c r="WAT28" s="358"/>
      <c r="WAU28" s="358">
        <f t="shared" ref="WAU28" si="7794">WAS28</f>
        <v>25436.086199999998</v>
      </c>
      <c r="WAV28" s="358"/>
      <c r="WAW28" s="358">
        <f t="shared" ref="WAW28" si="7795">WAU28</f>
        <v>25436.086199999998</v>
      </c>
      <c r="WAX28" s="358"/>
      <c r="WAY28" s="358">
        <f t="shared" ref="WAY28" si="7796">WAW28</f>
        <v>25436.086199999998</v>
      </c>
      <c r="WAZ28" s="358"/>
      <c r="WBA28" s="358">
        <f t="shared" ref="WBA28" si="7797">WAY28</f>
        <v>25436.086199999998</v>
      </c>
      <c r="WBB28" s="358"/>
      <c r="WBC28" s="358">
        <f t="shared" ref="WBC28" si="7798">WBA28</f>
        <v>25436.086199999998</v>
      </c>
      <c r="WBD28" s="358"/>
      <c r="WBE28" s="358">
        <f t="shared" ref="WBE28" si="7799">WBC28</f>
        <v>25436.086199999998</v>
      </c>
      <c r="WBF28" s="358"/>
      <c r="WBG28" s="358">
        <f t="shared" ref="WBG28" si="7800">WBE28</f>
        <v>25436.086199999998</v>
      </c>
      <c r="WBH28" s="358"/>
      <c r="WBI28" s="358">
        <f t="shared" ref="WBI28" si="7801">WBG28</f>
        <v>25436.086199999998</v>
      </c>
      <c r="WBJ28" s="358"/>
      <c r="WBK28" s="358">
        <f t="shared" ref="WBK28" si="7802">WBI28</f>
        <v>25436.086199999998</v>
      </c>
      <c r="WBL28" s="358"/>
      <c r="WBM28" s="358">
        <f t="shared" ref="WBM28" si="7803">WBK28</f>
        <v>25436.086199999998</v>
      </c>
      <c r="WBN28" s="358"/>
      <c r="WBO28" s="358">
        <f t="shared" ref="WBO28" si="7804">WBM28</f>
        <v>25436.086199999998</v>
      </c>
      <c r="WBP28" s="358"/>
      <c r="WBQ28" s="358">
        <f t="shared" ref="WBQ28" si="7805">WBO28</f>
        <v>25436.086199999998</v>
      </c>
      <c r="WBR28" s="358"/>
      <c r="WBS28" s="358">
        <f t="shared" ref="WBS28" si="7806">WBQ28</f>
        <v>25436.086199999998</v>
      </c>
      <c r="WBT28" s="358"/>
      <c r="WBU28" s="358">
        <f t="shared" ref="WBU28" si="7807">WBS28</f>
        <v>25436.086199999998</v>
      </c>
      <c r="WBV28" s="358"/>
      <c r="WBW28" s="358">
        <f t="shared" ref="WBW28" si="7808">WBU28</f>
        <v>25436.086199999998</v>
      </c>
      <c r="WBX28" s="358"/>
      <c r="WBY28" s="358">
        <f t="shared" ref="WBY28" si="7809">WBW28</f>
        <v>25436.086199999998</v>
      </c>
      <c r="WBZ28" s="358"/>
      <c r="WCA28" s="358">
        <f t="shared" ref="WCA28" si="7810">WBY28</f>
        <v>25436.086199999998</v>
      </c>
      <c r="WCB28" s="358"/>
      <c r="WCC28" s="358">
        <f t="shared" ref="WCC28" si="7811">WCA28</f>
        <v>25436.086199999998</v>
      </c>
      <c r="WCD28" s="358"/>
      <c r="WCE28" s="358">
        <f t="shared" ref="WCE28" si="7812">WCC28</f>
        <v>25436.086199999998</v>
      </c>
      <c r="WCF28" s="358"/>
      <c r="WCG28" s="358">
        <f t="shared" ref="WCG28" si="7813">WCE28</f>
        <v>25436.086199999998</v>
      </c>
      <c r="WCH28" s="358"/>
      <c r="WCI28" s="358">
        <f t="shared" ref="WCI28" si="7814">WCG28</f>
        <v>25436.086199999998</v>
      </c>
      <c r="WCJ28" s="358"/>
      <c r="WCK28" s="358">
        <f t="shared" ref="WCK28" si="7815">WCI28</f>
        <v>25436.086199999998</v>
      </c>
      <c r="WCL28" s="358"/>
      <c r="WCM28" s="358">
        <f t="shared" ref="WCM28" si="7816">WCK28</f>
        <v>25436.086199999998</v>
      </c>
      <c r="WCN28" s="358"/>
      <c r="WCO28" s="358">
        <f t="shared" ref="WCO28" si="7817">WCM28</f>
        <v>25436.086199999998</v>
      </c>
      <c r="WCP28" s="358"/>
      <c r="WCQ28" s="358">
        <f t="shared" ref="WCQ28" si="7818">WCO28</f>
        <v>25436.086199999998</v>
      </c>
      <c r="WCR28" s="358"/>
      <c r="WCS28" s="358">
        <f t="shared" ref="WCS28" si="7819">WCQ28</f>
        <v>25436.086199999998</v>
      </c>
      <c r="WCT28" s="358"/>
      <c r="WCU28" s="358">
        <f t="shared" ref="WCU28" si="7820">WCS28</f>
        <v>25436.086199999998</v>
      </c>
      <c r="WCV28" s="358"/>
      <c r="WCW28" s="358">
        <f t="shared" ref="WCW28" si="7821">WCU28</f>
        <v>25436.086199999998</v>
      </c>
      <c r="WCX28" s="358"/>
      <c r="WCY28" s="358">
        <f t="shared" ref="WCY28" si="7822">WCW28</f>
        <v>25436.086199999998</v>
      </c>
      <c r="WCZ28" s="358"/>
      <c r="WDA28" s="358">
        <f t="shared" ref="WDA28" si="7823">WCY28</f>
        <v>25436.086199999998</v>
      </c>
      <c r="WDB28" s="358"/>
      <c r="WDC28" s="358">
        <f t="shared" ref="WDC28" si="7824">WDA28</f>
        <v>25436.086199999998</v>
      </c>
      <c r="WDD28" s="358"/>
      <c r="WDE28" s="358">
        <f t="shared" ref="WDE28" si="7825">WDC28</f>
        <v>25436.086199999998</v>
      </c>
      <c r="WDF28" s="358"/>
      <c r="WDG28" s="358">
        <f t="shared" ref="WDG28" si="7826">WDE28</f>
        <v>25436.086199999998</v>
      </c>
      <c r="WDH28" s="358"/>
      <c r="WDI28" s="358">
        <f t="shared" ref="WDI28" si="7827">WDG28</f>
        <v>25436.086199999998</v>
      </c>
      <c r="WDJ28" s="358"/>
      <c r="WDK28" s="358">
        <f t="shared" ref="WDK28" si="7828">WDI28</f>
        <v>25436.086199999998</v>
      </c>
      <c r="WDL28" s="358"/>
      <c r="WDM28" s="358">
        <f t="shared" ref="WDM28" si="7829">WDK28</f>
        <v>25436.086199999998</v>
      </c>
      <c r="WDN28" s="358"/>
      <c r="WDO28" s="358">
        <f t="shared" ref="WDO28" si="7830">WDM28</f>
        <v>25436.086199999998</v>
      </c>
      <c r="WDP28" s="358"/>
      <c r="WDQ28" s="358">
        <f t="shared" ref="WDQ28" si="7831">WDO28</f>
        <v>25436.086199999998</v>
      </c>
      <c r="WDR28" s="358"/>
      <c r="WDS28" s="358">
        <f t="shared" ref="WDS28" si="7832">WDQ28</f>
        <v>25436.086199999998</v>
      </c>
      <c r="WDT28" s="358"/>
      <c r="WDU28" s="358">
        <f t="shared" ref="WDU28" si="7833">WDS28</f>
        <v>25436.086199999998</v>
      </c>
      <c r="WDV28" s="358"/>
      <c r="WDW28" s="358">
        <f t="shared" ref="WDW28" si="7834">WDU28</f>
        <v>25436.086199999998</v>
      </c>
      <c r="WDX28" s="358"/>
      <c r="WDY28" s="358">
        <f t="shared" ref="WDY28" si="7835">WDW28</f>
        <v>25436.086199999998</v>
      </c>
      <c r="WDZ28" s="358"/>
      <c r="WEA28" s="358">
        <f t="shared" ref="WEA28" si="7836">WDY28</f>
        <v>25436.086199999998</v>
      </c>
      <c r="WEB28" s="358"/>
      <c r="WEC28" s="358">
        <f t="shared" ref="WEC28" si="7837">WEA28</f>
        <v>25436.086199999998</v>
      </c>
      <c r="WED28" s="358"/>
      <c r="WEE28" s="358">
        <f t="shared" ref="WEE28" si="7838">WEC28</f>
        <v>25436.086199999998</v>
      </c>
      <c r="WEF28" s="358"/>
      <c r="WEG28" s="358">
        <f t="shared" ref="WEG28" si="7839">WEE28</f>
        <v>25436.086199999998</v>
      </c>
      <c r="WEH28" s="358"/>
      <c r="WEI28" s="358">
        <f t="shared" ref="WEI28" si="7840">WEG28</f>
        <v>25436.086199999998</v>
      </c>
      <c r="WEJ28" s="358"/>
      <c r="WEK28" s="358">
        <f t="shared" ref="WEK28" si="7841">WEI28</f>
        <v>25436.086199999998</v>
      </c>
      <c r="WEL28" s="358"/>
      <c r="WEM28" s="358">
        <f t="shared" ref="WEM28" si="7842">WEK28</f>
        <v>25436.086199999998</v>
      </c>
      <c r="WEN28" s="358"/>
      <c r="WEO28" s="358">
        <f t="shared" ref="WEO28" si="7843">WEM28</f>
        <v>25436.086199999998</v>
      </c>
      <c r="WEP28" s="358"/>
      <c r="WEQ28" s="358">
        <f t="shared" ref="WEQ28" si="7844">WEO28</f>
        <v>25436.086199999998</v>
      </c>
      <c r="WER28" s="358"/>
      <c r="WES28" s="358">
        <f t="shared" ref="WES28" si="7845">WEQ28</f>
        <v>25436.086199999998</v>
      </c>
      <c r="WET28" s="358"/>
      <c r="WEU28" s="358">
        <f t="shared" ref="WEU28" si="7846">WES28</f>
        <v>25436.086199999998</v>
      </c>
      <c r="WEV28" s="358"/>
      <c r="WEW28" s="358">
        <f t="shared" ref="WEW28" si="7847">WEU28</f>
        <v>25436.086199999998</v>
      </c>
      <c r="WEX28" s="358"/>
      <c r="WEY28" s="358">
        <f t="shared" ref="WEY28" si="7848">WEW28</f>
        <v>25436.086199999998</v>
      </c>
      <c r="WEZ28" s="358"/>
      <c r="WFA28" s="358">
        <f t="shared" ref="WFA28" si="7849">WEY28</f>
        <v>25436.086199999998</v>
      </c>
      <c r="WFB28" s="358"/>
      <c r="WFC28" s="358">
        <f t="shared" ref="WFC28" si="7850">WFA28</f>
        <v>25436.086199999998</v>
      </c>
      <c r="WFD28" s="358"/>
      <c r="WFE28" s="358">
        <f t="shared" ref="WFE28" si="7851">WFC28</f>
        <v>25436.086199999998</v>
      </c>
      <c r="WFF28" s="358"/>
      <c r="WFG28" s="358">
        <f t="shared" ref="WFG28" si="7852">WFE28</f>
        <v>25436.086199999998</v>
      </c>
      <c r="WFH28" s="358"/>
      <c r="WFI28" s="358">
        <f t="shared" ref="WFI28" si="7853">WFG28</f>
        <v>25436.086199999998</v>
      </c>
      <c r="WFJ28" s="358"/>
      <c r="WFK28" s="358">
        <f t="shared" ref="WFK28" si="7854">WFI28</f>
        <v>25436.086199999998</v>
      </c>
      <c r="WFL28" s="358"/>
      <c r="WFM28" s="358">
        <f t="shared" ref="WFM28" si="7855">WFK28</f>
        <v>25436.086199999998</v>
      </c>
      <c r="WFN28" s="358"/>
      <c r="WFO28" s="358">
        <f t="shared" ref="WFO28" si="7856">WFM28</f>
        <v>25436.086199999998</v>
      </c>
      <c r="WFP28" s="358"/>
      <c r="WFQ28" s="358">
        <f t="shared" ref="WFQ28" si="7857">WFO28</f>
        <v>25436.086199999998</v>
      </c>
      <c r="WFR28" s="358"/>
      <c r="WFS28" s="358">
        <f t="shared" ref="WFS28" si="7858">WFQ28</f>
        <v>25436.086199999998</v>
      </c>
      <c r="WFT28" s="358"/>
      <c r="WFU28" s="358">
        <f t="shared" ref="WFU28" si="7859">WFS28</f>
        <v>25436.086199999998</v>
      </c>
      <c r="WFV28" s="358"/>
      <c r="WFW28" s="358">
        <f t="shared" ref="WFW28" si="7860">WFU28</f>
        <v>25436.086199999998</v>
      </c>
      <c r="WFX28" s="358"/>
      <c r="WFY28" s="358">
        <f t="shared" ref="WFY28" si="7861">WFW28</f>
        <v>25436.086199999998</v>
      </c>
      <c r="WFZ28" s="358"/>
      <c r="WGA28" s="358">
        <f t="shared" ref="WGA28" si="7862">WFY28</f>
        <v>25436.086199999998</v>
      </c>
      <c r="WGB28" s="358"/>
      <c r="WGC28" s="358">
        <f t="shared" ref="WGC28" si="7863">WGA28</f>
        <v>25436.086199999998</v>
      </c>
      <c r="WGD28" s="358"/>
      <c r="WGE28" s="358">
        <f t="shared" ref="WGE28" si="7864">WGC28</f>
        <v>25436.086199999998</v>
      </c>
      <c r="WGF28" s="358"/>
      <c r="WGG28" s="358">
        <f t="shared" ref="WGG28" si="7865">WGE28</f>
        <v>25436.086199999998</v>
      </c>
      <c r="WGH28" s="358"/>
      <c r="WGI28" s="358">
        <f t="shared" ref="WGI28" si="7866">WGG28</f>
        <v>25436.086199999998</v>
      </c>
      <c r="WGJ28" s="358"/>
      <c r="WGK28" s="358">
        <f t="shared" ref="WGK28" si="7867">WGI28</f>
        <v>25436.086199999998</v>
      </c>
      <c r="WGL28" s="358"/>
      <c r="WGM28" s="358">
        <f t="shared" ref="WGM28" si="7868">WGK28</f>
        <v>25436.086199999998</v>
      </c>
      <c r="WGN28" s="358"/>
      <c r="WGO28" s="358">
        <f t="shared" ref="WGO28" si="7869">WGM28</f>
        <v>25436.086199999998</v>
      </c>
      <c r="WGP28" s="358"/>
      <c r="WGQ28" s="358">
        <f t="shared" ref="WGQ28" si="7870">WGO28</f>
        <v>25436.086199999998</v>
      </c>
      <c r="WGR28" s="358"/>
      <c r="WGS28" s="358">
        <f t="shared" ref="WGS28" si="7871">WGQ28</f>
        <v>25436.086199999998</v>
      </c>
      <c r="WGT28" s="358"/>
      <c r="WGU28" s="358">
        <f t="shared" ref="WGU28" si="7872">WGS28</f>
        <v>25436.086199999998</v>
      </c>
      <c r="WGV28" s="358"/>
      <c r="WGW28" s="358">
        <f t="shared" ref="WGW28" si="7873">WGU28</f>
        <v>25436.086199999998</v>
      </c>
      <c r="WGX28" s="358"/>
      <c r="WGY28" s="358">
        <f t="shared" ref="WGY28" si="7874">WGW28</f>
        <v>25436.086199999998</v>
      </c>
      <c r="WGZ28" s="358"/>
      <c r="WHA28" s="358">
        <f t="shared" ref="WHA28" si="7875">WGY28</f>
        <v>25436.086199999998</v>
      </c>
      <c r="WHB28" s="358"/>
      <c r="WHC28" s="358">
        <f t="shared" ref="WHC28" si="7876">WHA28</f>
        <v>25436.086199999998</v>
      </c>
      <c r="WHD28" s="358"/>
      <c r="WHE28" s="358">
        <f t="shared" ref="WHE28" si="7877">WHC28</f>
        <v>25436.086199999998</v>
      </c>
      <c r="WHF28" s="358"/>
      <c r="WHG28" s="358">
        <f t="shared" ref="WHG28" si="7878">WHE28</f>
        <v>25436.086199999998</v>
      </c>
      <c r="WHH28" s="358"/>
      <c r="WHI28" s="358">
        <f t="shared" ref="WHI28" si="7879">WHG28</f>
        <v>25436.086199999998</v>
      </c>
      <c r="WHJ28" s="358"/>
      <c r="WHK28" s="358">
        <f t="shared" ref="WHK28" si="7880">WHI28</f>
        <v>25436.086199999998</v>
      </c>
      <c r="WHL28" s="358"/>
      <c r="WHM28" s="358">
        <f t="shared" ref="WHM28" si="7881">WHK28</f>
        <v>25436.086199999998</v>
      </c>
      <c r="WHN28" s="358"/>
      <c r="WHO28" s="358">
        <f t="shared" ref="WHO28" si="7882">WHM28</f>
        <v>25436.086199999998</v>
      </c>
      <c r="WHP28" s="358"/>
      <c r="WHQ28" s="358">
        <f t="shared" ref="WHQ28" si="7883">WHO28</f>
        <v>25436.086199999998</v>
      </c>
      <c r="WHR28" s="358"/>
      <c r="WHS28" s="358">
        <f t="shared" ref="WHS28" si="7884">WHQ28</f>
        <v>25436.086199999998</v>
      </c>
      <c r="WHT28" s="358"/>
      <c r="WHU28" s="358">
        <f t="shared" ref="WHU28" si="7885">WHS28</f>
        <v>25436.086199999998</v>
      </c>
      <c r="WHV28" s="358"/>
      <c r="WHW28" s="358">
        <f t="shared" ref="WHW28" si="7886">WHU28</f>
        <v>25436.086199999998</v>
      </c>
      <c r="WHX28" s="358"/>
      <c r="WHY28" s="358">
        <f t="shared" ref="WHY28" si="7887">WHW28</f>
        <v>25436.086199999998</v>
      </c>
      <c r="WHZ28" s="358"/>
      <c r="WIA28" s="358">
        <f t="shared" ref="WIA28" si="7888">WHY28</f>
        <v>25436.086199999998</v>
      </c>
      <c r="WIB28" s="358"/>
      <c r="WIC28" s="358">
        <f t="shared" ref="WIC28" si="7889">WIA28</f>
        <v>25436.086199999998</v>
      </c>
      <c r="WID28" s="358"/>
      <c r="WIE28" s="358">
        <f t="shared" ref="WIE28" si="7890">WIC28</f>
        <v>25436.086199999998</v>
      </c>
      <c r="WIF28" s="358"/>
      <c r="WIG28" s="358">
        <f t="shared" ref="WIG28" si="7891">WIE28</f>
        <v>25436.086199999998</v>
      </c>
      <c r="WIH28" s="358"/>
      <c r="WII28" s="358">
        <f t="shared" ref="WII28" si="7892">WIG28</f>
        <v>25436.086199999998</v>
      </c>
      <c r="WIJ28" s="358"/>
      <c r="WIK28" s="358">
        <f t="shared" ref="WIK28" si="7893">WII28</f>
        <v>25436.086199999998</v>
      </c>
      <c r="WIL28" s="358"/>
      <c r="WIM28" s="358">
        <f t="shared" ref="WIM28" si="7894">WIK28</f>
        <v>25436.086199999998</v>
      </c>
      <c r="WIN28" s="358"/>
      <c r="WIO28" s="358">
        <f t="shared" ref="WIO28" si="7895">WIM28</f>
        <v>25436.086199999998</v>
      </c>
      <c r="WIP28" s="358"/>
      <c r="WIQ28" s="358">
        <f t="shared" ref="WIQ28" si="7896">WIO28</f>
        <v>25436.086199999998</v>
      </c>
      <c r="WIR28" s="358"/>
      <c r="WIS28" s="358">
        <f t="shared" ref="WIS28" si="7897">WIQ28</f>
        <v>25436.086199999998</v>
      </c>
      <c r="WIT28" s="358"/>
      <c r="WIU28" s="358">
        <f t="shared" ref="WIU28" si="7898">WIS28</f>
        <v>25436.086199999998</v>
      </c>
      <c r="WIV28" s="358"/>
      <c r="WIW28" s="358">
        <f t="shared" ref="WIW28" si="7899">WIU28</f>
        <v>25436.086199999998</v>
      </c>
      <c r="WIX28" s="358"/>
      <c r="WIY28" s="358">
        <f t="shared" ref="WIY28" si="7900">WIW28</f>
        <v>25436.086199999998</v>
      </c>
      <c r="WIZ28" s="358"/>
      <c r="WJA28" s="358">
        <f t="shared" ref="WJA28" si="7901">WIY28</f>
        <v>25436.086199999998</v>
      </c>
      <c r="WJB28" s="358"/>
      <c r="WJC28" s="358">
        <f t="shared" ref="WJC28" si="7902">WJA28</f>
        <v>25436.086199999998</v>
      </c>
      <c r="WJD28" s="358"/>
      <c r="WJE28" s="358">
        <f t="shared" ref="WJE28" si="7903">WJC28</f>
        <v>25436.086199999998</v>
      </c>
      <c r="WJF28" s="358"/>
      <c r="WJG28" s="358">
        <f t="shared" ref="WJG28" si="7904">WJE28</f>
        <v>25436.086199999998</v>
      </c>
      <c r="WJH28" s="358"/>
      <c r="WJI28" s="358">
        <f t="shared" ref="WJI28" si="7905">WJG28</f>
        <v>25436.086199999998</v>
      </c>
      <c r="WJJ28" s="358"/>
      <c r="WJK28" s="358">
        <f t="shared" ref="WJK28" si="7906">WJI28</f>
        <v>25436.086199999998</v>
      </c>
      <c r="WJL28" s="358"/>
      <c r="WJM28" s="358">
        <f t="shared" ref="WJM28" si="7907">WJK28</f>
        <v>25436.086199999998</v>
      </c>
      <c r="WJN28" s="358"/>
      <c r="WJO28" s="358">
        <f t="shared" ref="WJO28" si="7908">WJM28</f>
        <v>25436.086199999998</v>
      </c>
      <c r="WJP28" s="358"/>
      <c r="WJQ28" s="358">
        <f t="shared" ref="WJQ28" si="7909">WJO28</f>
        <v>25436.086199999998</v>
      </c>
      <c r="WJR28" s="358"/>
      <c r="WJS28" s="358">
        <f t="shared" ref="WJS28" si="7910">WJQ28</f>
        <v>25436.086199999998</v>
      </c>
      <c r="WJT28" s="358"/>
      <c r="WJU28" s="358">
        <f t="shared" ref="WJU28" si="7911">WJS28</f>
        <v>25436.086199999998</v>
      </c>
      <c r="WJV28" s="358"/>
      <c r="WJW28" s="358">
        <f t="shared" ref="WJW28" si="7912">WJU28</f>
        <v>25436.086199999998</v>
      </c>
      <c r="WJX28" s="358"/>
      <c r="WJY28" s="358">
        <f t="shared" ref="WJY28" si="7913">WJW28</f>
        <v>25436.086199999998</v>
      </c>
      <c r="WJZ28" s="358"/>
      <c r="WKA28" s="358">
        <f t="shared" ref="WKA28" si="7914">WJY28</f>
        <v>25436.086199999998</v>
      </c>
      <c r="WKB28" s="358"/>
      <c r="WKC28" s="358">
        <f t="shared" ref="WKC28" si="7915">WKA28</f>
        <v>25436.086199999998</v>
      </c>
      <c r="WKD28" s="358"/>
      <c r="WKE28" s="358">
        <f t="shared" ref="WKE28" si="7916">WKC28</f>
        <v>25436.086199999998</v>
      </c>
      <c r="WKF28" s="358"/>
      <c r="WKG28" s="358">
        <f t="shared" ref="WKG28" si="7917">WKE28</f>
        <v>25436.086199999998</v>
      </c>
      <c r="WKH28" s="358"/>
      <c r="WKI28" s="358">
        <f t="shared" ref="WKI28" si="7918">WKG28</f>
        <v>25436.086199999998</v>
      </c>
      <c r="WKJ28" s="358"/>
      <c r="WKK28" s="358">
        <f t="shared" ref="WKK28" si="7919">WKI28</f>
        <v>25436.086199999998</v>
      </c>
      <c r="WKL28" s="358"/>
      <c r="WKM28" s="358">
        <f t="shared" ref="WKM28" si="7920">WKK28</f>
        <v>25436.086199999998</v>
      </c>
      <c r="WKN28" s="358"/>
      <c r="WKO28" s="358">
        <f t="shared" ref="WKO28" si="7921">WKM28</f>
        <v>25436.086199999998</v>
      </c>
      <c r="WKP28" s="358"/>
      <c r="WKQ28" s="358">
        <f t="shared" ref="WKQ28" si="7922">WKO28</f>
        <v>25436.086199999998</v>
      </c>
      <c r="WKR28" s="358"/>
      <c r="WKS28" s="358">
        <f t="shared" ref="WKS28" si="7923">WKQ28</f>
        <v>25436.086199999998</v>
      </c>
      <c r="WKT28" s="358"/>
      <c r="WKU28" s="358">
        <f t="shared" ref="WKU28" si="7924">WKS28</f>
        <v>25436.086199999998</v>
      </c>
      <c r="WKV28" s="358"/>
      <c r="WKW28" s="358">
        <f t="shared" ref="WKW28" si="7925">WKU28</f>
        <v>25436.086199999998</v>
      </c>
      <c r="WKX28" s="358"/>
      <c r="WKY28" s="358">
        <f t="shared" ref="WKY28" si="7926">WKW28</f>
        <v>25436.086199999998</v>
      </c>
      <c r="WKZ28" s="358"/>
      <c r="WLA28" s="358">
        <f t="shared" ref="WLA28" si="7927">WKY28</f>
        <v>25436.086199999998</v>
      </c>
      <c r="WLB28" s="358"/>
      <c r="WLC28" s="358">
        <f t="shared" ref="WLC28" si="7928">WLA28</f>
        <v>25436.086199999998</v>
      </c>
      <c r="WLD28" s="358"/>
      <c r="WLE28" s="358">
        <f t="shared" ref="WLE28" si="7929">WLC28</f>
        <v>25436.086199999998</v>
      </c>
      <c r="WLF28" s="358"/>
      <c r="WLG28" s="358">
        <f t="shared" ref="WLG28" si="7930">WLE28</f>
        <v>25436.086199999998</v>
      </c>
      <c r="WLH28" s="358"/>
      <c r="WLI28" s="358">
        <f t="shared" ref="WLI28" si="7931">WLG28</f>
        <v>25436.086199999998</v>
      </c>
      <c r="WLJ28" s="358"/>
      <c r="WLK28" s="358">
        <f t="shared" ref="WLK28" si="7932">WLI28</f>
        <v>25436.086199999998</v>
      </c>
      <c r="WLL28" s="358"/>
      <c r="WLM28" s="358">
        <f t="shared" ref="WLM28" si="7933">WLK28</f>
        <v>25436.086199999998</v>
      </c>
      <c r="WLN28" s="358"/>
      <c r="WLO28" s="358">
        <f t="shared" ref="WLO28" si="7934">WLM28</f>
        <v>25436.086199999998</v>
      </c>
      <c r="WLP28" s="358"/>
      <c r="WLQ28" s="358">
        <f t="shared" ref="WLQ28" si="7935">WLO28</f>
        <v>25436.086199999998</v>
      </c>
      <c r="WLR28" s="358"/>
      <c r="WLS28" s="358">
        <f t="shared" ref="WLS28" si="7936">WLQ28</f>
        <v>25436.086199999998</v>
      </c>
      <c r="WLT28" s="358"/>
      <c r="WLU28" s="358">
        <f t="shared" ref="WLU28" si="7937">WLS28</f>
        <v>25436.086199999998</v>
      </c>
      <c r="WLV28" s="358"/>
      <c r="WLW28" s="358">
        <f t="shared" ref="WLW28" si="7938">WLU28</f>
        <v>25436.086199999998</v>
      </c>
      <c r="WLX28" s="358"/>
      <c r="WLY28" s="358">
        <f t="shared" ref="WLY28" si="7939">WLW28</f>
        <v>25436.086199999998</v>
      </c>
      <c r="WLZ28" s="358"/>
      <c r="WMA28" s="358">
        <f t="shared" ref="WMA28" si="7940">WLY28</f>
        <v>25436.086199999998</v>
      </c>
      <c r="WMB28" s="358"/>
      <c r="WMC28" s="358">
        <f t="shared" ref="WMC28" si="7941">WMA28</f>
        <v>25436.086199999998</v>
      </c>
      <c r="WMD28" s="358"/>
      <c r="WME28" s="358">
        <f t="shared" ref="WME28" si="7942">WMC28</f>
        <v>25436.086199999998</v>
      </c>
      <c r="WMF28" s="358"/>
      <c r="WMG28" s="358">
        <f t="shared" ref="WMG28" si="7943">WME28</f>
        <v>25436.086199999998</v>
      </c>
      <c r="WMH28" s="358"/>
      <c r="WMI28" s="358">
        <f t="shared" ref="WMI28" si="7944">WMG28</f>
        <v>25436.086199999998</v>
      </c>
      <c r="WMJ28" s="358"/>
      <c r="WMK28" s="358">
        <f t="shared" ref="WMK28" si="7945">WMI28</f>
        <v>25436.086199999998</v>
      </c>
      <c r="WML28" s="358"/>
      <c r="WMM28" s="358">
        <f t="shared" ref="WMM28" si="7946">WMK28</f>
        <v>25436.086199999998</v>
      </c>
      <c r="WMN28" s="358"/>
      <c r="WMO28" s="358">
        <f t="shared" ref="WMO28" si="7947">WMM28</f>
        <v>25436.086199999998</v>
      </c>
      <c r="WMP28" s="358"/>
      <c r="WMQ28" s="358">
        <f t="shared" ref="WMQ28" si="7948">WMO28</f>
        <v>25436.086199999998</v>
      </c>
      <c r="WMR28" s="358"/>
      <c r="WMS28" s="358">
        <f t="shared" ref="WMS28" si="7949">WMQ28</f>
        <v>25436.086199999998</v>
      </c>
      <c r="WMT28" s="358"/>
      <c r="WMU28" s="358">
        <f t="shared" ref="WMU28" si="7950">WMS28</f>
        <v>25436.086199999998</v>
      </c>
      <c r="WMV28" s="358"/>
      <c r="WMW28" s="358">
        <f t="shared" ref="WMW28" si="7951">WMU28</f>
        <v>25436.086199999998</v>
      </c>
      <c r="WMX28" s="358"/>
      <c r="WMY28" s="358">
        <f t="shared" ref="WMY28" si="7952">WMW28</f>
        <v>25436.086199999998</v>
      </c>
      <c r="WMZ28" s="358"/>
      <c r="WNA28" s="358">
        <f t="shared" ref="WNA28" si="7953">WMY28</f>
        <v>25436.086199999998</v>
      </c>
      <c r="WNB28" s="358"/>
      <c r="WNC28" s="358">
        <f t="shared" ref="WNC28" si="7954">WNA28</f>
        <v>25436.086199999998</v>
      </c>
      <c r="WND28" s="358"/>
      <c r="WNE28" s="358">
        <f t="shared" ref="WNE28" si="7955">WNC28</f>
        <v>25436.086199999998</v>
      </c>
      <c r="WNF28" s="358"/>
      <c r="WNG28" s="358">
        <f t="shared" ref="WNG28" si="7956">WNE28</f>
        <v>25436.086199999998</v>
      </c>
      <c r="WNH28" s="358"/>
      <c r="WNI28" s="358">
        <f t="shared" ref="WNI28" si="7957">WNG28</f>
        <v>25436.086199999998</v>
      </c>
      <c r="WNJ28" s="358"/>
      <c r="WNK28" s="358">
        <f t="shared" ref="WNK28" si="7958">WNI28</f>
        <v>25436.086199999998</v>
      </c>
      <c r="WNL28" s="358"/>
      <c r="WNM28" s="358">
        <f t="shared" ref="WNM28" si="7959">WNK28</f>
        <v>25436.086199999998</v>
      </c>
      <c r="WNN28" s="358"/>
      <c r="WNO28" s="358">
        <f t="shared" ref="WNO28" si="7960">WNM28</f>
        <v>25436.086199999998</v>
      </c>
      <c r="WNP28" s="358"/>
      <c r="WNQ28" s="358">
        <f t="shared" ref="WNQ28" si="7961">WNO28</f>
        <v>25436.086199999998</v>
      </c>
      <c r="WNR28" s="358"/>
      <c r="WNS28" s="358">
        <f t="shared" ref="WNS28" si="7962">WNQ28</f>
        <v>25436.086199999998</v>
      </c>
      <c r="WNT28" s="358"/>
      <c r="WNU28" s="358">
        <f t="shared" ref="WNU28" si="7963">WNS28</f>
        <v>25436.086199999998</v>
      </c>
      <c r="WNV28" s="358"/>
      <c r="WNW28" s="358">
        <f t="shared" ref="WNW28" si="7964">WNU28</f>
        <v>25436.086199999998</v>
      </c>
      <c r="WNX28" s="358"/>
      <c r="WNY28" s="358">
        <f t="shared" ref="WNY28" si="7965">WNW28</f>
        <v>25436.086199999998</v>
      </c>
      <c r="WNZ28" s="358"/>
      <c r="WOA28" s="358">
        <f t="shared" ref="WOA28" si="7966">WNY28</f>
        <v>25436.086199999998</v>
      </c>
      <c r="WOB28" s="358"/>
      <c r="WOC28" s="358">
        <f t="shared" ref="WOC28" si="7967">WOA28</f>
        <v>25436.086199999998</v>
      </c>
      <c r="WOD28" s="358"/>
      <c r="WOE28" s="358">
        <f t="shared" ref="WOE28" si="7968">WOC28</f>
        <v>25436.086199999998</v>
      </c>
      <c r="WOF28" s="358"/>
      <c r="WOG28" s="358">
        <f t="shared" ref="WOG28" si="7969">WOE28</f>
        <v>25436.086199999998</v>
      </c>
      <c r="WOH28" s="358"/>
      <c r="WOI28" s="358">
        <f t="shared" ref="WOI28" si="7970">WOG28</f>
        <v>25436.086199999998</v>
      </c>
      <c r="WOJ28" s="358"/>
      <c r="WOK28" s="358">
        <f t="shared" ref="WOK28" si="7971">WOI28</f>
        <v>25436.086199999998</v>
      </c>
      <c r="WOL28" s="358"/>
      <c r="WOM28" s="358">
        <f t="shared" ref="WOM28" si="7972">WOK28</f>
        <v>25436.086199999998</v>
      </c>
      <c r="WON28" s="358"/>
      <c r="WOO28" s="358">
        <f t="shared" ref="WOO28" si="7973">WOM28</f>
        <v>25436.086199999998</v>
      </c>
      <c r="WOP28" s="358"/>
      <c r="WOQ28" s="358">
        <f t="shared" ref="WOQ28" si="7974">WOO28</f>
        <v>25436.086199999998</v>
      </c>
      <c r="WOR28" s="358"/>
      <c r="WOS28" s="358">
        <f t="shared" ref="WOS28" si="7975">WOQ28</f>
        <v>25436.086199999998</v>
      </c>
      <c r="WOT28" s="358"/>
      <c r="WOU28" s="358">
        <f t="shared" ref="WOU28" si="7976">WOS28</f>
        <v>25436.086199999998</v>
      </c>
      <c r="WOV28" s="358"/>
      <c r="WOW28" s="358">
        <f t="shared" ref="WOW28" si="7977">WOU28</f>
        <v>25436.086199999998</v>
      </c>
      <c r="WOX28" s="358"/>
      <c r="WOY28" s="358">
        <f t="shared" ref="WOY28" si="7978">WOW28</f>
        <v>25436.086199999998</v>
      </c>
      <c r="WOZ28" s="358"/>
      <c r="WPA28" s="358">
        <f t="shared" ref="WPA28" si="7979">WOY28</f>
        <v>25436.086199999998</v>
      </c>
      <c r="WPB28" s="358"/>
      <c r="WPC28" s="358">
        <f t="shared" ref="WPC28" si="7980">WPA28</f>
        <v>25436.086199999998</v>
      </c>
      <c r="WPD28" s="358"/>
      <c r="WPE28" s="358">
        <f t="shared" ref="WPE28" si="7981">WPC28</f>
        <v>25436.086199999998</v>
      </c>
      <c r="WPF28" s="358"/>
      <c r="WPG28" s="358">
        <f t="shared" ref="WPG28" si="7982">WPE28</f>
        <v>25436.086199999998</v>
      </c>
      <c r="WPH28" s="358"/>
      <c r="WPI28" s="358">
        <f t="shared" ref="WPI28" si="7983">WPG28</f>
        <v>25436.086199999998</v>
      </c>
      <c r="WPJ28" s="358"/>
      <c r="WPK28" s="358">
        <f t="shared" ref="WPK28" si="7984">WPI28</f>
        <v>25436.086199999998</v>
      </c>
      <c r="WPL28" s="358"/>
      <c r="WPM28" s="358">
        <f t="shared" ref="WPM28" si="7985">WPK28</f>
        <v>25436.086199999998</v>
      </c>
      <c r="WPN28" s="358"/>
      <c r="WPO28" s="358">
        <f t="shared" ref="WPO28" si="7986">WPM28</f>
        <v>25436.086199999998</v>
      </c>
      <c r="WPP28" s="358"/>
      <c r="WPQ28" s="358">
        <f t="shared" ref="WPQ28" si="7987">WPO28</f>
        <v>25436.086199999998</v>
      </c>
      <c r="WPR28" s="358"/>
      <c r="WPS28" s="358">
        <f t="shared" ref="WPS28" si="7988">WPQ28</f>
        <v>25436.086199999998</v>
      </c>
      <c r="WPT28" s="358"/>
      <c r="WPU28" s="358">
        <f t="shared" ref="WPU28" si="7989">WPS28</f>
        <v>25436.086199999998</v>
      </c>
      <c r="WPV28" s="358"/>
      <c r="WPW28" s="358">
        <f t="shared" ref="WPW28" si="7990">WPU28</f>
        <v>25436.086199999998</v>
      </c>
      <c r="WPX28" s="358"/>
      <c r="WPY28" s="358">
        <f t="shared" ref="WPY28" si="7991">WPW28</f>
        <v>25436.086199999998</v>
      </c>
      <c r="WPZ28" s="358"/>
      <c r="WQA28" s="358">
        <f t="shared" ref="WQA28" si="7992">WPY28</f>
        <v>25436.086199999998</v>
      </c>
      <c r="WQB28" s="358"/>
      <c r="WQC28" s="358">
        <f t="shared" ref="WQC28" si="7993">WQA28</f>
        <v>25436.086199999998</v>
      </c>
      <c r="WQD28" s="358"/>
      <c r="WQE28" s="358">
        <f t="shared" ref="WQE28" si="7994">WQC28</f>
        <v>25436.086199999998</v>
      </c>
      <c r="WQF28" s="358"/>
      <c r="WQG28" s="358">
        <f t="shared" ref="WQG28" si="7995">WQE28</f>
        <v>25436.086199999998</v>
      </c>
      <c r="WQH28" s="358"/>
      <c r="WQI28" s="358">
        <f t="shared" ref="WQI28" si="7996">WQG28</f>
        <v>25436.086199999998</v>
      </c>
      <c r="WQJ28" s="358"/>
      <c r="WQK28" s="358">
        <f t="shared" ref="WQK28" si="7997">WQI28</f>
        <v>25436.086199999998</v>
      </c>
      <c r="WQL28" s="358"/>
      <c r="WQM28" s="358">
        <f t="shared" ref="WQM28" si="7998">WQK28</f>
        <v>25436.086199999998</v>
      </c>
      <c r="WQN28" s="358"/>
      <c r="WQO28" s="358">
        <f t="shared" ref="WQO28" si="7999">WQM28</f>
        <v>25436.086199999998</v>
      </c>
      <c r="WQP28" s="358"/>
      <c r="WQQ28" s="358">
        <f t="shared" ref="WQQ28" si="8000">WQO28</f>
        <v>25436.086199999998</v>
      </c>
      <c r="WQR28" s="358"/>
      <c r="WQS28" s="358">
        <f t="shared" ref="WQS28" si="8001">WQQ28</f>
        <v>25436.086199999998</v>
      </c>
      <c r="WQT28" s="358"/>
      <c r="WQU28" s="358">
        <f t="shared" ref="WQU28" si="8002">WQS28</f>
        <v>25436.086199999998</v>
      </c>
      <c r="WQV28" s="358"/>
      <c r="WQW28" s="358">
        <f t="shared" ref="WQW28" si="8003">WQU28</f>
        <v>25436.086199999998</v>
      </c>
      <c r="WQX28" s="358"/>
      <c r="WQY28" s="358">
        <f t="shared" ref="WQY28" si="8004">WQW28</f>
        <v>25436.086199999998</v>
      </c>
      <c r="WQZ28" s="358"/>
      <c r="WRA28" s="358">
        <f t="shared" ref="WRA28" si="8005">WQY28</f>
        <v>25436.086199999998</v>
      </c>
      <c r="WRB28" s="358"/>
      <c r="WRC28" s="358">
        <f t="shared" ref="WRC28" si="8006">WRA28</f>
        <v>25436.086199999998</v>
      </c>
      <c r="WRD28" s="358"/>
      <c r="WRE28" s="358">
        <f t="shared" ref="WRE28" si="8007">WRC28</f>
        <v>25436.086199999998</v>
      </c>
      <c r="WRF28" s="358"/>
      <c r="WRG28" s="358">
        <f t="shared" ref="WRG28" si="8008">WRE28</f>
        <v>25436.086199999998</v>
      </c>
      <c r="WRH28" s="358"/>
      <c r="WRI28" s="358">
        <f t="shared" ref="WRI28" si="8009">WRG28</f>
        <v>25436.086199999998</v>
      </c>
      <c r="WRJ28" s="358"/>
      <c r="WRK28" s="358">
        <f t="shared" ref="WRK28" si="8010">WRI28</f>
        <v>25436.086199999998</v>
      </c>
      <c r="WRL28" s="358"/>
      <c r="WRM28" s="358">
        <f t="shared" ref="WRM28" si="8011">WRK28</f>
        <v>25436.086199999998</v>
      </c>
      <c r="WRN28" s="358"/>
      <c r="WRO28" s="358">
        <f t="shared" ref="WRO28" si="8012">WRM28</f>
        <v>25436.086199999998</v>
      </c>
      <c r="WRP28" s="358"/>
      <c r="WRQ28" s="358">
        <f t="shared" ref="WRQ28" si="8013">WRO28</f>
        <v>25436.086199999998</v>
      </c>
      <c r="WRR28" s="358"/>
      <c r="WRS28" s="358">
        <f t="shared" ref="WRS28" si="8014">WRQ28</f>
        <v>25436.086199999998</v>
      </c>
      <c r="WRT28" s="358"/>
      <c r="WRU28" s="358">
        <f t="shared" ref="WRU28" si="8015">WRS28</f>
        <v>25436.086199999998</v>
      </c>
      <c r="WRV28" s="358"/>
      <c r="WRW28" s="358">
        <f t="shared" ref="WRW28" si="8016">WRU28</f>
        <v>25436.086199999998</v>
      </c>
      <c r="WRX28" s="358"/>
      <c r="WRY28" s="358">
        <f t="shared" ref="WRY28" si="8017">WRW28</f>
        <v>25436.086199999998</v>
      </c>
      <c r="WRZ28" s="358"/>
      <c r="WSA28" s="358">
        <f t="shared" ref="WSA28" si="8018">WRY28</f>
        <v>25436.086199999998</v>
      </c>
      <c r="WSB28" s="358"/>
      <c r="WSC28" s="358">
        <f t="shared" ref="WSC28" si="8019">WSA28</f>
        <v>25436.086199999998</v>
      </c>
      <c r="WSD28" s="358"/>
      <c r="WSE28" s="358">
        <f t="shared" ref="WSE28" si="8020">WSC28</f>
        <v>25436.086199999998</v>
      </c>
      <c r="WSF28" s="358"/>
      <c r="WSG28" s="358">
        <f t="shared" ref="WSG28" si="8021">WSE28</f>
        <v>25436.086199999998</v>
      </c>
      <c r="WSH28" s="358"/>
      <c r="WSI28" s="358">
        <f t="shared" ref="WSI28" si="8022">WSG28</f>
        <v>25436.086199999998</v>
      </c>
      <c r="WSJ28" s="358"/>
      <c r="WSK28" s="358">
        <f t="shared" ref="WSK28" si="8023">WSI28</f>
        <v>25436.086199999998</v>
      </c>
      <c r="WSL28" s="358"/>
      <c r="WSM28" s="358">
        <f t="shared" ref="WSM28" si="8024">WSK28</f>
        <v>25436.086199999998</v>
      </c>
      <c r="WSN28" s="358"/>
      <c r="WSO28" s="358">
        <f t="shared" ref="WSO28" si="8025">WSM28</f>
        <v>25436.086199999998</v>
      </c>
      <c r="WSP28" s="358"/>
      <c r="WSQ28" s="358">
        <f t="shared" ref="WSQ28" si="8026">WSO28</f>
        <v>25436.086199999998</v>
      </c>
      <c r="WSR28" s="358"/>
      <c r="WSS28" s="358">
        <f t="shared" ref="WSS28" si="8027">WSQ28</f>
        <v>25436.086199999998</v>
      </c>
      <c r="WST28" s="358"/>
      <c r="WSU28" s="358">
        <f t="shared" ref="WSU28" si="8028">WSS28</f>
        <v>25436.086199999998</v>
      </c>
      <c r="WSV28" s="358"/>
      <c r="WSW28" s="358">
        <f t="shared" ref="WSW28" si="8029">WSU28</f>
        <v>25436.086199999998</v>
      </c>
      <c r="WSX28" s="358"/>
      <c r="WSY28" s="358">
        <f t="shared" ref="WSY28" si="8030">WSW28</f>
        <v>25436.086199999998</v>
      </c>
      <c r="WSZ28" s="358"/>
      <c r="WTA28" s="358">
        <f t="shared" ref="WTA28" si="8031">WSY28</f>
        <v>25436.086199999998</v>
      </c>
      <c r="WTB28" s="358"/>
      <c r="WTC28" s="358">
        <f t="shared" ref="WTC28" si="8032">WTA28</f>
        <v>25436.086199999998</v>
      </c>
      <c r="WTD28" s="358"/>
      <c r="WTE28" s="358">
        <f t="shared" ref="WTE28" si="8033">WTC28</f>
        <v>25436.086199999998</v>
      </c>
      <c r="WTF28" s="358"/>
      <c r="WTG28" s="358">
        <f t="shared" ref="WTG28" si="8034">WTE28</f>
        <v>25436.086199999998</v>
      </c>
      <c r="WTH28" s="358"/>
      <c r="WTI28" s="358">
        <f t="shared" ref="WTI28" si="8035">WTG28</f>
        <v>25436.086199999998</v>
      </c>
      <c r="WTJ28" s="358"/>
      <c r="WTK28" s="358">
        <f t="shared" ref="WTK28" si="8036">WTI28</f>
        <v>25436.086199999998</v>
      </c>
      <c r="WTL28" s="358"/>
      <c r="WTM28" s="358">
        <f t="shared" ref="WTM28" si="8037">WTK28</f>
        <v>25436.086199999998</v>
      </c>
      <c r="WTN28" s="358"/>
      <c r="WTO28" s="358">
        <f t="shared" ref="WTO28" si="8038">WTM28</f>
        <v>25436.086199999998</v>
      </c>
      <c r="WTP28" s="358"/>
      <c r="WTQ28" s="358">
        <f t="shared" ref="WTQ28" si="8039">WTO28</f>
        <v>25436.086199999998</v>
      </c>
      <c r="WTR28" s="358"/>
      <c r="WTS28" s="358">
        <f t="shared" ref="WTS28" si="8040">WTQ28</f>
        <v>25436.086199999998</v>
      </c>
      <c r="WTT28" s="358"/>
      <c r="WTU28" s="358">
        <f t="shared" ref="WTU28" si="8041">WTS28</f>
        <v>25436.086199999998</v>
      </c>
      <c r="WTV28" s="358"/>
      <c r="WTW28" s="358">
        <f t="shared" ref="WTW28" si="8042">WTU28</f>
        <v>25436.086199999998</v>
      </c>
      <c r="WTX28" s="358"/>
      <c r="WTY28" s="358">
        <f t="shared" ref="WTY28" si="8043">WTW28</f>
        <v>25436.086199999998</v>
      </c>
      <c r="WTZ28" s="358"/>
      <c r="WUA28" s="358">
        <f t="shared" ref="WUA28" si="8044">WTY28</f>
        <v>25436.086199999998</v>
      </c>
      <c r="WUB28" s="358"/>
      <c r="WUC28" s="358">
        <f t="shared" ref="WUC28" si="8045">WUA28</f>
        <v>25436.086199999998</v>
      </c>
      <c r="WUD28" s="358"/>
      <c r="WUE28" s="358">
        <f t="shared" ref="WUE28" si="8046">WUC28</f>
        <v>25436.086199999998</v>
      </c>
      <c r="WUF28" s="358"/>
      <c r="WUG28" s="358">
        <f t="shared" ref="WUG28" si="8047">WUE28</f>
        <v>25436.086199999998</v>
      </c>
      <c r="WUH28" s="358"/>
      <c r="WUI28" s="358">
        <f t="shared" ref="WUI28" si="8048">WUG28</f>
        <v>25436.086199999998</v>
      </c>
      <c r="WUJ28" s="358"/>
      <c r="WUK28" s="358">
        <f t="shared" ref="WUK28" si="8049">WUI28</f>
        <v>25436.086199999998</v>
      </c>
      <c r="WUL28" s="358"/>
      <c r="WUM28" s="358">
        <f t="shared" ref="WUM28" si="8050">WUK28</f>
        <v>25436.086199999998</v>
      </c>
      <c r="WUN28" s="358"/>
      <c r="WUO28" s="358">
        <f t="shared" ref="WUO28" si="8051">WUM28</f>
        <v>25436.086199999998</v>
      </c>
      <c r="WUP28" s="358"/>
      <c r="WUQ28" s="358">
        <f t="shared" ref="WUQ28" si="8052">WUO28</f>
        <v>25436.086199999998</v>
      </c>
      <c r="WUR28" s="358"/>
      <c r="WUS28" s="358">
        <f t="shared" ref="WUS28" si="8053">WUQ28</f>
        <v>25436.086199999998</v>
      </c>
      <c r="WUT28" s="358"/>
      <c r="WUU28" s="358">
        <f t="shared" ref="WUU28" si="8054">WUS28</f>
        <v>25436.086199999998</v>
      </c>
      <c r="WUV28" s="358"/>
      <c r="WUW28" s="358">
        <f t="shared" ref="WUW28" si="8055">WUU28</f>
        <v>25436.086199999998</v>
      </c>
      <c r="WUX28" s="358"/>
      <c r="WUY28" s="358">
        <f t="shared" ref="WUY28" si="8056">WUW28</f>
        <v>25436.086199999998</v>
      </c>
      <c r="WUZ28" s="358"/>
      <c r="WVA28" s="358">
        <f t="shared" ref="WVA28" si="8057">WUY28</f>
        <v>25436.086199999998</v>
      </c>
      <c r="WVB28" s="358"/>
      <c r="WVC28" s="358">
        <f t="shared" ref="WVC28" si="8058">WVA28</f>
        <v>25436.086199999998</v>
      </c>
      <c r="WVD28" s="358"/>
      <c r="WVE28" s="358">
        <f t="shared" ref="WVE28" si="8059">WVC28</f>
        <v>25436.086199999998</v>
      </c>
      <c r="WVF28" s="358"/>
      <c r="WVG28" s="358">
        <f t="shared" ref="WVG28" si="8060">WVE28</f>
        <v>25436.086199999998</v>
      </c>
      <c r="WVH28" s="358"/>
      <c r="WVI28" s="358">
        <f t="shared" ref="WVI28" si="8061">WVG28</f>
        <v>25436.086199999998</v>
      </c>
      <c r="WVJ28" s="358"/>
      <c r="WVK28" s="358">
        <f t="shared" ref="WVK28" si="8062">WVI28</f>
        <v>25436.086199999998</v>
      </c>
      <c r="WVL28" s="358"/>
      <c r="WVM28" s="358">
        <f t="shared" ref="WVM28" si="8063">WVK28</f>
        <v>25436.086199999998</v>
      </c>
      <c r="WVN28" s="358"/>
      <c r="WVO28" s="358">
        <f t="shared" ref="WVO28" si="8064">WVM28</f>
        <v>25436.086199999998</v>
      </c>
      <c r="WVP28" s="358"/>
      <c r="WVQ28" s="358">
        <f t="shared" ref="WVQ28" si="8065">WVO28</f>
        <v>25436.086199999998</v>
      </c>
      <c r="WVR28" s="358"/>
      <c r="WVS28" s="358">
        <f t="shared" ref="WVS28" si="8066">WVQ28</f>
        <v>25436.086199999998</v>
      </c>
      <c r="WVT28" s="358"/>
      <c r="WVU28" s="358">
        <f t="shared" ref="WVU28" si="8067">WVS28</f>
        <v>25436.086199999998</v>
      </c>
      <c r="WVV28" s="358"/>
      <c r="WVW28" s="358">
        <f t="shared" ref="WVW28" si="8068">WVU28</f>
        <v>25436.086199999998</v>
      </c>
      <c r="WVX28" s="358"/>
      <c r="WVY28" s="358">
        <f t="shared" ref="WVY28" si="8069">WVW28</f>
        <v>25436.086199999998</v>
      </c>
      <c r="WVZ28" s="358"/>
      <c r="WWA28" s="358">
        <f t="shared" ref="WWA28" si="8070">WVY28</f>
        <v>25436.086199999998</v>
      </c>
      <c r="WWB28" s="358"/>
      <c r="WWC28" s="358">
        <f t="shared" ref="WWC28" si="8071">WWA28</f>
        <v>25436.086199999998</v>
      </c>
      <c r="WWD28" s="358"/>
      <c r="WWE28" s="358">
        <f t="shared" ref="WWE28" si="8072">WWC28</f>
        <v>25436.086199999998</v>
      </c>
      <c r="WWF28" s="358"/>
      <c r="WWG28" s="358">
        <f t="shared" ref="WWG28" si="8073">WWE28</f>
        <v>25436.086199999998</v>
      </c>
      <c r="WWH28" s="358"/>
      <c r="WWI28" s="358">
        <f t="shared" ref="WWI28" si="8074">WWG28</f>
        <v>25436.086199999998</v>
      </c>
      <c r="WWJ28" s="358"/>
      <c r="WWK28" s="358">
        <f t="shared" ref="WWK28" si="8075">WWI28</f>
        <v>25436.086199999998</v>
      </c>
      <c r="WWL28" s="358"/>
      <c r="WWM28" s="358">
        <f t="shared" ref="WWM28" si="8076">WWK28</f>
        <v>25436.086199999998</v>
      </c>
      <c r="WWN28" s="358"/>
      <c r="WWO28" s="358">
        <f t="shared" ref="WWO28" si="8077">WWM28</f>
        <v>25436.086199999998</v>
      </c>
      <c r="WWP28" s="358"/>
      <c r="WWQ28" s="358">
        <f t="shared" ref="WWQ28" si="8078">WWO28</f>
        <v>25436.086199999998</v>
      </c>
      <c r="WWR28" s="358"/>
      <c r="WWS28" s="358">
        <f t="shared" ref="WWS28" si="8079">WWQ28</f>
        <v>25436.086199999998</v>
      </c>
      <c r="WWT28" s="358"/>
      <c r="WWU28" s="358">
        <f t="shared" ref="WWU28" si="8080">WWS28</f>
        <v>25436.086199999998</v>
      </c>
      <c r="WWV28" s="358"/>
      <c r="WWW28" s="358">
        <f t="shared" ref="WWW28" si="8081">WWU28</f>
        <v>25436.086199999998</v>
      </c>
      <c r="WWX28" s="358"/>
      <c r="WWY28" s="358">
        <f t="shared" ref="WWY28" si="8082">WWW28</f>
        <v>25436.086199999998</v>
      </c>
      <c r="WWZ28" s="358"/>
      <c r="WXA28" s="358">
        <f t="shared" ref="WXA28" si="8083">WWY28</f>
        <v>25436.086199999998</v>
      </c>
      <c r="WXB28" s="358"/>
      <c r="WXC28" s="358">
        <f t="shared" ref="WXC28" si="8084">WXA28</f>
        <v>25436.086199999998</v>
      </c>
      <c r="WXD28" s="358"/>
      <c r="WXE28" s="358">
        <f t="shared" ref="WXE28" si="8085">WXC28</f>
        <v>25436.086199999998</v>
      </c>
      <c r="WXF28" s="358"/>
      <c r="WXG28" s="358">
        <f t="shared" ref="WXG28" si="8086">WXE28</f>
        <v>25436.086199999998</v>
      </c>
      <c r="WXH28" s="358"/>
      <c r="WXI28" s="358">
        <f t="shared" ref="WXI28" si="8087">WXG28</f>
        <v>25436.086199999998</v>
      </c>
      <c r="WXJ28" s="358"/>
      <c r="WXK28" s="358">
        <f t="shared" ref="WXK28" si="8088">WXI28</f>
        <v>25436.086199999998</v>
      </c>
      <c r="WXL28" s="358"/>
      <c r="WXM28" s="358">
        <f t="shared" ref="WXM28" si="8089">WXK28</f>
        <v>25436.086199999998</v>
      </c>
      <c r="WXN28" s="358"/>
      <c r="WXO28" s="358">
        <f t="shared" ref="WXO28" si="8090">WXM28</f>
        <v>25436.086199999998</v>
      </c>
      <c r="WXP28" s="358"/>
      <c r="WXQ28" s="358">
        <f t="shared" ref="WXQ28" si="8091">WXO28</f>
        <v>25436.086199999998</v>
      </c>
      <c r="WXR28" s="358"/>
      <c r="WXS28" s="358">
        <f t="shared" ref="WXS28" si="8092">WXQ28</f>
        <v>25436.086199999998</v>
      </c>
      <c r="WXT28" s="358"/>
      <c r="WXU28" s="358">
        <f t="shared" ref="WXU28" si="8093">WXS28</f>
        <v>25436.086199999998</v>
      </c>
      <c r="WXV28" s="358"/>
      <c r="WXW28" s="358">
        <f t="shared" ref="WXW28" si="8094">WXU28</f>
        <v>25436.086199999998</v>
      </c>
      <c r="WXX28" s="358"/>
      <c r="WXY28" s="358">
        <f t="shared" ref="WXY28" si="8095">WXW28</f>
        <v>25436.086199999998</v>
      </c>
      <c r="WXZ28" s="358"/>
      <c r="WYA28" s="358">
        <f t="shared" ref="WYA28" si="8096">WXY28</f>
        <v>25436.086199999998</v>
      </c>
      <c r="WYB28" s="358"/>
      <c r="WYC28" s="358">
        <f t="shared" ref="WYC28" si="8097">WYA28</f>
        <v>25436.086199999998</v>
      </c>
      <c r="WYD28" s="358"/>
      <c r="WYE28" s="358">
        <f t="shared" ref="WYE28" si="8098">WYC28</f>
        <v>25436.086199999998</v>
      </c>
      <c r="WYF28" s="358"/>
      <c r="WYG28" s="358">
        <f t="shared" ref="WYG28" si="8099">WYE28</f>
        <v>25436.086199999998</v>
      </c>
      <c r="WYH28" s="358"/>
      <c r="WYI28" s="358">
        <f t="shared" ref="WYI28" si="8100">WYG28</f>
        <v>25436.086199999998</v>
      </c>
      <c r="WYJ28" s="358"/>
      <c r="WYK28" s="358">
        <f t="shared" ref="WYK28" si="8101">WYI28</f>
        <v>25436.086199999998</v>
      </c>
      <c r="WYL28" s="358"/>
      <c r="WYM28" s="358">
        <f t="shared" ref="WYM28" si="8102">WYK28</f>
        <v>25436.086199999998</v>
      </c>
      <c r="WYN28" s="358"/>
      <c r="WYO28" s="358">
        <f t="shared" ref="WYO28" si="8103">WYM28</f>
        <v>25436.086199999998</v>
      </c>
      <c r="WYP28" s="358"/>
      <c r="WYQ28" s="358">
        <f t="shared" ref="WYQ28" si="8104">WYO28</f>
        <v>25436.086199999998</v>
      </c>
      <c r="WYR28" s="358"/>
      <c r="WYS28" s="358">
        <f t="shared" ref="WYS28" si="8105">WYQ28</f>
        <v>25436.086199999998</v>
      </c>
      <c r="WYT28" s="358"/>
      <c r="WYU28" s="358">
        <f t="shared" ref="WYU28" si="8106">WYS28</f>
        <v>25436.086199999998</v>
      </c>
      <c r="WYV28" s="358"/>
      <c r="WYW28" s="358">
        <f t="shared" ref="WYW28" si="8107">WYU28</f>
        <v>25436.086199999998</v>
      </c>
      <c r="WYX28" s="358"/>
      <c r="WYY28" s="358">
        <f t="shared" ref="WYY28" si="8108">WYW28</f>
        <v>25436.086199999998</v>
      </c>
      <c r="WYZ28" s="358"/>
      <c r="WZA28" s="358">
        <f t="shared" ref="WZA28" si="8109">WYY28</f>
        <v>25436.086199999998</v>
      </c>
      <c r="WZB28" s="358"/>
      <c r="WZC28" s="358">
        <f t="shared" ref="WZC28" si="8110">WZA28</f>
        <v>25436.086199999998</v>
      </c>
      <c r="WZD28" s="358"/>
      <c r="WZE28" s="358">
        <f t="shared" ref="WZE28" si="8111">WZC28</f>
        <v>25436.086199999998</v>
      </c>
      <c r="WZF28" s="358"/>
      <c r="WZG28" s="358">
        <f t="shared" ref="WZG28" si="8112">WZE28</f>
        <v>25436.086199999998</v>
      </c>
      <c r="WZH28" s="358"/>
      <c r="WZI28" s="358">
        <f t="shared" ref="WZI28" si="8113">WZG28</f>
        <v>25436.086199999998</v>
      </c>
      <c r="WZJ28" s="358"/>
      <c r="WZK28" s="358">
        <f t="shared" ref="WZK28" si="8114">WZI28</f>
        <v>25436.086199999998</v>
      </c>
      <c r="WZL28" s="358"/>
      <c r="WZM28" s="358">
        <f t="shared" ref="WZM28" si="8115">WZK28</f>
        <v>25436.086199999998</v>
      </c>
      <c r="WZN28" s="358"/>
      <c r="WZO28" s="358">
        <f t="shared" ref="WZO28" si="8116">WZM28</f>
        <v>25436.086199999998</v>
      </c>
      <c r="WZP28" s="358"/>
      <c r="WZQ28" s="358">
        <f t="shared" ref="WZQ28" si="8117">WZO28</f>
        <v>25436.086199999998</v>
      </c>
      <c r="WZR28" s="358"/>
      <c r="WZS28" s="358">
        <f t="shared" ref="WZS28" si="8118">WZQ28</f>
        <v>25436.086199999998</v>
      </c>
      <c r="WZT28" s="358"/>
      <c r="WZU28" s="358">
        <f t="shared" ref="WZU28" si="8119">WZS28</f>
        <v>25436.086199999998</v>
      </c>
      <c r="WZV28" s="358"/>
      <c r="WZW28" s="358">
        <f t="shared" ref="WZW28" si="8120">WZU28</f>
        <v>25436.086199999998</v>
      </c>
      <c r="WZX28" s="358"/>
      <c r="WZY28" s="358">
        <f t="shared" ref="WZY28" si="8121">WZW28</f>
        <v>25436.086199999998</v>
      </c>
      <c r="WZZ28" s="358"/>
      <c r="XAA28" s="358">
        <f t="shared" ref="XAA28" si="8122">WZY28</f>
        <v>25436.086199999998</v>
      </c>
      <c r="XAB28" s="358"/>
      <c r="XAC28" s="358">
        <f t="shared" ref="XAC28" si="8123">XAA28</f>
        <v>25436.086199999998</v>
      </c>
      <c r="XAD28" s="358"/>
      <c r="XAE28" s="358">
        <f t="shared" ref="XAE28" si="8124">XAC28</f>
        <v>25436.086199999998</v>
      </c>
      <c r="XAF28" s="358"/>
      <c r="XAG28" s="358">
        <f t="shared" ref="XAG28" si="8125">XAE28</f>
        <v>25436.086199999998</v>
      </c>
      <c r="XAH28" s="358"/>
      <c r="XAI28" s="358">
        <f t="shared" ref="XAI28" si="8126">XAG28</f>
        <v>25436.086199999998</v>
      </c>
      <c r="XAJ28" s="358"/>
      <c r="XAK28" s="358">
        <f t="shared" ref="XAK28" si="8127">XAI28</f>
        <v>25436.086199999998</v>
      </c>
      <c r="XAL28" s="358"/>
      <c r="XAM28" s="358">
        <f t="shared" ref="XAM28" si="8128">XAK28</f>
        <v>25436.086199999998</v>
      </c>
      <c r="XAN28" s="358"/>
      <c r="XAO28" s="358">
        <f t="shared" ref="XAO28" si="8129">XAM28</f>
        <v>25436.086199999998</v>
      </c>
      <c r="XAP28" s="358"/>
      <c r="XAQ28" s="358">
        <f t="shared" ref="XAQ28" si="8130">XAO28</f>
        <v>25436.086199999998</v>
      </c>
      <c r="XAR28" s="358"/>
      <c r="XAS28" s="358">
        <f t="shared" ref="XAS28" si="8131">XAQ28</f>
        <v>25436.086199999998</v>
      </c>
      <c r="XAT28" s="358"/>
      <c r="XAU28" s="358">
        <f t="shared" ref="XAU28" si="8132">XAS28</f>
        <v>25436.086199999998</v>
      </c>
      <c r="XAV28" s="358"/>
      <c r="XAW28" s="358">
        <f t="shared" ref="XAW28" si="8133">XAU28</f>
        <v>25436.086199999998</v>
      </c>
      <c r="XAX28" s="358"/>
      <c r="XAY28" s="358">
        <f t="shared" ref="XAY28" si="8134">XAW28</f>
        <v>25436.086199999998</v>
      </c>
      <c r="XAZ28" s="358"/>
      <c r="XBA28" s="358">
        <f t="shared" ref="XBA28" si="8135">XAY28</f>
        <v>25436.086199999998</v>
      </c>
      <c r="XBB28" s="358"/>
      <c r="XBC28" s="358">
        <f t="shared" ref="XBC28" si="8136">XBA28</f>
        <v>25436.086199999998</v>
      </c>
      <c r="XBD28" s="358"/>
      <c r="XBE28" s="358">
        <f t="shared" ref="XBE28" si="8137">XBC28</f>
        <v>25436.086199999998</v>
      </c>
      <c r="XBF28" s="358"/>
      <c r="XBG28" s="358">
        <f t="shared" ref="XBG28" si="8138">XBE28</f>
        <v>25436.086199999998</v>
      </c>
      <c r="XBH28" s="358"/>
      <c r="XBI28" s="358">
        <f t="shared" ref="XBI28" si="8139">XBG28</f>
        <v>25436.086199999998</v>
      </c>
      <c r="XBJ28" s="358"/>
      <c r="XBK28" s="358">
        <f t="shared" ref="XBK28" si="8140">XBI28</f>
        <v>25436.086199999998</v>
      </c>
      <c r="XBL28" s="358"/>
      <c r="XBM28" s="358">
        <f t="shared" ref="XBM28" si="8141">XBK28</f>
        <v>25436.086199999998</v>
      </c>
      <c r="XBN28" s="358"/>
      <c r="XBO28" s="358">
        <f t="shared" ref="XBO28" si="8142">XBM28</f>
        <v>25436.086199999998</v>
      </c>
      <c r="XBP28" s="358"/>
      <c r="XBQ28" s="358">
        <f t="shared" ref="XBQ28" si="8143">XBO28</f>
        <v>25436.086199999998</v>
      </c>
      <c r="XBR28" s="358"/>
      <c r="XBS28" s="358">
        <f t="shared" ref="XBS28" si="8144">XBQ28</f>
        <v>25436.086199999998</v>
      </c>
      <c r="XBT28" s="358"/>
      <c r="XBU28" s="358">
        <f t="shared" ref="XBU28" si="8145">XBS28</f>
        <v>25436.086199999998</v>
      </c>
      <c r="XBV28" s="358"/>
      <c r="XBW28" s="358">
        <f t="shared" ref="XBW28" si="8146">XBU28</f>
        <v>25436.086199999998</v>
      </c>
      <c r="XBX28" s="358"/>
      <c r="XBY28" s="358">
        <f t="shared" ref="XBY28" si="8147">XBW28</f>
        <v>25436.086199999998</v>
      </c>
      <c r="XBZ28" s="358"/>
      <c r="XCA28" s="358">
        <f t="shared" ref="XCA28" si="8148">XBY28</f>
        <v>25436.086199999998</v>
      </c>
      <c r="XCB28" s="358"/>
      <c r="XCC28" s="358">
        <f t="shared" ref="XCC28" si="8149">XCA28</f>
        <v>25436.086199999998</v>
      </c>
      <c r="XCD28" s="358"/>
      <c r="XCE28" s="358">
        <f t="shared" ref="XCE28" si="8150">XCC28</f>
        <v>25436.086199999998</v>
      </c>
      <c r="XCF28" s="358"/>
      <c r="XCG28" s="358">
        <f t="shared" ref="XCG28" si="8151">XCE28</f>
        <v>25436.086199999998</v>
      </c>
      <c r="XCH28" s="358"/>
      <c r="XCI28" s="358">
        <f t="shared" ref="XCI28" si="8152">XCG28</f>
        <v>25436.086199999998</v>
      </c>
      <c r="XCJ28" s="358"/>
      <c r="XCK28" s="358">
        <f t="shared" ref="XCK28" si="8153">XCI28</f>
        <v>25436.086199999998</v>
      </c>
      <c r="XCL28" s="358"/>
      <c r="XCM28" s="358">
        <f t="shared" ref="XCM28" si="8154">XCK28</f>
        <v>25436.086199999998</v>
      </c>
      <c r="XCN28" s="358"/>
      <c r="XCO28" s="358">
        <f t="shared" ref="XCO28" si="8155">XCM28</f>
        <v>25436.086199999998</v>
      </c>
      <c r="XCP28" s="358"/>
      <c r="XCQ28" s="358">
        <f t="shared" ref="XCQ28" si="8156">XCO28</f>
        <v>25436.086199999998</v>
      </c>
      <c r="XCR28" s="358"/>
      <c r="XCS28" s="358">
        <f t="shared" ref="XCS28" si="8157">XCQ28</f>
        <v>25436.086199999998</v>
      </c>
      <c r="XCT28" s="358"/>
      <c r="XCU28" s="358">
        <f t="shared" ref="XCU28" si="8158">XCS28</f>
        <v>25436.086199999998</v>
      </c>
      <c r="XCV28" s="358"/>
      <c r="XCW28" s="358">
        <f t="shared" ref="XCW28" si="8159">XCU28</f>
        <v>25436.086199999998</v>
      </c>
      <c r="XCX28" s="358"/>
      <c r="XCY28" s="358">
        <f t="shared" ref="XCY28" si="8160">XCW28</f>
        <v>25436.086199999998</v>
      </c>
      <c r="XCZ28" s="358"/>
      <c r="XDA28" s="358">
        <f t="shared" ref="XDA28" si="8161">XCY28</f>
        <v>25436.086199999998</v>
      </c>
      <c r="XDB28" s="358"/>
      <c r="XDC28" s="358">
        <f t="shared" ref="XDC28" si="8162">XDA28</f>
        <v>25436.086199999998</v>
      </c>
      <c r="XDD28" s="358"/>
      <c r="XDE28" s="358">
        <f t="shared" ref="XDE28" si="8163">XDC28</f>
        <v>25436.086199999998</v>
      </c>
      <c r="XDF28" s="358"/>
      <c r="XDG28" s="358">
        <f t="shared" ref="XDG28" si="8164">XDE28</f>
        <v>25436.086199999998</v>
      </c>
      <c r="XDH28" s="358"/>
      <c r="XDI28" s="358">
        <f t="shared" ref="XDI28" si="8165">XDG28</f>
        <v>25436.086199999998</v>
      </c>
      <c r="XDJ28" s="358"/>
      <c r="XDK28" s="358">
        <f t="shared" ref="XDK28" si="8166">XDI28</f>
        <v>25436.086199999998</v>
      </c>
      <c r="XDL28" s="358"/>
      <c r="XDM28" s="358">
        <f t="shared" ref="XDM28" si="8167">XDK28</f>
        <v>25436.086199999998</v>
      </c>
      <c r="XDN28" s="358"/>
      <c r="XDO28" s="358">
        <f t="shared" ref="XDO28" si="8168">XDM28</f>
        <v>25436.086199999998</v>
      </c>
      <c r="XDP28" s="358"/>
      <c r="XDQ28" s="358">
        <f t="shared" ref="XDQ28" si="8169">XDO28</f>
        <v>25436.086199999998</v>
      </c>
      <c r="XDR28" s="358"/>
      <c r="XDS28" s="358">
        <f t="shared" ref="XDS28" si="8170">XDQ28</f>
        <v>25436.086199999998</v>
      </c>
      <c r="XDT28" s="358"/>
      <c r="XDU28" s="358">
        <f t="shared" ref="XDU28" si="8171">XDS28</f>
        <v>25436.086199999998</v>
      </c>
      <c r="XDV28" s="358"/>
      <c r="XDW28" s="358">
        <f t="shared" ref="XDW28" si="8172">XDU28</f>
        <v>25436.086199999998</v>
      </c>
      <c r="XDX28" s="358"/>
      <c r="XDY28" s="358">
        <f t="shared" ref="XDY28" si="8173">XDW28</f>
        <v>25436.086199999998</v>
      </c>
      <c r="XDZ28" s="358"/>
      <c r="XEA28" s="358">
        <f t="shared" ref="XEA28" si="8174">XDY28</f>
        <v>25436.086199999998</v>
      </c>
      <c r="XEB28" s="358"/>
      <c r="XEC28" s="358">
        <f t="shared" ref="XEC28" si="8175">XEA28</f>
        <v>25436.086199999998</v>
      </c>
      <c r="XED28" s="358"/>
      <c r="XEE28" s="358">
        <f t="shared" ref="XEE28" si="8176">XEC28</f>
        <v>25436.086199999998</v>
      </c>
      <c r="XEF28" s="358"/>
      <c r="XEG28" s="358">
        <f t="shared" ref="XEG28" si="8177">XEE28</f>
        <v>25436.086199999998</v>
      </c>
      <c r="XEH28" s="358"/>
      <c r="XEI28" s="358">
        <f t="shared" ref="XEI28" si="8178">XEG28</f>
        <v>25436.086199999998</v>
      </c>
      <c r="XEJ28" s="358"/>
      <c r="XEK28" s="358">
        <f t="shared" ref="XEK28" si="8179">XEI28</f>
        <v>25436.086199999998</v>
      </c>
      <c r="XEL28" s="358"/>
      <c r="XEM28" s="358">
        <f t="shared" ref="XEM28" si="8180">XEK28</f>
        <v>25436.086199999998</v>
      </c>
      <c r="XEN28" s="358"/>
      <c r="XEO28" s="358">
        <f t="shared" ref="XEO28" si="8181">XEM28</f>
        <v>25436.086199999998</v>
      </c>
      <c r="XEP28" s="358"/>
      <c r="XEQ28" s="358">
        <f t="shared" ref="XEQ28" si="8182">XEO28</f>
        <v>25436.086199999998</v>
      </c>
      <c r="XER28" s="358"/>
      <c r="XES28" s="358">
        <f t="shared" ref="XES28" si="8183">XEQ28</f>
        <v>25436.086199999998</v>
      </c>
      <c r="XET28" s="358"/>
      <c r="XEU28" s="358">
        <f t="shared" ref="XEU28" si="8184">XES28</f>
        <v>25436.086199999998</v>
      </c>
      <c r="XEV28" s="358"/>
      <c r="XEW28" s="358">
        <f t="shared" ref="XEW28" si="8185">XEU28</f>
        <v>25436.086199999998</v>
      </c>
      <c r="XEX28" s="358"/>
      <c r="XEY28" s="358">
        <f t="shared" ref="XEY28" si="8186">XEW28</f>
        <v>25436.086199999998</v>
      </c>
      <c r="XEZ28" s="358"/>
      <c r="XFA28" s="358">
        <f t="shared" ref="XFA28" si="8187">XEY28</f>
        <v>25436.086199999998</v>
      </c>
      <c r="XFB28" s="358"/>
      <c r="XFC28" s="358">
        <f t="shared" ref="XFC28" si="8188">XFA28</f>
        <v>25436.086199999998</v>
      </c>
      <c r="XFD28" s="358"/>
    </row>
    <row r="29" spans="1:16384" s="340" customFormat="1" ht="14.25">
      <c r="A29" s="340" t="s">
        <v>911</v>
      </c>
      <c r="C29" s="375">
        <v>1.02</v>
      </c>
      <c r="E29" s="358">
        <f>Application!AC889</f>
        <v>3000</v>
      </c>
      <c r="F29" s="358"/>
      <c r="G29" s="358">
        <f>E29*$C$29</f>
        <v>3060</v>
      </c>
      <c r="H29" s="358"/>
      <c r="I29" s="358">
        <f>G29*$C$29</f>
        <v>3121.2000000000003</v>
      </c>
      <c r="J29" s="358"/>
      <c r="K29" s="358">
        <f>I29*$C$29</f>
        <v>3183.6240000000003</v>
      </c>
      <c r="L29" s="358"/>
      <c r="M29" s="358">
        <f>K29*$C$29</f>
        <v>3247.2964800000004</v>
      </c>
      <c r="N29" s="358"/>
      <c r="O29" s="358">
        <f>M29*$C$29</f>
        <v>3312.2424096000004</v>
      </c>
      <c r="P29" s="358"/>
      <c r="Q29" s="358">
        <f>O29*$C$29</f>
        <v>3378.4872577920005</v>
      </c>
      <c r="R29" s="358"/>
      <c r="S29" s="358">
        <f>Q29*$C$29</f>
        <v>3446.0570029478404</v>
      </c>
      <c r="T29" s="358"/>
      <c r="U29" s="358">
        <f>S29*$C$29</f>
        <v>3514.9781430067974</v>
      </c>
      <c r="V29" s="358"/>
      <c r="W29" s="358">
        <f>U29*$C$29</f>
        <v>3585.2777058669335</v>
      </c>
      <c r="X29" s="358"/>
      <c r="Y29" s="358">
        <f>W29*$C$29</f>
        <v>3656.9832599842721</v>
      </c>
      <c r="Z29" s="358"/>
      <c r="AA29" s="358">
        <f>Y29*$C$29</f>
        <v>3730.1229251839577</v>
      </c>
      <c r="AB29" s="358"/>
      <c r="AC29" s="358">
        <f>AA29*$C$29</f>
        <v>3804.7253836876371</v>
      </c>
      <c r="AD29" s="358"/>
      <c r="AE29" s="358">
        <f>AC29*$C$29</f>
        <v>3880.8198913613901</v>
      </c>
      <c r="AF29" s="358"/>
      <c r="AG29" s="358">
        <f>AE29*$C$29</f>
        <v>3958.436289188618</v>
      </c>
    </row>
    <row r="30" spans="1:16384"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16384" s="340" customFormat="1" ht="14.25">
      <c r="A31" s="362" t="str">
        <f>Application!C891</f>
        <v>Other (Issuer Fee):</v>
      </c>
      <c r="B31" s="362"/>
      <c r="C31" s="492">
        <v>1</v>
      </c>
      <c r="E31" s="358">
        <f>Application!AC891</f>
        <v>4000</v>
      </c>
      <c r="F31" s="358"/>
      <c r="G31" s="358">
        <f>E31*$C$31</f>
        <v>4000</v>
      </c>
      <c r="H31" s="358"/>
      <c r="I31" s="358">
        <f>G31*$C$31</f>
        <v>4000</v>
      </c>
      <c r="J31" s="358"/>
      <c r="K31" s="358">
        <f>I31*$C$31</f>
        <v>4000</v>
      </c>
      <c r="L31" s="358"/>
      <c r="M31" s="358">
        <f>K31*$C$31</f>
        <v>4000</v>
      </c>
      <c r="N31" s="358"/>
      <c r="O31" s="358">
        <f>M31*$C$31</f>
        <v>4000</v>
      </c>
      <c r="P31" s="358"/>
      <c r="Q31" s="358">
        <f>O31*$C$31</f>
        <v>4000</v>
      </c>
      <c r="R31" s="358"/>
      <c r="S31" s="358">
        <f>Q31*$C$31</f>
        <v>4000</v>
      </c>
      <c r="T31" s="358"/>
      <c r="U31" s="358">
        <f>S31*$C$31</f>
        <v>4000</v>
      </c>
      <c r="V31" s="358"/>
      <c r="W31" s="358">
        <f>U31*$C$31</f>
        <v>4000</v>
      </c>
      <c r="X31" s="358"/>
      <c r="Y31" s="358">
        <f>W31*$C$31</f>
        <v>4000</v>
      </c>
      <c r="Z31" s="358"/>
      <c r="AA31" s="358">
        <f>Y31*$C$31</f>
        <v>4000</v>
      </c>
      <c r="AB31" s="358"/>
      <c r="AC31" s="358">
        <f>AA31*$C$31</f>
        <v>4000</v>
      </c>
      <c r="AD31" s="358"/>
      <c r="AE31" s="358">
        <f>AC31*$C$31</f>
        <v>4000</v>
      </c>
      <c r="AF31" s="358"/>
      <c r="AG31" s="358">
        <f>AE31*$C$31</f>
        <v>4000</v>
      </c>
    </row>
    <row r="32" spans="1:16384"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904022.58620000002</v>
      </c>
      <c r="G34" s="359">
        <f>SUM(G21:G32)</f>
        <v>933275.61369999999</v>
      </c>
      <c r="I34" s="359">
        <f>SUM(I21:I32)</f>
        <v>963551.59716249991</v>
      </c>
      <c r="K34" s="359">
        <f>SUM(K21:K32)</f>
        <v>994886.32204618712</v>
      </c>
      <c r="M34" s="359">
        <f>SUM(M21:M32)</f>
        <v>1027316.8259408036</v>
      </c>
      <c r="O34" s="359">
        <f>SUM(O21:O32)</f>
        <v>1060881.4423845317</v>
      </c>
      <c r="Q34" s="359">
        <f>SUM(Q21:Q32)</f>
        <v>1095619.8462148462</v>
      </c>
      <c r="S34" s="359">
        <f>SUM(S21:S32)</f>
        <v>1131573.1005064989</v>
      </c>
      <c r="U34" s="359">
        <f>SUM(U21:U32)</f>
        <v>1168783.7051521821</v>
      </c>
      <c r="W34" s="359">
        <f>SUM(W21:W32)</f>
        <v>1207295.6471433633</v>
      </c>
      <c r="Y34" s="359">
        <f>SUM(Y21:Y32)</f>
        <v>1247154.4526107928</v>
      </c>
      <c r="AA34" s="359">
        <f>SUM(AA21:AA32)</f>
        <v>1288407.2406862709</v>
      </c>
      <c r="AC34" s="359">
        <f>SUM(AC21:AC32)</f>
        <v>1331102.7792494125</v>
      </c>
      <c r="AE34" s="359">
        <f>SUM(AE21:AE32)</f>
        <v>1375291.5426253863</v>
      </c>
      <c r="AG34" s="359">
        <f>SUM(AG21:AG32)</f>
        <v>1421025.7713019045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112013.8138</v>
      </c>
      <c r="G36" s="359">
        <f>G10-G34</f>
        <v>108161.69629999984</v>
      </c>
      <c r="I36" s="359">
        <f>I10-I34</f>
        <v>103921.64558749984</v>
      </c>
      <c r="K36" s="359">
        <f>K10-K34</f>
        <v>99273.751772562391</v>
      </c>
      <c r="M36" s="359">
        <f>M10-M34</f>
        <v>94197.249723414658</v>
      </c>
      <c r="O36" s="359">
        <f>O10-O34</f>
        <v>88670.48517129221</v>
      </c>
      <c r="Q36" s="359">
        <f>Q10-Q34</f>
        <v>82670.879529873142</v>
      </c>
      <c r="S36" s="359">
        <f>S10-S34</f>
        <v>76174.893381838221</v>
      </c>
      <c r="U36" s="359">
        <f>U10-U34</f>
        <v>69157.98858336336</v>
      </c>
      <c r="W36" s="359">
        <f>W10-W34</f>
        <v>61594.588935570791</v>
      </c>
      <c r="Y36" s="359">
        <f>Y10-Y34</f>
        <v>53458.039370113984</v>
      </c>
      <c r="AA36" s="359">
        <f>AA10-AA34</f>
        <v>44720.563594159205</v>
      </c>
      <c r="AC36" s="359">
        <f>AC10-AC34</f>
        <v>35353.220138028031</v>
      </c>
      <c r="AE36" s="359">
        <f>AE10-AE34</f>
        <v>25325.856746739941</v>
      </c>
      <c r="AG36" s="359">
        <f>AG10-AG34</f>
        <v>14607.063054525061</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c r="B39" s="362"/>
      <c r="C39" s="356"/>
      <c r="E39" s="358">
        <f>Application!AF637</f>
        <v>0</v>
      </c>
      <c r="F39" s="358"/>
      <c r="G39" s="358">
        <f>$E$39</f>
        <v>0</v>
      </c>
      <c r="H39" s="358"/>
      <c r="I39" s="358">
        <f>$E$39</f>
        <v>0</v>
      </c>
      <c r="J39" s="358"/>
      <c r="K39" s="358">
        <f>$E$39</f>
        <v>0</v>
      </c>
      <c r="L39" s="358"/>
      <c r="M39" s="358">
        <f>$E$39</f>
        <v>0</v>
      </c>
      <c r="N39" s="358"/>
      <c r="O39" s="358">
        <f>$E$39</f>
        <v>0</v>
      </c>
      <c r="P39" s="358"/>
      <c r="Q39" s="358">
        <f>$E$39</f>
        <v>0</v>
      </c>
      <c r="R39" s="358"/>
      <c r="S39" s="358">
        <f>$E$39</f>
        <v>0</v>
      </c>
      <c r="T39" s="358"/>
      <c r="U39" s="358">
        <f>$E$39</f>
        <v>0</v>
      </c>
      <c r="V39" s="358"/>
      <c r="W39" s="358">
        <f>$E$39</f>
        <v>0</v>
      </c>
      <c r="X39" s="358"/>
      <c r="Y39" s="358">
        <f>$E$39</f>
        <v>0</v>
      </c>
      <c r="Z39" s="358"/>
      <c r="AA39" s="358">
        <f>$E$39</f>
        <v>0</v>
      </c>
      <c r="AB39" s="358"/>
      <c r="AC39" s="358">
        <f>$E$39</f>
        <v>0</v>
      </c>
      <c r="AD39" s="358"/>
      <c r="AE39" s="358">
        <f>$E$39</f>
        <v>0</v>
      </c>
      <c r="AF39" s="358"/>
      <c r="AG39" s="358">
        <f>$E$39</f>
        <v>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0</v>
      </c>
      <c r="G42" s="359">
        <f>SUM(G39:G41)</f>
        <v>0</v>
      </c>
      <c r="I42" s="359">
        <f>SUM(I39:I41)</f>
        <v>0</v>
      </c>
      <c r="K42" s="359">
        <f>SUM(K39:K41)</f>
        <v>0</v>
      </c>
      <c r="M42" s="359">
        <f>SUM(M39:M41)</f>
        <v>0</v>
      </c>
      <c r="O42" s="359">
        <f>SUM(O39:O41)</f>
        <v>0</v>
      </c>
      <c r="Q42" s="359">
        <f>SUM(Q39:Q41)</f>
        <v>0</v>
      </c>
      <c r="S42" s="359">
        <f>SUM(S39:S41)</f>
        <v>0</v>
      </c>
      <c r="U42" s="359">
        <f>SUM(U39:U41)</f>
        <v>0</v>
      </c>
      <c r="W42" s="359">
        <f>SUM(W39:W41)</f>
        <v>0</v>
      </c>
      <c r="Y42" s="359">
        <f>SUM(Y39:Y41)</f>
        <v>0</v>
      </c>
      <c r="AA42" s="359">
        <f>SUM(AA39:AA41)</f>
        <v>0</v>
      </c>
      <c r="AC42" s="359">
        <f>SUM(AC39:AC41)</f>
        <v>0</v>
      </c>
      <c r="AE42" s="359">
        <f>SUM(AE39:AE41)</f>
        <v>0</v>
      </c>
      <c r="AG42" s="359">
        <f>SUM(AG39:AG41)</f>
        <v>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112013.8138</v>
      </c>
      <c r="G44" s="359">
        <f>G36-G42</f>
        <v>108161.69629999984</v>
      </c>
      <c r="I44" s="359">
        <f>I36-I42</f>
        <v>103921.64558749984</v>
      </c>
      <c r="K44" s="359">
        <f>K36-K42</f>
        <v>99273.751772562391</v>
      </c>
      <c r="M44" s="359">
        <f>M36-M42</f>
        <v>94197.249723414658</v>
      </c>
      <c r="O44" s="359">
        <f>O36-O42</f>
        <v>88670.48517129221</v>
      </c>
      <c r="Q44" s="359">
        <f>Q36-Q42</f>
        <v>82670.879529873142</v>
      </c>
      <c r="S44" s="359">
        <f>S36-S42</f>
        <v>76174.893381838221</v>
      </c>
      <c r="U44" s="359">
        <f>U36-U42</f>
        <v>69157.98858336336</v>
      </c>
      <c r="W44" s="359">
        <f>W36-W42</f>
        <v>61594.588935570791</v>
      </c>
      <c r="Y44" s="359">
        <f>Y36-Y42</f>
        <v>53458.039370113984</v>
      </c>
      <c r="AA44" s="359">
        <f>AA36-AA42</f>
        <v>44720.563594159205</v>
      </c>
      <c r="AC44" s="359">
        <f>AC36-AC42</f>
        <v>35353.220138028031</v>
      </c>
      <c r="AE44" s="359">
        <f>AE36-AE42</f>
        <v>25325.856746739941</v>
      </c>
      <c r="AG44" s="359">
        <f>AG36-AG42</f>
        <v>14607.063054525061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0.1047335736298424</v>
      </c>
      <c r="G46" s="363">
        <f>G44/(G4+G6+G8)</f>
        <v>9.8665191364230881E-2</v>
      </c>
      <c r="I46" s="363">
        <f>I44/(I4+I6+I8)</f>
        <v>9.2485281461285485E-2</v>
      </c>
      <c r="K46" s="363">
        <f>K44/(K4+K6+K8)</f>
        <v>8.6194028132264844E-2</v>
      </c>
      <c r="M46" s="363">
        <f>M44/(M4+M6+M8)</f>
        <v>7.9791586373309575E-2</v>
      </c>
      <c r="O46" s="363">
        <f>O44/(O4+O6+O8)</f>
        <v>7.3278082436721362E-2</v>
      </c>
      <c r="Q46" s="363">
        <f>Q44/(Q4+Q6+Q8)</f>
        <v>6.6653614288393254E-2</v>
      </c>
      <c r="S46" s="363">
        <f>S44/(S4+S6+S8)</f>
        <v>5.9918252051708192E-2</v>
      </c>
      <c r="U46" s="363">
        <f>U44/(U4+U6+U8)</f>
        <v>5.307203843820963E-2</v>
      </c>
      <c r="W46" s="363">
        <f>W44/(W4+W6+W8)</f>
        <v>4.6114989165345115E-2</v>
      </c>
      <c r="Y46" s="363">
        <f>Y44/(Y4+Y6+Y8)</f>
        <v>3.9047093361574296E-2</v>
      </c>
      <c r="AA46" s="363">
        <f>AA44/(AA4+AA6+AA8)</f>
        <v>3.1868313959127668E-2</v>
      </c>
      <c r="AC46" s="363">
        <f>AC44/(AC4+AC6+AC8)</f>
        <v>2.457858807468552E-2</v>
      </c>
      <c r="AE46" s="363">
        <f>AE44/(AE4+AE6+AE8)</f>
        <v>1.7177827378260794E-2</v>
      </c>
      <c r="AG46" s="363">
        <f>AG44/(AG4+AG6+AG8)</f>
        <v>9.6659184505344005E-3</v>
      </c>
    </row>
    <row r="47" spans="1:33" s="363" customFormat="1" ht="14.25">
      <c r="A47" s="363" t="s">
        <v>919</v>
      </c>
      <c r="C47" s="356"/>
      <c r="E47" s="363" t="e">
        <f>E44/E42</f>
        <v>#DIV/0!</v>
      </c>
      <c r="G47" s="363" t="e">
        <f>G44/G42</f>
        <v>#DIV/0!</v>
      </c>
      <c r="I47" s="363" t="e">
        <f>I44/I42</f>
        <v>#DIV/0!</v>
      </c>
      <c r="K47" s="363" t="e">
        <f>K44/K42</f>
        <v>#DIV/0!</v>
      </c>
      <c r="M47" s="363" t="e">
        <f>M44/M42</f>
        <v>#DIV/0!</v>
      </c>
      <c r="O47" s="363" t="e">
        <f>O44/O42</f>
        <v>#DIV/0!</v>
      </c>
      <c r="Q47" s="363" t="e">
        <f>Q44/Q42</f>
        <v>#DIV/0!</v>
      </c>
      <c r="S47" s="363" t="e">
        <f>S44/S42</f>
        <v>#DIV/0!</v>
      </c>
      <c r="U47" s="363" t="e">
        <f>U44/U42</f>
        <v>#DIV/0!</v>
      </c>
      <c r="W47" s="363" t="e">
        <f>W44/W42</f>
        <v>#DIV/0!</v>
      </c>
      <c r="Y47" s="363" t="e">
        <f>Y44/Y42</f>
        <v>#DIV/0!</v>
      </c>
      <c r="AA47" s="363" t="e">
        <f>AA44/AA42</f>
        <v>#DIV/0!</v>
      </c>
      <c r="AC47" s="363" t="e">
        <f>AC44/AC42</f>
        <v>#DIV/0!</v>
      </c>
      <c r="AE47" s="363" t="e">
        <f>AE44/AE42</f>
        <v>#DIV/0!</v>
      </c>
      <c r="AG47" s="363" t="e">
        <f>AG44/AG42</f>
        <v>#DIV/0!</v>
      </c>
    </row>
    <row r="48" spans="1:33" s="364" customFormat="1" ht="14.25">
      <c r="A48" s="364" t="s">
        <v>917</v>
      </c>
      <c r="C48" s="365"/>
      <c r="E48" s="364" t="e">
        <f>E36/E42</f>
        <v>#DIV/0!</v>
      </c>
      <c r="G48" s="364" t="e">
        <f>G36/G42</f>
        <v>#DIV/0!</v>
      </c>
      <c r="I48" s="364" t="e">
        <f>I36/I42</f>
        <v>#DIV/0!</v>
      </c>
      <c r="K48" s="364" t="e">
        <f>K36/K42</f>
        <v>#DIV/0!</v>
      </c>
      <c r="M48" s="364" t="e">
        <f>M36/M42</f>
        <v>#DIV/0!</v>
      </c>
      <c r="O48" s="364" t="e">
        <f>O36/O42</f>
        <v>#DIV/0!</v>
      </c>
      <c r="Q48" s="364" t="e">
        <f>Q36/Q42</f>
        <v>#DIV/0!</v>
      </c>
      <c r="S48" s="364" t="e">
        <f>S36/S42</f>
        <v>#DIV/0!</v>
      </c>
      <c r="U48" s="364" t="e">
        <f>U36/U42</f>
        <v>#DIV/0!</v>
      </c>
      <c r="W48" s="364" t="e">
        <f>W36/W42</f>
        <v>#DIV/0!</v>
      </c>
      <c r="Y48" s="364" t="e">
        <f>Y36/Y42</f>
        <v>#DIV/0!</v>
      </c>
      <c r="AA48" s="364" t="e">
        <f>AA36/AA42</f>
        <v>#DIV/0!</v>
      </c>
      <c r="AC48" s="364" t="e">
        <f>AC36/AC42</f>
        <v>#DIV/0!</v>
      </c>
      <c r="AE48" s="364" t="e">
        <f>AE36/AE42</f>
        <v>#DIV/0!</v>
      </c>
      <c r="AG48" s="364" t="e">
        <f>AG36/AG42</f>
        <v>#DIV/0!</v>
      </c>
    </row>
    <row r="49" spans="1:16384"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16384" s="340" customFormat="1" ht="15">
      <c r="A50" s="1848" t="s">
        <v>2559</v>
      </c>
      <c r="B50" s="1845"/>
      <c r="C50" s="1846"/>
      <c r="D50" s="1845"/>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row>
    <row r="51" spans="1:16384" s="340" customFormat="1" ht="14.25">
      <c r="A51" s="1845" t="s">
        <v>904</v>
      </c>
      <c r="B51" s="1845"/>
      <c r="C51" s="1849">
        <f>C4</f>
        <v>1.0249999999999999</v>
      </c>
      <c r="D51" s="1845"/>
      <c r="E51" s="1847">
        <f>500*12</f>
        <v>6000</v>
      </c>
      <c r="F51" s="1847"/>
      <c r="G51" s="1847">
        <f>E51*$C$51</f>
        <v>6149.9999999999991</v>
      </c>
      <c r="H51" s="1847"/>
      <c r="I51" s="1847">
        <f t="shared" ref="I51" si="8189">G51*$C$51</f>
        <v>6303.7499999999982</v>
      </c>
      <c r="J51" s="1847"/>
      <c r="K51" s="1847">
        <f t="shared" ref="K51" si="8190">I51*$C$51</f>
        <v>6461.3437499999973</v>
      </c>
      <c r="L51" s="1847"/>
      <c r="M51" s="1847">
        <f t="shared" ref="M51" si="8191">K51*$C$51</f>
        <v>6622.8773437499967</v>
      </c>
      <c r="N51" s="1847"/>
      <c r="O51" s="1847">
        <f t="shared" ref="O51" si="8192">M51*$C$51</f>
        <v>6788.449277343746</v>
      </c>
      <c r="P51" s="1847"/>
      <c r="Q51" s="1847">
        <f t="shared" ref="Q51" si="8193">O51*$C$51</f>
        <v>6958.1605092773389</v>
      </c>
      <c r="R51" s="1847"/>
      <c r="S51" s="1847">
        <f t="shared" ref="S51" si="8194">Q51*$C$51</f>
        <v>7132.1145220092722</v>
      </c>
      <c r="T51" s="1847"/>
      <c r="U51" s="1847">
        <f t="shared" ref="U51" si="8195">S51*$C$51</f>
        <v>7310.4173850595034</v>
      </c>
      <c r="V51" s="1847"/>
      <c r="W51" s="1847">
        <f t="shared" ref="W51" si="8196">U51*$C$51</f>
        <v>7493.1778196859905</v>
      </c>
      <c r="X51" s="1847"/>
      <c r="Y51" s="1847">
        <f t="shared" ref="Y51" si="8197">W51*$C$51</f>
        <v>7680.5072651781393</v>
      </c>
      <c r="Z51" s="1847"/>
      <c r="AA51" s="1847">
        <f t="shared" ref="AA51" si="8198">Y51*$C$51</f>
        <v>7872.5199468075916</v>
      </c>
      <c r="AB51" s="1847"/>
      <c r="AC51" s="1847">
        <f t="shared" ref="AC51" si="8199">AA51*$C$51</f>
        <v>8069.3329454777804</v>
      </c>
      <c r="AD51" s="1847"/>
      <c r="AE51" s="1847">
        <f t="shared" ref="AE51" si="8200">AC51*$C$51</f>
        <v>8271.0662691147245</v>
      </c>
      <c r="AF51" s="1847"/>
      <c r="AG51" s="1847">
        <f t="shared" ref="AG51" si="8201">AE51*$C$51</f>
        <v>8477.8429258425913</v>
      </c>
      <c r="AH51" s="1847"/>
      <c r="AI51" s="1847">
        <f t="shared" ref="AI51" si="8202">AG51*$C$51</f>
        <v>8689.7889989886553</v>
      </c>
      <c r="AJ51" s="1847"/>
      <c r="AK51" s="1847">
        <f t="shared" ref="AK51" si="8203">AI51*$C$51</f>
        <v>8907.0337239633718</v>
      </c>
      <c r="AL51" s="1847"/>
      <c r="AM51" s="1847">
        <f t="shared" ref="AM51" si="8204">AK51*$C$51</f>
        <v>9129.7095670624549</v>
      </c>
      <c r="AN51" s="1847"/>
      <c r="AO51" s="1847">
        <f t="shared" ref="AO51" si="8205">AM51*$C$51</f>
        <v>9357.9523062390163</v>
      </c>
      <c r="AP51" s="1847"/>
      <c r="AQ51" s="1847">
        <f t="shared" ref="AQ51" si="8206">AO51*$C$51</f>
        <v>9591.90111389499</v>
      </c>
      <c r="AR51" s="1847"/>
      <c r="AS51" s="1847">
        <f t="shared" ref="AS51" si="8207">AQ51*$C$51</f>
        <v>9831.6986417423632</v>
      </c>
      <c r="AT51" s="1847"/>
      <c r="AU51" s="1847">
        <f t="shared" ref="AU51" si="8208">AS51*$C$51</f>
        <v>10077.491107785921</v>
      </c>
      <c r="AV51" s="1847"/>
      <c r="AW51" s="1847">
        <f t="shared" ref="AW51" si="8209">AU51*$C$51</f>
        <v>10329.428385480569</v>
      </c>
      <c r="AX51" s="1847"/>
      <c r="AY51" s="1847">
        <f t="shared" ref="AY51" si="8210">AW51*$C$51</f>
        <v>10587.664095117581</v>
      </c>
      <c r="AZ51" s="1847"/>
      <c r="BA51" s="1847">
        <f t="shared" ref="BA51" si="8211">AY51*$C$51</f>
        <v>10852.355697495521</v>
      </c>
      <c r="BB51" s="1847"/>
      <c r="BC51" s="1847">
        <f t="shared" ref="BC51" si="8212">BA51*$C$51</f>
        <v>11123.664589932909</v>
      </c>
      <c r="BD51" s="1847"/>
      <c r="BE51" s="1847">
        <f t="shared" ref="BE51" si="8213">BC51*$C$51</f>
        <v>11401.756204681231</v>
      </c>
      <c r="BF51" s="1847"/>
      <c r="BG51" s="1847">
        <f t="shared" ref="BG51" si="8214">BE51*$C$51</f>
        <v>11686.800109798261</v>
      </c>
      <c r="BH51" s="1847"/>
      <c r="BI51" s="1847">
        <f t="shared" ref="BI51" si="8215">BG51*$C$51</f>
        <v>11978.970112543217</v>
      </c>
      <c r="BJ51" s="1847"/>
      <c r="BK51" s="1847">
        <f t="shared" ref="BK51" si="8216">BI51*$C$51</f>
        <v>12278.444365356796</v>
      </c>
      <c r="BL51" s="1847"/>
      <c r="BM51" s="1847">
        <f t="shared" ref="BM51" si="8217">BK51*$C$51</f>
        <v>12585.405474490715</v>
      </c>
      <c r="BN51" s="1847"/>
      <c r="BO51" s="1847">
        <f t="shared" ref="BO51" si="8218">BM51*$C$51</f>
        <v>12900.040611352983</v>
      </c>
      <c r="BP51" s="1847"/>
      <c r="BQ51" s="1847">
        <f t="shared" ref="BQ51" si="8219">BO51*$C$51</f>
        <v>13222.541626636807</v>
      </c>
      <c r="BR51" s="1847"/>
      <c r="BS51" s="1847">
        <f t="shared" ref="BS51" si="8220">BQ51*$C$51</f>
        <v>13553.105167302725</v>
      </c>
      <c r="BT51" s="1847"/>
      <c r="BU51" s="1847">
        <f t="shared" ref="BU51" si="8221">BS51*$C$51</f>
        <v>13891.932796485293</v>
      </c>
      <c r="BV51" s="1847"/>
      <c r="BW51" s="1847">
        <f t="shared" ref="BW51" si="8222">BU51*$C$51</f>
        <v>14239.231116397425</v>
      </c>
      <c r="BX51" s="1847"/>
      <c r="BY51" s="1847">
        <f t="shared" ref="BY51" si="8223">BW51*$C$51</f>
        <v>14595.211894307358</v>
      </c>
      <c r="BZ51" s="1847"/>
      <c r="CA51" s="1847">
        <f t="shared" ref="CA51" si="8224">BY51*$C$51</f>
        <v>14960.09219166504</v>
      </c>
      <c r="CB51" s="1847"/>
      <c r="CC51" s="1847">
        <f t="shared" ref="CC51" si="8225">CA51*$C$51</f>
        <v>15334.094496456664</v>
      </c>
      <c r="CD51" s="1847"/>
      <c r="CE51" s="1847">
        <f t="shared" ref="CE51" si="8226">CC51*$C$51</f>
        <v>15717.446858868079</v>
      </c>
      <c r="CF51" s="1847"/>
      <c r="CG51" s="1847">
        <f t="shared" ref="CG51" si="8227">CE51*$C$51</f>
        <v>16110.383030339779</v>
      </c>
      <c r="CH51" s="1847"/>
      <c r="CI51" s="1847">
        <f t="shared" ref="CI51" si="8228">CG51*$C$51</f>
        <v>16513.14260609827</v>
      </c>
      <c r="CJ51" s="1847"/>
      <c r="CK51" s="1847">
        <f t="shared" ref="CK51" si="8229">CI51*$C$51</f>
        <v>16925.971171250727</v>
      </c>
      <c r="CL51" s="1847"/>
      <c r="CM51" s="1847">
        <f t="shared" ref="CM51" si="8230">CK51*$C$51</f>
        <v>17349.120450531995</v>
      </c>
      <c r="CN51" s="1847"/>
      <c r="CO51" s="1847">
        <f t="shared" ref="CO51" si="8231">CM51*$C$51</f>
        <v>17782.848461795293</v>
      </c>
      <c r="CP51" s="1847"/>
      <c r="CQ51" s="1847">
        <f t="shared" ref="CQ51" si="8232">CO51*$C$51</f>
        <v>18227.419673340173</v>
      </c>
      <c r="CR51" s="1847"/>
      <c r="CS51" s="1847">
        <f t="shared" ref="CS51" si="8233">CQ51*$C$51</f>
        <v>18683.105165173674</v>
      </c>
      <c r="CT51" s="1847"/>
      <c r="CU51" s="1847">
        <f t="shared" ref="CU51" si="8234">CS51*$C$51</f>
        <v>19150.182794303015</v>
      </c>
      <c r="CV51" s="1847"/>
      <c r="CW51" s="1847">
        <f t="shared" ref="CW51" si="8235">CU51*$C$51</f>
        <v>19628.937364160589</v>
      </c>
      <c r="CX51" s="1847"/>
      <c r="CY51" s="1847">
        <f t="shared" ref="CY51" si="8236">CW51*$C$51</f>
        <v>20119.660798264602</v>
      </c>
      <c r="CZ51" s="1847"/>
      <c r="DA51" s="1847">
        <f t="shared" ref="DA51" si="8237">CY51*$C$51</f>
        <v>20622.652318221215</v>
      </c>
      <c r="DB51" s="1847"/>
      <c r="DC51" s="1847">
        <f t="shared" ref="DC51" si="8238">DA51*$C$51</f>
        <v>21138.218626176742</v>
      </c>
      <c r="DD51" s="1847"/>
      <c r="DE51" s="1847">
        <f t="shared" ref="DE51" si="8239">DC51*$C$51</f>
        <v>21666.674091831159</v>
      </c>
      <c r="DF51" s="1847"/>
      <c r="DG51" s="1847">
        <f t="shared" ref="DG51" si="8240">DE51*$C$51</f>
        <v>22208.340944126936</v>
      </c>
      <c r="DH51" s="1847"/>
      <c r="DI51" s="1847">
        <f t="shared" ref="DI51" si="8241">DG51*$C$51</f>
        <v>22763.549467730107</v>
      </c>
      <c r="DJ51" s="1847"/>
      <c r="DK51" s="1847">
        <f t="shared" ref="DK51" si="8242">DI51*$C$51</f>
        <v>23332.638204423358</v>
      </c>
      <c r="DL51" s="1847"/>
      <c r="DM51" s="1847">
        <f t="shared" ref="DM51" si="8243">DK51*$C$51</f>
        <v>23915.95415953394</v>
      </c>
      <c r="DN51" s="1847"/>
      <c r="DO51" s="1847">
        <f t="shared" ref="DO51" si="8244">DM51*$C$51</f>
        <v>24513.853013522286</v>
      </c>
      <c r="DP51" s="1847"/>
      <c r="DQ51" s="1847">
        <f t="shared" ref="DQ51" si="8245">DO51*$C$51</f>
        <v>25126.699338860341</v>
      </c>
      <c r="DR51" s="1847"/>
      <c r="DS51" s="1847">
        <f t="shared" ref="DS51" si="8246">DQ51*$C$51</f>
        <v>25754.866822331845</v>
      </c>
      <c r="DT51" s="1847"/>
      <c r="DU51" s="1847">
        <f t="shared" ref="DU51" si="8247">DS51*$C$51</f>
        <v>26398.738492890141</v>
      </c>
      <c r="DV51" s="1847"/>
      <c r="DW51" s="1847">
        <f t="shared" ref="DW51" si="8248">DU51*$C$51</f>
        <v>27058.706955212394</v>
      </c>
      <c r="DX51" s="1847"/>
      <c r="DY51" s="1847">
        <f t="shared" ref="DY51" si="8249">DW51*$C$51</f>
        <v>27735.1746290927</v>
      </c>
      <c r="DZ51" s="1847"/>
      <c r="EA51" s="1847">
        <f t="shared" ref="EA51" si="8250">DY51*$C$51</f>
        <v>28428.553994820017</v>
      </c>
      <c r="EB51" s="1847"/>
      <c r="EC51" s="1847">
        <f t="shared" ref="EC51" si="8251">EA51*$C$51</f>
        <v>29139.267844690516</v>
      </c>
      <c r="ED51" s="1847"/>
      <c r="EE51" s="1847">
        <f t="shared" ref="EE51" si="8252">EC51*$C$51</f>
        <v>29867.749540807778</v>
      </c>
      <c r="EF51" s="1847"/>
      <c r="EG51" s="1847">
        <f t="shared" ref="EG51" si="8253">EE51*$C$51</f>
        <v>30614.44327932797</v>
      </c>
      <c r="EH51" s="1847"/>
      <c r="EI51" s="1847">
        <f t="shared" ref="EI51" si="8254">EG51*$C$51</f>
        <v>31379.804361311166</v>
      </c>
      <c r="EJ51" s="1847"/>
      <c r="EK51" s="1847">
        <f t="shared" ref="EK51" si="8255">EI51*$C$51</f>
        <v>32164.299470343944</v>
      </c>
      <c r="EL51" s="1847"/>
      <c r="EM51" s="1847">
        <f t="shared" ref="EM51" si="8256">EK51*$C$51</f>
        <v>32968.406957102539</v>
      </c>
      <c r="EN51" s="1847"/>
      <c r="EO51" s="1847">
        <f t="shared" ref="EO51" si="8257">EM51*$C$51</f>
        <v>33792.6171310301</v>
      </c>
      <c r="EP51" s="1847"/>
      <c r="EQ51" s="1847">
        <f t="shared" ref="EQ51" si="8258">EO51*$C$51</f>
        <v>34637.432559305846</v>
      </c>
      <c r="ER51" s="1847"/>
      <c r="ES51" s="1847">
        <f t="shared" ref="ES51" si="8259">EQ51*$C$51</f>
        <v>35503.368373288489</v>
      </c>
      <c r="ET51" s="1847"/>
      <c r="EU51" s="1847">
        <f t="shared" ref="EU51" si="8260">ES51*$C$51</f>
        <v>36390.952582620695</v>
      </c>
      <c r="EV51" s="1847"/>
      <c r="EW51" s="1847">
        <f t="shared" ref="EW51" si="8261">EU51*$C$51</f>
        <v>37300.726397186212</v>
      </c>
      <c r="EX51" s="1847"/>
      <c r="EY51" s="1847">
        <f t="shared" ref="EY51" si="8262">EW51*$C$51</f>
        <v>38233.244557115861</v>
      </c>
      <c r="EZ51" s="1847"/>
      <c r="FA51" s="1847">
        <f t="shared" ref="FA51" si="8263">EY51*$C$51</f>
        <v>39189.075671043756</v>
      </c>
      <c r="FB51" s="1847"/>
      <c r="FC51" s="1847">
        <f t="shared" ref="FC51" si="8264">FA51*$C$51</f>
        <v>40168.802562819845</v>
      </c>
      <c r="FD51" s="1847"/>
      <c r="FE51" s="1847">
        <f t="shared" ref="FE51" si="8265">FC51*$C$51</f>
        <v>41173.022626890335</v>
      </c>
      <c r="FF51" s="1847"/>
      <c r="FG51" s="1847">
        <f t="shared" ref="FG51" si="8266">FE51*$C$51</f>
        <v>42202.348192562589</v>
      </c>
      <c r="FH51" s="1847"/>
      <c r="FI51" s="1847">
        <f t="shared" ref="FI51" si="8267">FG51*$C$51</f>
        <v>43257.406897376648</v>
      </c>
      <c r="FJ51" s="1847"/>
      <c r="FK51" s="1847">
        <f t="shared" ref="FK51" si="8268">FI51*$C$51</f>
        <v>44338.842069811057</v>
      </c>
      <c r="FL51" s="1847"/>
      <c r="FM51" s="1847">
        <f t="shared" ref="FM51" si="8269">FK51*$C$51</f>
        <v>45447.313121556326</v>
      </c>
      <c r="FN51" s="1847"/>
      <c r="FO51" s="1847">
        <f t="shared" ref="FO51" si="8270">FM51*$C$51</f>
        <v>46583.495949595228</v>
      </c>
      <c r="FP51" s="1847"/>
      <c r="FQ51" s="1847">
        <f t="shared" ref="FQ51" si="8271">FO51*$C$51</f>
        <v>47748.083348335102</v>
      </c>
      <c r="FR51" s="1847"/>
      <c r="FS51" s="1847">
        <f t="shared" ref="FS51" si="8272">FQ51*$C$51</f>
        <v>48941.785432043478</v>
      </c>
      <c r="FT51" s="1847"/>
      <c r="FU51" s="1847">
        <f t="shared" ref="FU51" si="8273">FS51*$C$51</f>
        <v>50165.330067844559</v>
      </c>
      <c r="FV51" s="1847"/>
      <c r="FW51" s="1847">
        <f t="shared" ref="FW51" si="8274">FU51*$C$51</f>
        <v>51419.463319540671</v>
      </c>
      <c r="FX51" s="1847"/>
      <c r="FY51" s="1847">
        <f t="shared" ref="FY51" si="8275">FW51*$C$51</f>
        <v>52704.949902529181</v>
      </c>
      <c r="FZ51" s="1847"/>
      <c r="GA51" s="1847">
        <f t="shared" ref="GA51" si="8276">FY51*$C$51</f>
        <v>54022.573650092403</v>
      </c>
      <c r="GB51" s="1847"/>
      <c r="GC51" s="1847">
        <f t="shared" ref="GC51" si="8277">GA51*$C$51</f>
        <v>55373.137991344709</v>
      </c>
      <c r="GD51" s="1847"/>
      <c r="GE51" s="1847">
        <f t="shared" ref="GE51" si="8278">GC51*$C$51</f>
        <v>56757.466441128323</v>
      </c>
      <c r="GF51" s="1847"/>
      <c r="GG51" s="1847">
        <f t="shared" ref="GG51" si="8279">GE51*$C$51</f>
        <v>58176.403102156524</v>
      </c>
      <c r="GH51" s="1847"/>
      <c r="GI51" s="1847">
        <f t="shared" ref="GI51" si="8280">GG51*$C$51</f>
        <v>59630.813179710429</v>
      </c>
      <c r="GJ51" s="1847"/>
      <c r="GK51" s="1847">
        <f t="shared" ref="GK51" si="8281">GI51*$C$51</f>
        <v>61121.583509203185</v>
      </c>
      <c r="GL51" s="1847"/>
      <c r="GM51" s="1847">
        <f t="shared" ref="GM51" si="8282">GK51*$C$51</f>
        <v>62649.623096933261</v>
      </c>
      <c r="GN51" s="1847"/>
      <c r="GO51" s="1847">
        <f t="shared" ref="GO51" si="8283">GM51*$C$51</f>
        <v>64215.863674356588</v>
      </c>
      <c r="GP51" s="1847"/>
      <c r="GQ51" s="1847">
        <f t="shared" ref="GQ51" si="8284">GO51*$C$51</f>
        <v>65821.260266215497</v>
      </c>
      <c r="GR51" s="1847"/>
      <c r="GS51" s="1847">
        <f t="shared" ref="GS51" si="8285">GQ51*$C$51</f>
        <v>67466.791772870885</v>
      </c>
      <c r="GT51" s="1847"/>
      <c r="GU51" s="1847">
        <f t="shared" ref="GU51" si="8286">GS51*$C$51</f>
        <v>69153.461567192659</v>
      </c>
      <c r="GV51" s="1847"/>
      <c r="GW51" s="1847">
        <f t="shared" ref="GW51" si="8287">GU51*$C$51</f>
        <v>70882.298106372473</v>
      </c>
      <c r="GX51" s="1847"/>
      <c r="GY51" s="1847">
        <f t="shared" ref="GY51" si="8288">GW51*$C$51</f>
        <v>72654.355559031785</v>
      </c>
      <c r="GZ51" s="1847"/>
      <c r="HA51" s="1847">
        <f t="shared" ref="HA51" si="8289">GY51*$C$51</f>
        <v>74470.714448007566</v>
      </c>
      <c r="HB51" s="1847"/>
      <c r="HC51" s="1847">
        <f t="shared" ref="HC51" si="8290">HA51*$C$51</f>
        <v>76332.482309207742</v>
      </c>
      <c r="HD51" s="1847"/>
      <c r="HE51" s="1847">
        <f t="shared" ref="HE51" si="8291">HC51*$C$51</f>
        <v>78240.794366937931</v>
      </c>
      <c r="HF51" s="1847"/>
      <c r="HG51" s="1847">
        <f t="shared" ref="HG51" si="8292">HE51*$C$51</f>
        <v>80196.814226111368</v>
      </c>
      <c r="HH51" s="1847"/>
      <c r="HI51" s="1847">
        <f t="shared" ref="HI51" si="8293">HG51*$C$51</f>
        <v>82201.734581764147</v>
      </c>
      <c r="HJ51" s="1847"/>
      <c r="HK51" s="1847">
        <f t="shared" ref="HK51" si="8294">HI51*$C$51</f>
        <v>84256.777946308241</v>
      </c>
      <c r="HL51" s="1847"/>
      <c r="HM51" s="1847">
        <f t="shared" ref="HM51" si="8295">HK51*$C$51</f>
        <v>86363.197394965944</v>
      </c>
      <c r="HN51" s="1847"/>
      <c r="HO51" s="1847">
        <f t="shared" ref="HO51" si="8296">HM51*$C$51</f>
        <v>88522.277329840086</v>
      </c>
      <c r="HP51" s="1847"/>
      <c r="HQ51" s="1847">
        <f t="shared" ref="HQ51" si="8297">HO51*$C$51</f>
        <v>90735.334263086086</v>
      </c>
      <c r="HR51" s="1847"/>
      <c r="HS51" s="1847">
        <f t="shared" ref="HS51" si="8298">HQ51*$C$51</f>
        <v>93003.717619663235</v>
      </c>
      <c r="HT51" s="1847"/>
      <c r="HU51" s="1847">
        <f t="shared" ref="HU51" si="8299">HS51*$C$51</f>
        <v>95328.810560154801</v>
      </c>
      <c r="HV51" s="1847"/>
      <c r="HW51" s="1847">
        <f t="shared" ref="HW51" si="8300">HU51*$C$51</f>
        <v>97712.030824158661</v>
      </c>
      <c r="HX51" s="1847"/>
      <c r="HY51" s="1847">
        <f t="shared" ref="HY51" si="8301">HW51*$C$51</f>
        <v>100154.83159476263</v>
      </c>
      <c r="HZ51" s="1847"/>
      <c r="IA51" s="1847">
        <f t="shared" ref="IA51" si="8302">HY51*$C$51</f>
        <v>102658.70238463169</v>
      </c>
      <c r="IB51" s="1847"/>
      <c r="IC51" s="1847">
        <f t="shared" ref="IC51" si="8303">IA51*$C$51</f>
        <v>105225.16994424746</v>
      </c>
      <c r="ID51" s="1847"/>
      <c r="IE51" s="1847">
        <f t="shared" ref="IE51" si="8304">IC51*$C$51</f>
        <v>107855.79919285364</v>
      </c>
      <c r="IF51" s="1847"/>
      <c r="IG51" s="1847">
        <f t="shared" ref="IG51" si="8305">IE51*$C$51</f>
        <v>110552.19417267496</v>
      </c>
      <c r="IH51" s="1847"/>
      <c r="II51" s="1847">
        <f t="shared" ref="II51" si="8306">IG51*$C$51</f>
        <v>113315.99902699183</v>
      </c>
      <c r="IJ51" s="1847"/>
      <c r="IK51" s="1847">
        <f t="shared" ref="IK51" si="8307">II51*$C$51</f>
        <v>116148.89900266661</v>
      </c>
      <c r="IL51" s="1847"/>
      <c r="IM51" s="1847">
        <f t="shared" ref="IM51" si="8308">IK51*$C$51</f>
        <v>119052.62147773326</v>
      </c>
      <c r="IN51" s="1847"/>
      <c r="IO51" s="1847">
        <f t="shared" ref="IO51" si="8309">IM51*$C$51</f>
        <v>122028.93701467659</v>
      </c>
      <c r="IP51" s="1847"/>
      <c r="IQ51" s="1847">
        <f t="shared" ref="IQ51" si="8310">IO51*$C$51</f>
        <v>125079.66044004349</v>
      </c>
      <c r="IR51" s="1847"/>
      <c r="IS51" s="1847">
        <f t="shared" ref="IS51" si="8311">IQ51*$C$51</f>
        <v>128206.65195104457</v>
      </c>
      <c r="IT51" s="1847"/>
      <c r="IU51" s="1847">
        <f t="shared" ref="IU51" si="8312">IS51*$C$51</f>
        <v>131411.81824982067</v>
      </c>
      <c r="IV51" s="1847"/>
      <c r="IW51" s="1847">
        <f t="shared" ref="IW51" si="8313">IU51*$C$51</f>
        <v>134697.11370606619</v>
      </c>
      <c r="IX51" s="1847"/>
      <c r="IY51" s="1847">
        <f t="shared" ref="IY51" si="8314">IW51*$C$51</f>
        <v>138064.54154871783</v>
      </c>
      <c r="IZ51" s="1847"/>
      <c r="JA51" s="1847">
        <f t="shared" ref="JA51" si="8315">IY51*$C$51</f>
        <v>141516.15508743576</v>
      </c>
      <c r="JB51" s="1847"/>
      <c r="JC51" s="1847">
        <f t="shared" ref="JC51" si="8316">JA51*$C$51</f>
        <v>145054.05896462165</v>
      </c>
      <c r="JD51" s="1847"/>
      <c r="JE51" s="1847">
        <f t="shared" ref="JE51" si="8317">JC51*$C$51</f>
        <v>148680.41043873719</v>
      </c>
      <c r="JF51" s="1847"/>
      <c r="JG51" s="1847">
        <f t="shared" ref="JG51" si="8318">JE51*$C$51</f>
        <v>152397.4206997056</v>
      </c>
      <c r="JH51" s="1847"/>
      <c r="JI51" s="1847">
        <f t="shared" ref="JI51" si="8319">JG51*$C$51</f>
        <v>156207.35621719822</v>
      </c>
      <c r="JJ51" s="1847"/>
      <c r="JK51" s="1847">
        <f t="shared" ref="JK51" si="8320">JI51*$C$51</f>
        <v>160112.54012262815</v>
      </c>
      <c r="JL51" s="1847"/>
      <c r="JM51" s="1847">
        <f t="shared" ref="JM51" si="8321">JK51*$C$51</f>
        <v>164115.35362569385</v>
      </c>
      <c r="JN51" s="1847"/>
      <c r="JO51" s="1847">
        <f t="shared" ref="JO51" si="8322">JM51*$C$51</f>
        <v>168218.2374663362</v>
      </c>
      <c r="JP51" s="1847"/>
      <c r="JQ51" s="1847">
        <f t="shared" ref="JQ51" si="8323">JO51*$C$51</f>
        <v>172423.6934029946</v>
      </c>
      <c r="JR51" s="1847"/>
      <c r="JS51" s="1847">
        <f t="shared" ref="JS51" si="8324">JQ51*$C$51</f>
        <v>176734.28573806945</v>
      </c>
      <c r="JT51" s="1847"/>
      <c r="JU51" s="1847">
        <f t="shared" ref="JU51" si="8325">JS51*$C$51</f>
        <v>181152.64288152117</v>
      </c>
      <c r="JV51" s="1847"/>
      <c r="JW51" s="1847">
        <f t="shared" ref="JW51" si="8326">JU51*$C$51</f>
        <v>185681.45895355919</v>
      </c>
      <c r="JX51" s="1847"/>
      <c r="JY51" s="1847">
        <f t="shared" ref="JY51" si="8327">JW51*$C$51</f>
        <v>190323.49542739816</v>
      </c>
      <c r="JZ51" s="1847"/>
      <c r="KA51" s="1847">
        <f t="shared" ref="KA51" si="8328">JY51*$C$51</f>
        <v>195081.58281308311</v>
      </c>
      <c r="KB51" s="1847"/>
      <c r="KC51" s="1847">
        <f t="shared" ref="KC51" si="8329">KA51*$C$51</f>
        <v>199958.62238341017</v>
      </c>
      <c r="KD51" s="1847"/>
      <c r="KE51" s="1847">
        <f t="shared" ref="KE51" si="8330">KC51*$C$51</f>
        <v>204957.58794299539</v>
      </c>
      <c r="KF51" s="1847"/>
      <c r="KG51" s="1847">
        <f t="shared" ref="KG51" si="8331">KE51*$C$51</f>
        <v>210081.52764157025</v>
      </c>
      <c r="KH51" s="1847"/>
      <c r="KI51" s="1847">
        <f t="shared" ref="KI51" si="8332">KG51*$C$51</f>
        <v>215333.56583260949</v>
      </c>
      <c r="KJ51" s="1847"/>
      <c r="KK51" s="1847">
        <f t="shared" ref="KK51" si="8333">KI51*$C$51</f>
        <v>220716.90497842469</v>
      </c>
      <c r="KL51" s="1847"/>
      <c r="KM51" s="1847">
        <f t="shared" ref="KM51" si="8334">KK51*$C$51</f>
        <v>226234.82760288529</v>
      </c>
      <c r="KN51" s="1847"/>
      <c r="KO51" s="1847">
        <f t="shared" ref="KO51" si="8335">KM51*$C$51</f>
        <v>231890.69829295739</v>
      </c>
      <c r="KP51" s="1847"/>
      <c r="KQ51" s="1847">
        <f t="shared" ref="KQ51" si="8336">KO51*$C$51</f>
        <v>237687.96575028129</v>
      </c>
      <c r="KR51" s="1847"/>
      <c r="KS51" s="1847">
        <f t="shared" ref="KS51" si="8337">KQ51*$C$51</f>
        <v>243630.16489403832</v>
      </c>
      <c r="KT51" s="1847"/>
      <c r="KU51" s="1847">
        <f t="shared" ref="KU51" si="8338">KS51*$C$51</f>
        <v>249720.91901638926</v>
      </c>
      <c r="KV51" s="1847"/>
      <c r="KW51" s="1847">
        <f t="shared" ref="KW51" si="8339">KU51*$C$51</f>
        <v>255963.94199179899</v>
      </c>
      <c r="KX51" s="1847"/>
      <c r="KY51" s="1847">
        <f t="shared" ref="KY51" si="8340">KW51*$C$51</f>
        <v>262363.04054159392</v>
      </c>
      <c r="KZ51" s="1847"/>
      <c r="LA51" s="1847">
        <f t="shared" ref="LA51" si="8341">KY51*$C$51</f>
        <v>268922.11655513372</v>
      </c>
      <c r="LB51" s="1847"/>
      <c r="LC51" s="1847">
        <f t="shared" ref="LC51" si="8342">LA51*$C$51</f>
        <v>275645.16946901206</v>
      </c>
      <c r="LD51" s="1847"/>
      <c r="LE51" s="1847">
        <f t="shared" ref="LE51" si="8343">LC51*$C$51</f>
        <v>282536.29870573734</v>
      </c>
      <c r="LF51" s="1847"/>
      <c r="LG51" s="1847">
        <f t="shared" ref="LG51" si="8344">LE51*$C$51</f>
        <v>289599.70617338072</v>
      </c>
      <c r="LH51" s="1847"/>
      <c r="LI51" s="1847">
        <f t="shared" ref="LI51" si="8345">LG51*$C$51</f>
        <v>296839.69882771524</v>
      </c>
      <c r="LJ51" s="1847"/>
      <c r="LK51" s="1847">
        <f t="shared" ref="LK51" si="8346">LI51*$C$51</f>
        <v>304260.69129840808</v>
      </c>
      <c r="LL51" s="1847"/>
      <c r="LM51" s="1847">
        <f t="shared" ref="LM51" si="8347">LK51*$C$51</f>
        <v>311867.20858086826</v>
      </c>
      <c r="LN51" s="1847"/>
      <c r="LO51" s="1847">
        <f t="shared" ref="LO51" si="8348">LM51*$C$51</f>
        <v>319663.88879538991</v>
      </c>
      <c r="LP51" s="1847"/>
      <c r="LQ51" s="1847">
        <f t="shared" ref="LQ51" si="8349">LO51*$C$51</f>
        <v>327655.48601527466</v>
      </c>
      <c r="LR51" s="1847"/>
      <c r="LS51" s="1847">
        <f t="shared" ref="LS51" si="8350">LQ51*$C$51</f>
        <v>335846.87316565646</v>
      </c>
      <c r="LT51" s="1847"/>
      <c r="LU51" s="1847">
        <f t="shared" ref="LU51" si="8351">LS51*$C$51</f>
        <v>344243.04499479785</v>
      </c>
      <c r="LV51" s="1847"/>
      <c r="LW51" s="1847">
        <f t="shared" ref="LW51" si="8352">LU51*$C$51</f>
        <v>352849.12111966778</v>
      </c>
      <c r="LX51" s="1847"/>
      <c r="LY51" s="1847">
        <f t="shared" ref="LY51" si="8353">LW51*$C$51</f>
        <v>361670.34914765944</v>
      </c>
      <c r="LZ51" s="1847"/>
      <c r="MA51" s="1847">
        <f t="shared" ref="MA51" si="8354">LY51*$C$51</f>
        <v>370712.10787635087</v>
      </c>
      <c r="MB51" s="1847"/>
      <c r="MC51" s="1847">
        <f t="shared" ref="MC51" si="8355">MA51*$C$51</f>
        <v>379979.91057325964</v>
      </c>
      <c r="MD51" s="1847"/>
      <c r="ME51" s="1847">
        <f t="shared" ref="ME51" si="8356">MC51*$C$51</f>
        <v>389479.4083375911</v>
      </c>
      <c r="MF51" s="1847"/>
      <c r="MG51" s="1847">
        <f t="shared" ref="MG51" si="8357">ME51*$C$51</f>
        <v>399216.39354603086</v>
      </c>
      <c r="MH51" s="1847"/>
      <c r="MI51" s="1847">
        <f t="shared" ref="MI51" si="8358">MG51*$C$51</f>
        <v>409196.80338468158</v>
      </c>
      <c r="MJ51" s="1847"/>
      <c r="MK51" s="1847">
        <f t="shared" ref="MK51" si="8359">MI51*$C$51</f>
        <v>419426.72346929857</v>
      </c>
      <c r="ML51" s="1847"/>
      <c r="MM51" s="1847">
        <f t="shared" ref="MM51" si="8360">MK51*$C$51</f>
        <v>429912.39155603101</v>
      </c>
      <c r="MN51" s="1847"/>
      <c r="MO51" s="1847">
        <f t="shared" ref="MO51" si="8361">MM51*$C$51</f>
        <v>440660.20134493173</v>
      </c>
      <c r="MP51" s="1847"/>
      <c r="MQ51" s="1847">
        <f t="shared" ref="MQ51" si="8362">MO51*$C$51</f>
        <v>451676.70637855498</v>
      </c>
      <c r="MR51" s="1847"/>
      <c r="MS51" s="1847">
        <f t="shared" ref="MS51" si="8363">MQ51*$C$51</f>
        <v>462968.62403801881</v>
      </c>
      <c r="MT51" s="1847"/>
      <c r="MU51" s="1847">
        <f t="shared" ref="MU51" si="8364">MS51*$C$51</f>
        <v>474542.83963896922</v>
      </c>
      <c r="MV51" s="1847"/>
      <c r="MW51" s="1847">
        <f t="shared" ref="MW51" si="8365">MU51*$C$51</f>
        <v>486406.41062994342</v>
      </c>
      <c r="MX51" s="1847"/>
      <c r="MY51" s="1847">
        <f t="shared" ref="MY51" si="8366">MW51*$C$51</f>
        <v>498566.57089569198</v>
      </c>
      <c r="MZ51" s="1847"/>
      <c r="NA51" s="1847">
        <f t="shared" ref="NA51" si="8367">MY51*$C$51</f>
        <v>511030.73516808421</v>
      </c>
      <c r="NB51" s="1847"/>
      <c r="NC51" s="1847">
        <f t="shared" ref="NC51" si="8368">NA51*$C$51</f>
        <v>523806.50354728627</v>
      </c>
      <c r="ND51" s="1847"/>
      <c r="NE51" s="1847">
        <f t="shared" ref="NE51" si="8369">NC51*$C$51</f>
        <v>536901.66613596841</v>
      </c>
      <c r="NF51" s="1847"/>
      <c r="NG51" s="1847">
        <f t="shared" ref="NG51" si="8370">NE51*$C$51</f>
        <v>550324.20778936753</v>
      </c>
      <c r="NH51" s="1847"/>
      <c r="NI51" s="1847">
        <f t="shared" ref="NI51" si="8371">NG51*$C$51</f>
        <v>564082.31298410171</v>
      </c>
      <c r="NJ51" s="1847"/>
      <c r="NK51" s="1847">
        <f t="shared" ref="NK51" si="8372">NI51*$C$51</f>
        <v>578184.37080870417</v>
      </c>
      <c r="NL51" s="1847"/>
      <c r="NM51" s="1847">
        <f t="shared" ref="NM51" si="8373">NK51*$C$51</f>
        <v>592638.98007892177</v>
      </c>
      <c r="NN51" s="1847"/>
      <c r="NO51" s="1847">
        <f t="shared" ref="NO51" si="8374">NM51*$C$51</f>
        <v>607454.95458089479</v>
      </c>
      <c r="NP51" s="1847"/>
      <c r="NQ51" s="1847">
        <f t="shared" ref="NQ51" si="8375">NO51*$C$51</f>
        <v>622641.32844541711</v>
      </c>
      <c r="NR51" s="1847"/>
      <c r="NS51" s="1847">
        <f t="shared" ref="NS51" si="8376">NQ51*$C$51</f>
        <v>638207.36165655253</v>
      </c>
      <c r="NT51" s="1847"/>
      <c r="NU51" s="1847">
        <f t="shared" ref="NU51" si="8377">NS51*$C$51</f>
        <v>654162.54569796624</v>
      </c>
      <c r="NV51" s="1847"/>
      <c r="NW51" s="1847">
        <f t="shared" ref="NW51" si="8378">NU51*$C$51</f>
        <v>670516.60934041534</v>
      </c>
      <c r="NX51" s="1847"/>
      <c r="NY51" s="1847">
        <f t="shared" ref="NY51" si="8379">NW51*$C$51</f>
        <v>687279.52457392565</v>
      </c>
      <c r="NZ51" s="1847"/>
      <c r="OA51" s="1847">
        <f t="shared" ref="OA51" si="8380">NY51*$C$51</f>
        <v>704461.51268827368</v>
      </c>
      <c r="OB51" s="1847"/>
      <c r="OC51" s="1847">
        <f t="shared" ref="OC51" si="8381">OA51*$C$51</f>
        <v>722073.0505054805</v>
      </c>
      <c r="OD51" s="1847"/>
      <c r="OE51" s="1847">
        <f t="shared" ref="OE51" si="8382">OC51*$C$51</f>
        <v>740124.87676811742</v>
      </c>
      <c r="OF51" s="1847"/>
      <c r="OG51" s="1847">
        <f t="shared" ref="OG51" si="8383">OE51*$C$51</f>
        <v>758627.99868732027</v>
      </c>
      <c r="OH51" s="1847"/>
      <c r="OI51" s="1847">
        <f t="shared" ref="OI51" si="8384">OG51*$C$51</f>
        <v>777593.69865450321</v>
      </c>
      <c r="OJ51" s="1847"/>
      <c r="OK51" s="1847">
        <f t="shared" ref="OK51" si="8385">OI51*$C$51</f>
        <v>797033.54112086573</v>
      </c>
      <c r="OL51" s="1847"/>
      <c r="OM51" s="1847">
        <f t="shared" ref="OM51" si="8386">OK51*$C$51</f>
        <v>816959.37964888732</v>
      </c>
      <c r="ON51" s="1847"/>
      <c r="OO51" s="1847">
        <f t="shared" ref="OO51" si="8387">OM51*$C$51</f>
        <v>837383.36414010939</v>
      </c>
      <c r="OP51" s="1847"/>
      <c r="OQ51" s="1847">
        <f t="shared" ref="OQ51" si="8388">OO51*$C$51</f>
        <v>858317.94824361207</v>
      </c>
      <c r="OR51" s="1847"/>
      <c r="OS51" s="1847">
        <f t="shared" ref="OS51" si="8389">OQ51*$C$51</f>
        <v>879775.89694970229</v>
      </c>
      <c r="OT51" s="1847"/>
      <c r="OU51" s="1847">
        <f t="shared" ref="OU51" si="8390">OS51*$C$51</f>
        <v>901770.29437344475</v>
      </c>
      <c r="OV51" s="1847"/>
      <c r="OW51" s="1847">
        <f t="shared" ref="OW51" si="8391">OU51*$C$51</f>
        <v>924314.55173278076</v>
      </c>
      <c r="OX51" s="1847"/>
      <c r="OY51" s="1847">
        <f t="shared" ref="OY51" si="8392">OW51*$C$51</f>
        <v>947422.4155261002</v>
      </c>
      <c r="OZ51" s="1847"/>
      <c r="PA51" s="1847">
        <f t="shared" ref="PA51" si="8393">OY51*$C$51</f>
        <v>971107.97591425257</v>
      </c>
      <c r="PB51" s="1847"/>
      <c r="PC51" s="1847">
        <f t="shared" ref="PC51" si="8394">PA51*$C$51</f>
        <v>995385.67531210883</v>
      </c>
      <c r="PD51" s="1847"/>
      <c r="PE51" s="1847">
        <f t="shared" ref="PE51" si="8395">PC51*$C$51</f>
        <v>1020270.3171949114</v>
      </c>
      <c r="PF51" s="1847"/>
      <c r="PG51" s="1847">
        <f t="shared" ref="PG51" si="8396">PE51*$C$51</f>
        <v>1045777.0751247841</v>
      </c>
      <c r="PH51" s="1847"/>
      <c r="PI51" s="1847">
        <f t="shared" ref="PI51" si="8397">PG51*$C$51</f>
        <v>1071921.5020029037</v>
      </c>
      <c r="PJ51" s="1847"/>
      <c r="PK51" s="1847">
        <f t="shared" ref="PK51" si="8398">PI51*$C$51</f>
        <v>1098719.5395529761</v>
      </c>
      <c r="PL51" s="1847"/>
      <c r="PM51" s="1847">
        <f t="shared" ref="PM51" si="8399">PK51*$C$51</f>
        <v>1126187.5280418005</v>
      </c>
      <c r="PN51" s="1847"/>
      <c r="PO51" s="1847">
        <f t="shared" ref="PO51" si="8400">PM51*$C$51</f>
        <v>1154342.2162428454</v>
      </c>
      <c r="PP51" s="1847"/>
      <c r="PQ51" s="1847">
        <f t="shared" ref="PQ51" si="8401">PO51*$C$51</f>
        <v>1183200.7716489164</v>
      </c>
      <c r="PR51" s="1847"/>
      <c r="PS51" s="1847">
        <f t="shared" ref="PS51" si="8402">PQ51*$C$51</f>
        <v>1212780.7909401392</v>
      </c>
      <c r="PT51" s="1847"/>
      <c r="PU51" s="1847">
        <f t="shared" ref="PU51" si="8403">PS51*$C$51</f>
        <v>1243100.3107136425</v>
      </c>
      <c r="PV51" s="1847"/>
      <c r="PW51" s="1847">
        <f t="shared" ref="PW51" si="8404">PU51*$C$51</f>
        <v>1274177.8184814835</v>
      </c>
      <c r="PX51" s="1847"/>
      <c r="PY51" s="1847">
        <f t="shared" ref="PY51" si="8405">PW51*$C$51</f>
        <v>1306032.2639435204</v>
      </c>
      <c r="PZ51" s="1847"/>
      <c r="QA51" s="1847">
        <f t="shared" ref="QA51" si="8406">PY51*$C$51</f>
        <v>1338683.0705421083</v>
      </c>
      <c r="QB51" s="1847"/>
      <c r="QC51" s="1847">
        <f t="shared" ref="QC51" si="8407">QA51*$C$51</f>
        <v>1372150.1473056609</v>
      </c>
      <c r="QD51" s="1847"/>
      <c r="QE51" s="1847">
        <f t="shared" ref="QE51" si="8408">QC51*$C$51</f>
        <v>1406453.9009883022</v>
      </c>
      <c r="QF51" s="1847"/>
      <c r="QG51" s="1847">
        <f t="shared" ref="QG51" si="8409">QE51*$C$51</f>
        <v>1441615.2485130096</v>
      </c>
      <c r="QH51" s="1847"/>
      <c r="QI51" s="1847">
        <f t="shared" ref="QI51" si="8410">QG51*$C$51</f>
        <v>1477655.6297258348</v>
      </c>
      <c r="QJ51" s="1847"/>
      <c r="QK51" s="1847">
        <f t="shared" ref="QK51" si="8411">QI51*$C$51</f>
        <v>1514597.0204689805</v>
      </c>
      <c r="QL51" s="1847"/>
      <c r="QM51" s="1847">
        <f t="shared" ref="QM51" si="8412">QK51*$C$51</f>
        <v>1552461.9459807049</v>
      </c>
      <c r="QN51" s="1847"/>
      <c r="QO51" s="1847">
        <f t="shared" ref="QO51" si="8413">QM51*$C$51</f>
        <v>1591273.4946302224</v>
      </c>
      <c r="QP51" s="1847"/>
      <c r="QQ51" s="1847">
        <f t="shared" ref="QQ51" si="8414">QO51*$C$51</f>
        <v>1631055.3319959778</v>
      </c>
      <c r="QR51" s="1847"/>
      <c r="QS51" s="1847">
        <f t="shared" ref="QS51" si="8415">QQ51*$C$51</f>
        <v>1671831.7152958771</v>
      </c>
      <c r="QT51" s="1847"/>
      <c r="QU51" s="1847">
        <f t="shared" ref="QU51" si="8416">QS51*$C$51</f>
        <v>1713627.5081782739</v>
      </c>
      <c r="QV51" s="1847"/>
      <c r="QW51" s="1847">
        <f t="shared" ref="QW51" si="8417">QU51*$C$51</f>
        <v>1756468.1958827307</v>
      </c>
      <c r="QX51" s="1847"/>
      <c r="QY51" s="1847">
        <f t="shared" ref="QY51" si="8418">QW51*$C$51</f>
        <v>1800379.9007797989</v>
      </c>
      <c r="QZ51" s="1847"/>
      <c r="RA51" s="1847">
        <f t="shared" ref="RA51" si="8419">QY51*$C$51</f>
        <v>1845389.3982992936</v>
      </c>
      <c r="RB51" s="1847"/>
      <c r="RC51" s="1847">
        <f t="shared" ref="RC51" si="8420">RA51*$C$51</f>
        <v>1891524.1332567758</v>
      </c>
      <c r="RD51" s="1847"/>
      <c r="RE51" s="1847">
        <f t="shared" ref="RE51" si="8421">RC51*$C$51</f>
        <v>1938812.236588195</v>
      </c>
      <c r="RF51" s="1847"/>
      <c r="RG51" s="1847">
        <f t="shared" ref="RG51" si="8422">RE51*$C$51</f>
        <v>1987282.5425028997</v>
      </c>
      <c r="RH51" s="1847"/>
      <c r="RI51" s="1847">
        <f t="shared" ref="RI51" si="8423">RG51*$C$51</f>
        <v>2036964.6060654719</v>
      </c>
      <c r="RJ51" s="1847"/>
      <c r="RK51" s="1847">
        <f t="shared" ref="RK51" si="8424">RI51*$C$51</f>
        <v>2087888.7212171084</v>
      </c>
      <c r="RL51" s="1847"/>
      <c r="RM51" s="1847">
        <f t="shared" ref="RM51" si="8425">RK51*$C$51</f>
        <v>2140085.939247536</v>
      </c>
      <c r="RN51" s="1847"/>
      <c r="RO51" s="1847">
        <f t="shared" ref="RO51" si="8426">RM51*$C$51</f>
        <v>2193588.0877287243</v>
      </c>
      <c r="RP51" s="1847"/>
      <c r="RQ51" s="1847">
        <f t="shared" ref="RQ51" si="8427">RO51*$C$51</f>
        <v>2248427.7899219422</v>
      </c>
      <c r="RR51" s="1847"/>
      <c r="RS51" s="1847">
        <f t="shared" ref="RS51" si="8428">RQ51*$C$51</f>
        <v>2304638.4846699904</v>
      </c>
      <c r="RT51" s="1847"/>
      <c r="RU51" s="1847">
        <f t="shared" ref="RU51" si="8429">RS51*$C$51</f>
        <v>2362254.4467867399</v>
      </c>
      <c r="RV51" s="1847"/>
      <c r="RW51" s="1847">
        <f t="shared" ref="RW51" si="8430">RU51*$C$51</f>
        <v>2421310.8079564082</v>
      </c>
      <c r="RX51" s="1847"/>
      <c r="RY51" s="1847">
        <f t="shared" ref="RY51" si="8431">RW51*$C$51</f>
        <v>2481843.5781553183</v>
      </c>
      <c r="RZ51" s="1847"/>
      <c r="SA51" s="1847">
        <f t="shared" ref="SA51" si="8432">RY51*$C$51</f>
        <v>2543889.6676092008</v>
      </c>
      <c r="SB51" s="1847"/>
      <c r="SC51" s="1847">
        <f t="shared" ref="SC51" si="8433">SA51*$C$51</f>
        <v>2607486.9092994304</v>
      </c>
      <c r="SD51" s="1847"/>
      <c r="SE51" s="1847">
        <f t="shared" ref="SE51" si="8434">SC51*$C$51</f>
        <v>2672674.0820319159</v>
      </c>
      <c r="SF51" s="1847"/>
      <c r="SG51" s="1847">
        <f t="shared" ref="SG51" si="8435">SE51*$C$51</f>
        <v>2739490.9340827134</v>
      </c>
      <c r="SH51" s="1847"/>
      <c r="SI51" s="1847">
        <f t="shared" ref="SI51" si="8436">SG51*$C$51</f>
        <v>2807978.2074347809</v>
      </c>
      <c r="SJ51" s="1847"/>
      <c r="SK51" s="1847">
        <f t="shared" ref="SK51" si="8437">SI51*$C$51</f>
        <v>2878177.6626206501</v>
      </c>
      <c r="SL51" s="1847"/>
      <c r="SM51" s="1847">
        <f t="shared" ref="SM51" si="8438">SK51*$C$51</f>
        <v>2950132.1041861661</v>
      </c>
      <c r="SN51" s="1847"/>
      <c r="SO51" s="1847">
        <f t="shared" ref="SO51" si="8439">SM51*$C$51</f>
        <v>3023885.40679082</v>
      </c>
      <c r="SP51" s="1847"/>
      <c r="SQ51" s="1847">
        <f t="shared" ref="SQ51" si="8440">SO51*$C$51</f>
        <v>3099482.5419605901</v>
      </c>
      <c r="SR51" s="1847"/>
      <c r="SS51" s="1847">
        <f t="shared" ref="SS51" si="8441">SQ51*$C$51</f>
        <v>3176969.6055096043</v>
      </c>
      <c r="ST51" s="1847"/>
      <c r="SU51" s="1847">
        <f t="shared" ref="SU51" si="8442">SS51*$C$51</f>
        <v>3256393.8456473444</v>
      </c>
      <c r="SV51" s="1847"/>
      <c r="SW51" s="1847">
        <f t="shared" ref="SW51" si="8443">SU51*$C$51</f>
        <v>3337803.6917885276</v>
      </c>
      <c r="SX51" s="1847"/>
      <c r="SY51" s="1847">
        <f t="shared" ref="SY51" si="8444">SW51*$C$51</f>
        <v>3421248.7840832407</v>
      </c>
      <c r="SZ51" s="1847"/>
      <c r="TA51" s="1847">
        <f t="shared" ref="TA51" si="8445">SY51*$C$51</f>
        <v>3506780.0036853212</v>
      </c>
      <c r="TB51" s="1847"/>
      <c r="TC51" s="1847">
        <f t="shared" ref="TC51" si="8446">TA51*$C$51</f>
        <v>3594449.5037774541</v>
      </c>
      <c r="TD51" s="1847"/>
      <c r="TE51" s="1847">
        <f t="shared" ref="TE51" si="8447">TC51*$C$51</f>
        <v>3684310.7413718901</v>
      </c>
      <c r="TF51" s="1847"/>
      <c r="TG51" s="1847">
        <f t="shared" ref="TG51" si="8448">TE51*$C$51</f>
        <v>3776418.5099061872</v>
      </c>
      <c r="TH51" s="1847"/>
      <c r="TI51" s="1847">
        <f t="shared" ref="TI51" si="8449">TG51*$C$51</f>
        <v>3870828.9726538416</v>
      </c>
      <c r="TJ51" s="1847"/>
      <c r="TK51" s="1847">
        <f t="shared" ref="TK51" si="8450">TI51*$C$51</f>
        <v>3967599.6969701871</v>
      </c>
      <c r="TL51" s="1847"/>
      <c r="TM51" s="1847">
        <f t="shared" ref="TM51" si="8451">TK51*$C$51</f>
        <v>4066789.6893944414</v>
      </c>
      <c r="TN51" s="1847"/>
      <c r="TO51" s="1847">
        <f t="shared" ref="TO51" si="8452">TM51*$C$51</f>
        <v>4168459.431629302</v>
      </c>
      <c r="TP51" s="1847"/>
      <c r="TQ51" s="1847">
        <f t="shared" ref="TQ51" si="8453">TO51*$C$51</f>
        <v>4272670.9174200343</v>
      </c>
      <c r="TR51" s="1847"/>
      <c r="TS51" s="1847">
        <f t="shared" ref="TS51" si="8454">TQ51*$C$51</f>
        <v>4379487.6903555347</v>
      </c>
      <c r="TT51" s="1847"/>
      <c r="TU51" s="1847">
        <f t="shared" ref="TU51" si="8455">TS51*$C$51</f>
        <v>4488974.8826144226</v>
      </c>
      <c r="TV51" s="1847"/>
      <c r="TW51" s="1847">
        <f t="shared" ref="TW51" si="8456">TU51*$C$51</f>
        <v>4601199.2546797823</v>
      </c>
      <c r="TX51" s="1847"/>
      <c r="TY51" s="1847">
        <f t="shared" ref="TY51" si="8457">TW51*$C$51</f>
        <v>4716229.2360467762</v>
      </c>
      <c r="TZ51" s="1847"/>
      <c r="UA51" s="1847">
        <f t="shared" ref="UA51" si="8458">TY51*$C$51</f>
        <v>4834134.9669479448</v>
      </c>
      <c r="UB51" s="1847"/>
      <c r="UC51" s="1847">
        <f t="shared" ref="UC51" si="8459">UA51*$C$51</f>
        <v>4954988.3411216429</v>
      </c>
      <c r="UD51" s="1847"/>
      <c r="UE51" s="1847">
        <f t="shared" ref="UE51" si="8460">UC51*$C$51</f>
        <v>5078863.0496496838</v>
      </c>
      <c r="UF51" s="1847"/>
      <c r="UG51" s="1847">
        <f t="shared" ref="UG51" si="8461">UE51*$C$51</f>
        <v>5205834.6258909255</v>
      </c>
      <c r="UH51" s="1847"/>
      <c r="UI51" s="1847">
        <f t="shared" ref="UI51" si="8462">UG51*$C$51</f>
        <v>5335980.4915381987</v>
      </c>
      <c r="UJ51" s="1847"/>
      <c r="UK51" s="1847">
        <f t="shared" ref="UK51" si="8463">UI51*$C$51</f>
        <v>5469380.0038266536</v>
      </c>
      <c r="UL51" s="1847"/>
      <c r="UM51" s="1847">
        <f t="shared" ref="UM51" si="8464">UK51*$C$51</f>
        <v>5606114.503922319</v>
      </c>
      <c r="UN51" s="1847"/>
      <c r="UO51" s="1847">
        <f t="shared" ref="UO51" si="8465">UM51*$C$51</f>
        <v>5746267.3665203769</v>
      </c>
      <c r="UP51" s="1847"/>
      <c r="UQ51" s="1847">
        <f t="shared" ref="UQ51" si="8466">UO51*$C$51</f>
        <v>5889924.0506833857</v>
      </c>
      <c r="UR51" s="1847"/>
      <c r="US51" s="1847">
        <f t="shared" ref="US51" si="8467">UQ51*$C$51</f>
        <v>6037172.1519504702</v>
      </c>
      <c r="UT51" s="1847"/>
      <c r="UU51" s="1847">
        <f t="shared" ref="UU51" si="8468">US51*$C$51</f>
        <v>6188101.4557492314</v>
      </c>
      <c r="UV51" s="1847"/>
      <c r="UW51" s="1847">
        <f t="shared" ref="UW51" si="8469">UU51*$C$51</f>
        <v>6342803.9921429614</v>
      </c>
      <c r="UX51" s="1847"/>
      <c r="UY51" s="1847">
        <f t="shared" ref="UY51" si="8470">UW51*$C$51</f>
        <v>6501374.0919465348</v>
      </c>
      <c r="UZ51" s="1847"/>
      <c r="VA51" s="1847">
        <f t="shared" ref="VA51" si="8471">UY51*$C$51</f>
        <v>6663908.4442451978</v>
      </c>
      <c r="VB51" s="1847"/>
      <c r="VC51" s="1847">
        <f t="shared" ref="VC51" si="8472">VA51*$C$51</f>
        <v>6830506.1553513268</v>
      </c>
      <c r="VD51" s="1847"/>
      <c r="VE51" s="1847">
        <f t="shared" ref="VE51" si="8473">VC51*$C$51</f>
        <v>7001268.809235109</v>
      </c>
      <c r="VF51" s="1847"/>
      <c r="VG51" s="1847">
        <f t="shared" ref="VG51" si="8474">VE51*$C$51</f>
        <v>7176300.5294659864</v>
      </c>
      <c r="VH51" s="1847"/>
      <c r="VI51" s="1847">
        <f t="shared" ref="VI51" si="8475">VG51*$C$51</f>
        <v>7355708.0427026358</v>
      </c>
      <c r="VJ51" s="1847"/>
      <c r="VK51" s="1847">
        <f t="shared" ref="VK51" si="8476">VI51*$C$51</f>
        <v>7539600.7437702008</v>
      </c>
      <c r="VL51" s="1847"/>
      <c r="VM51" s="1847">
        <f t="shared" ref="VM51" si="8477">VK51*$C$51</f>
        <v>7728090.7623644555</v>
      </c>
      <c r="VN51" s="1847"/>
      <c r="VO51" s="1847">
        <f t="shared" ref="VO51" si="8478">VM51*$C$51</f>
        <v>7921293.0314235659</v>
      </c>
      <c r="VP51" s="1847"/>
      <c r="VQ51" s="1847">
        <f t="shared" ref="VQ51" si="8479">VO51*$C$51</f>
        <v>8119325.3572091544</v>
      </c>
      <c r="VR51" s="1847"/>
      <c r="VS51" s="1847">
        <f t="shared" ref="VS51" si="8480">VQ51*$C$51</f>
        <v>8322308.4911393821</v>
      </c>
      <c r="VT51" s="1847"/>
      <c r="VU51" s="1847">
        <f t="shared" ref="VU51" si="8481">VS51*$C$51</f>
        <v>8530366.2034178656</v>
      </c>
      <c r="VV51" s="1847"/>
      <c r="VW51" s="1847">
        <f t="shared" ref="VW51" si="8482">VU51*$C$51</f>
        <v>8743625.3585033119</v>
      </c>
      <c r="VX51" s="1847"/>
      <c r="VY51" s="1847">
        <f t="shared" ref="VY51" si="8483">VW51*$C$51</f>
        <v>8962215.9924658947</v>
      </c>
      <c r="VZ51" s="1847"/>
      <c r="WA51" s="1847">
        <f t="shared" ref="WA51" si="8484">VY51*$C$51</f>
        <v>9186271.3922775406</v>
      </c>
      <c r="WB51" s="1847"/>
      <c r="WC51" s="1847">
        <f t="shared" ref="WC51" si="8485">WA51*$C$51</f>
        <v>9415928.1770844776</v>
      </c>
      <c r="WD51" s="1847"/>
      <c r="WE51" s="1847">
        <f t="shared" ref="WE51" si="8486">WC51*$C$51</f>
        <v>9651326.3815115895</v>
      </c>
      <c r="WF51" s="1847"/>
      <c r="WG51" s="1847">
        <f t="shared" ref="WG51" si="8487">WE51*$C$51</f>
        <v>9892609.541049378</v>
      </c>
      <c r="WH51" s="1847"/>
      <c r="WI51" s="1847">
        <f t="shared" ref="WI51" si="8488">WG51*$C$51</f>
        <v>10139924.779575612</v>
      </c>
      <c r="WJ51" s="1847"/>
      <c r="WK51" s="1847">
        <f t="shared" ref="WK51" si="8489">WI51*$C$51</f>
        <v>10393422.899065001</v>
      </c>
      <c r="WL51" s="1847"/>
      <c r="WM51" s="1847">
        <f t="shared" ref="WM51" si="8490">WK51*$C$51</f>
        <v>10653258.471541625</v>
      </c>
      <c r="WN51" s="1847"/>
      <c r="WO51" s="1847">
        <f t="shared" ref="WO51" si="8491">WM51*$C$51</f>
        <v>10919589.933330163</v>
      </c>
      <c r="WP51" s="1847"/>
      <c r="WQ51" s="1847">
        <f t="shared" ref="WQ51" si="8492">WO51*$C$51</f>
        <v>11192579.681663416</v>
      </c>
      <c r="WR51" s="1847"/>
      <c r="WS51" s="1847">
        <f t="shared" ref="WS51" si="8493">WQ51*$C$51</f>
        <v>11472394.173705</v>
      </c>
      <c r="WT51" s="1847"/>
      <c r="WU51" s="1847">
        <f t="shared" ref="WU51" si="8494">WS51*$C$51</f>
        <v>11759204.028047625</v>
      </c>
      <c r="WV51" s="1847"/>
      <c r="WW51" s="1847">
        <f t="shared" ref="WW51" si="8495">WU51*$C$51</f>
        <v>12053184.128748814</v>
      </c>
      <c r="WX51" s="1847"/>
      <c r="WY51" s="1847">
        <f t="shared" ref="WY51" si="8496">WW51*$C$51</f>
        <v>12354513.731967533</v>
      </c>
      <c r="WZ51" s="1847"/>
      <c r="XA51" s="1847">
        <f t="shared" ref="XA51" si="8497">WY51*$C$51</f>
        <v>12663376.575266721</v>
      </c>
      <c r="XB51" s="1847"/>
      <c r="XC51" s="1847">
        <f t="shared" ref="XC51" si="8498">XA51*$C$51</f>
        <v>12979960.989648387</v>
      </c>
      <c r="XD51" s="1847"/>
      <c r="XE51" s="1847">
        <f t="shared" ref="XE51" si="8499">XC51*$C$51</f>
        <v>13304460.014389595</v>
      </c>
      <c r="XF51" s="1847"/>
      <c r="XG51" s="1847">
        <f t="shared" ref="XG51" si="8500">XE51*$C$51</f>
        <v>13637071.514749333</v>
      </c>
      <c r="XH51" s="1847"/>
      <c r="XI51" s="1847">
        <f t="shared" ref="XI51" si="8501">XG51*$C$51</f>
        <v>13977998.302618066</v>
      </c>
      <c r="XJ51" s="1847"/>
      <c r="XK51" s="1847">
        <f t="shared" ref="XK51" si="8502">XI51*$C$51</f>
        <v>14327448.260183517</v>
      </c>
      <c r="XL51" s="1847"/>
      <c r="XM51" s="1847">
        <f t="shared" ref="XM51" si="8503">XK51*$C$51</f>
        <v>14685634.466688104</v>
      </c>
      <c r="XN51" s="1847"/>
      <c r="XO51" s="1847">
        <f t="shared" ref="XO51" si="8504">XM51*$C$51</f>
        <v>15052775.328355305</v>
      </c>
      <c r="XP51" s="1847"/>
      <c r="XQ51" s="1847">
        <f t="shared" ref="XQ51" si="8505">XO51*$C$51</f>
        <v>15429094.711564187</v>
      </c>
      <c r="XR51" s="1847"/>
      <c r="XS51" s="1847">
        <f t="shared" ref="XS51" si="8506">XQ51*$C$51</f>
        <v>15814822.07935329</v>
      </c>
      <c r="XT51" s="1847"/>
      <c r="XU51" s="1847">
        <f t="shared" ref="XU51" si="8507">XS51*$C$51</f>
        <v>16210192.631337121</v>
      </c>
      <c r="XV51" s="1847"/>
      <c r="XW51" s="1847">
        <f t="shared" ref="XW51" si="8508">XU51*$C$51</f>
        <v>16615447.447120547</v>
      </c>
      <c r="XX51" s="1847"/>
      <c r="XY51" s="1847">
        <f t="shared" ref="XY51" si="8509">XW51*$C$51</f>
        <v>17030833.633298561</v>
      </c>
      <c r="XZ51" s="1847"/>
      <c r="YA51" s="1847">
        <f t="shared" ref="YA51" si="8510">XY51*$C$51</f>
        <v>17456604.474131022</v>
      </c>
      <c r="YB51" s="1847"/>
      <c r="YC51" s="1847">
        <f t="shared" ref="YC51" si="8511">YA51*$C$51</f>
        <v>17893019.585984297</v>
      </c>
      <c r="YD51" s="1847"/>
      <c r="YE51" s="1847">
        <f t="shared" ref="YE51" si="8512">YC51*$C$51</f>
        <v>18340345.075633902</v>
      </c>
      <c r="YF51" s="1847"/>
      <c r="YG51" s="1847">
        <f t="shared" ref="YG51" si="8513">YE51*$C$51</f>
        <v>18798853.702524748</v>
      </c>
      <c r="YH51" s="1847"/>
      <c r="YI51" s="1847">
        <f t="shared" ref="YI51" si="8514">YG51*$C$51</f>
        <v>19268825.045087866</v>
      </c>
      <c r="YJ51" s="1847"/>
      <c r="YK51" s="1847">
        <f t="shared" ref="YK51" si="8515">YI51*$C$51</f>
        <v>19750545.671215061</v>
      </c>
      <c r="YL51" s="1847"/>
      <c r="YM51" s="1847">
        <f t="shared" ref="YM51" si="8516">YK51*$C$51</f>
        <v>20244309.312995438</v>
      </c>
      <c r="YN51" s="1847"/>
      <c r="YO51" s="1847">
        <f t="shared" ref="YO51" si="8517">YM51*$C$51</f>
        <v>20750417.045820322</v>
      </c>
      <c r="YP51" s="1847"/>
      <c r="YQ51" s="1847">
        <f t="shared" ref="YQ51" si="8518">YO51*$C$51</f>
        <v>21269177.471965827</v>
      </c>
      <c r="YR51" s="1847"/>
      <c r="YS51" s="1847">
        <f t="shared" ref="YS51" si="8519">YQ51*$C$51</f>
        <v>21800906.90876497</v>
      </c>
      <c r="YT51" s="1847"/>
      <c r="YU51" s="1847">
        <f t="shared" ref="YU51" si="8520">YS51*$C$51</f>
        <v>22345929.581484091</v>
      </c>
      <c r="YV51" s="1847"/>
      <c r="YW51" s="1847">
        <f t="shared" ref="YW51" si="8521">YU51*$C$51</f>
        <v>22904577.821021192</v>
      </c>
      <c r="YX51" s="1847"/>
      <c r="YY51" s="1847">
        <f t="shared" ref="YY51" si="8522">YW51*$C$51</f>
        <v>23477192.266546719</v>
      </c>
      <c r="YZ51" s="1847"/>
      <c r="ZA51" s="1847">
        <f t="shared" ref="ZA51" si="8523">YY51*$C$51</f>
        <v>24064122.073210385</v>
      </c>
      <c r="ZB51" s="1847"/>
      <c r="ZC51" s="1847">
        <f t="shared" ref="ZC51" si="8524">ZA51*$C$51</f>
        <v>24665725.125040643</v>
      </c>
      <c r="ZD51" s="1847"/>
      <c r="ZE51" s="1847">
        <f t="shared" ref="ZE51" si="8525">ZC51*$C$51</f>
        <v>25282368.253166657</v>
      </c>
      <c r="ZF51" s="1847"/>
      <c r="ZG51" s="1847">
        <f t="shared" ref="ZG51" si="8526">ZE51*$C$51</f>
        <v>25914427.45949582</v>
      </c>
      <c r="ZH51" s="1847"/>
      <c r="ZI51" s="1847">
        <f t="shared" ref="ZI51" si="8527">ZG51*$C$51</f>
        <v>26562288.145983212</v>
      </c>
      <c r="ZJ51" s="1847"/>
      <c r="ZK51" s="1847">
        <f t="shared" ref="ZK51" si="8528">ZI51*$C$51</f>
        <v>27226345.349632788</v>
      </c>
      <c r="ZL51" s="1847"/>
      <c r="ZM51" s="1847">
        <f t="shared" ref="ZM51" si="8529">ZK51*$C$51</f>
        <v>27907003.983373605</v>
      </c>
      <c r="ZN51" s="1847"/>
      <c r="ZO51" s="1847">
        <f t="shared" ref="ZO51" si="8530">ZM51*$C$51</f>
        <v>28604679.082957942</v>
      </c>
      <c r="ZP51" s="1847"/>
      <c r="ZQ51" s="1847">
        <f t="shared" ref="ZQ51" si="8531">ZO51*$C$51</f>
        <v>29319796.060031887</v>
      </c>
      <c r="ZR51" s="1847"/>
      <c r="ZS51" s="1847">
        <f t="shared" ref="ZS51" si="8532">ZQ51*$C$51</f>
        <v>30052790.961532682</v>
      </c>
      <c r="ZT51" s="1847"/>
      <c r="ZU51" s="1847">
        <f t="shared" ref="ZU51" si="8533">ZS51*$C$51</f>
        <v>30804110.735570997</v>
      </c>
      <c r="ZV51" s="1847"/>
      <c r="ZW51" s="1847">
        <f t="shared" ref="ZW51" si="8534">ZU51*$C$51</f>
        <v>31574213.50396027</v>
      </c>
      <c r="ZX51" s="1847"/>
      <c r="ZY51" s="1847">
        <f t="shared" ref="ZY51" si="8535">ZW51*$C$51</f>
        <v>32363568.841559276</v>
      </c>
      <c r="ZZ51" s="1847"/>
      <c r="AAA51" s="1847">
        <f t="shared" ref="AAA51" si="8536">ZY51*$C$51</f>
        <v>33172658.062598255</v>
      </c>
      <c r="AAB51" s="1847"/>
      <c r="AAC51" s="1847">
        <f t="shared" ref="AAC51" si="8537">AAA51*$C$51</f>
        <v>34001974.514163211</v>
      </c>
      <c r="AAD51" s="1847"/>
      <c r="AAE51" s="1847">
        <f t="shared" ref="AAE51" si="8538">AAC51*$C$51</f>
        <v>34852023.877017289</v>
      </c>
      <c r="AAF51" s="1847"/>
      <c r="AAG51" s="1847">
        <f t="shared" ref="AAG51" si="8539">AAE51*$C$51</f>
        <v>35723324.473942719</v>
      </c>
      <c r="AAH51" s="1847"/>
      <c r="AAI51" s="1847">
        <f t="shared" ref="AAI51" si="8540">AAG51*$C$51</f>
        <v>36616407.585791282</v>
      </c>
      <c r="AAJ51" s="1847"/>
      <c r="AAK51" s="1847">
        <f t="shared" ref="AAK51" si="8541">AAI51*$C$51</f>
        <v>37531817.775436059</v>
      </c>
      <c r="AAL51" s="1847"/>
      <c r="AAM51" s="1847">
        <f t="shared" ref="AAM51" si="8542">AAK51*$C$51</f>
        <v>38470113.21982196</v>
      </c>
      <c r="AAN51" s="1847"/>
      <c r="AAO51" s="1847">
        <f t="shared" ref="AAO51" si="8543">AAM51*$C$51</f>
        <v>39431866.050317504</v>
      </c>
      <c r="AAP51" s="1847"/>
      <c r="AAQ51" s="1847">
        <f t="shared" ref="AAQ51" si="8544">AAO51*$C$51</f>
        <v>40417662.701575436</v>
      </c>
      <c r="AAR51" s="1847"/>
      <c r="AAS51" s="1847">
        <f t="shared" ref="AAS51" si="8545">AAQ51*$C$51</f>
        <v>41428104.269114815</v>
      </c>
      <c r="AAT51" s="1847"/>
      <c r="AAU51" s="1847">
        <f t="shared" ref="AAU51" si="8546">AAS51*$C$51</f>
        <v>42463806.875842683</v>
      </c>
      <c r="AAV51" s="1847"/>
      <c r="AAW51" s="1847">
        <f t="shared" ref="AAW51" si="8547">AAU51*$C$51</f>
        <v>43525402.047738746</v>
      </c>
      <c r="AAX51" s="1847"/>
      <c r="AAY51" s="1847">
        <f t="shared" ref="AAY51" si="8548">AAW51*$C$51</f>
        <v>44613537.098932214</v>
      </c>
      <c r="AAZ51" s="1847"/>
      <c r="ABA51" s="1847">
        <f t="shared" ref="ABA51" si="8549">AAY51*$C$51</f>
        <v>45728875.526405513</v>
      </c>
      <c r="ABB51" s="1847"/>
      <c r="ABC51" s="1847">
        <f t="shared" ref="ABC51" si="8550">ABA51*$C$51</f>
        <v>46872097.414565645</v>
      </c>
      <c r="ABD51" s="1847"/>
      <c r="ABE51" s="1847">
        <f t="shared" ref="ABE51" si="8551">ABC51*$C$51</f>
        <v>48043899.84992978</v>
      </c>
      <c r="ABF51" s="1847"/>
      <c r="ABG51" s="1847">
        <f t="shared" ref="ABG51" si="8552">ABE51*$C$51</f>
        <v>49244997.346178018</v>
      </c>
      <c r="ABH51" s="1847"/>
      <c r="ABI51" s="1847">
        <f t="shared" ref="ABI51" si="8553">ABG51*$C$51</f>
        <v>50476122.27983246</v>
      </c>
      <c r="ABJ51" s="1847"/>
      <c r="ABK51" s="1847">
        <f t="shared" ref="ABK51" si="8554">ABI51*$C$51</f>
        <v>51738025.336828269</v>
      </c>
      <c r="ABL51" s="1847"/>
      <c r="ABM51" s="1847">
        <f t="shared" ref="ABM51" si="8555">ABK51*$C$51</f>
        <v>53031475.970248975</v>
      </c>
      <c r="ABN51" s="1847"/>
      <c r="ABO51" s="1847">
        <f t="shared" ref="ABO51" si="8556">ABM51*$C$51</f>
        <v>54357262.869505197</v>
      </c>
      <c r="ABP51" s="1847"/>
      <c r="ABQ51" s="1847">
        <f t="shared" ref="ABQ51" si="8557">ABO51*$C$51</f>
        <v>55716194.441242822</v>
      </c>
      <c r="ABR51" s="1847"/>
      <c r="ABS51" s="1847">
        <f t="shared" ref="ABS51" si="8558">ABQ51*$C$51</f>
        <v>57109099.302273884</v>
      </c>
      <c r="ABT51" s="1847"/>
      <c r="ABU51" s="1847">
        <f t="shared" ref="ABU51" si="8559">ABS51*$C$51</f>
        <v>58536826.784830727</v>
      </c>
      <c r="ABV51" s="1847"/>
      <c r="ABW51" s="1847">
        <f t="shared" ref="ABW51" si="8560">ABU51*$C$51</f>
        <v>60000247.454451486</v>
      </c>
      <c r="ABX51" s="1847"/>
      <c r="ABY51" s="1847">
        <f t="shared" ref="ABY51" si="8561">ABW51*$C$51</f>
        <v>61500253.64081277</v>
      </c>
      <c r="ABZ51" s="1847"/>
      <c r="ACA51" s="1847">
        <f t="shared" ref="ACA51" si="8562">ABY51*$C$51</f>
        <v>63037759.981833085</v>
      </c>
      <c r="ACB51" s="1847"/>
      <c r="ACC51" s="1847">
        <f t="shared" ref="ACC51" si="8563">ACA51*$C$51</f>
        <v>64613703.981378905</v>
      </c>
      <c r="ACD51" s="1847"/>
      <c r="ACE51" s="1847">
        <f t="shared" ref="ACE51" si="8564">ACC51*$C$51</f>
        <v>66229046.580913372</v>
      </c>
      <c r="ACF51" s="1847"/>
      <c r="ACG51" s="1847">
        <f t="shared" ref="ACG51" si="8565">ACE51*$C$51</f>
        <v>67884772.745436206</v>
      </c>
      <c r="ACH51" s="1847"/>
      <c r="ACI51" s="1847">
        <f t="shared" ref="ACI51" si="8566">ACG51*$C$51</f>
        <v>69581892.064072102</v>
      </c>
      <c r="ACJ51" s="1847"/>
      <c r="ACK51" s="1847">
        <f t="shared" ref="ACK51" si="8567">ACI51*$C$51</f>
        <v>71321439.3656739</v>
      </c>
      <c r="ACL51" s="1847"/>
      <c r="ACM51" s="1847">
        <f t="shared" ref="ACM51" si="8568">ACK51*$C$51</f>
        <v>73104475.349815741</v>
      </c>
      <c r="ACN51" s="1847"/>
      <c r="ACO51" s="1847">
        <f t="shared" ref="ACO51" si="8569">ACM51*$C$51</f>
        <v>74932087.233561128</v>
      </c>
      <c r="ACP51" s="1847"/>
      <c r="ACQ51" s="1847">
        <f t="shared" ref="ACQ51" si="8570">ACO51*$C$51</f>
        <v>76805389.414400145</v>
      </c>
      <c r="ACR51" s="1847"/>
      <c r="ACS51" s="1847">
        <f t="shared" ref="ACS51" si="8571">ACQ51*$C$51</f>
        <v>78725524.149760142</v>
      </c>
      <c r="ACT51" s="1847"/>
      <c r="ACU51" s="1847">
        <f t="shared" ref="ACU51" si="8572">ACS51*$C$51</f>
        <v>80693662.253504142</v>
      </c>
      <c r="ACV51" s="1847"/>
      <c r="ACW51" s="1847">
        <f t="shared" ref="ACW51" si="8573">ACU51*$C$51</f>
        <v>82711003.809841737</v>
      </c>
      <c r="ACX51" s="1847"/>
      <c r="ACY51" s="1847">
        <f t="shared" ref="ACY51" si="8574">ACW51*$C$51</f>
        <v>84778778.905087769</v>
      </c>
      <c r="ACZ51" s="1847"/>
      <c r="ADA51" s="1847">
        <f t="shared" ref="ADA51" si="8575">ACY51*$C$51</f>
        <v>86898248.377714962</v>
      </c>
      <c r="ADB51" s="1847"/>
      <c r="ADC51" s="1847">
        <f t="shared" ref="ADC51" si="8576">ADA51*$C$51</f>
        <v>89070704.587157831</v>
      </c>
      <c r="ADD51" s="1847"/>
      <c r="ADE51" s="1847">
        <f t="shared" ref="ADE51" si="8577">ADC51*$C$51</f>
        <v>91297472.201836765</v>
      </c>
      <c r="ADF51" s="1847"/>
      <c r="ADG51" s="1847">
        <f t="shared" ref="ADG51" si="8578">ADE51*$C$51</f>
        <v>93579909.006882682</v>
      </c>
      <c r="ADH51" s="1847"/>
      <c r="ADI51" s="1847">
        <f t="shared" ref="ADI51" si="8579">ADG51*$C$51</f>
        <v>95919406.73205474</v>
      </c>
      <c r="ADJ51" s="1847"/>
      <c r="ADK51" s="1847">
        <f t="shared" ref="ADK51" si="8580">ADI51*$C$51</f>
        <v>98317391.900356099</v>
      </c>
      <c r="ADL51" s="1847"/>
      <c r="ADM51" s="1847">
        <f t="shared" ref="ADM51" si="8581">ADK51*$C$51</f>
        <v>100775326.69786499</v>
      </c>
      <c r="ADN51" s="1847"/>
      <c r="ADO51" s="1847">
        <f t="shared" ref="ADO51" si="8582">ADM51*$C$51</f>
        <v>103294709.86531161</v>
      </c>
      <c r="ADP51" s="1847"/>
      <c r="ADQ51" s="1847">
        <f t="shared" ref="ADQ51" si="8583">ADO51*$C$51</f>
        <v>105877077.61194439</v>
      </c>
      <c r="ADR51" s="1847"/>
      <c r="ADS51" s="1847">
        <f t="shared" ref="ADS51" si="8584">ADQ51*$C$51</f>
        <v>108524004.55224299</v>
      </c>
      <c r="ADT51" s="1847"/>
      <c r="ADU51" s="1847">
        <f t="shared" ref="ADU51" si="8585">ADS51*$C$51</f>
        <v>111237104.66604906</v>
      </c>
      <c r="ADV51" s="1847"/>
      <c r="ADW51" s="1847">
        <f t="shared" ref="ADW51" si="8586">ADU51*$C$51</f>
        <v>114018032.28270029</v>
      </c>
      <c r="ADX51" s="1847"/>
      <c r="ADY51" s="1847">
        <f t="shared" ref="ADY51" si="8587">ADW51*$C$51</f>
        <v>116868483.08976778</v>
      </c>
      <c r="ADZ51" s="1847"/>
      <c r="AEA51" s="1847">
        <f t="shared" ref="AEA51" si="8588">ADY51*$C$51</f>
        <v>119790195.16701196</v>
      </c>
      <c r="AEB51" s="1847"/>
      <c r="AEC51" s="1847">
        <f t="shared" ref="AEC51" si="8589">AEA51*$C$51</f>
        <v>122784950.04618725</v>
      </c>
      <c r="AED51" s="1847"/>
      <c r="AEE51" s="1847">
        <f t="shared" ref="AEE51" si="8590">AEC51*$C$51</f>
        <v>125854573.79734193</v>
      </c>
      <c r="AEF51" s="1847"/>
      <c r="AEG51" s="1847">
        <f t="shared" ref="AEG51" si="8591">AEE51*$C$51</f>
        <v>129000938.14227547</v>
      </c>
      <c r="AEH51" s="1847"/>
      <c r="AEI51" s="1847">
        <f t="shared" ref="AEI51" si="8592">AEG51*$C$51</f>
        <v>132225961.59583235</v>
      </c>
      <c r="AEJ51" s="1847"/>
      <c r="AEK51" s="1847">
        <f t="shared" ref="AEK51" si="8593">AEI51*$C$51</f>
        <v>135531610.63572815</v>
      </c>
      <c r="AEL51" s="1847"/>
      <c r="AEM51" s="1847">
        <f t="shared" ref="AEM51" si="8594">AEK51*$C$51</f>
        <v>138919900.90162134</v>
      </c>
      <c r="AEN51" s="1847"/>
      <c r="AEO51" s="1847">
        <f t="shared" ref="AEO51" si="8595">AEM51*$C$51</f>
        <v>142392898.42416185</v>
      </c>
      <c r="AEP51" s="1847"/>
      <c r="AEQ51" s="1847">
        <f t="shared" ref="AEQ51" si="8596">AEO51*$C$51</f>
        <v>145952720.88476589</v>
      </c>
      <c r="AER51" s="1847"/>
      <c r="AES51" s="1847">
        <f t="shared" ref="AES51" si="8597">AEQ51*$C$51</f>
        <v>149601538.90688503</v>
      </c>
      <c r="AET51" s="1847"/>
      <c r="AEU51" s="1847">
        <f t="shared" ref="AEU51" si="8598">AES51*$C$51</f>
        <v>153341577.37955713</v>
      </c>
      <c r="AEV51" s="1847"/>
      <c r="AEW51" s="1847">
        <f t="shared" ref="AEW51" si="8599">AEU51*$C$51</f>
        <v>157175116.81404606</v>
      </c>
      <c r="AEX51" s="1847"/>
      <c r="AEY51" s="1847">
        <f t="shared" ref="AEY51" si="8600">AEW51*$C$51</f>
        <v>161104494.7343972</v>
      </c>
      <c r="AEZ51" s="1847"/>
      <c r="AFA51" s="1847">
        <f t="shared" ref="AFA51" si="8601">AEY51*$C$51</f>
        <v>165132107.10275713</v>
      </c>
      <c r="AFB51" s="1847"/>
      <c r="AFC51" s="1847">
        <f t="shared" ref="AFC51" si="8602">AFA51*$C$51</f>
        <v>169260409.78032604</v>
      </c>
      <c r="AFD51" s="1847"/>
      <c r="AFE51" s="1847">
        <f t="shared" ref="AFE51" si="8603">AFC51*$C$51</f>
        <v>173491920.02483419</v>
      </c>
      <c r="AFF51" s="1847"/>
      <c r="AFG51" s="1847">
        <f t="shared" ref="AFG51" si="8604">AFE51*$C$51</f>
        <v>177829218.02545503</v>
      </c>
      <c r="AFH51" s="1847"/>
      <c r="AFI51" s="1847">
        <f t="shared" ref="AFI51" si="8605">AFG51*$C$51</f>
        <v>182274948.47609138</v>
      </c>
      <c r="AFJ51" s="1847"/>
      <c r="AFK51" s="1847">
        <f t="shared" ref="AFK51" si="8606">AFI51*$C$51</f>
        <v>186831822.18799365</v>
      </c>
      <c r="AFL51" s="1847"/>
      <c r="AFM51" s="1847">
        <f t="shared" ref="AFM51" si="8607">AFK51*$C$51</f>
        <v>191502617.74269348</v>
      </c>
      <c r="AFN51" s="1847"/>
      <c r="AFO51" s="1847">
        <f t="shared" ref="AFO51" si="8608">AFM51*$C$51</f>
        <v>196290183.18626079</v>
      </c>
      <c r="AFP51" s="1847"/>
      <c r="AFQ51" s="1847">
        <f t="shared" ref="AFQ51" si="8609">AFO51*$C$51</f>
        <v>201197437.7659173</v>
      </c>
      <c r="AFR51" s="1847"/>
      <c r="AFS51" s="1847">
        <f t="shared" ref="AFS51" si="8610">AFQ51*$C$51</f>
        <v>206227373.71006522</v>
      </c>
      <c r="AFT51" s="1847"/>
      <c r="AFU51" s="1847">
        <f t="shared" ref="AFU51" si="8611">AFS51*$C$51</f>
        <v>211383058.05281684</v>
      </c>
      <c r="AFV51" s="1847"/>
      <c r="AFW51" s="1847">
        <f t="shared" ref="AFW51" si="8612">AFU51*$C$51</f>
        <v>216667634.50413725</v>
      </c>
      <c r="AFX51" s="1847"/>
      <c r="AFY51" s="1847">
        <f t="shared" ref="AFY51" si="8613">AFW51*$C$51</f>
        <v>222084325.36674067</v>
      </c>
      <c r="AFZ51" s="1847"/>
      <c r="AGA51" s="1847">
        <f t="shared" ref="AGA51" si="8614">AFY51*$C$51</f>
        <v>227636433.50090918</v>
      </c>
      <c r="AGB51" s="1847"/>
      <c r="AGC51" s="1847">
        <f t="shared" ref="AGC51" si="8615">AGA51*$C$51</f>
        <v>233327344.33843189</v>
      </c>
      <c r="AGD51" s="1847"/>
      <c r="AGE51" s="1847">
        <f t="shared" ref="AGE51" si="8616">AGC51*$C$51</f>
        <v>239160527.94689268</v>
      </c>
      <c r="AGF51" s="1847"/>
      <c r="AGG51" s="1847">
        <f t="shared" ref="AGG51" si="8617">AGE51*$C$51</f>
        <v>245139541.14556497</v>
      </c>
      <c r="AGH51" s="1847"/>
      <c r="AGI51" s="1847">
        <f t="shared" ref="AGI51" si="8618">AGG51*$C$51</f>
        <v>251268029.67420408</v>
      </c>
      <c r="AGJ51" s="1847"/>
      <c r="AGK51" s="1847">
        <f t="shared" ref="AGK51" si="8619">AGI51*$C$51</f>
        <v>257549730.41605917</v>
      </c>
      <c r="AGL51" s="1847"/>
      <c r="AGM51" s="1847">
        <f t="shared" ref="AGM51" si="8620">AGK51*$C$51</f>
        <v>263988473.67646062</v>
      </c>
      <c r="AGN51" s="1847"/>
      <c r="AGO51" s="1847">
        <f t="shared" ref="AGO51" si="8621">AGM51*$C$51</f>
        <v>270588185.51837212</v>
      </c>
      <c r="AGP51" s="1847"/>
      <c r="AGQ51" s="1847">
        <f t="shared" ref="AGQ51" si="8622">AGO51*$C$51</f>
        <v>277352890.15633142</v>
      </c>
      <c r="AGR51" s="1847"/>
      <c r="AGS51" s="1847">
        <f t="shared" ref="AGS51" si="8623">AGQ51*$C$51</f>
        <v>284286712.4102397</v>
      </c>
      <c r="AGT51" s="1847"/>
      <c r="AGU51" s="1847">
        <f t="shared" ref="AGU51" si="8624">AGS51*$C$51</f>
        <v>291393880.22049564</v>
      </c>
      <c r="AGV51" s="1847"/>
      <c r="AGW51" s="1847">
        <f t="shared" ref="AGW51" si="8625">AGU51*$C$51</f>
        <v>298678727.226008</v>
      </c>
      <c r="AGX51" s="1847"/>
      <c r="AGY51" s="1847">
        <f t="shared" ref="AGY51" si="8626">AGW51*$C$51</f>
        <v>306145695.40665817</v>
      </c>
      <c r="AGZ51" s="1847"/>
      <c r="AHA51" s="1847">
        <f t="shared" ref="AHA51" si="8627">AGY51*$C$51</f>
        <v>313799337.79182458</v>
      </c>
      <c r="AHB51" s="1847"/>
      <c r="AHC51" s="1847">
        <f t="shared" ref="AHC51" si="8628">AHA51*$C$51</f>
        <v>321644321.23662019</v>
      </c>
      <c r="AHD51" s="1847"/>
      <c r="AHE51" s="1847">
        <f t="shared" ref="AHE51" si="8629">AHC51*$C$51</f>
        <v>329685429.26753569</v>
      </c>
      <c r="AHF51" s="1847"/>
      <c r="AHG51" s="1847">
        <f t="shared" ref="AHG51" si="8630">AHE51*$C$51</f>
        <v>337927564.99922407</v>
      </c>
      <c r="AHH51" s="1847"/>
      <c r="AHI51" s="1847">
        <f t="shared" ref="AHI51" si="8631">AHG51*$C$51</f>
        <v>346375754.12420464</v>
      </c>
      <c r="AHJ51" s="1847"/>
      <c r="AHK51" s="1847">
        <f t="shared" ref="AHK51" si="8632">AHI51*$C$51</f>
        <v>355035147.9773097</v>
      </c>
      <c r="AHL51" s="1847"/>
      <c r="AHM51" s="1847">
        <f t="shared" ref="AHM51" si="8633">AHK51*$C$51</f>
        <v>363911026.67674243</v>
      </c>
      <c r="AHN51" s="1847"/>
      <c r="AHO51" s="1847">
        <f t="shared" ref="AHO51" si="8634">AHM51*$C$51</f>
        <v>373008802.34366095</v>
      </c>
      <c r="AHP51" s="1847"/>
      <c r="AHQ51" s="1847">
        <f t="shared" ref="AHQ51" si="8635">AHO51*$C$51</f>
        <v>382334022.40225244</v>
      </c>
      <c r="AHR51" s="1847"/>
      <c r="AHS51" s="1847">
        <f t="shared" ref="AHS51" si="8636">AHQ51*$C$51</f>
        <v>391892372.9623087</v>
      </c>
      <c r="AHT51" s="1847"/>
      <c r="AHU51" s="1847">
        <f t="shared" ref="AHU51" si="8637">AHS51*$C$51</f>
        <v>401689682.2863664</v>
      </c>
      <c r="AHV51" s="1847"/>
      <c r="AHW51" s="1847">
        <f t="shared" ref="AHW51" si="8638">AHU51*$C$51</f>
        <v>411731924.34352553</v>
      </c>
      <c r="AHX51" s="1847"/>
      <c r="AHY51" s="1847">
        <f t="shared" ref="AHY51" si="8639">AHW51*$C$51</f>
        <v>422025222.45211363</v>
      </c>
      <c r="AHZ51" s="1847"/>
      <c r="AIA51" s="1847">
        <f t="shared" ref="AIA51" si="8640">AHY51*$C$51</f>
        <v>432575853.01341641</v>
      </c>
      <c r="AIB51" s="1847"/>
      <c r="AIC51" s="1847">
        <f t="shared" ref="AIC51" si="8641">AIA51*$C$51</f>
        <v>443390249.33875179</v>
      </c>
      <c r="AID51" s="1847"/>
      <c r="AIE51" s="1847">
        <f t="shared" ref="AIE51" si="8642">AIC51*$C$51</f>
        <v>454475005.57222056</v>
      </c>
      <c r="AIF51" s="1847"/>
      <c r="AIG51" s="1847">
        <f t="shared" ref="AIG51" si="8643">AIE51*$C$51</f>
        <v>465836880.71152604</v>
      </c>
      <c r="AIH51" s="1847"/>
      <c r="AII51" s="1847">
        <f t="shared" ref="AII51" si="8644">AIG51*$C$51</f>
        <v>477482802.72931415</v>
      </c>
      <c r="AIJ51" s="1847"/>
      <c r="AIK51" s="1847">
        <f t="shared" ref="AIK51" si="8645">AII51*$C$51</f>
        <v>489419872.79754698</v>
      </c>
      <c r="AIL51" s="1847"/>
      <c r="AIM51" s="1847">
        <f t="shared" ref="AIM51" si="8646">AIK51*$C$51</f>
        <v>501655369.61748564</v>
      </c>
      <c r="AIN51" s="1847"/>
      <c r="AIO51" s="1847">
        <f t="shared" ref="AIO51" si="8647">AIM51*$C$51</f>
        <v>514196753.85792273</v>
      </c>
      <c r="AIP51" s="1847"/>
      <c r="AIQ51" s="1847">
        <f t="shared" ref="AIQ51" si="8648">AIO51*$C$51</f>
        <v>527051672.70437074</v>
      </c>
      <c r="AIR51" s="1847"/>
      <c r="AIS51" s="1847">
        <f t="shared" ref="AIS51" si="8649">AIQ51*$C$51</f>
        <v>540227964.52197993</v>
      </c>
      <c r="AIT51" s="1847"/>
      <c r="AIU51" s="1847">
        <f t="shared" ref="AIU51" si="8650">AIS51*$C$51</f>
        <v>553733663.63502944</v>
      </c>
      <c r="AIV51" s="1847"/>
      <c r="AIW51" s="1847">
        <f t="shared" ref="AIW51" si="8651">AIU51*$C$51</f>
        <v>567577005.22590518</v>
      </c>
      <c r="AIX51" s="1847"/>
      <c r="AIY51" s="1847">
        <f t="shared" ref="AIY51" si="8652">AIW51*$C$51</f>
        <v>581766430.35655272</v>
      </c>
      <c r="AIZ51" s="1847"/>
      <c r="AJA51" s="1847">
        <f t="shared" ref="AJA51" si="8653">AIY51*$C$51</f>
        <v>596310591.11546648</v>
      </c>
      <c r="AJB51" s="1847"/>
      <c r="AJC51" s="1847">
        <f t="shared" ref="AJC51" si="8654">AJA51*$C$51</f>
        <v>611218355.8933531</v>
      </c>
      <c r="AJD51" s="1847"/>
      <c r="AJE51" s="1847">
        <f t="shared" ref="AJE51" si="8655">AJC51*$C$51</f>
        <v>626498814.79068685</v>
      </c>
      <c r="AJF51" s="1847"/>
      <c r="AJG51" s="1847">
        <f t="shared" ref="AJG51" si="8656">AJE51*$C$51</f>
        <v>642161285.16045392</v>
      </c>
      <c r="AJH51" s="1847"/>
      <c r="AJI51" s="1847">
        <f t="shared" ref="AJI51" si="8657">AJG51*$C$51</f>
        <v>658215317.28946519</v>
      </c>
      <c r="AJJ51" s="1847"/>
      <c r="AJK51" s="1847">
        <f t="shared" ref="AJK51" si="8658">AJI51*$C$51</f>
        <v>674670700.22170174</v>
      </c>
      <c r="AJL51" s="1847"/>
      <c r="AJM51" s="1847">
        <f t="shared" ref="AJM51" si="8659">AJK51*$C$51</f>
        <v>691537467.72724426</v>
      </c>
      <c r="AJN51" s="1847"/>
      <c r="AJO51" s="1847">
        <f t="shared" ref="AJO51" si="8660">AJM51*$C$51</f>
        <v>708825904.4204253</v>
      </c>
      <c r="AJP51" s="1847"/>
      <c r="AJQ51" s="1847">
        <f t="shared" ref="AJQ51" si="8661">AJO51*$C$51</f>
        <v>726546552.03093588</v>
      </c>
      <c r="AJR51" s="1847"/>
      <c r="AJS51" s="1847">
        <f t="shared" ref="AJS51" si="8662">AJQ51*$C$51</f>
        <v>744710215.83170927</v>
      </c>
      <c r="AJT51" s="1847"/>
      <c r="AJU51" s="1847">
        <f t="shared" ref="AJU51" si="8663">AJS51*$C$51</f>
        <v>763327971.22750199</v>
      </c>
      <c r="AJV51" s="1847"/>
      <c r="AJW51" s="1847">
        <f t="shared" ref="AJW51" si="8664">AJU51*$C$51</f>
        <v>782411170.50818944</v>
      </c>
      <c r="AJX51" s="1847"/>
      <c r="AJY51" s="1847">
        <f t="shared" ref="AJY51" si="8665">AJW51*$C$51</f>
        <v>801971449.77089405</v>
      </c>
      <c r="AJZ51" s="1847"/>
      <c r="AKA51" s="1847">
        <f t="shared" ref="AKA51" si="8666">AJY51*$C$51</f>
        <v>822020736.01516628</v>
      </c>
      <c r="AKB51" s="1847"/>
      <c r="AKC51" s="1847">
        <f t="shared" ref="AKC51" si="8667">AKA51*$C$51</f>
        <v>842571254.41554534</v>
      </c>
      <c r="AKD51" s="1847"/>
      <c r="AKE51" s="1847">
        <f t="shared" ref="AKE51" si="8668">AKC51*$C$51</f>
        <v>863635535.77593386</v>
      </c>
      <c r="AKF51" s="1847"/>
      <c r="AKG51" s="1847">
        <f t="shared" ref="AKG51" si="8669">AKE51*$C$51</f>
        <v>885226424.17033207</v>
      </c>
      <c r="AKH51" s="1847"/>
      <c r="AKI51" s="1847">
        <f t="shared" ref="AKI51" si="8670">AKG51*$C$51</f>
        <v>907357084.77459025</v>
      </c>
      <c r="AKJ51" s="1847"/>
      <c r="AKK51" s="1847">
        <f t="shared" ref="AKK51" si="8671">AKI51*$C$51</f>
        <v>930041011.89395487</v>
      </c>
      <c r="AKL51" s="1847"/>
      <c r="AKM51" s="1847">
        <f t="shared" ref="AKM51" si="8672">AKK51*$C$51</f>
        <v>953292037.19130361</v>
      </c>
      <c r="AKN51" s="1847"/>
      <c r="AKO51" s="1847">
        <f t="shared" ref="AKO51" si="8673">AKM51*$C$51</f>
        <v>977124338.12108612</v>
      </c>
      <c r="AKP51" s="1847"/>
      <c r="AKQ51" s="1847">
        <f t="shared" ref="AKQ51" si="8674">AKO51*$C$51</f>
        <v>1001552446.5741131</v>
      </c>
      <c r="AKR51" s="1847"/>
      <c r="AKS51" s="1847">
        <f t="shared" ref="AKS51" si="8675">AKQ51*$C$51</f>
        <v>1026591257.7384659</v>
      </c>
      <c r="AKT51" s="1847"/>
      <c r="AKU51" s="1847">
        <f t="shared" ref="AKU51" si="8676">AKS51*$C$51</f>
        <v>1052256039.1819274</v>
      </c>
      <c r="AKV51" s="1847"/>
      <c r="AKW51" s="1847">
        <f t="shared" ref="AKW51" si="8677">AKU51*$C$51</f>
        <v>1078562440.1614754</v>
      </c>
      <c r="AKX51" s="1847"/>
      <c r="AKY51" s="1847">
        <f t="shared" ref="AKY51" si="8678">AKW51*$C$51</f>
        <v>1105526501.1655123</v>
      </c>
      <c r="AKZ51" s="1847"/>
      <c r="ALA51" s="1847">
        <f t="shared" ref="ALA51" si="8679">AKY51*$C$51</f>
        <v>1133164663.6946499</v>
      </c>
      <c r="ALB51" s="1847"/>
      <c r="ALC51" s="1847">
        <f t="shared" ref="ALC51" si="8680">ALA51*$C$51</f>
        <v>1161493780.2870162</v>
      </c>
      <c r="ALD51" s="1847"/>
      <c r="ALE51" s="1847">
        <f t="shared" ref="ALE51" si="8681">ALC51*$C$51</f>
        <v>1190531124.7941914</v>
      </c>
      <c r="ALF51" s="1847"/>
      <c r="ALG51" s="1847">
        <f t="shared" ref="ALG51" si="8682">ALE51*$C$51</f>
        <v>1220294402.914046</v>
      </c>
      <c r="ALH51" s="1847"/>
      <c r="ALI51" s="1847">
        <f t="shared" ref="ALI51" si="8683">ALG51*$C$51</f>
        <v>1250801762.986897</v>
      </c>
      <c r="ALJ51" s="1847"/>
      <c r="ALK51" s="1847">
        <f t="shared" ref="ALK51" si="8684">ALI51*$C$51</f>
        <v>1282071807.0615692</v>
      </c>
      <c r="ALL51" s="1847"/>
      <c r="ALM51" s="1847">
        <f t="shared" ref="ALM51" si="8685">ALK51*$C$51</f>
        <v>1314123602.2381084</v>
      </c>
      <c r="ALN51" s="1847"/>
      <c r="ALO51" s="1847">
        <f t="shared" ref="ALO51" si="8686">ALM51*$C$51</f>
        <v>1346976692.2940609</v>
      </c>
      <c r="ALP51" s="1847"/>
      <c r="ALQ51" s="1847">
        <f t="shared" ref="ALQ51" si="8687">ALO51*$C$51</f>
        <v>1380651109.6014123</v>
      </c>
      <c r="ALR51" s="1847"/>
      <c r="ALS51" s="1847">
        <f t="shared" ref="ALS51" si="8688">ALQ51*$C$51</f>
        <v>1415167387.3414476</v>
      </c>
      <c r="ALT51" s="1847"/>
      <c r="ALU51" s="1847">
        <f t="shared" ref="ALU51" si="8689">ALS51*$C$51</f>
        <v>1450546572.0249836</v>
      </c>
      <c r="ALV51" s="1847"/>
      <c r="ALW51" s="1847">
        <f t="shared" ref="ALW51" si="8690">ALU51*$C$51</f>
        <v>1486810236.325608</v>
      </c>
      <c r="ALX51" s="1847"/>
      <c r="ALY51" s="1847">
        <f t="shared" ref="ALY51" si="8691">ALW51*$C$51</f>
        <v>1523980492.2337482</v>
      </c>
      <c r="ALZ51" s="1847"/>
      <c r="AMA51" s="1847">
        <f t="shared" ref="AMA51" si="8692">ALY51*$C$51</f>
        <v>1562080004.5395918</v>
      </c>
      <c r="AMB51" s="1847"/>
      <c r="AMC51" s="1847">
        <f t="shared" ref="AMC51" si="8693">AMA51*$C$51</f>
        <v>1601132004.6530814</v>
      </c>
      <c r="AMD51" s="1847"/>
      <c r="AME51" s="1847">
        <f t="shared" ref="AME51" si="8694">AMC51*$C$51</f>
        <v>1641160304.7694082</v>
      </c>
      <c r="AMF51" s="1847"/>
      <c r="AMG51" s="1847">
        <f t="shared" ref="AMG51" si="8695">AME51*$C$51</f>
        <v>1682189312.3886433</v>
      </c>
      <c r="AMH51" s="1847"/>
      <c r="AMI51" s="1847">
        <f t="shared" ref="AMI51" si="8696">AMG51*$C$51</f>
        <v>1724244045.1983593</v>
      </c>
      <c r="AMJ51" s="1847"/>
      <c r="AMK51" s="1847">
        <f t="shared" ref="AMK51" si="8697">AMI51*$C$51</f>
        <v>1767350146.3283181</v>
      </c>
      <c r="AML51" s="1847"/>
      <c r="AMM51" s="1847">
        <f t="shared" ref="AMM51" si="8698">AMK51*$C$51</f>
        <v>1811533899.986526</v>
      </c>
      <c r="AMN51" s="1847"/>
      <c r="AMO51" s="1847">
        <f t="shared" ref="AMO51" si="8699">AMM51*$C$51</f>
        <v>1856822247.4861889</v>
      </c>
      <c r="AMP51" s="1847"/>
      <c r="AMQ51" s="1847">
        <f t="shared" ref="AMQ51" si="8700">AMO51*$C$51</f>
        <v>1903242803.6733434</v>
      </c>
      <c r="AMR51" s="1847"/>
      <c r="AMS51" s="1847">
        <f t="shared" ref="AMS51" si="8701">AMQ51*$C$51</f>
        <v>1950823873.7651768</v>
      </c>
      <c r="AMT51" s="1847"/>
      <c r="AMU51" s="1847">
        <f t="shared" ref="AMU51" si="8702">AMS51*$C$51</f>
        <v>1999594470.6093061</v>
      </c>
      <c r="AMV51" s="1847"/>
      <c r="AMW51" s="1847">
        <f t="shared" ref="AMW51" si="8703">AMU51*$C$51</f>
        <v>2049584332.3745387</v>
      </c>
      <c r="AMX51" s="1847"/>
      <c r="AMY51" s="1847">
        <f t="shared" ref="AMY51" si="8704">AMW51*$C$51</f>
        <v>2100823940.683902</v>
      </c>
      <c r="AMZ51" s="1847"/>
      <c r="ANA51" s="1847">
        <f t="shared" ref="ANA51" si="8705">AMY51*$C$51</f>
        <v>2153344539.2009993</v>
      </c>
      <c r="ANB51" s="1847"/>
      <c r="ANC51" s="1847">
        <f t="shared" ref="ANC51" si="8706">ANA51*$C$51</f>
        <v>2207178152.6810241</v>
      </c>
      <c r="AND51" s="1847"/>
      <c r="ANE51" s="1847">
        <f t="shared" ref="ANE51" si="8707">ANC51*$C$51</f>
        <v>2262357606.4980493</v>
      </c>
      <c r="ANF51" s="1847"/>
      <c r="ANG51" s="1847">
        <f t="shared" ref="ANG51" si="8708">ANE51*$C$51</f>
        <v>2318916546.6605005</v>
      </c>
      <c r="ANH51" s="1847"/>
      <c r="ANI51" s="1847">
        <f t="shared" ref="ANI51" si="8709">ANG51*$C$51</f>
        <v>2376889460.327013</v>
      </c>
      <c r="ANJ51" s="1847"/>
      <c r="ANK51" s="1847">
        <f t="shared" ref="ANK51" si="8710">ANI51*$C$51</f>
        <v>2436311696.8351879</v>
      </c>
      <c r="ANL51" s="1847"/>
      <c r="ANM51" s="1847">
        <f t="shared" ref="ANM51" si="8711">ANK51*$C$51</f>
        <v>2497219489.2560673</v>
      </c>
      <c r="ANN51" s="1847"/>
      <c r="ANO51" s="1847">
        <f t="shared" ref="ANO51" si="8712">ANM51*$C$51</f>
        <v>2559649976.4874687</v>
      </c>
      <c r="ANP51" s="1847"/>
      <c r="ANQ51" s="1847">
        <f t="shared" ref="ANQ51" si="8713">ANO51*$C$51</f>
        <v>2623641225.8996553</v>
      </c>
      <c r="ANR51" s="1847"/>
      <c r="ANS51" s="1847">
        <f t="shared" ref="ANS51" si="8714">ANQ51*$C$51</f>
        <v>2689232256.5471463</v>
      </c>
      <c r="ANT51" s="1847"/>
      <c r="ANU51" s="1847">
        <f t="shared" ref="ANU51" si="8715">ANS51*$C$51</f>
        <v>2756463062.960825</v>
      </c>
      <c r="ANV51" s="1847"/>
      <c r="ANW51" s="1847">
        <f t="shared" ref="ANW51" si="8716">ANU51*$C$51</f>
        <v>2825374639.5348454</v>
      </c>
      <c r="ANX51" s="1847"/>
      <c r="ANY51" s="1847">
        <f t="shared" ref="ANY51" si="8717">ANW51*$C$51</f>
        <v>2896009005.5232162</v>
      </c>
      <c r="ANZ51" s="1847"/>
      <c r="AOA51" s="1847">
        <f t="shared" ref="AOA51" si="8718">ANY51*$C$51</f>
        <v>2968409230.6612964</v>
      </c>
      <c r="AOB51" s="1847"/>
      <c r="AOC51" s="1847">
        <f t="shared" ref="AOC51" si="8719">AOA51*$C$51</f>
        <v>3042619461.4278283</v>
      </c>
      <c r="AOD51" s="1847"/>
      <c r="AOE51" s="1847">
        <f t="shared" ref="AOE51" si="8720">AOC51*$C$51</f>
        <v>3118684947.9635239</v>
      </c>
      <c r="AOF51" s="1847"/>
      <c r="AOG51" s="1847">
        <f t="shared" ref="AOG51" si="8721">AOE51*$C$51</f>
        <v>3196652071.6626115</v>
      </c>
      <c r="AOH51" s="1847"/>
      <c r="AOI51" s="1847">
        <f t="shared" ref="AOI51" si="8722">AOG51*$C$51</f>
        <v>3276568373.4541764</v>
      </c>
      <c r="AOJ51" s="1847"/>
      <c r="AOK51" s="1847">
        <f t="shared" ref="AOK51" si="8723">AOI51*$C$51</f>
        <v>3358482582.7905307</v>
      </c>
      <c r="AOL51" s="1847"/>
      <c r="AOM51" s="1847">
        <f t="shared" ref="AOM51" si="8724">AOK51*$C$51</f>
        <v>3442444647.3602939</v>
      </c>
      <c r="AON51" s="1847"/>
      <c r="AOO51" s="1847">
        <f t="shared" ref="AOO51" si="8725">AOM51*$C$51</f>
        <v>3528505763.544301</v>
      </c>
      <c r="AOP51" s="1847"/>
      <c r="AOQ51" s="1847">
        <f t="shared" ref="AOQ51" si="8726">AOO51*$C$51</f>
        <v>3616718407.6329083</v>
      </c>
      <c r="AOR51" s="1847"/>
      <c r="AOS51" s="1847">
        <f t="shared" ref="AOS51" si="8727">AOQ51*$C$51</f>
        <v>3707136367.8237309</v>
      </c>
      <c r="AOT51" s="1847"/>
      <c r="AOU51" s="1847">
        <f t="shared" ref="AOU51" si="8728">AOS51*$C$51</f>
        <v>3799814777.0193238</v>
      </c>
      <c r="AOV51" s="1847"/>
      <c r="AOW51" s="1847">
        <f t="shared" ref="AOW51" si="8729">AOU51*$C$51</f>
        <v>3894810146.4448066</v>
      </c>
      <c r="AOX51" s="1847"/>
      <c r="AOY51" s="1847">
        <f t="shared" ref="AOY51" si="8730">AOW51*$C$51</f>
        <v>3992180400.1059265</v>
      </c>
      <c r="AOZ51" s="1847"/>
      <c r="APA51" s="1847">
        <f t="shared" ref="APA51" si="8731">AOY51*$C$51</f>
        <v>4091984910.1085744</v>
      </c>
      <c r="APB51" s="1847"/>
      <c r="APC51" s="1847">
        <f t="shared" ref="APC51" si="8732">APA51*$C$51</f>
        <v>4194284532.8612885</v>
      </c>
      <c r="APD51" s="1847"/>
      <c r="APE51" s="1847">
        <f t="shared" ref="APE51" si="8733">APC51*$C$51</f>
        <v>4299141646.1828203</v>
      </c>
      <c r="APF51" s="1847"/>
      <c r="APG51" s="1847">
        <f t="shared" ref="APG51" si="8734">APE51*$C$51</f>
        <v>4406620187.3373909</v>
      </c>
      <c r="APH51" s="1847"/>
      <c r="API51" s="1847">
        <f t="shared" ref="API51" si="8735">APG51*$C$51</f>
        <v>4516785692.0208254</v>
      </c>
      <c r="APJ51" s="1847"/>
      <c r="APK51" s="1847">
        <f t="shared" ref="APK51" si="8736">API51*$C$51</f>
        <v>4629705334.3213453</v>
      </c>
      <c r="APL51" s="1847"/>
      <c r="APM51" s="1847">
        <f t="shared" ref="APM51" si="8737">APK51*$C$51</f>
        <v>4745447967.6793785</v>
      </c>
      <c r="APN51" s="1847"/>
      <c r="APO51" s="1847">
        <f t="shared" ref="APO51" si="8738">APM51*$C$51</f>
        <v>4864084166.8713627</v>
      </c>
      <c r="APP51" s="1847"/>
      <c r="APQ51" s="1847">
        <f t="shared" ref="APQ51" si="8739">APO51*$C$51</f>
        <v>4985686271.0431461</v>
      </c>
      <c r="APR51" s="1847"/>
      <c r="APS51" s="1847">
        <f t="shared" ref="APS51" si="8740">APQ51*$C$51</f>
        <v>5110328427.8192244</v>
      </c>
      <c r="APT51" s="1847"/>
      <c r="APU51" s="1847">
        <f t="shared" ref="APU51" si="8741">APS51*$C$51</f>
        <v>5238086638.5147047</v>
      </c>
      <c r="APV51" s="1847"/>
      <c r="APW51" s="1847">
        <f t="shared" ref="APW51" si="8742">APU51*$C$51</f>
        <v>5369038804.4775715</v>
      </c>
      <c r="APX51" s="1847"/>
      <c r="APY51" s="1847">
        <f t="shared" ref="APY51" si="8743">APW51*$C$51</f>
        <v>5503264774.58951</v>
      </c>
      <c r="APZ51" s="1847"/>
      <c r="AQA51" s="1847">
        <f t="shared" ref="AQA51" si="8744">APY51*$C$51</f>
        <v>5640846393.9542475</v>
      </c>
      <c r="AQB51" s="1847"/>
      <c r="AQC51" s="1847">
        <f t="shared" ref="AQC51" si="8745">AQA51*$C$51</f>
        <v>5781867553.8031034</v>
      </c>
      <c r="AQD51" s="1847"/>
      <c r="AQE51" s="1847">
        <f t="shared" ref="AQE51" si="8746">AQC51*$C$51</f>
        <v>5926414242.648181</v>
      </c>
      <c r="AQF51" s="1847"/>
      <c r="AQG51" s="1847">
        <f t="shared" ref="AQG51" si="8747">AQE51*$C$51</f>
        <v>6074574598.714385</v>
      </c>
      <c r="AQH51" s="1847"/>
      <c r="AQI51" s="1847">
        <f t="shared" ref="AQI51" si="8748">AQG51*$C$51</f>
        <v>6226438963.6822443</v>
      </c>
      <c r="AQJ51" s="1847"/>
      <c r="AQK51" s="1847">
        <f t="shared" ref="AQK51" si="8749">AQI51*$C$51</f>
        <v>6382099937.7742996</v>
      </c>
      <c r="AQL51" s="1847"/>
      <c r="AQM51" s="1847">
        <f t="shared" ref="AQM51" si="8750">AQK51*$C$51</f>
        <v>6541652436.2186565</v>
      </c>
      <c r="AQN51" s="1847"/>
      <c r="AQO51" s="1847">
        <f t="shared" ref="AQO51" si="8751">AQM51*$C$51</f>
        <v>6705193747.1241226</v>
      </c>
      <c r="AQP51" s="1847"/>
      <c r="AQQ51" s="1847">
        <f t="shared" ref="AQQ51" si="8752">AQO51*$C$51</f>
        <v>6872823590.8022251</v>
      </c>
      <c r="AQR51" s="1847"/>
      <c r="AQS51" s="1847">
        <f t="shared" ref="AQS51" si="8753">AQQ51*$C$51</f>
        <v>7044644180.5722799</v>
      </c>
      <c r="AQT51" s="1847"/>
      <c r="AQU51" s="1847">
        <f t="shared" ref="AQU51" si="8754">AQS51*$C$51</f>
        <v>7220760285.086586</v>
      </c>
      <c r="AQV51" s="1847"/>
      <c r="AQW51" s="1847">
        <f t="shared" ref="AQW51" si="8755">AQU51*$C$51</f>
        <v>7401279292.2137499</v>
      </c>
      <c r="AQX51" s="1847"/>
      <c r="AQY51" s="1847">
        <f t="shared" ref="AQY51" si="8756">AQW51*$C$51</f>
        <v>7586311274.5190926</v>
      </c>
      <c r="AQZ51" s="1847"/>
      <c r="ARA51" s="1847">
        <f t="shared" ref="ARA51" si="8757">AQY51*$C$51</f>
        <v>7775969056.3820696</v>
      </c>
      <c r="ARB51" s="1847"/>
      <c r="ARC51" s="1847">
        <f t="shared" ref="ARC51" si="8758">ARA51*$C$51</f>
        <v>7970368282.7916203</v>
      </c>
      <c r="ARD51" s="1847"/>
      <c r="ARE51" s="1847">
        <f t="shared" ref="ARE51" si="8759">ARC51*$C$51</f>
        <v>8169627489.8614101</v>
      </c>
      <c r="ARF51" s="1847"/>
      <c r="ARG51" s="1847">
        <f t="shared" ref="ARG51" si="8760">ARE51*$C$51</f>
        <v>8373868177.1079445</v>
      </c>
      <c r="ARH51" s="1847"/>
      <c r="ARI51" s="1847">
        <f t="shared" ref="ARI51" si="8761">ARG51*$C$51</f>
        <v>8583214881.5356426</v>
      </c>
      <c r="ARJ51" s="1847"/>
      <c r="ARK51" s="1847">
        <f t="shared" ref="ARK51" si="8762">ARI51*$C$51</f>
        <v>8797795253.5740337</v>
      </c>
      <c r="ARL51" s="1847"/>
      <c r="ARM51" s="1847">
        <f t="shared" ref="ARM51" si="8763">ARK51*$C$51</f>
        <v>9017740134.9133835</v>
      </c>
      <c r="ARN51" s="1847"/>
      <c r="ARO51" s="1847">
        <f t="shared" ref="ARO51" si="8764">ARM51*$C$51</f>
        <v>9243183638.2862167</v>
      </c>
      <c r="ARP51" s="1847"/>
      <c r="ARQ51" s="1847">
        <f t="shared" ref="ARQ51" si="8765">ARO51*$C$51</f>
        <v>9474263229.243372</v>
      </c>
      <c r="ARR51" s="1847"/>
      <c r="ARS51" s="1847">
        <f t="shared" ref="ARS51" si="8766">ARQ51*$C$51</f>
        <v>9711119809.9744549</v>
      </c>
      <c r="ART51" s="1847"/>
      <c r="ARU51" s="1847">
        <f t="shared" ref="ARU51" si="8767">ARS51*$C$51</f>
        <v>9953897805.2238159</v>
      </c>
      <c r="ARV51" s="1847"/>
      <c r="ARW51" s="1847">
        <f t="shared" ref="ARW51" si="8768">ARU51*$C$51</f>
        <v>10202745250.35441</v>
      </c>
      <c r="ARX51" s="1847"/>
      <c r="ARY51" s="1847">
        <f t="shared" ref="ARY51" si="8769">ARW51*$C$51</f>
        <v>10457813881.61327</v>
      </c>
      <c r="ARZ51" s="1847"/>
      <c r="ASA51" s="1847">
        <f t="shared" ref="ASA51" si="8770">ARY51*$C$51</f>
        <v>10719259228.653601</v>
      </c>
      <c r="ASB51" s="1847"/>
      <c r="ASC51" s="1847">
        <f t="shared" ref="ASC51" si="8771">ASA51*$C$51</f>
        <v>10987240709.36994</v>
      </c>
      <c r="ASD51" s="1847"/>
      <c r="ASE51" s="1847">
        <f t="shared" ref="ASE51" si="8772">ASC51*$C$51</f>
        <v>11261921727.104187</v>
      </c>
      <c r="ASF51" s="1847"/>
      <c r="ASG51" s="1847">
        <f t="shared" ref="ASG51" si="8773">ASE51*$C$51</f>
        <v>11543469770.28179</v>
      </c>
      <c r="ASH51" s="1847"/>
      <c r="ASI51" s="1847">
        <f t="shared" ref="ASI51" si="8774">ASG51*$C$51</f>
        <v>11832056514.538834</v>
      </c>
      <c r="ASJ51" s="1847"/>
      <c r="ASK51" s="1847">
        <f t="shared" ref="ASK51" si="8775">ASI51*$C$51</f>
        <v>12127857927.402304</v>
      </c>
      <c r="ASL51" s="1847"/>
      <c r="ASM51" s="1847">
        <f t="shared" ref="ASM51" si="8776">ASK51*$C$51</f>
        <v>12431054375.58736</v>
      </c>
      <c r="ASN51" s="1847"/>
      <c r="ASO51" s="1847">
        <f t="shared" ref="ASO51" si="8777">ASM51*$C$51</f>
        <v>12741830734.977043</v>
      </c>
      <c r="ASP51" s="1847"/>
      <c r="ASQ51" s="1847">
        <f t="shared" ref="ASQ51" si="8778">ASO51*$C$51</f>
        <v>13060376503.351469</v>
      </c>
      <c r="ASR51" s="1847"/>
      <c r="ASS51" s="1847">
        <f t="shared" ref="ASS51" si="8779">ASQ51*$C$51</f>
        <v>13386885915.935255</v>
      </c>
      <c r="AST51" s="1847"/>
      <c r="ASU51" s="1847">
        <f t="shared" ref="ASU51" si="8780">ASS51*$C$51</f>
        <v>13721558063.833635</v>
      </c>
      <c r="ASV51" s="1847"/>
      <c r="ASW51" s="1847">
        <f t="shared" ref="ASW51" si="8781">ASU51*$C$51</f>
        <v>14064597015.429476</v>
      </c>
      <c r="ASX51" s="1847"/>
      <c r="ASY51" s="1847">
        <f t="shared" ref="ASY51" si="8782">ASW51*$C$51</f>
        <v>14416211940.815212</v>
      </c>
      <c r="ASZ51" s="1847"/>
      <c r="ATA51" s="1847">
        <f t="shared" ref="ATA51" si="8783">ASY51*$C$51</f>
        <v>14776617239.33559</v>
      </c>
      <c r="ATB51" s="1847"/>
      <c r="ATC51" s="1847">
        <f t="shared" ref="ATC51" si="8784">ATA51*$C$51</f>
        <v>15146032670.318979</v>
      </c>
      <c r="ATD51" s="1847"/>
      <c r="ATE51" s="1847">
        <f t="shared" ref="ATE51" si="8785">ATC51*$C$51</f>
        <v>15524683487.076952</v>
      </c>
      <c r="ATF51" s="1847"/>
      <c r="ATG51" s="1847">
        <f t="shared" ref="ATG51" si="8786">ATE51*$C$51</f>
        <v>15912800574.253874</v>
      </c>
      <c r="ATH51" s="1847"/>
      <c r="ATI51" s="1847">
        <f t="shared" ref="ATI51" si="8787">ATG51*$C$51</f>
        <v>16310620588.61022</v>
      </c>
      <c r="ATJ51" s="1847"/>
      <c r="ATK51" s="1847">
        <f t="shared" ref="ATK51" si="8788">ATI51*$C$51</f>
        <v>16718386103.325474</v>
      </c>
      <c r="ATL51" s="1847"/>
      <c r="ATM51" s="1847">
        <f t="shared" ref="ATM51" si="8789">ATK51*$C$51</f>
        <v>17136345755.908609</v>
      </c>
      <c r="ATN51" s="1847"/>
      <c r="ATO51" s="1847">
        <f t="shared" ref="ATO51" si="8790">ATM51*$C$51</f>
        <v>17564754399.806324</v>
      </c>
      <c r="ATP51" s="1847"/>
      <c r="ATQ51" s="1847">
        <f t="shared" ref="ATQ51" si="8791">ATO51*$C$51</f>
        <v>18003873259.801479</v>
      </c>
      <c r="ATR51" s="1847"/>
      <c r="ATS51" s="1847">
        <f t="shared" ref="ATS51" si="8792">ATQ51*$C$51</f>
        <v>18453970091.296516</v>
      </c>
      <c r="ATT51" s="1847"/>
      <c r="ATU51" s="1847">
        <f t="shared" ref="ATU51" si="8793">ATS51*$C$51</f>
        <v>18915319343.578926</v>
      </c>
      <c r="ATV51" s="1847"/>
      <c r="ATW51" s="1847">
        <f t="shared" ref="ATW51" si="8794">ATU51*$C$51</f>
        <v>19388202327.168396</v>
      </c>
      <c r="ATX51" s="1847"/>
      <c r="ATY51" s="1847">
        <f t="shared" ref="ATY51" si="8795">ATW51*$C$51</f>
        <v>19872907385.347603</v>
      </c>
      <c r="ATZ51" s="1847"/>
      <c r="AUA51" s="1847">
        <f t="shared" ref="AUA51" si="8796">ATY51*$C$51</f>
        <v>20369730069.981293</v>
      </c>
      <c r="AUB51" s="1847"/>
      <c r="AUC51" s="1847">
        <f t="shared" ref="AUC51" si="8797">AUA51*$C$51</f>
        <v>20878973321.730824</v>
      </c>
      <c r="AUD51" s="1847"/>
      <c r="AUE51" s="1847">
        <f t="shared" ref="AUE51" si="8798">AUC51*$C$51</f>
        <v>21400947654.774094</v>
      </c>
      <c r="AUF51" s="1847"/>
      <c r="AUG51" s="1847">
        <f t="shared" ref="AUG51" si="8799">AUE51*$C$51</f>
        <v>21935971346.143444</v>
      </c>
      <c r="AUH51" s="1847"/>
      <c r="AUI51" s="1847">
        <f t="shared" ref="AUI51" si="8800">AUG51*$C$51</f>
        <v>22484370629.797028</v>
      </c>
      <c r="AUJ51" s="1847"/>
      <c r="AUK51" s="1847">
        <f t="shared" ref="AUK51" si="8801">AUI51*$C$51</f>
        <v>23046479895.54195</v>
      </c>
      <c r="AUL51" s="1847"/>
      <c r="AUM51" s="1847">
        <f t="shared" ref="AUM51" si="8802">AUK51*$C$51</f>
        <v>23622641892.930496</v>
      </c>
      <c r="AUN51" s="1847"/>
      <c r="AUO51" s="1847">
        <f t="shared" ref="AUO51" si="8803">AUM51*$C$51</f>
        <v>24213207940.253757</v>
      </c>
      <c r="AUP51" s="1847"/>
      <c r="AUQ51" s="1847">
        <f t="shared" ref="AUQ51" si="8804">AUO51*$C$51</f>
        <v>24818538138.760098</v>
      </c>
      <c r="AUR51" s="1847"/>
      <c r="AUS51" s="1847">
        <f t="shared" ref="AUS51" si="8805">AUQ51*$C$51</f>
        <v>25439001592.229099</v>
      </c>
      <c r="AUT51" s="1847"/>
      <c r="AUU51" s="1847">
        <f t="shared" ref="AUU51" si="8806">AUS51*$C$51</f>
        <v>26074976632.034824</v>
      </c>
      <c r="AUV51" s="1847"/>
      <c r="AUW51" s="1847">
        <f t="shared" ref="AUW51" si="8807">AUU51*$C$51</f>
        <v>26726851047.835693</v>
      </c>
      <c r="AUX51" s="1847"/>
      <c r="AUY51" s="1847">
        <f t="shared" ref="AUY51" si="8808">AUW51*$C$51</f>
        <v>27395022324.031582</v>
      </c>
      <c r="AUZ51" s="1847"/>
      <c r="AVA51" s="1847">
        <f t="shared" ref="AVA51" si="8809">AUY51*$C$51</f>
        <v>28079897882.13237</v>
      </c>
      <c r="AVB51" s="1847"/>
      <c r="AVC51" s="1847">
        <f t="shared" ref="AVC51" si="8810">AVA51*$C$51</f>
        <v>28781895329.185677</v>
      </c>
      <c r="AVD51" s="1847"/>
      <c r="AVE51" s="1847">
        <f t="shared" ref="AVE51" si="8811">AVC51*$C$51</f>
        <v>29501442712.415318</v>
      </c>
      <c r="AVF51" s="1847"/>
      <c r="AVG51" s="1847">
        <f t="shared" ref="AVG51" si="8812">AVE51*$C$51</f>
        <v>30238978780.225697</v>
      </c>
      <c r="AVH51" s="1847"/>
      <c r="AVI51" s="1847">
        <f t="shared" ref="AVI51" si="8813">AVG51*$C$51</f>
        <v>30994953249.731335</v>
      </c>
      <c r="AVJ51" s="1847"/>
      <c r="AVK51" s="1847">
        <f t="shared" ref="AVK51" si="8814">AVI51*$C$51</f>
        <v>31769827080.974617</v>
      </c>
      <c r="AVL51" s="1847"/>
      <c r="AVM51" s="1847">
        <f t="shared" ref="AVM51" si="8815">AVK51*$C$51</f>
        <v>32564072757.998981</v>
      </c>
      <c r="AVN51" s="1847"/>
      <c r="AVO51" s="1847">
        <f t="shared" ref="AVO51" si="8816">AVM51*$C$51</f>
        <v>33378174576.948952</v>
      </c>
      <c r="AVP51" s="1847"/>
      <c r="AVQ51" s="1847">
        <f t="shared" ref="AVQ51" si="8817">AVO51*$C$51</f>
        <v>34212628941.372673</v>
      </c>
      <c r="AVR51" s="1847"/>
      <c r="AVS51" s="1847">
        <f t="shared" ref="AVS51" si="8818">AVQ51*$C$51</f>
        <v>35067944664.90699</v>
      </c>
      <c r="AVT51" s="1847"/>
      <c r="AVU51" s="1847">
        <f t="shared" ref="AVU51" si="8819">AVS51*$C$51</f>
        <v>35944643281.529663</v>
      </c>
      <c r="AVV51" s="1847"/>
      <c r="AVW51" s="1847">
        <f t="shared" ref="AVW51" si="8820">AVU51*$C$51</f>
        <v>36843259363.567902</v>
      </c>
      <c r="AVX51" s="1847"/>
      <c r="AVY51" s="1847">
        <f t="shared" ref="AVY51" si="8821">AVW51*$C$51</f>
        <v>37764340847.657097</v>
      </c>
      <c r="AVZ51" s="1847"/>
      <c r="AWA51" s="1847">
        <f t="shared" ref="AWA51" si="8822">AVY51*$C$51</f>
        <v>38708449368.848518</v>
      </c>
      <c r="AWB51" s="1847"/>
      <c r="AWC51" s="1847">
        <f t="shared" ref="AWC51" si="8823">AWA51*$C$51</f>
        <v>39676160603.069725</v>
      </c>
      <c r="AWD51" s="1847"/>
      <c r="AWE51" s="1847">
        <f t="shared" ref="AWE51" si="8824">AWC51*$C$51</f>
        <v>40668064618.146461</v>
      </c>
      <c r="AWF51" s="1847"/>
      <c r="AWG51" s="1847">
        <f t="shared" ref="AWG51" si="8825">AWE51*$C$51</f>
        <v>41684766233.600121</v>
      </c>
      <c r="AWH51" s="1847"/>
      <c r="AWI51" s="1847">
        <f t="shared" ref="AWI51" si="8826">AWG51*$C$51</f>
        <v>42726885389.440117</v>
      </c>
      <c r="AWJ51" s="1847"/>
      <c r="AWK51" s="1847">
        <f t="shared" ref="AWK51" si="8827">AWI51*$C$51</f>
        <v>43795057524.176117</v>
      </c>
      <c r="AWL51" s="1847"/>
      <c r="AWM51" s="1847">
        <f t="shared" ref="AWM51" si="8828">AWK51*$C$51</f>
        <v>44889933962.280518</v>
      </c>
      <c r="AWN51" s="1847"/>
      <c r="AWO51" s="1847">
        <f t="shared" ref="AWO51" si="8829">AWM51*$C$51</f>
        <v>46012182311.337524</v>
      </c>
      <c r="AWP51" s="1847"/>
      <c r="AWQ51" s="1847">
        <f t="shared" ref="AWQ51" si="8830">AWO51*$C$51</f>
        <v>47162486869.120956</v>
      </c>
      <c r="AWR51" s="1847"/>
      <c r="AWS51" s="1847">
        <f t="shared" ref="AWS51" si="8831">AWQ51*$C$51</f>
        <v>48341549040.848976</v>
      </c>
      <c r="AWT51" s="1847"/>
      <c r="AWU51" s="1847">
        <f t="shared" ref="AWU51" si="8832">AWS51*$C$51</f>
        <v>49550087766.870193</v>
      </c>
      <c r="AWV51" s="1847"/>
      <c r="AWW51" s="1847">
        <f t="shared" ref="AWW51" si="8833">AWU51*$C$51</f>
        <v>50788839961.041946</v>
      </c>
      <c r="AWX51" s="1847"/>
      <c r="AWY51" s="1847">
        <f t="shared" ref="AWY51" si="8834">AWW51*$C$51</f>
        <v>52058560960.067993</v>
      </c>
      <c r="AWZ51" s="1847"/>
      <c r="AXA51" s="1847">
        <f t="shared" ref="AXA51" si="8835">AWY51*$C$51</f>
        <v>53360024984.069687</v>
      </c>
      <c r="AXB51" s="1847"/>
      <c r="AXC51" s="1847">
        <f t="shared" ref="AXC51" si="8836">AXA51*$C$51</f>
        <v>54694025608.671425</v>
      </c>
      <c r="AXD51" s="1847"/>
      <c r="AXE51" s="1847">
        <f t="shared" ref="AXE51" si="8837">AXC51*$C$51</f>
        <v>56061376248.888206</v>
      </c>
      <c r="AXF51" s="1847"/>
      <c r="AXG51" s="1847">
        <f t="shared" ref="AXG51" si="8838">AXE51*$C$51</f>
        <v>57462910655.110405</v>
      </c>
      <c r="AXH51" s="1847"/>
      <c r="AXI51" s="1847">
        <f t="shared" ref="AXI51" si="8839">AXG51*$C$51</f>
        <v>58899483421.488159</v>
      </c>
      <c r="AXJ51" s="1847"/>
      <c r="AXK51" s="1847">
        <f t="shared" ref="AXK51" si="8840">AXI51*$C$51</f>
        <v>60371970507.02536</v>
      </c>
      <c r="AXL51" s="1847"/>
      <c r="AXM51" s="1847">
        <f t="shared" ref="AXM51" si="8841">AXK51*$C$51</f>
        <v>61881269769.700989</v>
      </c>
      <c r="AXN51" s="1847"/>
      <c r="AXO51" s="1847">
        <f t="shared" ref="AXO51" si="8842">AXM51*$C$51</f>
        <v>63428301513.943504</v>
      </c>
      <c r="AXP51" s="1847"/>
      <c r="AXQ51" s="1847">
        <f t="shared" ref="AXQ51" si="8843">AXO51*$C$51</f>
        <v>65014009051.792084</v>
      </c>
      <c r="AXR51" s="1847"/>
      <c r="AXS51" s="1847">
        <f t="shared" ref="AXS51" si="8844">AXQ51*$C$51</f>
        <v>66639359278.086884</v>
      </c>
      <c r="AXT51" s="1847"/>
      <c r="AXU51" s="1847">
        <f t="shared" ref="AXU51" si="8845">AXS51*$C$51</f>
        <v>68305343260.039047</v>
      </c>
      <c r="AXV51" s="1847"/>
      <c r="AXW51" s="1847">
        <f t="shared" ref="AXW51" si="8846">AXU51*$C$51</f>
        <v>70012976841.540024</v>
      </c>
      <c r="AXX51" s="1847"/>
      <c r="AXY51" s="1847">
        <f t="shared" ref="AXY51" si="8847">AXW51*$C$51</f>
        <v>71763301262.578522</v>
      </c>
      <c r="AXZ51" s="1847"/>
      <c r="AYA51" s="1847">
        <f t="shared" ref="AYA51" si="8848">AXY51*$C$51</f>
        <v>73557383794.142975</v>
      </c>
      <c r="AYB51" s="1847"/>
      <c r="AYC51" s="1847">
        <f t="shared" ref="AYC51" si="8849">AYA51*$C$51</f>
        <v>75396318388.996536</v>
      </c>
      <c r="AYD51" s="1847"/>
      <c r="AYE51" s="1847">
        <f t="shared" ref="AYE51" si="8850">AYC51*$C$51</f>
        <v>77281226348.721436</v>
      </c>
      <c r="AYF51" s="1847"/>
      <c r="AYG51" s="1847">
        <f t="shared" ref="AYG51" si="8851">AYE51*$C$51</f>
        <v>79213257007.439468</v>
      </c>
      <c r="AYH51" s="1847"/>
      <c r="AYI51" s="1847">
        <f t="shared" ref="AYI51" si="8852">AYG51*$C$51</f>
        <v>81193588432.625443</v>
      </c>
      <c r="AYJ51" s="1847"/>
      <c r="AYK51" s="1847">
        <f t="shared" ref="AYK51" si="8853">AYI51*$C$51</f>
        <v>83223428143.441071</v>
      </c>
      <c r="AYL51" s="1847"/>
      <c r="AYM51" s="1847">
        <f t="shared" ref="AYM51" si="8854">AYK51*$C$51</f>
        <v>85304013847.027084</v>
      </c>
      <c r="AYN51" s="1847"/>
      <c r="AYO51" s="1847">
        <f t="shared" ref="AYO51" si="8855">AYM51*$C$51</f>
        <v>87436614193.202759</v>
      </c>
      <c r="AYP51" s="1847"/>
      <c r="AYQ51" s="1847">
        <f t="shared" ref="AYQ51" si="8856">AYO51*$C$51</f>
        <v>89622529548.032822</v>
      </c>
      <c r="AYR51" s="1847"/>
      <c r="AYS51" s="1847">
        <f t="shared" ref="AYS51" si="8857">AYQ51*$C$51</f>
        <v>91863092786.733627</v>
      </c>
      <c r="AYT51" s="1847"/>
      <c r="AYU51" s="1847">
        <f t="shared" ref="AYU51" si="8858">AYS51*$C$51</f>
        <v>94159670106.401962</v>
      </c>
      <c r="AYV51" s="1847"/>
      <c r="AYW51" s="1847">
        <f t="shared" ref="AYW51" si="8859">AYU51*$C$51</f>
        <v>96513661859.061996</v>
      </c>
      <c r="AYX51" s="1847"/>
      <c r="AYY51" s="1847">
        <f t="shared" ref="AYY51" si="8860">AYW51*$C$51</f>
        <v>98926503405.538544</v>
      </c>
      <c r="AYZ51" s="1847"/>
      <c r="AZA51" s="1847">
        <f t="shared" ref="AZA51" si="8861">AYY51*$C$51</f>
        <v>101399665990.677</v>
      </c>
      <c r="AZB51" s="1847"/>
      <c r="AZC51" s="1847">
        <f t="shared" ref="AZC51" si="8862">AZA51*$C$51</f>
        <v>103934657640.44392</v>
      </c>
      <c r="AZD51" s="1847"/>
      <c r="AZE51" s="1847">
        <f t="shared" ref="AZE51" si="8863">AZC51*$C$51</f>
        <v>106533024081.45502</v>
      </c>
      <c r="AZF51" s="1847"/>
      <c r="AZG51" s="1847">
        <f t="shared" ref="AZG51" si="8864">AZE51*$C$51</f>
        <v>109196349683.49138</v>
      </c>
      <c r="AZH51" s="1847"/>
      <c r="AZI51" s="1847">
        <f t="shared" ref="AZI51" si="8865">AZG51*$C$51</f>
        <v>111926258425.57866</v>
      </c>
      <c r="AZJ51" s="1847"/>
      <c r="AZK51" s="1847">
        <f t="shared" ref="AZK51" si="8866">AZI51*$C$51</f>
        <v>114724414886.21811</v>
      </c>
      <c r="AZL51" s="1847"/>
      <c r="AZM51" s="1847">
        <f t="shared" ref="AZM51" si="8867">AZK51*$C$51</f>
        <v>117592525258.37355</v>
      </c>
      <c r="AZN51" s="1847"/>
      <c r="AZO51" s="1847">
        <f t="shared" ref="AZO51" si="8868">AZM51*$C$51</f>
        <v>120532338389.83289</v>
      </c>
      <c r="AZP51" s="1847"/>
      <c r="AZQ51" s="1847">
        <f t="shared" ref="AZQ51" si="8869">AZO51*$C$51</f>
        <v>123545646849.57869</v>
      </c>
      <c r="AZR51" s="1847"/>
      <c r="AZS51" s="1847">
        <f t="shared" ref="AZS51" si="8870">AZQ51*$C$51</f>
        <v>126634288020.81815</v>
      </c>
      <c r="AZT51" s="1847"/>
      <c r="AZU51" s="1847">
        <f t="shared" ref="AZU51" si="8871">AZS51*$C$51</f>
        <v>129800145221.33859</v>
      </c>
      <c r="AZV51" s="1847"/>
      <c r="AZW51" s="1847">
        <f t="shared" ref="AZW51" si="8872">AZU51*$C$51</f>
        <v>133045148851.87204</v>
      </c>
      <c r="AZX51" s="1847"/>
      <c r="AZY51" s="1847">
        <f t="shared" ref="AZY51" si="8873">AZW51*$C$51</f>
        <v>136371277573.16882</v>
      </c>
      <c r="AZZ51" s="1847"/>
      <c r="BAA51" s="1847">
        <f t="shared" ref="BAA51" si="8874">AZY51*$C$51</f>
        <v>139780559512.49805</v>
      </c>
      <c r="BAB51" s="1847"/>
      <c r="BAC51" s="1847">
        <f t="shared" ref="BAC51" si="8875">BAA51*$C$51</f>
        <v>143275073500.31049</v>
      </c>
      <c r="BAD51" s="1847"/>
      <c r="BAE51" s="1847">
        <f t="shared" ref="BAE51" si="8876">BAC51*$C$51</f>
        <v>146856950337.81824</v>
      </c>
      <c r="BAF51" s="1847"/>
      <c r="BAG51" s="1847">
        <f t="shared" ref="BAG51" si="8877">BAE51*$C$51</f>
        <v>150528374096.26367</v>
      </c>
      <c r="BAH51" s="1847"/>
      <c r="BAI51" s="1847">
        <f t="shared" ref="BAI51" si="8878">BAG51*$C$51</f>
        <v>154291583448.67026</v>
      </c>
      <c r="BAJ51" s="1847"/>
      <c r="BAK51" s="1847">
        <f t="shared" ref="BAK51" si="8879">BAI51*$C$51</f>
        <v>158148873034.88699</v>
      </c>
      <c r="BAL51" s="1847"/>
      <c r="BAM51" s="1847">
        <f t="shared" ref="BAM51" si="8880">BAK51*$C$51</f>
        <v>162102594860.75916</v>
      </c>
      <c r="BAN51" s="1847"/>
      <c r="BAO51" s="1847">
        <f t="shared" ref="BAO51" si="8881">BAM51*$C$51</f>
        <v>166155159732.27811</v>
      </c>
      <c r="BAP51" s="1847"/>
      <c r="BAQ51" s="1847">
        <f t="shared" ref="BAQ51" si="8882">BAO51*$C$51</f>
        <v>170309038725.58505</v>
      </c>
      <c r="BAR51" s="1847"/>
      <c r="BAS51" s="1847">
        <f t="shared" ref="BAS51" si="8883">BAQ51*$C$51</f>
        <v>174566764693.72467</v>
      </c>
      <c r="BAT51" s="1847"/>
      <c r="BAU51" s="1847">
        <f t="shared" ref="BAU51" si="8884">BAS51*$C$51</f>
        <v>178930933811.06778</v>
      </c>
      <c r="BAV51" s="1847"/>
      <c r="BAW51" s="1847">
        <f t="shared" ref="BAW51" si="8885">BAU51*$C$51</f>
        <v>183404207156.34445</v>
      </c>
      <c r="BAX51" s="1847"/>
      <c r="BAY51" s="1847">
        <f t="shared" ref="BAY51" si="8886">BAW51*$C$51</f>
        <v>187989312335.25305</v>
      </c>
      <c r="BAZ51" s="1847"/>
      <c r="BBA51" s="1847">
        <f t="shared" ref="BBA51" si="8887">BAY51*$C$51</f>
        <v>192689045143.63437</v>
      </c>
      <c r="BBB51" s="1847"/>
      <c r="BBC51" s="1847">
        <f t="shared" ref="BBC51" si="8888">BBA51*$C$51</f>
        <v>197506271272.22522</v>
      </c>
      <c r="BBD51" s="1847"/>
      <c r="BBE51" s="1847">
        <f t="shared" ref="BBE51" si="8889">BBC51*$C$51</f>
        <v>202443928054.03082</v>
      </c>
      <c r="BBF51" s="1847"/>
      <c r="BBG51" s="1847">
        <f t="shared" ref="BBG51" si="8890">BBE51*$C$51</f>
        <v>207505026255.38156</v>
      </c>
      <c r="BBH51" s="1847"/>
      <c r="BBI51" s="1847">
        <f t="shared" ref="BBI51" si="8891">BBG51*$C$51</f>
        <v>212692651911.76608</v>
      </c>
      <c r="BBJ51" s="1847"/>
      <c r="BBK51" s="1847">
        <f t="shared" ref="BBK51" si="8892">BBI51*$C$51</f>
        <v>218009968209.56021</v>
      </c>
      <c r="BBL51" s="1847"/>
      <c r="BBM51" s="1847">
        <f t="shared" ref="BBM51" si="8893">BBK51*$C$51</f>
        <v>223460217414.79919</v>
      </c>
      <c r="BBN51" s="1847"/>
      <c r="BBO51" s="1847">
        <f t="shared" ref="BBO51" si="8894">BBM51*$C$51</f>
        <v>229046722850.16916</v>
      </c>
      <c r="BBP51" s="1847"/>
      <c r="BBQ51" s="1847">
        <f t="shared" ref="BBQ51" si="8895">BBO51*$C$51</f>
        <v>234772890921.42337</v>
      </c>
      <c r="BBR51" s="1847"/>
      <c r="BBS51" s="1847">
        <f t="shared" ref="BBS51" si="8896">BBQ51*$C$51</f>
        <v>240642213194.45892</v>
      </c>
      <c r="BBT51" s="1847"/>
      <c r="BBU51" s="1847">
        <f t="shared" ref="BBU51" si="8897">BBS51*$C$51</f>
        <v>246658268524.32037</v>
      </c>
      <c r="BBV51" s="1847"/>
      <c r="BBW51" s="1847">
        <f t="shared" ref="BBW51" si="8898">BBU51*$C$51</f>
        <v>252824725237.42838</v>
      </c>
      <c r="BBX51" s="1847"/>
      <c r="BBY51" s="1847">
        <f t="shared" ref="BBY51" si="8899">BBW51*$C$51</f>
        <v>259145343368.36407</v>
      </c>
      <c r="BBZ51" s="1847"/>
      <c r="BCA51" s="1847">
        <f t="shared" ref="BCA51" si="8900">BBY51*$C$51</f>
        <v>265623976952.57315</v>
      </c>
      <c r="BCB51" s="1847"/>
      <c r="BCC51" s="1847">
        <f t="shared" ref="BCC51" si="8901">BCA51*$C$51</f>
        <v>272264576376.38745</v>
      </c>
      <c r="BCD51" s="1847"/>
      <c r="BCE51" s="1847">
        <f t="shared" ref="BCE51" si="8902">BCC51*$C$51</f>
        <v>279071190785.79712</v>
      </c>
      <c r="BCF51" s="1847"/>
      <c r="BCG51" s="1847">
        <f t="shared" ref="BCG51" si="8903">BCE51*$C$51</f>
        <v>286047970555.44202</v>
      </c>
      <c r="BCH51" s="1847"/>
      <c r="BCI51" s="1847">
        <f t="shared" ref="BCI51" si="8904">BCG51*$C$51</f>
        <v>293199169819.32806</v>
      </c>
      <c r="BCJ51" s="1847"/>
      <c r="BCK51" s="1847">
        <f t="shared" ref="BCK51" si="8905">BCI51*$C$51</f>
        <v>300529149064.81122</v>
      </c>
      <c r="BCL51" s="1847"/>
      <c r="BCM51" s="1847">
        <f t="shared" ref="BCM51" si="8906">BCK51*$C$51</f>
        <v>308042377791.43146</v>
      </c>
      <c r="BCN51" s="1847"/>
      <c r="BCO51" s="1847">
        <f t="shared" ref="BCO51" si="8907">BCM51*$C$51</f>
        <v>315743437236.21722</v>
      </c>
      <c r="BCP51" s="1847"/>
      <c r="BCQ51" s="1847">
        <f t="shared" ref="BCQ51" si="8908">BCO51*$C$51</f>
        <v>323637023167.12262</v>
      </c>
      <c r="BCR51" s="1847"/>
      <c r="BCS51" s="1847">
        <f t="shared" ref="BCS51" si="8909">BCQ51*$C$51</f>
        <v>331727948746.30066</v>
      </c>
      <c r="BCT51" s="1847"/>
      <c r="BCU51" s="1847">
        <f t="shared" ref="BCU51" si="8910">BCS51*$C$51</f>
        <v>340021147464.95813</v>
      </c>
      <c r="BCV51" s="1847"/>
      <c r="BCW51" s="1847">
        <f t="shared" ref="BCW51" si="8911">BCU51*$C$51</f>
        <v>348521676151.58203</v>
      </c>
      <c r="BCX51" s="1847"/>
      <c r="BCY51" s="1847">
        <f t="shared" ref="BCY51" si="8912">BCW51*$C$51</f>
        <v>357234718055.37152</v>
      </c>
      <c r="BCZ51" s="1847"/>
      <c r="BDA51" s="1847">
        <f t="shared" ref="BDA51" si="8913">BCY51*$C$51</f>
        <v>366165586006.7558</v>
      </c>
      <c r="BDB51" s="1847"/>
      <c r="BDC51" s="1847">
        <f t="shared" ref="BDC51" si="8914">BDA51*$C$51</f>
        <v>375319725656.92468</v>
      </c>
      <c r="BDD51" s="1847"/>
      <c r="BDE51" s="1847">
        <f t="shared" ref="BDE51" si="8915">BDC51*$C$51</f>
        <v>384702718798.34778</v>
      </c>
      <c r="BDF51" s="1847"/>
      <c r="BDG51" s="1847">
        <f t="shared" ref="BDG51" si="8916">BDE51*$C$51</f>
        <v>394320286768.30646</v>
      </c>
      <c r="BDH51" s="1847"/>
      <c r="BDI51" s="1847">
        <f t="shared" ref="BDI51" si="8917">BDG51*$C$51</f>
        <v>404178293937.5141</v>
      </c>
      <c r="BDJ51" s="1847"/>
      <c r="BDK51" s="1847">
        <f t="shared" ref="BDK51" si="8918">BDI51*$C$51</f>
        <v>414282751285.9519</v>
      </c>
      <c r="BDL51" s="1847"/>
      <c r="BDM51" s="1847">
        <f t="shared" ref="BDM51" si="8919">BDK51*$C$51</f>
        <v>424639820068.10065</v>
      </c>
      <c r="BDN51" s="1847"/>
      <c r="BDO51" s="1847">
        <f t="shared" ref="BDO51" si="8920">BDM51*$C$51</f>
        <v>435255815569.8031</v>
      </c>
      <c r="BDP51" s="1847"/>
      <c r="BDQ51" s="1847">
        <f t="shared" ref="BDQ51" si="8921">BDO51*$C$51</f>
        <v>446137210959.04816</v>
      </c>
      <c r="BDR51" s="1847"/>
      <c r="BDS51" s="1847">
        <f t="shared" ref="BDS51" si="8922">BDQ51*$C$51</f>
        <v>457290641233.02429</v>
      </c>
      <c r="BDT51" s="1847"/>
      <c r="BDU51" s="1847">
        <f t="shared" ref="BDU51" si="8923">BDS51*$C$51</f>
        <v>468722907263.84985</v>
      </c>
      <c r="BDV51" s="1847"/>
      <c r="BDW51" s="1847">
        <f t="shared" ref="BDW51" si="8924">BDU51*$C$51</f>
        <v>480440979945.44604</v>
      </c>
      <c r="BDX51" s="1847"/>
      <c r="BDY51" s="1847">
        <f t="shared" ref="BDY51" si="8925">BDW51*$C$51</f>
        <v>492452004444.08215</v>
      </c>
      <c r="BDZ51" s="1847"/>
      <c r="BEA51" s="1847">
        <f t="shared" ref="BEA51" si="8926">BDY51*$C$51</f>
        <v>504763304555.18414</v>
      </c>
      <c r="BEB51" s="1847"/>
      <c r="BEC51" s="1847">
        <f t="shared" ref="BEC51" si="8927">BEA51*$C$51</f>
        <v>517382387169.06372</v>
      </c>
      <c r="BED51" s="1847"/>
      <c r="BEE51" s="1847">
        <f t="shared" ref="BEE51" si="8928">BEC51*$C$51</f>
        <v>530316946848.29028</v>
      </c>
      <c r="BEF51" s="1847"/>
      <c r="BEG51" s="1847">
        <f t="shared" ref="BEG51" si="8929">BEE51*$C$51</f>
        <v>543574870519.4975</v>
      </c>
      <c r="BEH51" s="1847"/>
      <c r="BEI51" s="1847">
        <f t="shared" ref="BEI51" si="8930">BEG51*$C$51</f>
        <v>557164242282.48486</v>
      </c>
      <c r="BEJ51" s="1847"/>
      <c r="BEK51" s="1847">
        <f t="shared" ref="BEK51" si="8931">BEI51*$C$51</f>
        <v>571093348339.54688</v>
      </c>
      <c r="BEL51" s="1847"/>
      <c r="BEM51" s="1847">
        <f t="shared" ref="BEM51" si="8932">BEK51*$C$51</f>
        <v>585370682048.03552</v>
      </c>
      <c r="BEN51" s="1847"/>
      <c r="BEO51" s="1847">
        <f t="shared" ref="BEO51" si="8933">BEM51*$C$51</f>
        <v>600004949099.23633</v>
      </c>
      <c r="BEP51" s="1847"/>
      <c r="BEQ51" s="1847">
        <f t="shared" ref="BEQ51" si="8934">BEO51*$C$51</f>
        <v>615005072826.71716</v>
      </c>
      <c r="BER51" s="1847"/>
      <c r="BES51" s="1847">
        <f t="shared" ref="BES51" si="8935">BEQ51*$C$51</f>
        <v>630380199647.38501</v>
      </c>
      <c r="BET51" s="1847"/>
      <c r="BEU51" s="1847">
        <f t="shared" ref="BEU51" si="8936">BES51*$C$51</f>
        <v>646139704638.56958</v>
      </c>
      <c r="BEV51" s="1847"/>
      <c r="BEW51" s="1847">
        <f t="shared" ref="BEW51" si="8937">BEU51*$C$51</f>
        <v>662293197254.53381</v>
      </c>
      <c r="BEX51" s="1847"/>
      <c r="BEY51" s="1847">
        <f t="shared" ref="BEY51" si="8938">BEW51*$C$51</f>
        <v>678850527185.89709</v>
      </c>
      <c r="BEZ51" s="1847"/>
      <c r="BFA51" s="1847">
        <f t="shared" ref="BFA51" si="8939">BEY51*$C$51</f>
        <v>695821790365.54443</v>
      </c>
      <c r="BFB51" s="1847"/>
      <c r="BFC51" s="1847">
        <f t="shared" ref="BFC51" si="8940">BFA51*$C$51</f>
        <v>713217335124.68298</v>
      </c>
      <c r="BFD51" s="1847"/>
      <c r="BFE51" s="1847">
        <f t="shared" ref="BFE51" si="8941">BFC51*$C$51</f>
        <v>731047768502.80005</v>
      </c>
      <c r="BFF51" s="1847"/>
      <c r="BFG51" s="1847">
        <f t="shared" ref="BFG51" si="8942">BFE51*$C$51</f>
        <v>749323962715.37</v>
      </c>
      <c r="BFH51" s="1847"/>
      <c r="BFI51" s="1847">
        <f t="shared" ref="BFI51" si="8943">BFG51*$C$51</f>
        <v>768057061783.25415</v>
      </c>
      <c r="BFJ51" s="1847"/>
      <c r="BFK51" s="1847">
        <f t="shared" ref="BFK51" si="8944">BFI51*$C$51</f>
        <v>787258488327.83545</v>
      </c>
      <c r="BFL51" s="1847"/>
      <c r="BFM51" s="1847">
        <f t="shared" ref="BFM51" si="8945">BFK51*$C$51</f>
        <v>806939950536.03125</v>
      </c>
      <c r="BFN51" s="1847"/>
      <c r="BFO51" s="1847">
        <f t="shared" ref="BFO51" si="8946">BFM51*$C$51</f>
        <v>827113449299.43201</v>
      </c>
      <c r="BFP51" s="1847"/>
      <c r="BFQ51" s="1847">
        <f t="shared" ref="BFQ51" si="8947">BFO51*$C$51</f>
        <v>847791285531.91772</v>
      </c>
      <c r="BFR51" s="1847"/>
      <c r="BFS51" s="1847">
        <f t="shared" ref="BFS51" si="8948">BFQ51*$C$51</f>
        <v>868986067670.21558</v>
      </c>
      <c r="BFT51" s="1847"/>
      <c r="BFU51" s="1847">
        <f t="shared" ref="BFU51" si="8949">BFS51*$C$51</f>
        <v>890710719361.97095</v>
      </c>
      <c r="BFV51" s="1847"/>
      <c r="BFW51" s="1847">
        <f t="shared" ref="BFW51" si="8950">BFU51*$C$51</f>
        <v>912978487346.02014</v>
      </c>
      <c r="BFX51" s="1847"/>
      <c r="BFY51" s="1847">
        <f t="shared" ref="BFY51" si="8951">BFW51*$C$51</f>
        <v>935802949529.67053</v>
      </c>
      <c r="BFZ51" s="1847"/>
      <c r="BGA51" s="1847">
        <f t="shared" ref="BGA51" si="8952">BFY51*$C$51</f>
        <v>959198023267.91223</v>
      </c>
      <c r="BGB51" s="1847"/>
      <c r="BGC51" s="1847">
        <f t="shared" ref="BGC51" si="8953">BGA51*$C$51</f>
        <v>983177973849.60999</v>
      </c>
      <c r="BGD51" s="1847"/>
      <c r="BGE51" s="1847">
        <f t="shared" ref="BGE51" si="8954">BGC51*$C$51</f>
        <v>1007757423195.8501</v>
      </c>
      <c r="BGF51" s="1847"/>
      <c r="BGG51" s="1847">
        <f t="shared" ref="BGG51" si="8955">BGE51*$C$51</f>
        <v>1032951358775.7462</v>
      </c>
      <c r="BGH51" s="1847"/>
      <c r="BGI51" s="1847">
        <f t="shared" ref="BGI51" si="8956">BGG51*$C$51</f>
        <v>1058775142745.1398</v>
      </c>
      <c r="BGJ51" s="1847"/>
      <c r="BGK51" s="1847">
        <f t="shared" ref="BGK51" si="8957">BGI51*$C$51</f>
        <v>1085244521313.7682</v>
      </c>
      <c r="BGL51" s="1847"/>
      <c r="BGM51" s="1847">
        <f t="shared" ref="BGM51" si="8958">BGK51*$C$51</f>
        <v>1112375634346.6123</v>
      </c>
      <c r="BGN51" s="1847"/>
      <c r="BGO51" s="1847">
        <f t="shared" ref="BGO51" si="8959">BGM51*$C$51</f>
        <v>1140185025205.2776</v>
      </c>
      <c r="BGP51" s="1847"/>
      <c r="BGQ51" s="1847">
        <f t="shared" ref="BGQ51" si="8960">BGO51*$C$51</f>
        <v>1168689650835.4094</v>
      </c>
      <c r="BGR51" s="1847"/>
      <c r="BGS51" s="1847">
        <f t="shared" ref="BGS51" si="8961">BGQ51*$C$51</f>
        <v>1197906892106.2944</v>
      </c>
      <c r="BGT51" s="1847"/>
      <c r="BGU51" s="1847">
        <f t="shared" ref="BGU51" si="8962">BGS51*$C$51</f>
        <v>1227854564408.9517</v>
      </c>
      <c r="BGV51" s="1847"/>
      <c r="BGW51" s="1847">
        <f t="shared" ref="BGW51" si="8963">BGU51*$C$51</f>
        <v>1258550928519.1753</v>
      </c>
      <c r="BGX51" s="1847"/>
      <c r="BGY51" s="1847">
        <f t="shared" ref="BGY51" si="8964">BGW51*$C$51</f>
        <v>1290014701732.1545</v>
      </c>
      <c r="BGZ51" s="1847"/>
      <c r="BHA51" s="1847">
        <f t="shared" ref="BHA51" si="8965">BGY51*$C$51</f>
        <v>1322265069275.4583</v>
      </c>
      <c r="BHB51" s="1847"/>
      <c r="BHC51" s="1847">
        <f t="shared" ref="BHC51" si="8966">BHA51*$C$51</f>
        <v>1355321696007.3445</v>
      </c>
      <c r="BHD51" s="1847"/>
      <c r="BHE51" s="1847">
        <f t="shared" ref="BHE51" si="8967">BHC51*$C$51</f>
        <v>1389204738407.5281</v>
      </c>
      <c r="BHF51" s="1847"/>
      <c r="BHG51" s="1847">
        <f t="shared" ref="BHG51" si="8968">BHE51*$C$51</f>
        <v>1423934856867.7161</v>
      </c>
      <c r="BHH51" s="1847"/>
      <c r="BHI51" s="1847">
        <f t="shared" ref="BHI51" si="8969">BHG51*$C$51</f>
        <v>1459533228289.4089</v>
      </c>
      <c r="BHJ51" s="1847"/>
      <c r="BHK51" s="1847">
        <f t="shared" ref="BHK51" si="8970">BHI51*$C$51</f>
        <v>1496021558996.644</v>
      </c>
      <c r="BHL51" s="1847"/>
      <c r="BHM51" s="1847">
        <f t="shared" ref="BHM51" si="8971">BHK51*$C$51</f>
        <v>1533422097971.5601</v>
      </c>
      <c r="BHN51" s="1847"/>
      <c r="BHO51" s="1847">
        <f t="shared" ref="BHO51" si="8972">BHM51*$C$51</f>
        <v>1571757650420.8489</v>
      </c>
      <c r="BHP51" s="1847"/>
      <c r="BHQ51" s="1847">
        <f t="shared" ref="BHQ51" si="8973">BHO51*$C$51</f>
        <v>1611051591681.3699</v>
      </c>
      <c r="BHR51" s="1847"/>
      <c r="BHS51" s="1847">
        <f t="shared" ref="BHS51" si="8974">BHQ51*$C$51</f>
        <v>1651327881473.4041</v>
      </c>
      <c r="BHT51" s="1847"/>
      <c r="BHU51" s="1847">
        <f t="shared" ref="BHU51" si="8975">BHS51*$C$51</f>
        <v>1692611078510.239</v>
      </c>
      <c r="BHV51" s="1847"/>
      <c r="BHW51" s="1847">
        <f t="shared" ref="BHW51" si="8976">BHU51*$C$51</f>
        <v>1734926355472.9949</v>
      </c>
      <c r="BHX51" s="1847"/>
      <c r="BHY51" s="1847">
        <f t="shared" ref="BHY51" si="8977">BHW51*$C$51</f>
        <v>1778299514359.8196</v>
      </c>
      <c r="BHZ51" s="1847"/>
      <c r="BIA51" s="1847">
        <f t="shared" ref="BIA51" si="8978">BHY51*$C$51</f>
        <v>1822757002218.8149</v>
      </c>
      <c r="BIB51" s="1847"/>
      <c r="BIC51" s="1847">
        <f t="shared" ref="BIC51" si="8979">BIA51*$C$51</f>
        <v>1868325927274.2852</v>
      </c>
      <c r="BID51" s="1847"/>
      <c r="BIE51" s="1847">
        <f t="shared" ref="BIE51" si="8980">BIC51*$C$51</f>
        <v>1915034075456.1421</v>
      </c>
      <c r="BIF51" s="1847"/>
      <c r="BIG51" s="1847">
        <f t="shared" ref="BIG51" si="8981">BIE51*$C$51</f>
        <v>1962909927342.5454</v>
      </c>
      <c r="BIH51" s="1847"/>
      <c r="BII51" s="1847">
        <f t="shared" ref="BII51" si="8982">BIG51*$C$51</f>
        <v>2011982675526.1089</v>
      </c>
      <c r="BIJ51" s="1847"/>
      <c r="BIK51" s="1847">
        <f t="shared" ref="BIK51" si="8983">BII51*$C$51</f>
        <v>2062282242414.2615</v>
      </c>
      <c r="BIL51" s="1847"/>
      <c r="BIM51" s="1847">
        <f t="shared" ref="BIM51" si="8984">BIK51*$C$51</f>
        <v>2113839298474.6179</v>
      </c>
      <c r="BIN51" s="1847"/>
      <c r="BIO51" s="1847">
        <f t="shared" ref="BIO51" si="8985">BIM51*$C$51</f>
        <v>2166685280936.4832</v>
      </c>
      <c r="BIP51" s="1847"/>
      <c r="BIQ51" s="1847">
        <f t="shared" ref="BIQ51" si="8986">BIO51*$C$51</f>
        <v>2220852412959.895</v>
      </c>
      <c r="BIR51" s="1847"/>
      <c r="BIS51" s="1847">
        <f t="shared" ref="BIS51" si="8987">BIQ51*$C$51</f>
        <v>2276373723283.8921</v>
      </c>
      <c r="BIT51" s="1847"/>
      <c r="BIU51" s="1847">
        <f t="shared" ref="BIU51" si="8988">BIS51*$C$51</f>
        <v>2333283066365.9893</v>
      </c>
      <c r="BIV51" s="1847"/>
      <c r="BIW51" s="1847">
        <f t="shared" ref="BIW51" si="8989">BIU51*$C$51</f>
        <v>2391615143025.1387</v>
      </c>
      <c r="BIX51" s="1847"/>
      <c r="BIY51" s="1847">
        <f t="shared" ref="BIY51" si="8990">BIW51*$C$51</f>
        <v>2451405521600.7671</v>
      </c>
      <c r="BIZ51" s="1847"/>
      <c r="BJA51" s="1847">
        <f t="shared" ref="BJA51" si="8991">BIY51*$C$51</f>
        <v>2512690659640.7861</v>
      </c>
      <c r="BJB51" s="1847"/>
      <c r="BJC51" s="1847">
        <f t="shared" ref="BJC51" si="8992">BJA51*$C$51</f>
        <v>2575507926131.8057</v>
      </c>
      <c r="BJD51" s="1847"/>
      <c r="BJE51" s="1847">
        <f t="shared" ref="BJE51" si="8993">BJC51*$C$51</f>
        <v>2639895624285.1006</v>
      </c>
      <c r="BJF51" s="1847"/>
      <c r="BJG51" s="1847">
        <f t="shared" ref="BJG51" si="8994">BJE51*$C$51</f>
        <v>2705893014892.228</v>
      </c>
      <c r="BJH51" s="1847"/>
      <c r="BJI51" s="1847">
        <f t="shared" ref="BJI51" si="8995">BJG51*$C$51</f>
        <v>2773540340264.5337</v>
      </c>
      <c r="BJJ51" s="1847"/>
      <c r="BJK51" s="1847">
        <f t="shared" ref="BJK51" si="8996">BJI51*$C$51</f>
        <v>2842878848771.147</v>
      </c>
      <c r="BJL51" s="1847"/>
      <c r="BJM51" s="1847">
        <f t="shared" ref="BJM51" si="8997">BJK51*$C$51</f>
        <v>2913950819990.4253</v>
      </c>
      <c r="BJN51" s="1847"/>
      <c r="BJO51" s="1847">
        <f t="shared" ref="BJO51" si="8998">BJM51*$C$51</f>
        <v>2986799590490.1855</v>
      </c>
      <c r="BJP51" s="1847"/>
      <c r="BJQ51" s="1847">
        <f t="shared" ref="BJQ51" si="8999">BJO51*$C$51</f>
        <v>3061469580252.4399</v>
      </c>
      <c r="BJR51" s="1847"/>
      <c r="BJS51" s="1847">
        <f t="shared" ref="BJS51" si="9000">BJQ51*$C$51</f>
        <v>3138006319758.7505</v>
      </c>
      <c r="BJT51" s="1847"/>
      <c r="BJU51" s="1847">
        <f t="shared" ref="BJU51" si="9001">BJS51*$C$51</f>
        <v>3216456477752.7188</v>
      </c>
      <c r="BJV51" s="1847"/>
      <c r="BJW51" s="1847">
        <f t="shared" ref="BJW51" si="9002">BJU51*$C$51</f>
        <v>3296867889696.5366</v>
      </c>
      <c r="BJX51" s="1847"/>
      <c r="BJY51" s="1847">
        <f t="shared" ref="BJY51" si="9003">BJW51*$C$51</f>
        <v>3379289586938.9497</v>
      </c>
      <c r="BJZ51" s="1847"/>
      <c r="BKA51" s="1847">
        <f t="shared" ref="BKA51" si="9004">BJY51*$C$51</f>
        <v>3463771826612.4233</v>
      </c>
      <c r="BKB51" s="1847"/>
      <c r="BKC51" s="1847">
        <f t="shared" ref="BKC51" si="9005">BKA51*$C$51</f>
        <v>3550366122277.7334</v>
      </c>
      <c r="BKD51" s="1847"/>
      <c r="BKE51" s="1847">
        <f t="shared" ref="BKE51" si="9006">BKC51*$C$51</f>
        <v>3639125275334.6763</v>
      </c>
      <c r="BKF51" s="1847"/>
      <c r="BKG51" s="1847">
        <f t="shared" ref="BKG51" si="9007">BKE51*$C$51</f>
        <v>3730103407218.043</v>
      </c>
      <c r="BKH51" s="1847"/>
      <c r="BKI51" s="1847">
        <f t="shared" ref="BKI51" si="9008">BKG51*$C$51</f>
        <v>3823355992398.4937</v>
      </c>
      <c r="BKJ51" s="1847"/>
      <c r="BKK51" s="1847">
        <f t="shared" ref="BKK51" si="9009">BKI51*$C$51</f>
        <v>3918939892208.4556</v>
      </c>
      <c r="BKL51" s="1847"/>
      <c r="BKM51" s="1847">
        <f t="shared" ref="BKM51" si="9010">BKK51*$C$51</f>
        <v>4016913389513.6665</v>
      </c>
      <c r="BKN51" s="1847"/>
      <c r="BKO51" s="1847">
        <f t="shared" ref="BKO51" si="9011">BKM51*$C$51</f>
        <v>4117336224251.5078</v>
      </c>
      <c r="BKP51" s="1847"/>
      <c r="BKQ51" s="1847">
        <f t="shared" ref="BKQ51" si="9012">BKO51*$C$51</f>
        <v>4220269629857.7949</v>
      </c>
      <c r="BKR51" s="1847"/>
      <c r="BKS51" s="1847">
        <f t="shared" ref="BKS51" si="9013">BKQ51*$C$51</f>
        <v>4325776370604.2393</v>
      </c>
      <c r="BKT51" s="1847"/>
      <c r="BKU51" s="1847">
        <f t="shared" ref="BKU51" si="9014">BKS51*$C$51</f>
        <v>4433920779869.3447</v>
      </c>
      <c r="BKV51" s="1847"/>
      <c r="BKW51" s="1847">
        <f t="shared" ref="BKW51" si="9015">BKU51*$C$51</f>
        <v>4544768799366.0781</v>
      </c>
      <c r="BKX51" s="1847"/>
      <c r="BKY51" s="1847">
        <f t="shared" ref="BKY51" si="9016">BKW51*$C$51</f>
        <v>4658388019350.2295</v>
      </c>
      <c r="BKZ51" s="1847"/>
      <c r="BLA51" s="1847">
        <f t="shared" ref="BLA51" si="9017">BKY51*$C$51</f>
        <v>4774847719833.9844</v>
      </c>
      <c r="BLB51" s="1847"/>
      <c r="BLC51" s="1847">
        <f t="shared" ref="BLC51" si="9018">BLA51*$C$51</f>
        <v>4894218912829.834</v>
      </c>
      <c r="BLD51" s="1847"/>
      <c r="BLE51" s="1847">
        <f t="shared" ref="BLE51" si="9019">BLC51*$C$51</f>
        <v>5016574385650.5791</v>
      </c>
      <c r="BLF51" s="1847"/>
      <c r="BLG51" s="1847">
        <f t="shared" ref="BLG51" si="9020">BLE51*$C$51</f>
        <v>5141988745291.8428</v>
      </c>
      <c r="BLH51" s="1847"/>
      <c r="BLI51" s="1847">
        <f t="shared" ref="BLI51" si="9021">BLG51*$C$51</f>
        <v>5270538463924.1387</v>
      </c>
      <c r="BLJ51" s="1847"/>
      <c r="BLK51" s="1847">
        <f t="shared" ref="BLK51" si="9022">BLI51*$C$51</f>
        <v>5402301925522.2412</v>
      </c>
      <c r="BLL51" s="1847"/>
      <c r="BLM51" s="1847">
        <f t="shared" ref="BLM51" si="9023">BLK51*$C$51</f>
        <v>5537359473660.2969</v>
      </c>
      <c r="BLN51" s="1847"/>
      <c r="BLO51" s="1847">
        <f t="shared" ref="BLO51" si="9024">BLM51*$C$51</f>
        <v>5675793460501.8037</v>
      </c>
      <c r="BLP51" s="1847"/>
      <c r="BLQ51" s="1847">
        <f t="shared" ref="BLQ51" si="9025">BLO51*$C$51</f>
        <v>5817688297014.3486</v>
      </c>
      <c r="BLR51" s="1847"/>
      <c r="BLS51" s="1847">
        <f t="shared" ref="BLS51" si="9026">BLQ51*$C$51</f>
        <v>5963130504439.707</v>
      </c>
      <c r="BLT51" s="1847"/>
      <c r="BLU51" s="1847">
        <f t="shared" ref="BLU51" si="9027">BLS51*$C$51</f>
        <v>6112208767050.6992</v>
      </c>
      <c r="BLV51" s="1847"/>
      <c r="BLW51" s="1847">
        <f t="shared" ref="BLW51" si="9028">BLU51*$C$51</f>
        <v>6265013986226.9658</v>
      </c>
      <c r="BLX51" s="1847"/>
      <c r="BLY51" s="1847">
        <f t="shared" ref="BLY51" si="9029">BLW51*$C$51</f>
        <v>6421639335882.6396</v>
      </c>
      <c r="BLZ51" s="1847"/>
      <c r="BMA51" s="1847">
        <f t="shared" ref="BMA51" si="9030">BLY51*$C$51</f>
        <v>6582180319279.7051</v>
      </c>
      <c r="BMB51" s="1847"/>
      <c r="BMC51" s="1847">
        <f t="shared" ref="BMC51" si="9031">BMA51*$C$51</f>
        <v>6746734827261.6973</v>
      </c>
      <c r="BMD51" s="1847"/>
      <c r="BME51" s="1847">
        <f t="shared" ref="BME51" si="9032">BMC51*$C$51</f>
        <v>6915403197943.2393</v>
      </c>
      <c r="BMF51" s="1847"/>
      <c r="BMG51" s="1847">
        <f t="shared" ref="BMG51" si="9033">BME51*$C$51</f>
        <v>7088288277891.8193</v>
      </c>
      <c r="BMH51" s="1847"/>
      <c r="BMI51" s="1847">
        <f t="shared" ref="BMI51" si="9034">BMG51*$C$51</f>
        <v>7265495484839.1143</v>
      </c>
      <c r="BMJ51" s="1847"/>
      <c r="BMK51" s="1847">
        <f t="shared" ref="BMK51" si="9035">BMI51*$C$51</f>
        <v>7447132871960.0918</v>
      </c>
      <c r="BML51" s="1847"/>
      <c r="BMM51" s="1847">
        <f t="shared" ref="BMM51" si="9036">BMK51*$C$51</f>
        <v>7633311193759.0938</v>
      </c>
      <c r="BMN51" s="1847"/>
      <c r="BMO51" s="1847">
        <f t="shared" ref="BMO51" si="9037">BMM51*$C$51</f>
        <v>7824143973603.0703</v>
      </c>
      <c r="BMP51" s="1847"/>
      <c r="BMQ51" s="1847">
        <f t="shared" ref="BMQ51" si="9038">BMO51*$C$51</f>
        <v>8019747572943.1465</v>
      </c>
      <c r="BMR51" s="1847"/>
      <c r="BMS51" s="1847">
        <f t="shared" ref="BMS51" si="9039">BMQ51*$C$51</f>
        <v>8220241262266.7246</v>
      </c>
      <c r="BMT51" s="1847"/>
      <c r="BMU51" s="1847">
        <f t="shared" ref="BMU51" si="9040">BMS51*$C$51</f>
        <v>8425747293823.3916</v>
      </c>
      <c r="BMV51" s="1847"/>
      <c r="BMW51" s="1847">
        <f t="shared" ref="BMW51" si="9041">BMU51*$C$51</f>
        <v>8636390976168.9756</v>
      </c>
      <c r="BMX51" s="1847"/>
      <c r="BMY51" s="1847">
        <f t="shared" ref="BMY51" si="9042">BMW51*$C$51</f>
        <v>8852300750573.1992</v>
      </c>
      <c r="BMZ51" s="1847"/>
      <c r="BNA51" s="1847">
        <f t="shared" ref="BNA51" si="9043">BMY51*$C$51</f>
        <v>9073608269337.5293</v>
      </c>
      <c r="BNB51" s="1847"/>
      <c r="BNC51" s="1847">
        <f t="shared" ref="BNC51" si="9044">BNA51*$C$51</f>
        <v>9300448476070.9668</v>
      </c>
      <c r="BND51" s="1847"/>
      <c r="BNE51" s="1847">
        <f t="shared" ref="BNE51" si="9045">BNC51*$C$51</f>
        <v>9532959687972.7402</v>
      </c>
      <c r="BNF51" s="1847"/>
      <c r="BNG51" s="1847">
        <f t="shared" ref="BNG51" si="9046">BNE51*$C$51</f>
        <v>9771283680172.0586</v>
      </c>
      <c r="BNH51" s="1847"/>
      <c r="BNI51" s="1847">
        <f t="shared" ref="BNI51" si="9047">BNG51*$C$51</f>
        <v>10015565772176.359</v>
      </c>
      <c r="BNJ51" s="1847"/>
      <c r="BNK51" s="1847">
        <f t="shared" ref="BNK51" si="9048">BNI51*$C$51</f>
        <v>10265954916480.768</v>
      </c>
      <c r="BNL51" s="1847"/>
      <c r="BNM51" s="1847">
        <f t="shared" ref="BNM51" si="9049">BNK51*$C$51</f>
        <v>10522603789392.785</v>
      </c>
      <c r="BNN51" s="1847"/>
      <c r="BNO51" s="1847">
        <f t="shared" ref="BNO51" si="9050">BNM51*$C$51</f>
        <v>10785668884127.604</v>
      </c>
      <c r="BNP51" s="1847"/>
      <c r="BNQ51" s="1847">
        <f t="shared" ref="BNQ51" si="9051">BNO51*$C$51</f>
        <v>11055310606230.793</v>
      </c>
      <c r="BNR51" s="1847"/>
      <c r="BNS51" s="1847">
        <f t="shared" ref="BNS51" si="9052">BNQ51*$C$51</f>
        <v>11331693371386.563</v>
      </c>
      <c r="BNT51" s="1847"/>
      <c r="BNU51" s="1847">
        <f t="shared" ref="BNU51" si="9053">BNS51*$C$51</f>
        <v>11614985705671.225</v>
      </c>
      <c r="BNV51" s="1847"/>
      <c r="BNW51" s="1847">
        <f t="shared" ref="BNW51" si="9054">BNU51*$C$51</f>
        <v>11905360348313.004</v>
      </c>
      <c r="BNX51" s="1847"/>
      <c r="BNY51" s="1847">
        <f t="shared" ref="BNY51" si="9055">BNW51*$C$51</f>
        <v>12202994357020.828</v>
      </c>
      <c r="BNZ51" s="1847"/>
      <c r="BOA51" s="1847">
        <f t="shared" ref="BOA51" si="9056">BNY51*$C$51</f>
        <v>12508069215946.348</v>
      </c>
      <c r="BOB51" s="1847"/>
      <c r="BOC51" s="1847">
        <f t="shared" ref="BOC51" si="9057">BOA51*$C$51</f>
        <v>12820770946345.006</v>
      </c>
      <c r="BOD51" s="1847"/>
      <c r="BOE51" s="1847">
        <f t="shared" ref="BOE51" si="9058">BOC51*$C$51</f>
        <v>13141290220003.629</v>
      </c>
      <c r="BOF51" s="1847"/>
      <c r="BOG51" s="1847">
        <f t="shared" ref="BOG51" si="9059">BOE51*$C$51</f>
        <v>13469822475503.719</v>
      </c>
      <c r="BOH51" s="1847"/>
      <c r="BOI51" s="1847">
        <f t="shared" ref="BOI51" si="9060">BOG51*$C$51</f>
        <v>13806568037391.311</v>
      </c>
      <c r="BOJ51" s="1847"/>
      <c r="BOK51" s="1847">
        <f t="shared" ref="BOK51" si="9061">BOI51*$C$51</f>
        <v>14151732238326.092</v>
      </c>
      <c r="BOL51" s="1847"/>
      <c r="BOM51" s="1847">
        <f t="shared" ref="BOM51" si="9062">BOK51*$C$51</f>
        <v>14505525544284.242</v>
      </c>
      <c r="BON51" s="1847"/>
      <c r="BOO51" s="1847">
        <f t="shared" ref="BOO51" si="9063">BOM51*$C$51</f>
        <v>14868163682891.348</v>
      </c>
      <c r="BOP51" s="1847"/>
      <c r="BOQ51" s="1847">
        <f t="shared" ref="BOQ51" si="9064">BOO51*$C$51</f>
        <v>15239867774963.631</v>
      </c>
      <c r="BOR51" s="1847"/>
      <c r="BOS51" s="1847">
        <f t="shared" ref="BOS51" si="9065">BOQ51*$C$51</f>
        <v>15620864469337.721</v>
      </c>
      <c r="BOT51" s="1847"/>
      <c r="BOU51" s="1847">
        <f t="shared" ref="BOU51" si="9066">BOS51*$C$51</f>
        <v>16011386081071.162</v>
      </c>
      <c r="BOV51" s="1847"/>
      <c r="BOW51" s="1847">
        <f t="shared" ref="BOW51" si="9067">BOU51*$C$51</f>
        <v>16411670733097.939</v>
      </c>
      <c r="BOX51" s="1847"/>
      <c r="BOY51" s="1847">
        <f t="shared" ref="BOY51" si="9068">BOW51*$C$51</f>
        <v>16821962501425.387</v>
      </c>
      <c r="BOZ51" s="1847"/>
      <c r="BPA51" s="1847">
        <f t="shared" ref="BPA51" si="9069">BOY51*$C$51</f>
        <v>17242511563961.02</v>
      </c>
      <c r="BPB51" s="1847"/>
      <c r="BPC51" s="1847">
        <f t="shared" ref="BPC51" si="9070">BPA51*$C$51</f>
        <v>17673574353060.043</v>
      </c>
      <c r="BPD51" s="1847"/>
      <c r="BPE51" s="1847">
        <f t="shared" ref="BPE51" si="9071">BPC51*$C$51</f>
        <v>18115413711886.543</v>
      </c>
      <c r="BPF51" s="1847"/>
      <c r="BPG51" s="1847">
        <f t="shared" ref="BPG51" si="9072">BPE51*$C$51</f>
        <v>18568299054683.703</v>
      </c>
      <c r="BPH51" s="1847"/>
      <c r="BPI51" s="1847">
        <f t="shared" ref="BPI51" si="9073">BPG51*$C$51</f>
        <v>19032506531050.793</v>
      </c>
      <c r="BPJ51" s="1847"/>
      <c r="BPK51" s="1847">
        <f t="shared" ref="BPK51" si="9074">BPI51*$C$51</f>
        <v>19508319194327.063</v>
      </c>
      <c r="BPL51" s="1847"/>
      <c r="BPM51" s="1847">
        <f t="shared" ref="BPM51" si="9075">BPK51*$C$51</f>
        <v>19996027174185.238</v>
      </c>
      <c r="BPN51" s="1847"/>
      <c r="BPO51" s="1847">
        <f t="shared" ref="BPO51" si="9076">BPM51*$C$51</f>
        <v>20495927853539.867</v>
      </c>
      <c r="BPP51" s="1847"/>
      <c r="BPQ51" s="1847">
        <f t="shared" ref="BPQ51" si="9077">BPO51*$C$51</f>
        <v>21008326049878.363</v>
      </c>
      <c r="BPR51" s="1847"/>
      <c r="BPS51" s="1847">
        <f t="shared" ref="BPS51" si="9078">BPQ51*$C$51</f>
        <v>21533534201125.32</v>
      </c>
      <c r="BPT51" s="1847"/>
      <c r="BPU51" s="1847">
        <f t="shared" ref="BPU51" si="9079">BPS51*$C$51</f>
        <v>22071872556153.453</v>
      </c>
      <c r="BPV51" s="1847"/>
      <c r="BPW51" s="1847">
        <f t="shared" ref="BPW51" si="9080">BPU51*$C$51</f>
        <v>22623669370057.289</v>
      </c>
      <c r="BPX51" s="1847"/>
      <c r="BPY51" s="1847">
        <f t="shared" ref="BPY51" si="9081">BPW51*$C$51</f>
        <v>23189261104308.719</v>
      </c>
      <c r="BPZ51" s="1847"/>
      <c r="BQA51" s="1847">
        <f t="shared" ref="BQA51" si="9082">BPY51*$C$51</f>
        <v>23768992631916.434</v>
      </c>
      <c r="BQB51" s="1847"/>
      <c r="BQC51" s="1847">
        <f t="shared" ref="BQC51" si="9083">BQA51*$C$51</f>
        <v>24363217447714.344</v>
      </c>
      <c r="BQD51" s="1847"/>
      <c r="BQE51" s="1847">
        <f t="shared" ref="BQE51" si="9084">BQC51*$C$51</f>
        <v>24972297883907.199</v>
      </c>
      <c r="BQF51" s="1847"/>
      <c r="BQG51" s="1847">
        <f t="shared" ref="BQG51" si="9085">BQE51*$C$51</f>
        <v>25596605331004.879</v>
      </c>
      <c r="BQH51" s="1847"/>
      <c r="BQI51" s="1847">
        <f t="shared" ref="BQI51" si="9086">BQG51*$C$51</f>
        <v>26236520464280</v>
      </c>
      <c r="BQJ51" s="1847"/>
      <c r="BQK51" s="1847">
        <f t="shared" ref="BQK51" si="9087">BQI51*$C$51</f>
        <v>26892433475886.996</v>
      </c>
      <c r="BQL51" s="1847"/>
      <c r="BQM51" s="1847">
        <f t="shared" ref="BQM51" si="9088">BQK51*$C$51</f>
        <v>27564744312784.168</v>
      </c>
      <c r="BQN51" s="1847"/>
      <c r="BQO51" s="1847">
        <f t="shared" ref="BQO51" si="9089">BQM51*$C$51</f>
        <v>28253862920603.77</v>
      </c>
      <c r="BQP51" s="1847"/>
      <c r="BQQ51" s="1847">
        <f t="shared" ref="BQQ51" si="9090">BQO51*$C$51</f>
        <v>28960209493618.859</v>
      </c>
      <c r="BQR51" s="1847"/>
      <c r="BQS51" s="1847">
        <f t="shared" ref="BQS51" si="9091">BQQ51*$C$51</f>
        <v>29684214730959.328</v>
      </c>
      <c r="BQT51" s="1847"/>
      <c r="BQU51" s="1847">
        <f t="shared" ref="BQU51" si="9092">BQS51*$C$51</f>
        <v>30426320099233.309</v>
      </c>
      <c r="BQV51" s="1847"/>
      <c r="BQW51" s="1847">
        <f t="shared" ref="BQW51" si="9093">BQU51*$C$51</f>
        <v>31186978101714.137</v>
      </c>
      <c r="BQX51" s="1847"/>
      <c r="BQY51" s="1847">
        <f t="shared" ref="BQY51" si="9094">BQW51*$C$51</f>
        <v>31966652554256.988</v>
      </c>
      <c r="BQZ51" s="1847"/>
      <c r="BRA51" s="1847">
        <f t="shared" ref="BRA51" si="9095">BQY51*$C$51</f>
        <v>32765818868113.41</v>
      </c>
      <c r="BRB51" s="1847"/>
      <c r="BRC51" s="1847">
        <f t="shared" ref="BRC51" si="9096">BRA51*$C$51</f>
        <v>33584964339816.242</v>
      </c>
      <c r="BRD51" s="1847"/>
      <c r="BRE51" s="1847">
        <f t="shared" ref="BRE51" si="9097">BRC51*$C$51</f>
        <v>34424588448311.645</v>
      </c>
      <c r="BRF51" s="1847"/>
      <c r="BRG51" s="1847">
        <f t="shared" ref="BRG51" si="9098">BRE51*$C$51</f>
        <v>35285203159519.43</v>
      </c>
      <c r="BRH51" s="1847"/>
      <c r="BRI51" s="1847">
        <f t="shared" ref="BRI51" si="9099">BRG51*$C$51</f>
        <v>36167333238507.414</v>
      </c>
      <c r="BRJ51" s="1847"/>
      <c r="BRK51" s="1847">
        <f t="shared" ref="BRK51" si="9100">BRI51*$C$51</f>
        <v>37071516569470.094</v>
      </c>
      <c r="BRL51" s="1847"/>
      <c r="BRM51" s="1847">
        <f t="shared" ref="BRM51" si="9101">BRK51*$C$51</f>
        <v>37998304483706.844</v>
      </c>
      <c r="BRN51" s="1847"/>
      <c r="BRO51" s="1847">
        <f t="shared" ref="BRO51" si="9102">BRM51*$C$51</f>
        <v>38948262095799.508</v>
      </c>
      <c r="BRP51" s="1847"/>
      <c r="BRQ51" s="1847">
        <f t="shared" ref="BRQ51" si="9103">BRO51*$C$51</f>
        <v>39921968648194.492</v>
      </c>
      <c r="BRR51" s="1847"/>
      <c r="BRS51" s="1847">
        <f t="shared" ref="BRS51" si="9104">BRQ51*$C$51</f>
        <v>40920017864399.352</v>
      </c>
      <c r="BRT51" s="1847"/>
      <c r="BRU51" s="1847">
        <f t="shared" ref="BRU51" si="9105">BRS51*$C$51</f>
        <v>41943018311009.328</v>
      </c>
      <c r="BRV51" s="1847"/>
      <c r="BRW51" s="1847">
        <f t="shared" ref="BRW51" si="9106">BRU51*$C$51</f>
        <v>42991593768784.555</v>
      </c>
      <c r="BRX51" s="1847"/>
      <c r="BRY51" s="1847">
        <f t="shared" ref="BRY51" si="9107">BRW51*$C$51</f>
        <v>44066383613004.164</v>
      </c>
      <c r="BRZ51" s="1847"/>
      <c r="BSA51" s="1847">
        <f t="shared" ref="BSA51" si="9108">BRY51*$C$51</f>
        <v>45168043203329.266</v>
      </c>
      <c r="BSB51" s="1847"/>
      <c r="BSC51" s="1847">
        <f t="shared" ref="BSC51" si="9109">BSA51*$C$51</f>
        <v>46297244283412.492</v>
      </c>
      <c r="BSD51" s="1847"/>
      <c r="BSE51" s="1847">
        <f t="shared" ref="BSE51" si="9110">BSC51*$C$51</f>
        <v>47454675390497.797</v>
      </c>
      <c r="BSF51" s="1847"/>
      <c r="BSG51" s="1847">
        <f t="shared" ref="BSG51" si="9111">BSE51*$C$51</f>
        <v>48641042275260.234</v>
      </c>
      <c r="BSH51" s="1847"/>
      <c r="BSI51" s="1847">
        <f t="shared" ref="BSI51" si="9112">BSG51*$C$51</f>
        <v>49857068332141.734</v>
      </c>
      <c r="BSJ51" s="1847"/>
      <c r="BSK51" s="1847">
        <f t="shared" ref="BSK51" si="9113">BSI51*$C$51</f>
        <v>51103495040445.273</v>
      </c>
      <c r="BSL51" s="1847"/>
      <c r="BSM51" s="1847">
        <f t="shared" ref="BSM51" si="9114">BSK51*$C$51</f>
        <v>52381082416456.398</v>
      </c>
      <c r="BSN51" s="1847"/>
      <c r="BSO51" s="1847">
        <f t="shared" ref="BSO51" si="9115">BSM51*$C$51</f>
        <v>53690609476867.805</v>
      </c>
      <c r="BSP51" s="1847"/>
      <c r="BSQ51" s="1847">
        <f t="shared" ref="BSQ51" si="9116">BSO51*$C$51</f>
        <v>55032874713789.492</v>
      </c>
      <c r="BSR51" s="1847"/>
      <c r="BSS51" s="1847">
        <f t="shared" ref="BSS51" si="9117">BSQ51*$C$51</f>
        <v>56408696581634.227</v>
      </c>
      <c r="BST51" s="1847"/>
      <c r="BSU51" s="1847">
        <f t="shared" ref="BSU51" si="9118">BSS51*$C$51</f>
        <v>57818913996175.078</v>
      </c>
      <c r="BSV51" s="1847"/>
      <c r="BSW51" s="1847">
        <f t="shared" ref="BSW51" si="9119">BSU51*$C$51</f>
        <v>59264386846079.453</v>
      </c>
      <c r="BSX51" s="1847"/>
      <c r="BSY51" s="1847">
        <f t="shared" ref="BSY51" si="9120">BSW51*$C$51</f>
        <v>60745996517231.438</v>
      </c>
      <c r="BSZ51" s="1847"/>
      <c r="BTA51" s="1847">
        <f t="shared" ref="BTA51" si="9121">BSY51*$C$51</f>
        <v>62264646430162.219</v>
      </c>
      <c r="BTB51" s="1847"/>
      <c r="BTC51" s="1847">
        <f t="shared" ref="BTC51" si="9122">BTA51*$C$51</f>
        <v>63821262590916.266</v>
      </c>
      <c r="BTD51" s="1847"/>
      <c r="BTE51" s="1847">
        <f t="shared" ref="BTE51" si="9123">BTC51*$C$51</f>
        <v>65416794155689.164</v>
      </c>
      <c r="BTF51" s="1847"/>
      <c r="BTG51" s="1847">
        <f t="shared" ref="BTG51" si="9124">BTE51*$C$51</f>
        <v>67052214009581.391</v>
      </c>
      <c r="BTH51" s="1847"/>
      <c r="BTI51" s="1847">
        <f t="shared" ref="BTI51" si="9125">BTG51*$C$51</f>
        <v>68728519359820.922</v>
      </c>
      <c r="BTJ51" s="1847"/>
      <c r="BTK51" s="1847">
        <f t="shared" ref="BTK51" si="9126">BTI51*$C$51</f>
        <v>70446732343816.438</v>
      </c>
      <c r="BTL51" s="1847"/>
      <c r="BTM51" s="1847">
        <f t="shared" ref="BTM51" si="9127">BTK51*$C$51</f>
        <v>72207900652411.844</v>
      </c>
      <c r="BTN51" s="1847"/>
      <c r="BTO51" s="1847">
        <f t="shared" ref="BTO51" si="9128">BTM51*$C$51</f>
        <v>74013098168722.141</v>
      </c>
      <c r="BTP51" s="1847"/>
      <c r="BTQ51" s="1847">
        <f t="shared" ref="BTQ51" si="9129">BTO51*$C$51</f>
        <v>75863425622940.188</v>
      </c>
      <c r="BTR51" s="1847"/>
      <c r="BTS51" s="1847">
        <f t="shared" ref="BTS51" si="9130">BTQ51*$C$51</f>
        <v>77760011263513.688</v>
      </c>
      <c r="BTT51" s="1847"/>
      <c r="BTU51" s="1847">
        <f t="shared" ref="BTU51" si="9131">BTS51*$C$51</f>
        <v>79704011545101.516</v>
      </c>
      <c r="BTV51" s="1847"/>
      <c r="BTW51" s="1847">
        <f t="shared" ref="BTW51" si="9132">BTU51*$C$51</f>
        <v>81696611833729.047</v>
      </c>
      <c r="BTX51" s="1847"/>
      <c r="BTY51" s="1847">
        <f t="shared" ref="BTY51" si="9133">BTW51*$C$51</f>
        <v>83739027129572.266</v>
      </c>
      <c r="BTZ51" s="1847"/>
      <c r="BUA51" s="1847">
        <f t="shared" ref="BUA51" si="9134">BTY51*$C$51</f>
        <v>85832502807811.563</v>
      </c>
      <c r="BUB51" s="1847"/>
      <c r="BUC51" s="1847">
        <f t="shared" ref="BUC51" si="9135">BUA51*$C$51</f>
        <v>87978315378006.844</v>
      </c>
      <c r="BUD51" s="1847"/>
      <c r="BUE51" s="1847">
        <f t="shared" ref="BUE51" si="9136">BUC51*$C$51</f>
        <v>90177773262457</v>
      </c>
      <c r="BUF51" s="1847"/>
      <c r="BUG51" s="1847">
        <f t="shared" ref="BUG51" si="9137">BUE51*$C$51</f>
        <v>92432217594018.422</v>
      </c>
      <c r="BUH51" s="1847"/>
      <c r="BUI51" s="1847">
        <f t="shared" ref="BUI51" si="9138">BUG51*$C$51</f>
        <v>94743023033868.875</v>
      </c>
      <c r="BUJ51" s="1847"/>
      <c r="BUK51" s="1847">
        <f t="shared" ref="BUK51" si="9139">BUI51*$C$51</f>
        <v>97111598609715.594</v>
      </c>
      <c r="BUL51" s="1847"/>
      <c r="BUM51" s="1847">
        <f t="shared" ref="BUM51" si="9140">BUK51*$C$51</f>
        <v>99539388574958.469</v>
      </c>
      <c r="BUN51" s="1847"/>
      <c r="BUO51" s="1847">
        <f t="shared" ref="BUO51" si="9141">BUM51*$C$51</f>
        <v>102027873289332.42</v>
      </c>
      <c r="BUP51" s="1847"/>
      <c r="BUQ51" s="1847">
        <f t="shared" ref="BUQ51" si="9142">BUO51*$C$51</f>
        <v>104578570121565.72</v>
      </c>
      <c r="BUR51" s="1847"/>
      <c r="BUS51" s="1847">
        <f t="shared" ref="BUS51" si="9143">BUQ51*$C$51</f>
        <v>107193034374604.86</v>
      </c>
      <c r="BUT51" s="1847"/>
      <c r="BUU51" s="1847">
        <f t="shared" ref="BUU51" si="9144">BUS51*$C$51</f>
        <v>109872860233969.97</v>
      </c>
      <c r="BUV51" s="1847"/>
      <c r="BUW51" s="1847">
        <f t="shared" ref="BUW51" si="9145">BUU51*$C$51</f>
        <v>112619681739819.2</v>
      </c>
      <c r="BUX51" s="1847"/>
      <c r="BUY51" s="1847">
        <f t="shared" ref="BUY51" si="9146">BUW51*$C$51</f>
        <v>115435173783314.67</v>
      </c>
      <c r="BUZ51" s="1847"/>
      <c r="BVA51" s="1847">
        <f t="shared" ref="BVA51" si="9147">BUY51*$C$51</f>
        <v>118321053127897.53</v>
      </c>
      <c r="BVB51" s="1847"/>
      <c r="BVC51" s="1847">
        <f t="shared" ref="BVC51" si="9148">BVA51*$C$51</f>
        <v>121279079456094.95</v>
      </c>
      <c r="BVD51" s="1847"/>
      <c r="BVE51" s="1847">
        <f t="shared" ref="BVE51" si="9149">BVC51*$C$51</f>
        <v>124311056442497.31</v>
      </c>
      <c r="BVF51" s="1847"/>
      <c r="BVG51" s="1847">
        <f t="shared" ref="BVG51" si="9150">BVE51*$C$51</f>
        <v>127418832853559.73</v>
      </c>
      <c r="BVH51" s="1847"/>
      <c r="BVI51" s="1847">
        <f t="shared" ref="BVI51" si="9151">BVG51*$C$51</f>
        <v>130604303674898.72</v>
      </c>
      <c r="BVJ51" s="1847"/>
      <c r="BVK51" s="1847">
        <f t="shared" ref="BVK51" si="9152">BVI51*$C$51</f>
        <v>133869411266771.17</v>
      </c>
      <c r="BVL51" s="1847"/>
      <c r="BVM51" s="1847">
        <f t="shared" ref="BVM51" si="9153">BVK51*$C$51</f>
        <v>137216146548440.44</v>
      </c>
      <c r="BVN51" s="1847"/>
      <c r="BVO51" s="1847">
        <f t="shared" ref="BVO51" si="9154">BVM51*$C$51</f>
        <v>140646550212151.44</v>
      </c>
      <c r="BVP51" s="1847"/>
      <c r="BVQ51" s="1847">
        <f t="shared" ref="BVQ51" si="9155">BVO51*$C$51</f>
        <v>144162713967455.22</v>
      </c>
      <c r="BVR51" s="1847"/>
      <c r="BVS51" s="1847">
        <f t="shared" ref="BVS51" si="9156">BVQ51*$C$51</f>
        <v>147766781816641.59</v>
      </c>
      <c r="BVT51" s="1847"/>
      <c r="BVU51" s="1847">
        <f t="shared" ref="BVU51" si="9157">BVS51*$C$51</f>
        <v>151460951362057.63</v>
      </c>
      <c r="BVV51" s="1847"/>
      <c r="BVW51" s="1847">
        <f t="shared" ref="BVW51" si="9158">BVU51*$C$51</f>
        <v>155247475146109.06</v>
      </c>
      <c r="BVX51" s="1847"/>
      <c r="BVY51" s="1847">
        <f t="shared" ref="BVY51" si="9159">BVW51*$C$51</f>
        <v>159128662024761.78</v>
      </c>
      <c r="BVZ51" s="1847"/>
      <c r="BWA51" s="1847">
        <f t="shared" ref="BWA51" si="9160">BVY51*$C$51</f>
        <v>163106878575380.81</v>
      </c>
      <c r="BWB51" s="1847"/>
      <c r="BWC51" s="1847">
        <f t="shared" ref="BWC51" si="9161">BWA51*$C$51</f>
        <v>167184550539765.31</v>
      </c>
      <c r="BWD51" s="1847"/>
      <c r="BWE51" s="1847">
        <f t="shared" ref="BWE51" si="9162">BWC51*$C$51</f>
        <v>171364164303259.44</v>
      </c>
      <c r="BWF51" s="1847"/>
      <c r="BWG51" s="1847">
        <f t="shared" ref="BWG51" si="9163">BWE51*$C$51</f>
        <v>175648268410840.91</v>
      </c>
      <c r="BWH51" s="1847"/>
      <c r="BWI51" s="1847">
        <f t="shared" ref="BWI51" si="9164">BWG51*$C$51</f>
        <v>180039475121111.91</v>
      </c>
      <c r="BWJ51" s="1847"/>
      <c r="BWK51" s="1847">
        <f t="shared" ref="BWK51" si="9165">BWI51*$C$51</f>
        <v>184540461999139.69</v>
      </c>
      <c r="BWL51" s="1847"/>
      <c r="BWM51" s="1847">
        <f t="shared" ref="BWM51" si="9166">BWK51*$C$51</f>
        <v>189153973549118.16</v>
      </c>
      <c r="BWN51" s="1847"/>
      <c r="BWO51" s="1847">
        <f t="shared" ref="BWO51" si="9167">BWM51*$C$51</f>
        <v>193882822887846.09</v>
      </c>
      <c r="BWP51" s="1847"/>
      <c r="BWQ51" s="1847">
        <f t="shared" ref="BWQ51" si="9168">BWO51*$C$51</f>
        <v>198729893460042.22</v>
      </c>
      <c r="BWR51" s="1847"/>
      <c r="BWS51" s="1847">
        <f t="shared" ref="BWS51" si="9169">BWQ51*$C$51</f>
        <v>203698140796543.25</v>
      </c>
      <c r="BWT51" s="1847"/>
      <c r="BWU51" s="1847">
        <f t="shared" ref="BWU51" si="9170">BWS51*$C$51</f>
        <v>208790594316456.81</v>
      </c>
      <c r="BWV51" s="1847"/>
      <c r="BWW51" s="1847">
        <f t="shared" ref="BWW51" si="9171">BWU51*$C$51</f>
        <v>214010359174368.22</v>
      </c>
      <c r="BWX51" s="1847"/>
      <c r="BWY51" s="1847">
        <f t="shared" ref="BWY51" si="9172">BWW51*$C$51</f>
        <v>219360618153727.41</v>
      </c>
      <c r="BWZ51" s="1847"/>
      <c r="BXA51" s="1847">
        <f t="shared" ref="BXA51" si="9173">BWY51*$C$51</f>
        <v>224844633607570.56</v>
      </c>
      <c r="BXB51" s="1847"/>
      <c r="BXC51" s="1847">
        <f t="shared" ref="BXC51" si="9174">BXA51*$C$51</f>
        <v>230465749447759.81</v>
      </c>
      <c r="BXD51" s="1847"/>
      <c r="BXE51" s="1847">
        <f t="shared" ref="BXE51" si="9175">BXC51*$C$51</f>
        <v>236227393183953.78</v>
      </c>
      <c r="BXF51" s="1847"/>
      <c r="BXG51" s="1847">
        <f t="shared" ref="BXG51" si="9176">BXE51*$C$51</f>
        <v>242133078013552.59</v>
      </c>
      <c r="BXH51" s="1847"/>
      <c r="BXI51" s="1847">
        <f t="shared" ref="BXI51" si="9177">BXG51*$C$51</f>
        <v>248186404963891.38</v>
      </c>
      <c r="BXJ51" s="1847"/>
      <c r="BXK51" s="1847">
        <f t="shared" ref="BXK51" si="9178">BXI51*$C$51</f>
        <v>254391065087988.63</v>
      </c>
      <c r="BXL51" s="1847"/>
      <c r="BXM51" s="1847">
        <f t="shared" ref="BXM51" si="9179">BXK51*$C$51</f>
        <v>260750841715188.31</v>
      </c>
      <c r="BXN51" s="1847"/>
      <c r="BXO51" s="1847">
        <f t="shared" ref="BXO51" si="9180">BXM51*$C$51</f>
        <v>267269612758068</v>
      </c>
      <c r="BXP51" s="1847"/>
      <c r="BXQ51" s="1847">
        <f t="shared" ref="BXQ51" si="9181">BXO51*$C$51</f>
        <v>273951353077019.69</v>
      </c>
      <c r="BXR51" s="1847"/>
      <c r="BXS51" s="1847">
        <f t="shared" ref="BXS51" si="9182">BXQ51*$C$51</f>
        <v>280800136903945.16</v>
      </c>
      <c r="BXT51" s="1847"/>
      <c r="BXU51" s="1847">
        <f t="shared" ref="BXU51" si="9183">BXS51*$C$51</f>
        <v>287820140326543.75</v>
      </c>
      <c r="BXV51" s="1847"/>
      <c r="BXW51" s="1847">
        <f t="shared" ref="BXW51" si="9184">BXU51*$C$51</f>
        <v>295015643834707.31</v>
      </c>
      <c r="BXX51" s="1847"/>
      <c r="BXY51" s="1847">
        <f t="shared" ref="BXY51" si="9185">BXW51*$C$51</f>
        <v>302391034930575</v>
      </c>
      <c r="BXZ51" s="1847"/>
      <c r="BYA51" s="1847">
        <f t="shared" ref="BYA51" si="9186">BXY51*$C$51</f>
        <v>309950810803839.38</v>
      </c>
      <c r="BYB51" s="1847"/>
      <c r="BYC51" s="1847">
        <f t="shared" ref="BYC51" si="9187">BYA51*$C$51</f>
        <v>317699581073935.31</v>
      </c>
      <c r="BYD51" s="1847"/>
      <c r="BYE51" s="1847">
        <f t="shared" ref="BYE51" si="9188">BYC51*$C$51</f>
        <v>325642070600783.69</v>
      </c>
      <c r="BYF51" s="1847"/>
      <c r="BYG51" s="1847">
        <f t="shared" ref="BYG51" si="9189">BYE51*$C$51</f>
        <v>333783122365803.25</v>
      </c>
      <c r="BYH51" s="1847"/>
      <c r="BYI51" s="1847">
        <f t="shared" ref="BYI51" si="9190">BYG51*$C$51</f>
        <v>342127700424948.31</v>
      </c>
      <c r="BYJ51" s="1847"/>
      <c r="BYK51" s="1847">
        <f t="shared" ref="BYK51" si="9191">BYI51*$C$51</f>
        <v>350680892935572</v>
      </c>
      <c r="BYL51" s="1847"/>
      <c r="BYM51" s="1847">
        <f t="shared" ref="BYM51" si="9192">BYK51*$C$51</f>
        <v>359447915258961.25</v>
      </c>
      <c r="BYN51" s="1847"/>
      <c r="BYO51" s="1847">
        <f t="shared" ref="BYO51" si="9193">BYM51*$C$51</f>
        <v>368434113140435.25</v>
      </c>
      <c r="BYP51" s="1847"/>
      <c r="BYQ51" s="1847">
        <f t="shared" ref="BYQ51" si="9194">BYO51*$C$51</f>
        <v>377644965968946.13</v>
      </c>
      <c r="BYR51" s="1847"/>
      <c r="BYS51" s="1847">
        <f t="shared" ref="BYS51" si="9195">BYQ51*$C$51</f>
        <v>387086090118169.75</v>
      </c>
      <c r="BYT51" s="1847"/>
      <c r="BYU51" s="1847">
        <f t="shared" ref="BYU51" si="9196">BYS51*$C$51</f>
        <v>396763242371123.94</v>
      </c>
      <c r="BYV51" s="1847"/>
      <c r="BYW51" s="1847">
        <f t="shared" ref="BYW51" si="9197">BYU51*$C$51</f>
        <v>406682323430402</v>
      </c>
      <c r="BYX51" s="1847"/>
      <c r="BYY51" s="1847">
        <f t="shared" ref="BYY51" si="9198">BYW51*$C$51</f>
        <v>416849381516162</v>
      </c>
      <c r="BYZ51" s="1847"/>
      <c r="BZA51" s="1847">
        <f t="shared" ref="BZA51" si="9199">BYY51*$C$51</f>
        <v>427270616054066</v>
      </c>
      <c r="BZB51" s="1847"/>
      <c r="BZC51" s="1847">
        <f t="shared" ref="BZC51" si="9200">BZA51*$C$51</f>
        <v>437952381455417.63</v>
      </c>
      <c r="BZD51" s="1847"/>
      <c r="BZE51" s="1847">
        <f t="shared" ref="BZE51" si="9201">BZC51*$C$51</f>
        <v>448901190991803</v>
      </c>
      <c r="BZF51" s="1847"/>
      <c r="BZG51" s="1847">
        <f t="shared" ref="BZG51" si="9202">BZE51*$C$51</f>
        <v>460123720766598.06</v>
      </c>
      <c r="BZH51" s="1847"/>
      <c r="BZI51" s="1847">
        <f t="shared" ref="BZI51" si="9203">BZG51*$C$51</f>
        <v>471626813785763</v>
      </c>
      <c r="BZJ51" s="1847"/>
      <c r="BZK51" s="1847">
        <f t="shared" ref="BZK51" si="9204">BZI51*$C$51</f>
        <v>483417484130407.06</v>
      </c>
      <c r="BZL51" s="1847"/>
      <c r="BZM51" s="1847">
        <f t="shared" ref="BZM51" si="9205">BZK51*$C$51</f>
        <v>495502921233667.19</v>
      </c>
      <c r="BZN51" s="1847"/>
      <c r="BZO51" s="1847">
        <f t="shared" ref="BZO51" si="9206">BZM51*$C$51</f>
        <v>507890494264508.81</v>
      </c>
      <c r="BZP51" s="1847"/>
      <c r="BZQ51" s="1847">
        <f t="shared" ref="BZQ51" si="9207">BZO51*$C$51</f>
        <v>520587756621121.5</v>
      </c>
      <c r="BZR51" s="1847"/>
      <c r="BZS51" s="1847">
        <f t="shared" ref="BZS51" si="9208">BZQ51*$C$51</f>
        <v>533602450536649.5</v>
      </c>
      <c r="BZT51" s="1847"/>
      <c r="BZU51" s="1847">
        <f t="shared" ref="BZU51" si="9209">BZS51*$C$51</f>
        <v>546942511800065.69</v>
      </c>
      <c r="BZV51" s="1847"/>
      <c r="BZW51" s="1847">
        <f t="shared" ref="BZW51" si="9210">BZU51*$C$51</f>
        <v>560616074595067.25</v>
      </c>
      <c r="BZX51" s="1847"/>
      <c r="BZY51" s="1847">
        <f t="shared" ref="BZY51" si="9211">BZW51*$C$51</f>
        <v>574631476459943.88</v>
      </c>
      <c r="BZZ51" s="1847"/>
      <c r="CAA51" s="1847">
        <f t="shared" ref="CAA51" si="9212">BZY51*$C$51</f>
        <v>588997263371442.38</v>
      </c>
      <c r="CAB51" s="1847"/>
      <c r="CAC51" s="1847">
        <f t="shared" ref="CAC51" si="9213">CAA51*$C$51</f>
        <v>603722194955728.38</v>
      </c>
      <c r="CAD51" s="1847"/>
      <c r="CAE51" s="1847">
        <f t="shared" ref="CAE51" si="9214">CAC51*$C$51</f>
        <v>618815249829621.5</v>
      </c>
      <c r="CAF51" s="1847"/>
      <c r="CAG51" s="1847">
        <f t="shared" ref="CAG51" si="9215">CAE51*$C$51</f>
        <v>634285631075362</v>
      </c>
      <c r="CAH51" s="1847"/>
      <c r="CAI51" s="1847">
        <f t="shared" ref="CAI51" si="9216">CAG51*$C$51</f>
        <v>650142771852246</v>
      </c>
      <c r="CAJ51" s="1847"/>
      <c r="CAK51" s="1847">
        <f t="shared" ref="CAK51" si="9217">CAI51*$C$51</f>
        <v>666396341148552.13</v>
      </c>
      <c r="CAL51" s="1847"/>
      <c r="CAM51" s="1847">
        <f t="shared" ref="CAM51" si="9218">CAK51*$C$51</f>
        <v>683056249677265.88</v>
      </c>
      <c r="CAN51" s="1847"/>
      <c r="CAO51" s="1847">
        <f t="shared" ref="CAO51" si="9219">CAM51*$C$51</f>
        <v>700132655919197.5</v>
      </c>
      <c r="CAP51" s="1847"/>
      <c r="CAQ51" s="1847">
        <f t="shared" ref="CAQ51" si="9220">CAO51*$C$51</f>
        <v>717635972317177.38</v>
      </c>
      <c r="CAR51" s="1847"/>
      <c r="CAS51" s="1847">
        <f t="shared" ref="CAS51" si="9221">CAQ51*$C$51</f>
        <v>735576871625106.75</v>
      </c>
      <c r="CAT51" s="1847"/>
      <c r="CAU51" s="1847">
        <f t="shared" ref="CAU51" si="9222">CAS51*$C$51</f>
        <v>753966293415734.38</v>
      </c>
      <c r="CAV51" s="1847"/>
      <c r="CAW51" s="1847">
        <f t="shared" ref="CAW51" si="9223">CAU51*$C$51</f>
        <v>772815450751127.63</v>
      </c>
      <c r="CAX51" s="1847"/>
      <c r="CAY51" s="1847">
        <f t="shared" ref="CAY51" si="9224">CAW51*$C$51</f>
        <v>792135837019905.75</v>
      </c>
      <c r="CAZ51" s="1847"/>
      <c r="CBA51" s="1847">
        <f t="shared" ref="CBA51" si="9225">CAY51*$C$51</f>
        <v>811939232945403.38</v>
      </c>
      <c r="CBB51" s="1847"/>
      <c r="CBC51" s="1847">
        <f t="shared" ref="CBC51" si="9226">CBA51*$C$51</f>
        <v>832237713769038.38</v>
      </c>
      <c r="CBD51" s="1847"/>
      <c r="CBE51" s="1847">
        <f t="shared" ref="CBE51" si="9227">CBC51*$C$51</f>
        <v>853043656613264.25</v>
      </c>
      <c r="CBF51" s="1847"/>
      <c r="CBG51" s="1847">
        <f t="shared" ref="CBG51" si="9228">CBE51*$C$51</f>
        <v>874369748028595.75</v>
      </c>
      <c r="CBH51" s="1847"/>
      <c r="CBI51" s="1847">
        <f t="shared" ref="CBI51" si="9229">CBG51*$C$51</f>
        <v>896228991729310.63</v>
      </c>
      <c r="CBJ51" s="1847"/>
      <c r="CBK51" s="1847">
        <f t="shared" ref="CBK51" si="9230">CBI51*$C$51</f>
        <v>918634716522543.25</v>
      </c>
      <c r="CBL51" s="1847"/>
      <c r="CBM51" s="1847">
        <f t="shared" ref="CBM51" si="9231">CBK51*$C$51</f>
        <v>941600584435606.75</v>
      </c>
      <c r="CBN51" s="1847"/>
      <c r="CBO51" s="1847">
        <f t="shared" ref="CBO51" si="9232">CBM51*$C$51</f>
        <v>965140599046496.88</v>
      </c>
      <c r="CBP51" s="1847"/>
      <c r="CBQ51" s="1847">
        <f t="shared" ref="CBQ51" si="9233">CBO51*$C$51</f>
        <v>989269114022659.25</v>
      </c>
      <c r="CBR51" s="1847"/>
      <c r="CBS51" s="1847">
        <f t="shared" ref="CBS51" si="9234">CBQ51*$C$51</f>
        <v>1014000841873225.6</v>
      </c>
      <c r="CBT51" s="1847"/>
      <c r="CBU51" s="1847">
        <f t="shared" ref="CBU51" si="9235">CBS51*$C$51</f>
        <v>1039350862920056.1</v>
      </c>
      <c r="CBV51" s="1847"/>
      <c r="CBW51" s="1847">
        <f t="shared" ref="CBW51" si="9236">CBU51*$C$51</f>
        <v>1065334634493057.4</v>
      </c>
      <c r="CBX51" s="1847"/>
      <c r="CBY51" s="1847">
        <f t="shared" ref="CBY51" si="9237">CBW51*$C$51</f>
        <v>1091968000355383.8</v>
      </c>
      <c r="CBZ51" s="1847"/>
      <c r="CCA51" s="1847">
        <f t="shared" ref="CCA51" si="9238">CBY51*$C$51</f>
        <v>1119267200364268.3</v>
      </c>
      <c r="CCB51" s="1847"/>
      <c r="CCC51" s="1847">
        <f t="shared" ref="CCC51" si="9239">CCA51*$C$51</f>
        <v>1147248880373374.8</v>
      </c>
      <c r="CCD51" s="1847"/>
      <c r="CCE51" s="1847">
        <f t="shared" ref="CCE51" si="9240">CCC51*$C$51</f>
        <v>1175930102382709</v>
      </c>
      <c r="CCF51" s="1847"/>
      <c r="CCG51" s="1847">
        <f t="shared" ref="CCG51" si="9241">CCE51*$C$51</f>
        <v>1205328354942276.5</v>
      </c>
      <c r="CCH51" s="1847"/>
      <c r="CCI51" s="1847">
        <f t="shared" ref="CCI51" si="9242">CCG51*$C$51</f>
        <v>1235461563815833.3</v>
      </c>
      <c r="CCJ51" s="1847"/>
      <c r="CCK51" s="1847">
        <f t="shared" ref="CCK51" si="9243">CCI51*$C$51</f>
        <v>1266348102911229</v>
      </c>
      <c r="CCL51" s="1847"/>
      <c r="CCM51" s="1847">
        <f t="shared" ref="CCM51" si="9244">CCK51*$C$51</f>
        <v>1298006805484009.5</v>
      </c>
      <c r="CCN51" s="1847"/>
      <c r="CCO51" s="1847">
        <f t="shared" ref="CCO51" si="9245">CCM51*$C$51</f>
        <v>1330456975621109.5</v>
      </c>
      <c r="CCP51" s="1847"/>
      <c r="CCQ51" s="1847">
        <f t="shared" ref="CCQ51" si="9246">CCO51*$C$51</f>
        <v>1363718400011637</v>
      </c>
      <c r="CCR51" s="1847"/>
      <c r="CCS51" s="1847">
        <f t="shared" ref="CCS51" si="9247">CCQ51*$C$51</f>
        <v>1397811360011927.8</v>
      </c>
      <c r="CCT51" s="1847"/>
      <c r="CCU51" s="1847">
        <f t="shared" ref="CCU51" si="9248">CCS51*$C$51</f>
        <v>1432756644012225.8</v>
      </c>
      <c r="CCV51" s="1847"/>
      <c r="CCW51" s="1847">
        <f t="shared" ref="CCW51" si="9249">CCU51*$C$51</f>
        <v>1468575560112531.3</v>
      </c>
      <c r="CCX51" s="1847"/>
      <c r="CCY51" s="1847">
        <f t="shared" ref="CCY51" si="9250">CCW51*$C$51</f>
        <v>1505289949115344.5</v>
      </c>
      <c r="CCZ51" s="1847"/>
      <c r="CDA51" s="1847">
        <f t="shared" ref="CDA51" si="9251">CCY51*$C$51</f>
        <v>1542922197843228</v>
      </c>
      <c r="CDB51" s="1847"/>
      <c r="CDC51" s="1847">
        <f t="shared" ref="CDC51" si="9252">CDA51*$C$51</f>
        <v>1581495252789308.5</v>
      </c>
      <c r="CDD51" s="1847"/>
      <c r="CDE51" s="1847">
        <f t="shared" ref="CDE51" si="9253">CDC51*$C$51</f>
        <v>1621032634109041</v>
      </c>
      <c r="CDF51" s="1847"/>
      <c r="CDG51" s="1847">
        <f t="shared" ref="CDG51" si="9254">CDE51*$C$51</f>
        <v>1661558449961767</v>
      </c>
      <c r="CDH51" s="1847"/>
      <c r="CDI51" s="1847">
        <f t="shared" ref="CDI51" si="9255">CDG51*$C$51</f>
        <v>1703097411210811</v>
      </c>
      <c r="CDJ51" s="1847"/>
      <c r="CDK51" s="1847">
        <f t="shared" ref="CDK51" si="9256">CDI51*$C$51</f>
        <v>1745674846491081</v>
      </c>
      <c r="CDL51" s="1847"/>
      <c r="CDM51" s="1847">
        <f t="shared" ref="CDM51" si="9257">CDK51*$C$51</f>
        <v>1789316717653357.8</v>
      </c>
      <c r="CDN51" s="1847"/>
      <c r="CDO51" s="1847">
        <f t="shared" ref="CDO51" si="9258">CDM51*$C$51</f>
        <v>1834049635594691.5</v>
      </c>
      <c r="CDP51" s="1847"/>
      <c r="CDQ51" s="1847">
        <f t="shared" ref="CDQ51" si="9259">CDO51*$C$51</f>
        <v>1879900876484558.5</v>
      </c>
      <c r="CDR51" s="1847"/>
      <c r="CDS51" s="1847">
        <f t="shared" ref="CDS51" si="9260">CDQ51*$C$51</f>
        <v>1926898398396672.3</v>
      </c>
      <c r="CDT51" s="1847"/>
      <c r="CDU51" s="1847">
        <f t="shared" ref="CDU51" si="9261">CDS51*$C$51</f>
        <v>1975070858356589</v>
      </c>
      <c r="CDV51" s="1847"/>
      <c r="CDW51" s="1847">
        <f t="shared" ref="CDW51" si="9262">CDU51*$C$51</f>
        <v>2024447629815503.5</v>
      </c>
      <c r="CDX51" s="1847"/>
      <c r="CDY51" s="1847">
        <f t="shared" ref="CDY51" si="9263">CDW51*$C$51</f>
        <v>2075058820560891</v>
      </c>
      <c r="CDZ51" s="1847"/>
      <c r="CEA51" s="1847">
        <f t="shared" ref="CEA51" si="9264">CDY51*$C$51</f>
        <v>2126935291074913</v>
      </c>
      <c r="CEB51" s="1847"/>
      <c r="CEC51" s="1847">
        <f t="shared" ref="CEC51" si="9265">CEA51*$C$51</f>
        <v>2180108673351785.8</v>
      </c>
      <c r="CED51" s="1847"/>
      <c r="CEE51" s="1847">
        <f t="shared" ref="CEE51" si="9266">CEC51*$C$51</f>
        <v>2234611390185580.3</v>
      </c>
      <c r="CEF51" s="1847"/>
      <c r="CEG51" s="1847">
        <f t="shared" ref="CEG51" si="9267">CEE51*$C$51</f>
        <v>2290476674940219.5</v>
      </c>
      <c r="CEH51" s="1847"/>
      <c r="CEI51" s="1847">
        <f t="shared" ref="CEI51" si="9268">CEG51*$C$51</f>
        <v>2347738591813725</v>
      </c>
      <c r="CEJ51" s="1847"/>
      <c r="CEK51" s="1847">
        <f t="shared" ref="CEK51" si="9269">CEI51*$C$51</f>
        <v>2406432056609068</v>
      </c>
      <c r="CEL51" s="1847"/>
      <c r="CEM51" s="1847">
        <f t="shared" ref="CEM51" si="9270">CEK51*$C$51</f>
        <v>2466592858024294.5</v>
      </c>
      <c r="CEN51" s="1847"/>
      <c r="CEO51" s="1847">
        <f t="shared" ref="CEO51" si="9271">CEM51*$C$51</f>
        <v>2528257679474901.5</v>
      </c>
      <c r="CEP51" s="1847"/>
      <c r="CEQ51" s="1847">
        <f t="shared" ref="CEQ51" si="9272">CEO51*$C$51</f>
        <v>2591464121461774</v>
      </c>
      <c r="CER51" s="1847"/>
      <c r="CES51" s="1847">
        <f t="shared" ref="CES51" si="9273">CEQ51*$C$51</f>
        <v>2656250724498318</v>
      </c>
      <c r="CET51" s="1847"/>
      <c r="CEU51" s="1847">
        <f t="shared" ref="CEU51" si="9274">CES51*$C$51</f>
        <v>2722656992610775.5</v>
      </c>
      <c r="CEV51" s="1847"/>
      <c r="CEW51" s="1847">
        <f t="shared" ref="CEW51" si="9275">CEU51*$C$51</f>
        <v>2790723417426044.5</v>
      </c>
      <c r="CEX51" s="1847"/>
      <c r="CEY51" s="1847">
        <f t="shared" ref="CEY51" si="9276">CEW51*$C$51</f>
        <v>2860491502861695.5</v>
      </c>
      <c r="CEZ51" s="1847"/>
      <c r="CFA51" s="1847">
        <f t="shared" ref="CFA51" si="9277">CEY51*$C$51</f>
        <v>2932003790433237.5</v>
      </c>
      <c r="CFB51" s="1847"/>
      <c r="CFC51" s="1847">
        <f t="shared" ref="CFC51" si="9278">CFA51*$C$51</f>
        <v>3005303885194068</v>
      </c>
      <c r="CFD51" s="1847"/>
      <c r="CFE51" s="1847">
        <f t="shared" ref="CFE51" si="9279">CFC51*$C$51</f>
        <v>3080436482323919.5</v>
      </c>
      <c r="CFF51" s="1847"/>
      <c r="CFG51" s="1847">
        <f t="shared" ref="CFG51" si="9280">CFE51*$C$51</f>
        <v>3157447394382017</v>
      </c>
      <c r="CFH51" s="1847"/>
      <c r="CFI51" s="1847">
        <f t="shared" ref="CFI51" si="9281">CFG51*$C$51</f>
        <v>3236383579241567</v>
      </c>
      <c r="CFJ51" s="1847"/>
      <c r="CFK51" s="1847">
        <f t="shared" ref="CFK51" si="9282">CFI51*$C$51</f>
        <v>3317293168722606</v>
      </c>
      <c r="CFL51" s="1847"/>
      <c r="CFM51" s="1847">
        <f t="shared" ref="CFM51" si="9283">CFK51*$C$51</f>
        <v>3400225497940671</v>
      </c>
      <c r="CFN51" s="1847"/>
      <c r="CFO51" s="1847">
        <f t="shared" ref="CFO51" si="9284">CFM51*$C$51</f>
        <v>3485231135389187.5</v>
      </c>
      <c r="CFP51" s="1847"/>
      <c r="CFQ51" s="1847">
        <f t="shared" ref="CFQ51" si="9285">CFO51*$C$51</f>
        <v>3572361913773917</v>
      </c>
      <c r="CFR51" s="1847"/>
      <c r="CFS51" s="1847">
        <f t="shared" ref="CFS51" si="9286">CFQ51*$C$51</f>
        <v>3661670961618264.5</v>
      </c>
      <c r="CFT51" s="1847"/>
      <c r="CFU51" s="1847">
        <f t="shared" ref="CFU51" si="9287">CFS51*$C$51</f>
        <v>3753212735658721</v>
      </c>
      <c r="CFV51" s="1847"/>
      <c r="CFW51" s="1847">
        <f t="shared" ref="CFW51" si="9288">CFU51*$C$51</f>
        <v>3847043054050188.5</v>
      </c>
      <c r="CFX51" s="1847"/>
      <c r="CFY51" s="1847">
        <f t="shared" ref="CFY51" si="9289">CFW51*$C$51</f>
        <v>3943219130401443</v>
      </c>
      <c r="CFZ51" s="1847"/>
      <c r="CGA51" s="1847">
        <f t="shared" ref="CGA51" si="9290">CFY51*$C$51</f>
        <v>4041799608661478.5</v>
      </c>
      <c r="CGB51" s="1847"/>
      <c r="CGC51" s="1847">
        <f t="shared" ref="CGC51" si="9291">CGA51*$C$51</f>
        <v>4142844598878015</v>
      </c>
      <c r="CGD51" s="1847"/>
      <c r="CGE51" s="1847">
        <f t="shared" ref="CGE51" si="9292">CGC51*$C$51</f>
        <v>4246415713849965</v>
      </c>
      <c r="CGF51" s="1847"/>
      <c r="CGG51" s="1847">
        <f t="shared" ref="CGG51" si="9293">CGE51*$C$51</f>
        <v>4352576106696213.5</v>
      </c>
      <c r="CGH51" s="1847"/>
      <c r="CGI51" s="1847">
        <f t="shared" ref="CGI51" si="9294">CGG51*$C$51</f>
        <v>4461390509363618.5</v>
      </c>
      <c r="CGJ51" s="1847"/>
      <c r="CGK51" s="1847">
        <f t="shared" ref="CGK51" si="9295">CGI51*$C$51</f>
        <v>4572925272097709</v>
      </c>
      <c r="CGL51" s="1847"/>
      <c r="CGM51" s="1847">
        <f t="shared" ref="CGM51" si="9296">CGK51*$C$51</f>
        <v>4687248403900151</v>
      </c>
      <c r="CGN51" s="1847"/>
      <c r="CGO51" s="1847">
        <f t="shared" ref="CGO51" si="9297">CGM51*$C$51</f>
        <v>4804429613997654</v>
      </c>
      <c r="CGP51" s="1847"/>
      <c r="CGQ51" s="1847">
        <f t="shared" ref="CGQ51" si="9298">CGO51*$C$51</f>
        <v>4924540354347595</v>
      </c>
      <c r="CGR51" s="1847"/>
      <c r="CGS51" s="1847">
        <f t="shared" ref="CGS51" si="9299">CGQ51*$C$51</f>
        <v>5047653863206284</v>
      </c>
      <c r="CGT51" s="1847"/>
      <c r="CGU51" s="1847">
        <f t="shared" ref="CGU51" si="9300">CGS51*$C$51</f>
        <v>5173845209786441</v>
      </c>
      <c r="CGV51" s="1847"/>
      <c r="CGW51" s="1847">
        <f t="shared" ref="CGW51" si="9301">CGU51*$C$51</f>
        <v>5303191340031102</v>
      </c>
      <c r="CGX51" s="1847"/>
      <c r="CGY51" s="1847">
        <f t="shared" ref="CGY51" si="9302">CGW51*$C$51</f>
        <v>5435771123531879</v>
      </c>
      <c r="CGZ51" s="1847"/>
      <c r="CHA51" s="1847">
        <f t="shared" ref="CHA51" si="9303">CGY51*$C$51</f>
        <v>5571665401620175</v>
      </c>
      <c r="CHB51" s="1847"/>
      <c r="CHC51" s="1847">
        <f t="shared" ref="CHC51" si="9304">CHA51*$C$51</f>
        <v>5710957036660679</v>
      </c>
      <c r="CHD51" s="1847"/>
      <c r="CHE51" s="1847">
        <f t="shared" ref="CHE51" si="9305">CHC51*$C$51</f>
        <v>5853730962577195</v>
      </c>
      <c r="CHF51" s="1847"/>
      <c r="CHG51" s="1847">
        <f t="shared" ref="CHG51" si="9306">CHE51*$C$51</f>
        <v>6000074236641624</v>
      </c>
      <c r="CHH51" s="1847"/>
      <c r="CHI51" s="1847">
        <f t="shared" ref="CHI51" si="9307">CHG51*$C$51</f>
        <v>6150076092557664</v>
      </c>
      <c r="CHJ51" s="1847"/>
      <c r="CHK51" s="1847">
        <f t="shared" ref="CHK51" si="9308">CHI51*$C$51</f>
        <v>6303827994871605</v>
      </c>
      <c r="CHL51" s="1847"/>
      <c r="CHM51" s="1847">
        <f t="shared" ref="CHM51" si="9309">CHK51*$C$51</f>
        <v>6461423694743395</v>
      </c>
      <c r="CHN51" s="1847"/>
      <c r="CHO51" s="1847">
        <f t="shared" ref="CHO51" si="9310">CHM51*$C$51</f>
        <v>6622959287111979</v>
      </c>
      <c r="CHP51" s="1847"/>
      <c r="CHQ51" s="1847">
        <f t="shared" ref="CHQ51" si="9311">CHO51*$C$51</f>
        <v>6788533269289778</v>
      </c>
      <c r="CHR51" s="1847"/>
      <c r="CHS51" s="1847">
        <f t="shared" ref="CHS51" si="9312">CHQ51*$C$51</f>
        <v>6958246601022022</v>
      </c>
      <c r="CHT51" s="1847"/>
      <c r="CHU51" s="1847">
        <f t="shared" ref="CHU51" si="9313">CHS51*$C$51</f>
        <v>7132202766047572</v>
      </c>
      <c r="CHV51" s="1847"/>
      <c r="CHW51" s="1847">
        <f t="shared" ref="CHW51" si="9314">CHU51*$C$51</f>
        <v>7310507835198761</v>
      </c>
      <c r="CHX51" s="1847"/>
      <c r="CHY51" s="1847">
        <f t="shared" ref="CHY51" si="9315">CHW51*$C$51</f>
        <v>7493270531078729</v>
      </c>
      <c r="CHZ51" s="1847"/>
      <c r="CIA51" s="1847">
        <f t="shared" ref="CIA51" si="9316">CHY51*$C$51</f>
        <v>7680602294355697</v>
      </c>
      <c r="CIB51" s="1847"/>
      <c r="CIC51" s="1847">
        <f t="shared" ref="CIC51" si="9317">CIA51*$C$51</f>
        <v>7872617351714589</v>
      </c>
      <c r="CID51" s="1847"/>
      <c r="CIE51" s="1847">
        <f t="shared" ref="CIE51" si="9318">CIC51*$C$51</f>
        <v>8069432785507453</v>
      </c>
      <c r="CIF51" s="1847"/>
      <c r="CIG51" s="1847">
        <f t="shared" ref="CIG51" si="9319">CIE51*$C$51</f>
        <v>8271168605145139</v>
      </c>
      <c r="CIH51" s="1847"/>
      <c r="CII51" s="1847">
        <f t="shared" ref="CII51" si="9320">CIG51*$C$51</f>
        <v>8477947820273767</v>
      </c>
      <c r="CIJ51" s="1847"/>
      <c r="CIK51" s="1847">
        <f t="shared" ref="CIK51" si="9321">CII51*$C$51</f>
        <v>8689896515780610</v>
      </c>
      <c r="CIL51" s="1847"/>
      <c r="CIM51" s="1847">
        <f t="shared" ref="CIM51" si="9322">CIK51*$C$51</f>
        <v>8907143928675124</v>
      </c>
      <c r="CIN51" s="1847"/>
      <c r="CIO51" s="1847">
        <f t="shared" ref="CIO51" si="9323">CIM51*$C$51</f>
        <v>9129822526892002</v>
      </c>
      <c r="CIP51" s="1847"/>
      <c r="CIQ51" s="1847">
        <f t="shared" ref="CIQ51" si="9324">CIO51*$C$51</f>
        <v>9358068090064302</v>
      </c>
      <c r="CIR51" s="1847"/>
      <c r="CIS51" s="1847">
        <f t="shared" ref="CIS51" si="9325">CIQ51*$C$51</f>
        <v>9592019792315908</v>
      </c>
      <c r="CIT51" s="1847"/>
      <c r="CIU51" s="1847">
        <f t="shared" ref="CIU51" si="9326">CIS51*$C$51</f>
        <v>9831820287123804</v>
      </c>
      <c r="CIV51" s="1847"/>
      <c r="CIW51" s="1847">
        <f t="shared" ref="CIW51" si="9327">CIU51*$C$51</f>
        <v>1.0077615794301898E+16</v>
      </c>
      <c r="CIX51" s="1847"/>
      <c r="CIY51" s="1847">
        <f t="shared" ref="CIY51" si="9328">CIW51*$C$51</f>
        <v>1.0329556189159444E+16</v>
      </c>
      <c r="CIZ51" s="1847"/>
      <c r="CJA51" s="1847">
        <f t="shared" ref="CJA51" si="9329">CIY51*$C$51</f>
        <v>1.058779509388843E+16</v>
      </c>
      <c r="CJB51" s="1847"/>
      <c r="CJC51" s="1847">
        <f t="shared" ref="CJC51" si="9330">CJA51*$C$51</f>
        <v>1.085248997123564E+16</v>
      </c>
      <c r="CJD51" s="1847"/>
      <c r="CJE51" s="1847">
        <f t="shared" ref="CJE51" si="9331">CJC51*$C$51</f>
        <v>1.112380222051653E+16</v>
      </c>
      <c r="CJF51" s="1847"/>
      <c r="CJG51" s="1847">
        <f t="shared" ref="CJG51" si="9332">CJE51*$C$51</f>
        <v>1.1401897276029442E+16</v>
      </c>
      <c r="CJH51" s="1847"/>
      <c r="CJI51" s="1847">
        <f t="shared" ref="CJI51" si="9333">CJG51*$C$51</f>
        <v>1.1686944707930178E+16</v>
      </c>
      <c r="CJJ51" s="1847"/>
      <c r="CJK51" s="1847">
        <f t="shared" ref="CJK51" si="9334">CJI51*$C$51</f>
        <v>1.1979118325628432E+16</v>
      </c>
      <c r="CJL51" s="1847"/>
      <c r="CJM51" s="1847">
        <f t="shared" ref="CJM51" si="9335">CJK51*$C$51</f>
        <v>1.2278596283769142E+16</v>
      </c>
      <c r="CJN51" s="1847"/>
      <c r="CJO51" s="1847">
        <f t="shared" ref="CJO51" si="9336">CJM51*$C$51</f>
        <v>1.258556119086337E+16</v>
      </c>
      <c r="CJP51" s="1847"/>
      <c r="CJQ51" s="1847">
        <f t="shared" ref="CJQ51" si="9337">CJO51*$C$51</f>
        <v>1.2900200220634954E+16</v>
      </c>
      <c r="CJR51" s="1847"/>
      <c r="CJS51" s="1847">
        <f t="shared" ref="CJS51" si="9338">CJQ51*$C$51</f>
        <v>1.3222705226150826E+16</v>
      </c>
      <c r="CJT51" s="1847"/>
      <c r="CJU51" s="1847">
        <f t="shared" ref="CJU51" si="9339">CJS51*$C$51</f>
        <v>1.3553272856804596E+16</v>
      </c>
      <c r="CJV51" s="1847"/>
      <c r="CJW51" s="1847">
        <f t="shared" ref="CJW51" si="9340">CJU51*$C$51</f>
        <v>1.389210467822471E+16</v>
      </c>
      <c r="CJX51" s="1847"/>
      <c r="CJY51" s="1847">
        <f t="shared" ref="CJY51" si="9341">CJW51*$C$51</f>
        <v>1.4239407295180326E+16</v>
      </c>
      <c r="CJZ51" s="1847"/>
      <c r="CKA51" s="1847">
        <f t="shared" ref="CKA51" si="9342">CJY51*$C$51</f>
        <v>1.4595392477559832E+16</v>
      </c>
      <c r="CKB51" s="1847"/>
      <c r="CKC51" s="1847">
        <f t="shared" ref="CKC51" si="9343">CKA51*$C$51</f>
        <v>1.4960277289498826E+16</v>
      </c>
      <c r="CKD51" s="1847"/>
      <c r="CKE51" s="1847">
        <f t="shared" ref="CKE51" si="9344">CKC51*$C$51</f>
        <v>1.5334284221736296E+16</v>
      </c>
      <c r="CKF51" s="1847"/>
      <c r="CKG51" s="1847">
        <f t="shared" ref="CKG51" si="9345">CKE51*$C$51</f>
        <v>1.5717641327279702E+16</v>
      </c>
      <c r="CKH51" s="1847"/>
      <c r="CKI51" s="1847">
        <f t="shared" ref="CKI51" si="9346">CKG51*$C$51</f>
        <v>1.6110582360461694E+16</v>
      </c>
      <c r="CKJ51" s="1847"/>
      <c r="CKK51" s="1847">
        <f t="shared" ref="CKK51" si="9347">CKI51*$C$51</f>
        <v>1.6513346919473234E+16</v>
      </c>
      <c r="CKL51" s="1847"/>
      <c r="CKM51" s="1847">
        <f t="shared" ref="CKM51" si="9348">CKK51*$C$51</f>
        <v>1.6926180592460064E+16</v>
      </c>
      <c r="CKN51" s="1847"/>
      <c r="CKO51" s="1847">
        <f t="shared" ref="CKO51" si="9349">CKM51*$C$51</f>
        <v>1.7349335107271564E+16</v>
      </c>
      <c r="CKP51" s="1847"/>
      <c r="CKQ51" s="1847">
        <f t="shared" ref="CKQ51" si="9350">CKO51*$C$51</f>
        <v>1.7783068484953352E+16</v>
      </c>
      <c r="CKR51" s="1847"/>
      <c r="CKS51" s="1847">
        <f t="shared" ref="CKS51" si="9351">CKQ51*$C$51</f>
        <v>1.8227645197077184E+16</v>
      </c>
      <c r="CKT51" s="1847"/>
      <c r="CKU51" s="1847">
        <f t="shared" ref="CKU51" si="9352">CKS51*$C$51</f>
        <v>1.8683336327004112E+16</v>
      </c>
      <c r="CKV51" s="1847"/>
      <c r="CKW51" s="1847">
        <f t="shared" ref="CKW51" si="9353">CKU51*$C$51</f>
        <v>1.9150419735179212E+16</v>
      </c>
      <c r="CKX51" s="1847"/>
      <c r="CKY51" s="1847">
        <f t="shared" ref="CKY51" si="9354">CKW51*$C$51</f>
        <v>1.9629180228558692E+16</v>
      </c>
      <c r="CKZ51" s="1847"/>
      <c r="CLA51" s="1847">
        <f t="shared" ref="CLA51" si="9355">CKY51*$C$51</f>
        <v>2.0119909734272656E+16</v>
      </c>
      <c r="CLB51" s="1847"/>
      <c r="CLC51" s="1847">
        <f t="shared" ref="CLC51" si="9356">CLA51*$C$51</f>
        <v>2.0622907477629472E+16</v>
      </c>
      <c r="CLD51" s="1847"/>
      <c r="CLE51" s="1847">
        <f t="shared" ref="CLE51" si="9357">CLC51*$C$51</f>
        <v>2.1138480164570208E+16</v>
      </c>
      <c r="CLF51" s="1847"/>
      <c r="CLG51" s="1847">
        <f t="shared" ref="CLG51" si="9358">CLE51*$C$51</f>
        <v>2.166694216868446E+16</v>
      </c>
      <c r="CLH51" s="1847"/>
      <c r="CLI51" s="1847">
        <f t="shared" ref="CLI51" si="9359">CLG51*$C$51</f>
        <v>2.2208615722901568E+16</v>
      </c>
      <c r="CLJ51" s="1847"/>
      <c r="CLK51" s="1847">
        <f t="shared" ref="CLK51" si="9360">CLI51*$C$51</f>
        <v>2.2763831115974104E+16</v>
      </c>
      <c r="CLL51" s="1847"/>
      <c r="CLM51" s="1847">
        <f t="shared" ref="CLM51" si="9361">CLK51*$C$51</f>
        <v>2.3332926893873456E+16</v>
      </c>
      <c r="CLN51" s="1847"/>
      <c r="CLO51" s="1847">
        <f t="shared" ref="CLO51" si="9362">CLM51*$C$51</f>
        <v>2.3916250066220292E+16</v>
      </c>
      <c r="CLP51" s="1847"/>
      <c r="CLQ51" s="1847">
        <f t="shared" ref="CLQ51" si="9363">CLO51*$C$51</f>
        <v>2.4514156317875796E+16</v>
      </c>
      <c r="CLR51" s="1847"/>
      <c r="CLS51" s="1847">
        <f t="shared" ref="CLS51" si="9364">CLQ51*$C$51</f>
        <v>2.5127010225822688E+16</v>
      </c>
      <c r="CLT51" s="1847"/>
      <c r="CLU51" s="1847">
        <f t="shared" ref="CLU51" si="9365">CLS51*$C$51</f>
        <v>2.5755185481468252E+16</v>
      </c>
      <c r="CLV51" s="1847"/>
      <c r="CLW51" s="1847">
        <f t="shared" ref="CLW51" si="9366">CLU51*$C$51</f>
        <v>2.6399065118504956E+16</v>
      </c>
      <c r="CLX51" s="1847"/>
      <c r="CLY51" s="1847">
        <f t="shared" ref="CLY51" si="9367">CLW51*$C$51</f>
        <v>2.7059041746467576E+16</v>
      </c>
      <c r="CLZ51" s="1847"/>
      <c r="CMA51" s="1847">
        <f t="shared" ref="CMA51" si="9368">CLY51*$C$51</f>
        <v>2.7735517790129264E+16</v>
      </c>
      <c r="CMB51" s="1847"/>
      <c r="CMC51" s="1847">
        <f t="shared" ref="CMC51" si="9369">CMA51*$C$51</f>
        <v>2.8428905734882492E+16</v>
      </c>
      <c r="CMD51" s="1847"/>
      <c r="CME51" s="1847">
        <f t="shared" ref="CME51" si="9370">CMC51*$C$51</f>
        <v>2.9139628378254552E+16</v>
      </c>
      <c r="CMF51" s="1847"/>
      <c r="CMG51" s="1847">
        <f t="shared" ref="CMG51" si="9371">CME51*$C$51</f>
        <v>2.9868119087710912E+16</v>
      </c>
      <c r="CMH51" s="1847"/>
      <c r="CMI51" s="1847">
        <f t="shared" ref="CMI51" si="9372">CMG51*$C$51</f>
        <v>3.0614822064903684E+16</v>
      </c>
      <c r="CMJ51" s="1847"/>
      <c r="CMK51" s="1847">
        <f t="shared" ref="CMK51" si="9373">CMI51*$C$51</f>
        <v>3.1380192616526272E+16</v>
      </c>
      <c r="CML51" s="1847"/>
      <c r="CMM51" s="1847">
        <f t="shared" ref="CMM51" si="9374">CMK51*$C$51</f>
        <v>3.2164697431939428E+16</v>
      </c>
      <c r="CMN51" s="1847"/>
      <c r="CMO51" s="1847">
        <f t="shared" ref="CMO51" si="9375">CMM51*$C$51</f>
        <v>3.2968814867737912E+16</v>
      </c>
      <c r="CMP51" s="1847"/>
      <c r="CMQ51" s="1847">
        <f t="shared" ref="CMQ51" si="9376">CMO51*$C$51</f>
        <v>3.3793035239431356E+16</v>
      </c>
      <c r="CMR51" s="1847"/>
      <c r="CMS51" s="1847">
        <f t="shared" ref="CMS51" si="9377">CMQ51*$C$51</f>
        <v>3.4637861120417136E+16</v>
      </c>
      <c r="CMT51" s="1847"/>
      <c r="CMU51" s="1847">
        <f t="shared" ref="CMU51" si="9378">CMS51*$C$51</f>
        <v>3.550380764842756E+16</v>
      </c>
      <c r="CMV51" s="1847"/>
      <c r="CMW51" s="1847">
        <f t="shared" ref="CMW51" si="9379">CMU51*$C$51</f>
        <v>3.6391402839638248E+16</v>
      </c>
      <c r="CMX51" s="1847"/>
      <c r="CMY51" s="1847">
        <f t="shared" ref="CMY51" si="9380">CMW51*$C$51</f>
        <v>3.73011879106292E+16</v>
      </c>
      <c r="CMZ51" s="1847"/>
      <c r="CNA51" s="1847">
        <f t="shared" ref="CNA51" si="9381">CMY51*$C$51</f>
        <v>3.8233717608394928E+16</v>
      </c>
      <c r="CNB51" s="1847"/>
      <c r="CNC51" s="1847">
        <f t="shared" ref="CNC51" si="9382">CNA51*$C$51</f>
        <v>3.91895605486048E+16</v>
      </c>
      <c r="CND51" s="1847"/>
      <c r="CNE51" s="1847">
        <f t="shared" ref="CNE51" si="9383">CNC51*$C$51</f>
        <v>4.016929956231992E+16</v>
      </c>
      <c r="CNF51" s="1847"/>
      <c r="CNG51" s="1847">
        <f t="shared" ref="CNG51" si="9384">CNE51*$C$51</f>
        <v>4.1173532051377912E+16</v>
      </c>
      <c r="CNH51" s="1847"/>
      <c r="CNI51" s="1847">
        <f t="shared" ref="CNI51" si="9385">CNG51*$C$51</f>
        <v>4.220287035266236E+16</v>
      </c>
      <c r="CNJ51" s="1847"/>
      <c r="CNK51" s="1847">
        <f t="shared" ref="CNK51" si="9386">CNI51*$C$51</f>
        <v>4.3257942111478912E+16</v>
      </c>
      <c r="CNL51" s="1847"/>
      <c r="CNM51" s="1847">
        <f t="shared" ref="CNM51" si="9387">CNK51*$C$51</f>
        <v>4.433939066426588E+16</v>
      </c>
      <c r="CNN51" s="1847"/>
      <c r="CNO51" s="1847">
        <f t="shared" ref="CNO51" si="9388">CNM51*$C$51</f>
        <v>4.544787543087252E+16</v>
      </c>
      <c r="CNP51" s="1847"/>
      <c r="CNQ51" s="1847">
        <f t="shared" ref="CNQ51" si="9389">CNO51*$C$51</f>
        <v>4.6584072316644328E+16</v>
      </c>
      <c r="CNR51" s="1847"/>
      <c r="CNS51" s="1847">
        <f t="shared" ref="CNS51" si="9390">CNQ51*$C$51</f>
        <v>4.7748674124560432E+16</v>
      </c>
      <c r="CNT51" s="1847"/>
      <c r="CNU51" s="1847">
        <f t="shared" ref="CNU51" si="9391">CNS51*$C$51</f>
        <v>4.894239097767444E+16</v>
      </c>
      <c r="CNV51" s="1847"/>
      <c r="CNW51" s="1847">
        <f t="shared" ref="CNW51" si="9392">CNU51*$C$51</f>
        <v>5.0165950752116296E+16</v>
      </c>
      <c r="CNX51" s="1847"/>
      <c r="CNY51" s="1847">
        <f t="shared" ref="CNY51" si="9393">CNW51*$C$51</f>
        <v>5.14200995209192E+16</v>
      </c>
      <c r="CNZ51" s="1847"/>
      <c r="COA51" s="1847">
        <f t="shared" ref="COA51" si="9394">CNY51*$C$51</f>
        <v>5.2705602008942176E+16</v>
      </c>
      <c r="COB51" s="1847"/>
      <c r="COC51" s="1847">
        <f t="shared" ref="COC51" si="9395">COA51*$C$51</f>
        <v>5.4023242059165728E+16</v>
      </c>
      <c r="COD51" s="1847"/>
      <c r="COE51" s="1847">
        <f t="shared" ref="COE51" si="9396">COC51*$C$51</f>
        <v>5.5373823110644864E+16</v>
      </c>
      <c r="COF51" s="1847"/>
      <c r="COG51" s="1847">
        <f t="shared" ref="COG51" si="9397">COE51*$C$51</f>
        <v>5.6758168688410984E+16</v>
      </c>
      <c r="COH51" s="1847"/>
      <c r="COI51" s="1847">
        <f t="shared" ref="COI51" si="9398">COG51*$C$51</f>
        <v>5.8177122905621256E+16</v>
      </c>
      <c r="COJ51" s="1847"/>
      <c r="COK51" s="1847">
        <f t="shared" ref="COK51" si="9399">COI51*$C$51</f>
        <v>5.9631550978261784E+16</v>
      </c>
      <c r="COL51" s="1847"/>
      <c r="COM51" s="1847">
        <f t="shared" ref="COM51" si="9400">COK51*$C$51</f>
        <v>6.112233975271832E+16</v>
      </c>
      <c r="CON51" s="1847"/>
      <c r="COO51" s="1847">
        <f t="shared" ref="COO51" si="9401">COM51*$C$51</f>
        <v>6.2650398246536272E+16</v>
      </c>
      <c r="COP51" s="1847"/>
      <c r="COQ51" s="1847">
        <f t="shared" ref="COQ51" si="9402">COO51*$C$51</f>
        <v>6.4216658202699672E+16</v>
      </c>
      <c r="COR51" s="1847"/>
      <c r="COS51" s="1847">
        <f t="shared" ref="COS51" si="9403">COQ51*$C$51</f>
        <v>6.582207465776716E+16</v>
      </c>
      <c r="COT51" s="1847"/>
      <c r="COU51" s="1847">
        <f t="shared" ref="COU51" si="9404">COS51*$C$51</f>
        <v>6.7467626524211336E+16</v>
      </c>
      <c r="COV51" s="1847"/>
      <c r="COW51" s="1847">
        <f t="shared" ref="COW51" si="9405">COU51*$C$51</f>
        <v>6.9154317187316616E+16</v>
      </c>
      <c r="COX51" s="1847"/>
      <c r="COY51" s="1847">
        <f t="shared" ref="COY51" si="9406">COW51*$C$51</f>
        <v>7.0883175116999528E+16</v>
      </c>
      <c r="COZ51" s="1847"/>
      <c r="CPA51" s="1847">
        <f t="shared" ref="CPA51" si="9407">COY51*$C$51</f>
        <v>7.2655254494924512E+16</v>
      </c>
      <c r="CPB51" s="1847"/>
      <c r="CPC51" s="1847">
        <f t="shared" ref="CPC51" si="9408">CPA51*$C$51</f>
        <v>7.4471635857297616E+16</v>
      </c>
      <c r="CPD51" s="1847"/>
      <c r="CPE51" s="1847">
        <f t="shared" ref="CPE51" si="9409">CPC51*$C$51</f>
        <v>7.6333426753730048E+16</v>
      </c>
      <c r="CPF51" s="1847"/>
      <c r="CPG51" s="1847">
        <f t="shared" ref="CPG51" si="9410">CPE51*$C$51</f>
        <v>7.8241762422573296E+16</v>
      </c>
      <c r="CPH51" s="1847"/>
      <c r="CPI51" s="1847">
        <f t="shared" ref="CPI51" si="9411">CPG51*$C$51</f>
        <v>8.0197806483137616E+16</v>
      </c>
      <c r="CPJ51" s="1847"/>
      <c r="CPK51" s="1847">
        <f t="shared" ref="CPK51" si="9412">CPI51*$C$51</f>
        <v>8.2202751645216048E+16</v>
      </c>
      <c r="CPL51" s="1847"/>
      <c r="CPM51" s="1847">
        <f t="shared" ref="CPM51" si="9413">CPK51*$C$51</f>
        <v>8.4257820436346448E+16</v>
      </c>
      <c r="CPN51" s="1847"/>
      <c r="CPO51" s="1847">
        <f t="shared" ref="CPO51" si="9414">CPM51*$C$51</f>
        <v>8.6364265947255104E+16</v>
      </c>
      <c r="CPP51" s="1847"/>
      <c r="CPQ51" s="1847">
        <f t="shared" ref="CPQ51" si="9415">CPO51*$C$51</f>
        <v>8.852337259593648E+16</v>
      </c>
      <c r="CPR51" s="1847"/>
      <c r="CPS51" s="1847">
        <f t="shared" ref="CPS51" si="9416">CPQ51*$C$51</f>
        <v>9.073645691083488E+16</v>
      </c>
      <c r="CPT51" s="1847"/>
      <c r="CPU51" s="1847">
        <f t="shared" ref="CPU51" si="9417">CPS51*$C$51</f>
        <v>9.3004868333605744E+16</v>
      </c>
      <c r="CPV51" s="1847"/>
      <c r="CPW51" s="1847">
        <f t="shared" ref="CPW51" si="9418">CPU51*$C$51</f>
        <v>9.5329990041945872E+16</v>
      </c>
      <c r="CPX51" s="1847"/>
      <c r="CPY51" s="1847">
        <f t="shared" ref="CPY51" si="9419">CPW51*$C$51</f>
        <v>9.7713239792994512E+16</v>
      </c>
      <c r="CPZ51" s="1847"/>
      <c r="CQA51" s="1847">
        <f t="shared" ref="CQA51" si="9420">CPY51*$C$51</f>
        <v>1.0015607078781936E+17</v>
      </c>
      <c r="CQB51" s="1847"/>
      <c r="CQC51" s="1847">
        <f t="shared" ref="CQC51" si="9421">CQA51*$C$51</f>
        <v>1.0265997255751483E+17</v>
      </c>
      <c r="CQD51" s="1847"/>
      <c r="CQE51" s="1847">
        <f t="shared" ref="CQE51" si="9422">CQC51*$C$51</f>
        <v>1.0522647187145269E+17</v>
      </c>
      <c r="CQF51" s="1847"/>
      <c r="CQG51" s="1847">
        <f t="shared" ref="CQG51" si="9423">CQE51*$C$51</f>
        <v>1.0785713366823899E+17</v>
      </c>
      <c r="CQH51" s="1847"/>
      <c r="CQI51" s="1847">
        <f t="shared" ref="CQI51" si="9424">CQG51*$C$51</f>
        <v>1.1055356200994496E+17</v>
      </c>
      <c r="CQJ51" s="1847"/>
      <c r="CQK51" s="1847">
        <f t="shared" ref="CQK51" si="9425">CQI51*$C$51</f>
        <v>1.1331740106019357E+17</v>
      </c>
      <c r="CQL51" s="1847"/>
      <c r="CQM51" s="1847">
        <f t="shared" ref="CQM51" si="9426">CQK51*$C$51</f>
        <v>1.161503360866984E+17</v>
      </c>
      <c r="CQN51" s="1847"/>
      <c r="CQO51" s="1847">
        <f t="shared" ref="CQO51" si="9427">CQM51*$C$51</f>
        <v>1.1905409448886586E+17</v>
      </c>
      <c r="CQP51" s="1847"/>
      <c r="CQQ51" s="1847">
        <f t="shared" ref="CQQ51" si="9428">CQO51*$C$51</f>
        <v>1.2203044685108749E+17</v>
      </c>
      <c r="CQR51" s="1847"/>
      <c r="CQS51" s="1847">
        <f t="shared" ref="CQS51" si="9429">CQQ51*$C$51</f>
        <v>1.2508120802236467E+17</v>
      </c>
      <c r="CQT51" s="1847"/>
      <c r="CQU51" s="1847">
        <f t="shared" ref="CQU51" si="9430">CQS51*$C$51</f>
        <v>1.2820823822292378E+17</v>
      </c>
      <c r="CQV51" s="1847"/>
      <c r="CQW51" s="1847">
        <f t="shared" ref="CQW51" si="9431">CQU51*$C$51</f>
        <v>1.3141344417849686E+17</v>
      </c>
      <c r="CQX51" s="1847"/>
      <c r="CQY51" s="1847">
        <f t="shared" ref="CQY51" si="9432">CQW51*$C$51</f>
        <v>1.3469878028295928E+17</v>
      </c>
      <c r="CQZ51" s="1847"/>
      <c r="CRA51" s="1847">
        <f t="shared" ref="CRA51" si="9433">CQY51*$C$51</f>
        <v>1.3806624979003325E+17</v>
      </c>
      <c r="CRB51" s="1847"/>
      <c r="CRC51" s="1847">
        <f t="shared" ref="CRC51" si="9434">CRA51*$C$51</f>
        <v>1.4151790603478406E+17</v>
      </c>
      <c r="CRD51" s="1847"/>
      <c r="CRE51" s="1847">
        <f t="shared" ref="CRE51" si="9435">CRC51*$C$51</f>
        <v>1.4505585368565366E+17</v>
      </c>
      <c r="CRF51" s="1847"/>
      <c r="CRG51" s="1847">
        <f t="shared" ref="CRG51" si="9436">CRE51*$C$51</f>
        <v>1.4868225002779501E+17</v>
      </c>
      <c r="CRH51" s="1847"/>
      <c r="CRI51" s="1847">
        <f t="shared" ref="CRI51" si="9437">CRG51*$C$51</f>
        <v>1.5239930627848986E+17</v>
      </c>
      <c r="CRJ51" s="1847"/>
      <c r="CRK51" s="1847">
        <f t="shared" ref="CRK51" si="9438">CRI51*$C$51</f>
        <v>1.562092889354521E+17</v>
      </c>
      <c r="CRL51" s="1847"/>
      <c r="CRM51" s="1847">
        <f t="shared" ref="CRM51" si="9439">CRK51*$C$51</f>
        <v>1.601145211588384E+17</v>
      </c>
      <c r="CRN51" s="1847"/>
      <c r="CRO51" s="1847">
        <f t="shared" ref="CRO51" si="9440">CRM51*$C$51</f>
        <v>1.6411738418780934E+17</v>
      </c>
      <c r="CRP51" s="1847"/>
      <c r="CRQ51" s="1847">
        <f t="shared" ref="CRQ51" si="9441">CRO51*$C$51</f>
        <v>1.6822031879250458E+17</v>
      </c>
      <c r="CRR51" s="1847"/>
      <c r="CRS51" s="1847">
        <f t="shared" ref="CRS51" si="9442">CRQ51*$C$51</f>
        <v>1.7242582676231718E+17</v>
      </c>
      <c r="CRT51" s="1847"/>
      <c r="CRU51" s="1847">
        <f t="shared" ref="CRU51" si="9443">CRS51*$C$51</f>
        <v>1.767364724313751E+17</v>
      </c>
      <c r="CRV51" s="1847"/>
      <c r="CRW51" s="1847">
        <f t="shared" ref="CRW51" si="9444">CRU51*$C$51</f>
        <v>1.8115488424215946E+17</v>
      </c>
      <c r="CRX51" s="1847"/>
      <c r="CRY51" s="1847">
        <f t="shared" ref="CRY51" si="9445">CRW51*$C$51</f>
        <v>1.8568375634821344E+17</v>
      </c>
      <c r="CRZ51" s="1847"/>
      <c r="CSA51" s="1847">
        <f t="shared" ref="CSA51" si="9446">CRY51*$C$51</f>
        <v>1.9032585025691875E+17</v>
      </c>
      <c r="CSB51" s="1847"/>
      <c r="CSC51" s="1847">
        <f t="shared" ref="CSC51" si="9447">CSA51*$C$51</f>
        <v>1.950839965133417E+17</v>
      </c>
      <c r="CSD51" s="1847"/>
      <c r="CSE51" s="1847">
        <f t="shared" ref="CSE51" si="9448">CSC51*$C$51</f>
        <v>1.9996109642617523E+17</v>
      </c>
      <c r="CSF51" s="1847"/>
      <c r="CSG51" s="1847">
        <f t="shared" ref="CSG51" si="9449">CSE51*$C$51</f>
        <v>2.049601238368296E+17</v>
      </c>
      <c r="CSH51" s="1847"/>
      <c r="CSI51" s="1847">
        <f t="shared" ref="CSI51" si="9450">CSG51*$C$51</f>
        <v>2.1008412693275034E+17</v>
      </c>
      <c r="CSJ51" s="1847"/>
      <c r="CSK51" s="1847">
        <f t="shared" ref="CSK51" si="9451">CSI51*$C$51</f>
        <v>2.1533623010606909E+17</v>
      </c>
      <c r="CSL51" s="1847"/>
      <c r="CSM51" s="1847">
        <f t="shared" ref="CSM51" si="9452">CSK51*$C$51</f>
        <v>2.207196358587208E+17</v>
      </c>
      <c r="CSN51" s="1847"/>
      <c r="CSO51" s="1847">
        <f t="shared" ref="CSO51" si="9453">CSM51*$C$51</f>
        <v>2.262376267551888E+17</v>
      </c>
      <c r="CSP51" s="1847"/>
      <c r="CSQ51" s="1847">
        <f t="shared" ref="CSQ51" si="9454">CSO51*$C$51</f>
        <v>2.3189356742406851E+17</v>
      </c>
      <c r="CSR51" s="1847"/>
      <c r="CSS51" s="1847">
        <f t="shared" ref="CSS51" si="9455">CSQ51*$C$51</f>
        <v>2.3769090660967021E+17</v>
      </c>
      <c r="CST51" s="1847"/>
      <c r="CSU51" s="1847">
        <f t="shared" ref="CSU51" si="9456">CSS51*$C$51</f>
        <v>2.4363317927491194E+17</v>
      </c>
      <c r="CSV51" s="1847"/>
      <c r="CSW51" s="1847">
        <f t="shared" ref="CSW51" si="9457">CSU51*$C$51</f>
        <v>2.497240087567847E+17</v>
      </c>
      <c r="CSX51" s="1847"/>
      <c r="CSY51" s="1847">
        <f t="shared" ref="CSY51" si="9458">CSW51*$C$51</f>
        <v>2.5596710897570429E+17</v>
      </c>
      <c r="CSZ51" s="1847"/>
      <c r="CTA51" s="1847">
        <f t="shared" ref="CTA51" si="9459">CSY51*$C$51</f>
        <v>2.6236628670009686E+17</v>
      </c>
      <c r="CTB51" s="1847"/>
      <c r="CTC51" s="1847">
        <f t="shared" ref="CTC51" si="9460">CTA51*$C$51</f>
        <v>2.6892544386759926E+17</v>
      </c>
      <c r="CTD51" s="1847"/>
      <c r="CTE51" s="1847">
        <f t="shared" ref="CTE51" si="9461">CTC51*$C$51</f>
        <v>2.7564857996428922E+17</v>
      </c>
      <c r="CTF51" s="1847"/>
      <c r="CTG51" s="1847">
        <f t="shared" ref="CTG51" si="9462">CTE51*$C$51</f>
        <v>2.8253979446339642E+17</v>
      </c>
      <c r="CTH51" s="1847"/>
      <c r="CTI51" s="1847">
        <f t="shared" ref="CTI51" si="9463">CTG51*$C$51</f>
        <v>2.8960328932498131E+17</v>
      </c>
      <c r="CTJ51" s="1847"/>
      <c r="CTK51" s="1847">
        <f t="shared" ref="CTK51" si="9464">CTI51*$C$51</f>
        <v>2.9684337155810579E+17</v>
      </c>
      <c r="CTL51" s="1847"/>
      <c r="CTM51" s="1847">
        <f t="shared" ref="CTM51" si="9465">CTK51*$C$51</f>
        <v>3.0426445584705843E+17</v>
      </c>
      <c r="CTN51" s="1847"/>
      <c r="CTO51" s="1847">
        <f t="shared" ref="CTO51" si="9466">CTM51*$C$51</f>
        <v>3.1187106724323488E+17</v>
      </c>
      <c r="CTP51" s="1847"/>
      <c r="CTQ51" s="1847">
        <f t="shared" ref="CTQ51" si="9467">CTO51*$C$51</f>
        <v>3.1966784392431571E+17</v>
      </c>
      <c r="CTR51" s="1847"/>
      <c r="CTS51" s="1847">
        <f t="shared" ref="CTS51" si="9468">CTQ51*$C$51</f>
        <v>3.2765954002242355E+17</v>
      </c>
      <c r="CTT51" s="1847"/>
      <c r="CTU51" s="1847">
        <f t="shared" ref="CTU51" si="9469">CTS51*$C$51</f>
        <v>3.3585102852298413E+17</v>
      </c>
      <c r="CTV51" s="1847"/>
      <c r="CTW51" s="1847">
        <f t="shared" ref="CTW51" si="9470">CTU51*$C$51</f>
        <v>3.4424730423605869E+17</v>
      </c>
      <c r="CTX51" s="1847"/>
      <c r="CTY51" s="1847">
        <f t="shared" ref="CTY51" si="9471">CTW51*$C$51</f>
        <v>3.5285348684196013E+17</v>
      </c>
      <c r="CTZ51" s="1847"/>
      <c r="CUA51" s="1847">
        <f t="shared" ref="CUA51" si="9472">CTY51*$C$51</f>
        <v>3.6167482401300909E+17</v>
      </c>
      <c r="CUB51" s="1847"/>
      <c r="CUC51" s="1847">
        <f t="shared" ref="CUC51" si="9473">CUA51*$C$51</f>
        <v>3.7071669461333427E+17</v>
      </c>
      <c r="CUD51" s="1847"/>
      <c r="CUE51" s="1847">
        <f t="shared" ref="CUE51" si="9474">CUC51*$C$51</f>
        <v>3.7998461197866758E+17</v>
      </c>
      <c r="CUF51" s="1847"/>
      <c r="CUG51" s="1847">
        <f t="shared" ref="CUG51" si="9475">CUE51*$C$51</f>
        <v>3.8948422727813421E+17</v>
      </c>
      <c r="CUH51" s="1847"/>
      <c r="CUI51" s="1847">
        <f t="shared" ref="CUI51" si="9476">CUG51*$C$51</f>
        <v>3.9922133296008755E+17</v>
      </c>
      <c r="CUJ51" s="1847"/>
      <c r="CUK51" s="1847">
        <f t="shared" ref="CUK51" si="9477">CUI51*$C$51</f>
        <v>4.0920186628408973E+17</v>
      </c>
      <c r="CUL51" s="1847"/>
      <c r="CUM51" s="1847">
        <f t="shared" ref="CUM51" si="9478">CUK51*$C$51</f>
        <v>4.1943191294119194E+17</v>
      </c>
      <c r="CUN51" s="1847"/>
      <c r="CUO51" s="1847">
        <f t="shared" ref="CUO51" si="9479">CUM51*$C$51</f>
        <v>4.2991771076472173E+17</v>
      </c>
      <c r="CUP51" s="1847"/>
      <c r="CUQ51" s="1847">
        <f t="shared" ref="CUQ51" si="9480">CUO51*$C$51</f>
        <v>4.4066565353383974E+17</v>
      </c>
      <c r="CUR51" s="1847"/>
      <c r="CUS51" s="1847">
        <f t="shared" ref="CUS51" si="9481">CUQ51*$C$51</f>
        <v>4.5168229487218573E+17</v>
      </c>
      <c r="CUT51" s="1847"/>
      <c r="CUU51" s="1847">
        <f t="shared" ref="CUU51" si="9482">CUS51*$C$51</f>
        <v>4.6297435224399034E+17</v>
      </c>
      <c r="CUV51" s="1847"/>
      <c r="CUW51" s="1847">
        <f t="shared" ref="CUW51" si="9483">CUU51*$C$51</f>
        <v>4.7454871105009005E+17</v>
      </c>
      <c r="CUX51" s="1847"/>
      <c r="CUY51" s="1847">
        <f t="shared" ref="CUY51" si="9484">CUW51*$C$51</f>
        <v>4.8641242882634227E+17</v>
      </c>
      <c r="CUZ51" s="1847"/>
      <c r="CVA51" s="1847">
        <f t="shared" ref="CVA51" si="9485">CUY51*$C$51</f>
        <v>4.9857273954700077E+17</v>
      </c>
      <c r="CVB51" s="1847"/>
      <c r="CVC51" s="1847">
        <f t="shared" ref="CVC51" si="9486">CVA51*$C$51</f>
        <v>5.1103705803567571E+17</v>
      </c>
      <c r="CVD51" s="1847"/>
      <c r="CVE51" s="1847">
        <f t="shared" ref="CVE51" si="9487">CVC51*$C$51</f>
        <v>5.2381298448656755E+17</v>
      </c>
      <c r="CVF51" s="1847"/>
      <c r="CVG51" s="1847">
        <f t="shared" ref="CVG51" si="9488">CVE51*$C$51</f>
        <v>5.3690830909873171E+17</v>
      </c>
      <c r="CVH51" s="1847"/>
      <c r="CVI51" s="1847">
        <f t="shared" ref="CVI51" si="9489">CVG51*$C$51</f>
        <v>5.5033101682619994E+17</v>
      </c>
      <c r="CVJ51" s="1847"/>
      <c r="CVK51" s="1847">
        <f t="shared" ref="CVK51" si="9490">CVI51*$C$51</f>
        <v>5.6408929224685491E+17</v>
      </c>
      <c r="CVL51" s="1847"/>
      <c r="CVM51" s="1847">
        <f t="shared" ref="CVM51" si="9491">CVK51*$C$51</f>
        <v>5.7819152455302618E+17</v>
      </c>
      <c r="CVN51" s="1847"/>
      <c r="CVO51" s="1847">
        <f t="shared" ref="CVO51" si="9492">CVM51*$C$51</f>
        <v>5.9264631266685184E+17</v>
      </c>
      <c r="CVP51" s="1847"/>
      <c r="CVQ51" s="1847">
        <f t="shared" ref="CVQ51" si="9493">CVO51*$C$51</f>
        <v>6.0746247048352307E+17</v>
      </c>
      <c r="CVR51" s="1847"/>
      <c r="CVS51" s="1847">
        <f t="shared" ref="CVS51" si="9494">CVQ51*$C$51</f>
        <v>6.2264903224561114E+17</v>
      </c>
      <c r="CVT51" s="1847"/>
      <c r="CVU51" s="1847">
        <f t="shared" ref="CVU51" si="9495">CVS51*$C$51</f>
        <v>6.382152580517513E+17</v>
      </c>
      <c r="CVV51" s="1847"/>
      <c r="CVW51" s="1847">
        <f t="shared" ref="CVW51" si="9496">CVU51*$C$51</f>
        <v>6.5417063950304499E+17</v>
      </c>
      <c r="CVX51" s="1847"/>
      <c r="CVY51" s="1847">
        <f t="shared" ref="CVY51" si="9497">CVW51*$C$51</f>
        <v>6.7052490549062106E+17</v>
      </c>
      <c r="CVZ51" s="1847"/>
      <c r="CWA51" s="1847">
        <f t="shared" ref="CWA51" si="9498">CVY51*$C$51</f>
        <v>6.8728802812788646E+17</v>
      </c>
      <c r="CWB51" s="1847"/>
      <c r="CWC51" s="1847">
        <f t="shared" ref="CWC51" si="9499">CWA51*$C$51</f>
        <v>7.0447022883108352E+17</v>
      </c>
      <c r="CWD51" s="1847"/>
      <c r="CWE51" s="1847">
        <f t="shared" ref="CWE51" si="9500">CWC51*$C$51</f>
        <v>7.2208198455186061E+17</v>
      </c>
      <c r="CWF51" s="1847"/>
      <c r="CWG51" s="1847">
        <f t="shared" ref="CWG51" si="9501">CWE51*$C$51</f>
        <v>7.4013403416565709E+17</v>
      </c>
      <c r="CWH51" s="1847"/>
      <c r="CWI51" s="1847">
        <f t="shared" ref="CWI51" si="9502">CWG51*$C$51</f>
        <v>7.586373850197984E+17</v>
      </c>
      <c r="CWJ51" s="1847"/>
      <c r="CWK51" s="1847">
        <f t="shared" ref="CWK51" si="9503">CWI51*$C$51</f>
        <v>7.7760331964529331E+17</v>
      </c>
      <c r="CWL51" s="1847"/>
      <c r="CWM51" s="1847">
        <f t="shared" ref="CWM51" si="9504">CWK51*$C$51</f>
        <v>7.970434026364256E+17</v>
      </c>
      <c r="CWN51" s="1847"/>
      <c r="CWO51" s="1847">
        <f t="shared" ref="CWO51" si="9505">CWM51*$C$51</f>
        <v>8.1696948770233613E+17</v>
      </c>
      <c r="CWP51" s="1847"/>
      <c r="CWQ51" s="1847">
        <f t="shared" ref="CWQ51" si="9506">CWO51*$C$51</f>
        <v>8.3739372489489446E+17</v>
      </c>
      <c r="CWR51" s="1847"/>
      <c r="CWS51" s="1847">
        <f t="shared" ref="CWS51" si="9507">CWQ51*$C$51</f>
        <v>8.5832856801726669E+17</v>
      </c>
      <c r="CWT51" s="1847"/>
      <c r="CWU51" s="1847">
        <f t="shared" ref="CWU51" si="9508">CWS51*$C$51</f>
        <v>8.797867822176983E+17</v>
      </c>
      <c r="CWV51" s="1847"/>
      <c r="CWW51" s="1847">
        <f t="shared" ref="CWW51" si="9509">CWU51*$C$51</f>
        <v>9.0178145177314074E+17</v>
      </c>
      <c r="CWX51" s="1847"/>
      <c r="CWY51" s="1847">
        <f t="shared" ref="CWY51" si="9510">CWW51*$C$51</f>
        <v>9.2432598806746918E+17</v>
      </c>
      <c r="CWZ51" s="1847"/>
      <c r="CXA51" s="1847">
        <f t="shared" ref="CXA51" si="9511">CWY51*$C$51</f>
        <v>9.4743413776915584E+17</v>
      </c>
      <c r="CXB51" s="1847"/>
      <c r="CXC51" s="1847">
        <f t="shared" ref="CXC51" si="9512">CXA51*$C$51</f>
        <v>9.711199912133847E+17</v>
      </c>
      <c r="CXD51" s="1847"/>
      <c r="CXE51" s="1847">
        <f t="shared" ref="CXE51" si="9513">CXC51*$C$51</f>
        <v>9.953979909937193E+17</v>
      </c>
      <c r="CXF51" s="1847"/>
      <c r="CXG51" s="1847">
        <f t="shared" ref="CXG51" si="9514">CXE51*$C$51</f>
        <v>1.0202829407685622E+18</v>
      </c>
      <c r="CXH51" s="1847"/>
      <c r="CXI51" s="1847">
        <f t="shared" ref="CXI51" si="9515">CXG51*$C$51</f>
        <v>1.0457900142877761E+18</v>
      </c>
      <c r="CXJ51" s="1847"/>
      <c r="CXK51" s="1847">
        <f t="shared" ref="CXK51" si="9516">CXI51*$C$51</f>
        <v>1.0719347646449705E+18</v>
      </c>
      <c r="CXL51" s="1847"/>
      <c r="CXM51" s="1847">
        <f t="shared" ref="CXM51" si="9517">CXK51*$C$51</f>
        <v>1.0987331337610947E+18</v>
      </c>
      <c r="CXN51" s="1847"/>
      <c r="CXO51" s="1847">
        <f t="shared" ref="CXO51" si="9518">CXM51*$C$51</f>
        <v>1.1262014621051219E+18</v>
      </c>
      <c r="CXP51" s="1847"/>
      <c r="CXQ51" s="1847">
        <f t="shared" ref="CXQ51" si="9519">CXO51*$C$51</f>
        <v>1.1543564986577498E+18</v>
      </c>
      <c r="CXR51" s="1847"/>
      <c r="CXS51" s="1847">
        <f t="shared" ref="CXS51" si="9520">CXQ51*$C$51</f>
        <v>1.1832154111241933E+18</v>
      </c>
      <c r="CXT51" s="1847"/>
      <c r="CXU51" s="1847">
        <f t="shared" ref="CXU51" si="9521">CXS51*$C$51</f>
        <v>1.2127957964022981E+18</v>
      </c>
      <c r="CXV51" s="1847"/>
      <c r="CXW51" s="1847">
        <f t="shared" ref="CXW51" si="9522">CXU51*$C$51</f>
        <v>1.2431156913123556E+18</v>
      </c>
      <c r="CXX51" s="1847"/>
      <c r="CXY51" s="1847">
        <f t="shared" ref="CXY51" si="9523">CXW51*$C$51</f>
        <v>1.2741935835951644E+18</v>
      </c>
      <c r="CXZ51" s="1847"/>
      <c r="CYA51" s="1847">
        <f t="shared" ref="CYA51" si="9524">CXY51*$C$51</f>
        <v>1.3060484231850435E+18</v>
      </c>
      <c r="CYB51" s="1847"/>
      <c r="CYC51" s="1847">
        <f t="shared" ref="CYC51" si="9525">CYA51*$C$51</f>
        <v>1.3386996337646694E+18</v>
      </c>
      <c r="CYD51" s="1847"/>
      <c r="CYE51" s="1847">
        <f t="shared" ref="CYE51" si="9526">CYC51*$C$51</f>
        <v>1.3721671246087862E+18</v>
      </c>
      <c r="CYF51" s="1847"/>
      <c r="CYG51" s="1847">
        <f t="shared" ref="CYG51" si="9527">CYE51*$C$51</f>
        <v>1.4064713027240056E+18</v>
      </c>
      <c r="CYH51" s="1847"/>
      <c r="CYI51" s="1847">
        <f t="shared" ref="CYI51" si="9528">CYG51*$C$51</f>
        <v>1.4416330852921057E+18</v>
      </c>
      <c r="CYJ51" s="1847"/>
      <c r="CYK51" s="1847">
        <f t="shared" ref="CYK51" si="9529">CYI51*$C$51</f>
        <v>1.4776739124244083E+18</v>
      </c>
      <c r="CYL51" s="1847"/>
      <c r="CYM51" s="1847">
        <f t="shared" ref="CYM51" si="9530">CYK51*$C$51</f>
        <v>1.5146157602350185E+18</v>
      </c>
      <c r="CYN51" s="1847"/>
      <c r="CYO51" s="1847">
        <f t="shared" ref="CYO51" si="9531">CYM51*$C$51</f>
        <v>1.5524811542408937E+18</v>
      </c>
      <c r="CYP51" s="1847"/>
      <c r="CYQ51" s="1847">
        <f t="shared" ref="CYQ51" si="9532">CYO51*$C$51</f>
        <v>1.591293183096916E+18</v>
      </c>
      <c r="CYR51" s="1847"/>
      <c r="CYS51" s="1847">
        <f t="shared" ref="CYS51" si="9533">CYQ51*$C$51</f>
        <v>1.6310755126743388E+18</v>
      </c>
      <c r="CYT51" s="1847"/>
      <c r="CYU51" s="1847">
        <f t="shared" ref="CYU51" si="9534">CYS51*$C$51</f>
        <v>1.6718524004911972E+18</v>
      </c>
      <c r="CYV51" s="1847"/>
      <c r="CYW51" s="1847">
        <f t="shared" ref="CYW51" si="9535">CYU51*$C$51</f>
        <v>1.713648710503477E+18</v>
      </c>
      <c r="CYX51" s="1847"/>
      <c r="CYY51" s="1847">
        <f t="shared" ref="CYY51" si="9536">CYW51*$C$51</f>
        <v>1.7564899282660639E+18</v>
      </c>
      <c r="CYZ51" s="1847"/>
      <c r="CZA51" s="1847">
        <f t="shared" ref="CZA51" si="9537">CYY51*$C$51</f>
        <v>1.8004021764727153E+18</v>
      </c>
      <c r="CZB51" s="1847"/>
      <c r="CZC51" s="1847">
        <f t="shared" ref="CZC51" si="9538">CZA51*$C$51</f>
        <v>1.845412230884533E+18</v>
      </c>
      <c r="CZD51" s="1847"/>
      <c r="CZE51" s="1847">
        <f t="shared" ref="CZE51" si="9539">CZC51*$C$51</f>
        <v>1.8915475366566461E+18</v>
      </c>
      <c r="CZF51" s="1847"/>
      <c r="CZG51" s="1847">
        <f t="shared" ref="CZG51" si="9540">CZE51*$C$51</f>
        <v>1.9388362250730621E+18</v>
      </c>
      <c r="CZH51" s="1847"/>
      <c r="CZI51" s="1847">
        <f t="shared" ref="CZI51" si="9541">CZG51*$C$51</f>
        <v>1.9873071306998886E+18</v>
      </c>
      <c r="CZJ51" s="1847"/>
      <c r="CZK51" s="1847">
        <f t="shared" ref="CZK51" si="9542">CZI51*$C$51</f>
        <v>2.0369898089673856E+18</v>
      </c>
      <c r="CZL51" s="1847"/>
      <c r="CZM51" s="1847">
        <f t="shared" ref="CZM51" si="9543">CZK51*$C$51</f>
        <v>2.0879145541915702E+18</v>
      </c>
      <c r="CZN51" s="1847"/>
      <c r="CZO51" s="1847">
        <f t="shared" ref="CZO51" si="9544">CZM51*$C$51</f>
        <v>2.1401124180463593E+18</v>
      </c>
      <c r="CZP51" s="1847"/>
      <c r="CZQ51" s="1847">
        <f t="shared" ref="CZQ51" si="9545">CZO51*$C$51</f>
        <v>2.1936152284975181E+18</v>
      </c>
      <c r="CZR51" s="1847"/>
      <c r="CZS51" s="1847">
        <f t="shared" ref="CZS51" si="9546">CZQ51*$C$51</f>
        <v>2.2484556092099558E+18</v>
      </c>
      <c r="CZT51" s="1847"/>
      <c r="CZU51" s="1847">
        <f t="shared" ref="CZU51" si="9547">CZS51*$C$51</f>
        <v>2.3046669994402045E+18</v>
      </c>
      <c r="CZV51" s="1847"/>
      <c r="CZW51" s="1847">
        <f t="shared" ref="CZW51" si="9548">CZU51*$C$51</f>
        <v>2.3622836744262093E+18</v>
      </c>
      <c r="CZX51" s="1847"/>
      <c r="CZY51" s="1847">
        <f t="shared" ref="CZY51" si="9549">CZW51*$C$51</f>
        <v>2.4213407662868644E+18</v>
      </c>
      <c r="CZZ51" s="1847"/>
      <c r="DAA51" s="1847">
        <f t="shared" ref="DAA51" si="9550">CZY51*$C$51</f>
        <v>2.4818742854440356E+18</v>
      </c>
      <c r="DAB51" s="1847"/>
      <c r="DAC51" s="1847">
        <f t="shared" ref="DAC51" si="9551">DAA51*$C$51</f>
        <v>2.5439211425801364E+18</v>
      </c>
      <c r="DAD51" s="1847"/>
      <c r="DAE51" s="1847">
        <f t="shared" ref="DAE51" si="9552">DAC51*$C$51</f>
        <v>2.6075191711446395E+18</v>
      </c>
      <c r="DAF51" s="1847"/>
      <c r="DAG51" s="1847">
        <f t="shared" ref="DAG51" si="9553">DAE51*$C$51</f>
        <v>2.672707150423255E+18</v>
      </c>
      <c r="DAH51" s="1847"/>
      <c r="DAI51" s="1847">
        <f t="shared" ref="DAI51" si="9554">DAG51*$C$51</f>
        <v>2.7395248291838362E+18</v>
      </c>
      <c r="DAJ51" s="1847"/>
      <c r="DAK51" s="1847">
        <f t="shared" ref="DAK51" si="9555">DAI51*$C$51</f>
        <v>2.8080129499134321E+18</v>
      </c>
      <c r="DAL51" s="1847"/>
      <c r="DAM51" s="1847">
        <f t="shared" ref="DAM51" si="9556">DAK51*$C$51</f>
        <v>2.8782132736612675E+18</v>
      </c>
      <c r="DAN51" s="1847"/>
      <c r="DAO51" s="1847">
        <f t="shared" ref="DAO51" si="9557">DAM51*$C$51</f>
        <v>2.9501686055027988E+18</v>
      </c>
      <c r="DAP51" s="1847"/>
      <c r="DAQ51" s="1847">
        <f t="shared" ref="DAQ51" si="9558">DAO51*$C$51</f>
        <v>3.0239228206403686E+18</v>
      </c>
      <c r="DAR51" s="1847"/>
      <c r="DAS51" s="1847">
        <f t="shared" ref="DAS51" si="9559">DAQ51*$C$51</f>
        <v>3.0995208911563776E+18</v>
      </c>
      <c r="DAT51" s="1847"/>
      <c r="DAU51" s="1847">
        <f t="shared" ref="DAU51" si="9560">DAS51*$C$51</f>
        <v>3.1770089134352865E+18</v>
      </c>
      <c r="DAV51" s="1847"/>
      <c r="DAW51" s="1847">
        <f t="shared" ref="DAW51" si="9561">DAU51*$C$51</f>
        <v>3.2564341362711685E+18</v>
      </c>
      <c r="DAX51" s="1847"/>
      <c r="DAY51" s="1847">
        <f t="shared" ref="DAY51" si="9562">DAW51*$C$51</f>
        <v>3.3378449896779474E+18</v>
      </c>
      <c r="DAZ51" s="1847"/>
      <c r="DBA51" s="1847">
        <f t="shared" ref="DBA51" si="9563">DAY51*$C$51</f>
        <v>3.4212911144198958E+18</v>
      </c>
      <c r="DBB51" s="1847"/>
      <c r="DBC51" s="1847">
        <f t="shared" ref="DBC51" si="9564">DBA51*$C$51</f>
        <v>3.5068233922803927E+18</v>
      </c>
      <c r="DBD51" s="1847"/>
      <c r="DBE51" s="1847">
        <f t="shared" ref="DBE51" si="9565">DBC51*$C$51</f>
        <v>3.594493977087402E+18</v>
      </c>
      <c r="DBF51" s="1847"/>
      <c r="DBG51" s="1847">
        <f t="shared" ref="DBG51" si="9566">DBE51*$C$51</f>
        <v>3.6843563265145866E+18</v>
      </c>
      <c r="DBH51" s="1847"/>
      <c r="DBI51" s="1847">
        <f t="shared" ref="DBI51" si="9567">DBG51*$C$51</f>
        <v>3.7764652346774508E+18</v>
      </c>
      <c r="DBJ51" s="1847"/>
      <c r="DBK51" s="1847">
        <f t="shared" ref="DBK51" si="9568">DBI51*$C$51</f>
        <v>3.8708768655443866E+18</v>
      </c>
      <c r="DBL51" s="1847"/>
      <c r="DBM51" s="1847">
        <f t="shared" ref="DBM51" si="9569">DBK51*$C$51</f>
        <v>3.967648787182996E+18</v>
      </c>
      <c r="DBN51" s="1847"/>
      <c r="DBO51" s="1847">
        <f t="shared" ref="DBO51" si="9570">DBM51*$C$51</f>
        <v>4.0668400068625705E+18</v>
      </c>
      <c r="DBP51" s="1847"/>
      <c r="DBQ51" s="1847">
        <f t="shared" ref="DBQ51" si="9571">DBO51*$C$51</f>
        <v>4.1685110070341345E+18</v>
      </c>
      <c r="DBR51" s="1847"/>
      <c r="DBS51" s="1847">
        <f t="shared" ref="DBS51" si="9572">DBQ51*$C$51</f>
        <v>4.2727237822099876E+18</v>
      </c>
      <c r="DBT51" s="1847"/>
      <c r="DBU51" s="1847">
        <f t="shared" ref="DBU51" si="9573">DBS51*$C$51</f>
        <v>4.3795418767652367E+18</v>
      </c>
      <c r="DBV51" s="1847"/>
      <c r="DBW51" s="1847">
        <f t="shared" ref="DBW51" si="9574">DBU51*$C$51</f>
        <v>4.4890304236843674E+18</v>
      </c>
      <c r="DBX51" s="1847"/>
      <c r="DBY51" s="1847">
        <f t="shared" ref="DBY51" si="9575">DBW51*$C$51</f>
        <v>4.6012561842764759E+18</v>
      </c>
      <c r="DBZ51" s="1847"/>
      <c r="DCA51" s="1847">
        <f t="shared" ref="DCA51" si="9576">DBY51*$C$51</f>
        <v>4.7162875888833874E+18</v>
      </c>
      <c r="DCB51" s="1847"/>
      <c r="DCC51" s="1847">
        <f t="shared" ref="DCC51" si="9577">DCA51*$C$51</f>
        <v>4.8341947786054717E+18</v>
      </c>
      <c r="DCD51" s="1847"/>
      <c r="DCE51" s="1847">
        <f t="shared" ref="DCE51" si="9578">DCC51*$C$51</f>
        <v>4.9550496480706079E+18</v>
      </c>
      <c r="DCF51" s="1847"/>
      <c r="DCG51" s="1847">
        <f t="shared" ref="DCG51" si="9579">DCE51*$C$51</f>
        <v>5.0789258892723722E+18</v>
      </c>
      <c r="DCH51" s="1847"/>
      <c r="DCI51" s="1847">
        <f t="shared" ref="DCI51" si="9580">DCG51*$C$51</f>
        <v>5.2058990365041807E+18</v>
      </c>
      <c r="DCJ51" s="1847"/>
      <c r="DCK51" s="1847">
        <f t="shared" ref="DCK51" si="9581">DCI51*$C$51</f>
        <v>5.3360465124167844E+18</v>
      </c>
      <c r="DCL51" s="1847"/>
      <c r="DCM51" s="1847">
        <f t="shared" ref="DCM51" si="9582">DCK51*$C$51</f>
        <v>5.4694476752272036E+18</v>
      </c>
      <c r="DCN51" s="1847"/>
      <c r="DCO51" s="1847">
        <f t="shared" ref="DCO51" si="9583">DCM51*$C$51</f>
        <v>5.606183867107883E+18</v>
      </c>
      <c r="DCP51" s="1847"/>
      <c r="DCQ51" s="1847">
        <f t="shared" ref="DCQ51" si="9584">DCO51*$C$51</f>
        <v>5.7463384637855795E+18</v>
      </c>
      <c r="DCR51" s="1847"/>
      <c r="DCS51" s="1847">
        <f t="shared" ref="DCS51" si="9585">DCQ51*$C$51</f>
        <v>5.8899969253802189E+18</v>
      </c>
      <c r="DCT51" s="1847"/>
      <c r="DCU51" s="1847">
        <f t="shared" ref="DCU51" si="9586">DCS51*$C$51</f>
        <v>6.0372468485147238E+18</v>
      </c>
      <c r="DCV51" s="1847"/>
      <c r="DCW51" s="1847">
        <f t="shared" ref="DCW51" si="9587">DCU51*$C$51</f>
        <v>6.1881780197275914E+18</v>
      </c>
      <c r="DCX51" s="1847"/>
      <c r="DCY51" s="1847">
        <f t="shared" ref="DCY51" si="9588">DCW51*$C$51</f>
        <v>6.3428824702207805E+18</v>
      </c>
      <c r="DCZ51" s="1847"/>
      <c r="DDA51" s="1847">
        <f t="shared" ref="DDA51" si="9589">DCY51*$C$51</f>
        <v>6.5014545319762995E+18</v>
      </c>
      <c r="DDB51" s="1847"/>
      <c r="DDC51" s="1847">
        <f t="shared" ref="DDC51" si="9590">DDA51*$C$51</f>
        <v>6.6639908952757064E+18</v>
      </c>
      <c r="DDD51" s="1847"/>
      <c r="DDE51" s="1847">
        <f t="shared" ref="DDE51" si="9591">DDC51*$C$51</f>
        <v>6.830590667657598E+18</v>
      </c>
      <c r="DDF51" s="1847"/>
      <c r="DDG51" s="1847">
        <f t="shared" ref="DDG51" si="9592">DDE51*$C$51</f>
        <v>7.0013554343490376E+18</v>
      </c>
      <c r="DDH51" s="1847"/>
      <c r="DDI51" s="1847">
        <f t="shared" ref="DDI51" si="9593">DDG51*$C$51</f>
        <v>7.1763893202077624E+18</v>
      </c>
      <c r="DDJ51" s="1847"/>
      <c r="DDK51" s="1847">
        <f t="shared" ref="DDK51" si="9594">DDI51*$C$51</f>
        <v>7.3557990532129556E+18</v>
      </c>
      <c r="DDL51" s="1847"/>
      <c r="DDM51" s="1847">
        <f t="shared" ref="DDM51" si="9595">DDK51*$C$51</f>
        <v>7.5396940295432786E+18</v>
      </c>
      <c r="DDN51" s="1847"/>
      <c r="DDO51" s="1847">
        <f t="shared" ref="DDO51" si="9596">DDM51*$C$51</f>
        <v>7.7281863802818601E+18</v>
      </c>
      <c r="DDP51" s="1847"/>
      <c r="DDQ51" s="1847">
        <f t="shared" ref="DDQ51" si="9597">DDO51*$C$51</f>
        <v>7.9213910397889055E+18</v>
      </c>
      <c r="DDR51" s="1847"/>
      <c r="DDS51" s="1847">
        <f t="shared" ref="DDS51" si="9598">DDQ51*$C$51</f>
        <v>8.1194258157836278E+18</v>
      </c>
      <c r="DDT51" s="1847"/>
      <c r="DDU51" s="1847">
        <f t="shared" ref="DDU51" si="9599">DDS51*$C$51</f>
        <v>8.3224114611782175E+18</v>
      </c>
      <c r="DDV51" s="1847"/>
      <c r="DDW51" s="1847">
        <f t="shared" ref="DDW51" si="9600">DDU51*$C$51</f>
        <v>8.5304717477076726E+18</v>
      </c>
      <c r="DDX51" s="1847"/>
      <c r="DDY51" s="1847">
        <f t="shared" ref="DDY51" si="9601">DDW51*$C$51</f>
        <v>8.743733541400364E+18</v>
      </c>
      <c r="DDZ51" s="1847"/>
      <c r="DEA51" s="1847">
        <f t="shared" ref="DEA51" si="9602">DDY51*$C$51</f>
        <v>8.9623268799353723E+18</v>
      </c>
      <c r="DEB51" s="1847"/>
      <c r="DEC51" s="1847">
        <f t="shared" ref="DEC51" si="9603">DEA51*$C$51</f>
        <v>9.1863850519337554E+18</v>
      </c>
      <c r="DED51" s="1847"/>
      <c r="DEE51" s="1847">
        <f t="shared" ref="DEE51" si="9604">DEC51*$C$51</f>
        <v>9.4160446782320988E+18</v>
      </c>
      <c r="DEF51" s="1847"/>
      <c r="DEG51" s="1847">
        <f t="shared" ref="DEG51" si="9605">DEE51*$C$51</f>
        <v>9.6514457951879004E+18</v>
      </c>
      <c r="DEH51" s="1847"/>
      <c r="DEI51" s="1847">
        <f t="shared" ref="DEI51" si="9606">DEG51*$C$51</f>
        <v>9.8927319400675963E+18</v>
      </c>
      <c r="DEJ51" s="1847"/>
      <c r="DEK51" s="1847">
        <f t="shared" ref="DEK51" si="9607">DEI51*$C$51</f>
        <v>1.0140050238569286E+19</v>
      </c>
      <c r="DEL51" s="1847"/>
      <c r="DEM51" s="1847">
        <f t="shared" ref="DEM51" si="9608">DEK51*$C$51</f>
        <v>1.0393551494533517E+19</v>
      </c>
      <c r="DEN51" s="1847"/>
      <c r="DEO51" s="1847">
        <f t="shared" ref="DEO51" si="9609">DEM51*$C$51</f>
        <v>1.0653390281896854E+19</v>
      </c>
      <c r="DEP51" s="1847"/>
      <c r="DEQ51" s="1847">
        <f t="shared" ref="DEQ51" si="9610">DEO51*$C$51</f>
        <v>1.0919725038944274E+19</v>
      </c>
      <c r="DER51" s="1847"/>
      <c r="DES51" s="1847">
        <f t="shared" ref="DES51" si="9611">DEQ51*$C$51</f>
        <v>1.1192718164917881E+19</v>
      </c>
      <c r="DET51" s="1847"/>
      <c r="DEU51" s="1847">
        <f t="shared" ref="DEU51" si="9612">DES51*$C$51</f>
        <v>1.1472536119040827E+19</v>
      </c>
      <c r="DEV51" s="1847"/>
      <c r="DEW51" s="1847">
        <f t="shared" ref="DEW51" si="9613">DEU51*$C$51</f>
        <v>1.1759349522016848E+19</v>
      </c>
      <c r="DEX51" s="1847"/>
      <c r="DEY51" s="1847">
        <f t="shared" ref="DEY51" si="9614">DEW51*$C$51</f>
        <v>1.2053333260067269E+19</v>
      </c>
      <c r="DEZ51" s="1847"/>
      <c r="DFA51" s="1847">
        <f t="shared" ref="DFA51" si="9615">DEY51*$C$51</f>
        <v>1.2354666591568949E+19</v>
      </c>
      <c r="DFB51" s="1847"/>
      <c r="DFC51" s="1847">
        <f t="shared" ref="DFC51" si="9616">DFA51*$C$51</f>
        <v>1.2663533256358173E+19</v>
      </c>
      <c r="DFD51" s="1847"/>
      <c r="DFE51" s="1847">
        <f t="shared" ref="DFE51" si="9617">DFC51*$C$51</f>
        <v>1.2980121587767126E+19</v>
      </c>
      <c r="DFF51" s="1847"/>
      <c r="DFG51" s="1847">
        <f t="shared" ref="DFG51" si="9618">DFE51*$C$51</f>
        <v>1.3304624627461302E+19</v>
      </c>
      <c r="DFH51" s="1847"/>
      <c r="DFI51" s="1847">
        <f t="shared" ref="DFI51" si="9619">DFG51*$C$51</f>
        <v>1.3637240243147833E+19</v>
      </c>
      <c r="DFJ51" s="1847"/>
      <c r="DFK51" s="1847">
        <f t="shared" ref="DFK51" si="9620">DFI51*$C$51</f>
        <v>1.3978171249226529E+19</v>
      </c>
      <c r="DFL51" s="1847"/>
      <c r="DFM51" s="1847">
        <f t="shared" ref="DFM51" si="9621">DFK51*$C$51</f>
        <v>1.432762553045719E+19</v>
      </c>
      <c r="DFN51" s="1847"/>
      <c r="DFO51" s="1847">
        <f t="shared" ref="DFO51" si="9622">DFM51*$C$51</f>
        <v>1.4685816168718619E+19</v>
      </c>
      <c r="DFP51" s="1847"/>
      <c r="DFQ51" s="1847">
        <f t="shared" ref="DFQ51" si="9623">DFO51*$C$51</f>
        <v>1.5052961572936583E+19</v>
      </c>
      <c r="DFR51" s="1847"/>
      <c r="DFS51" s="1847">
        <f t="shared" ref="DFS51" si="9624">DFQ51*$C$51</f>
        <v>1.5429285612259996E+19</v>
      </c>
      <c r="DFT51" s="1847"/>
      <c r="DFU51" s="1847">
        <f t="shared" ref="DFU51" si="9625">DFS51*$C$51</f>
        <v>1.5815017752566493E+19</v>
      </c>
      <c r="DFV51" s="1847"/>
      <c r="DFW51" s="1847">
        <f t="shared" ref="DFW51" si="9626">DFU51*$C$51</f>
        <v>1.6210393196380654E+19</v>
      </c>
      <c r="DFX51" s="1847"/>
      <c r="DFY51" s="1847">
        <f t="shared" ref="DFY51" si="9627">DFW51*$C$51</f>
        <v>1.6615653026290168E+19</v>
      </c>
      <c r="DFZ51" s="1847"/>
      <c r="DGA51" s="1847">
        <f t="shared" ref="DGA51" si="9628">DFY51*$C$51</f>
        <v>1.703104435194742E+19</v>
      </c>
      <c r="DGB51" s="1847"/>
      <c r="DGC51" s="1847">
        <f t="shared" ref="DGC51" si="9629">DGA51*$C$51</f>
        <v>1.7456820460746103E+19</v>
      </c>
      <c r="DGD51" s="1847"/>
      <c r="DGE51" s="1847">
        <f t="shared" ref="DGE51" si="9630">DGC51*$C$51</f>
        <v>1.7893240972264753E+19</v>
      </c>
      <c r="DGF51" s="1847"/>
      <c r="DGG51" s="1847">
        <f t="shared" ref="DGG51" si="9631">DGE51*$C$51</f>
        <v>1.8340571996571369E+19</v>
      </c>
      <c r="DGH51" s="1847"/>
      <c r="DGI51" s="1847">
        <f t="shared" ref="DGI51" si="9632">DGG51*$C$51</f>
        <v>1.879908629648565E+19</v>
      </c>
      <c r="DGJ51" s="1847"/>
      <c r="DGK51" s="1847">
        <f t="shared" ref="DGK51" si="9633">DGI51*$C$51</f>
        <v>1.9269063453897789E+19</v>
      </c>
      <c r="DGL51" s="1847"/>
      <c r="DGM51" s="1847">
        <f t="shared" ref="DGM51" si="9634">DGK51*$C$51</f>
        <v>1.9750790040245232E+19</v>
      </c>
      <c r="DGN51" s="1847"/>
      <c r="DGO51" s="1847">
        <f t="shared" ref="DGO51" si="9635">DGM51*$C$51</f>
        <v>2.0244559791251362E+19</v>
      </c>
      <c r="DGP51" s="1847"/>
      <c r="DGQ51" s="1847">
        <f t="shared" ref="DGQ51" si="9636">DGO51*$C$51</f>
        <v>2.0750673786032644E+19</v>
      </c>
      <c r="DGR51" s="1847"/>
      <c r="DGS51" s="1847">
        <f t="shared" ref="DGS51" si="9637">DGQ51*$C$51</f>
        <v>2.126944063068346E+19</v>
      </c>
      <c r="DGT51" s="1847"/>
      <c r="DGU51" s="1847">
        <f t="shared" ref="DGU51" si="9638">DGS51*$C$51</f>
        <v>2.1801176646450545E+19</v>
      </c>
      <c r="DGV51" s="1847"/>
      <c r="DGW51" s="1847">
        <f t="shared" ref="DGW51" si="9639">DGU51*$C$51</f>
        <v>2.2346206062611808E+19</v>
      </c>
      <c r="DGX51" s="1847"/>
      <c r="DGY51" s="1847">
        <f t="shared" ref="DGY51" si="9640">DGW51*$C$51</f>
        <v>2.29048612141771E+19</v>
      </c>
      <c r="DGZ51" s="1847"/>
      <c r="DHA51" s="1847">
        <f t="shared" ref="DHA51" si="9641">DGY51*$C$51</f>
        <v>2.3477482744531526E+19</v>
      </c>
      <c r="DHB51" s="1847"/>
      <c r="DHC51" s="1847">
        <f t="shared" ref="DHC51" si="9642">DHA51*$C$51</f>
        <v>2.4064419813144814E+19</v>
      </c>
      <c r="DHD51" s="1847"/>
      <c r="DHE51" s="1847">
        <f t="shared" ref="DHE51" si="9643">DHC51*$C$51</f>
        <v>2.466603030847343E+19</v>
      </c>
      <c r="DHF51" s="1847"/>
      <c r="DHG51" s="1847">
        <f t="shared" ref="DHG51" si="9644">DHE51*$C$51</f>
        <v>2.5282681066185265E+19</v>
      </c>
      <c r="DHH51" s="1847"/>
      <c r="DHI51" s="1847">
        <f t="shared" ref="DHI51" si="9645">DHG51*$C$51</f>
        <v>2.5914748092839895E+19</v>
      </c>
      <c r="DHJ51" s="1847"/>
      <c r="DHK51" s="1847">
        <f t="shared" ref="DHK51" si="9646">DHI51*$C$51</f>
        <v>2.6562616795160891E+19</v>
      </c>
      <c r="DHL51" s="1847"/>
      <c r="DHM51" s="1847">
        <f t="shared" ref="DHM51" si="9647">DHK51*$C$51</f>
        <v>2.722668221503991E+19</v>
      </c>
      <c r="DHN51" s="1847"/>
      <c r="DHO51" s="1847">
        <f t="shared" ref="DHO51" si="9648">DHM51*$C$51</f>
        <v>2.7907349270415905E+19</v>
      </c>
      <c r="DHP51" s="1847"/>
      <c r="DHQ51" s="1847">
        <f t="shared" ref="DHQ51" si="9649">DHO51*$C$51</f>
        <v>2.8605033002176299E+19</v>
      </c>
      <c r="DHR51" s="1847"/>
      <c r="DHS51" s="1847">
        <f t="shared" ref="DHS51" si="9650">DHQ51*$C$51</f>
        <v>2.9320158827230704E+19</v>
      </c>
      <c r="DHT51" s="1847"/>
      <c r="DHU51" s="1847">
        <f t="shared" ref="DHU51" si="9651">DHS51*$C$51</f>
        <v>3.005316279791147E+19</v>
      </c>
      <c r="DHV51" s="1847"/>
      <c r="DHW51" s="1847">
        <f t="shared" ref="DHW51" si="9652">DHU51*$C$51</f>
        <v>3.0804491867859255E+19</v>
      </c>
      <c r="DHX51" s="1847"/>
      <c r="DHY51" s="1847">
        <f t="shared" ref="DHY51" si="9653">DHW51*$C$51</f>
        <v>3.1574604164555735E+19</v>
      </c>
      <c r="DHZ51" s="1847"/>
      <c r="DIA51" s="1847">
        <f t="shared" ref="DIA51" si="9654">DHY51*$C$51</f>
        <v>3.2363969268669624E+19</v>
      </c>
      <c r="DIB51" s="1847"/>
      <c r="DIC51" s="1847">
        <f t="shared" ref="DIC51" si="9655">DIA51*$C$51</f>
        <v>3.3173068500386361E+19</v>
      </c>
      <c r="DID51" s="1847"/>
      <c r="DIE51" s="1847">
        <f t="shared" ref="DIE51" si="9656">DIC51*$C$51</f>
        <v>3.4002395212896018E+19</v>
      </c>
      <c r="DIF51" s="1847"/>
      <c r="DIG51" s="1847">
        <f t="shared" ref="DIG51" si="9657">DIE51*$C$51</f>
        <v>3.4852455093218415E+19</v>
      </c>
      <c r="DIH51" s="1847"/>
      <c r="DII51" s="1847">
        <f t="shared" ref="DII51" si="9658">DIG51*$C$51</f>
        <v>3.5723766470548873E+19</v>
      </c>
      <c r="DIJ51" s="1847"/>
      <c r="DIK51" s="1847">
        <f t="shared" ref="DIK51" si="9659">DII51*$C$51</f>
        <v>3.661686063231259E+19</v>
      </c>
      <c r="DIL51" s="1847"/>
      <c r="DIM51" s="1847">
        <f t="shared" ref="DIM51" si="9660">DIK51*$C$51</f>
        <v>3.7532282148120404E+19</v>
      </c>
      <c r="DIN51" s="1847"/>
      <c r="DIO51" s="1847">
        <f t="shared" ref="DIO51" si="9661">DIM51*$C$51</f>
        <v>3.8470589201823408E+19</v>
      </c>
      <c r="DIP51" s="1847"/>
      <c r="DIQ51" s="1847">
        <f t="shared" ref="DIQ51" si="9662">DIO51*$C$51</f>
        <v>3.9432353931868987E+19</v>
      </c>
      <c r="DIR51" s="1847"/>
      <c r="DIS51" s="1847">
        <f t="shared" ref="DIS51" si="9663">DIQ51*$C$51</f>
        <v>4.041816278016571E+19</v>
      </c>
      <c r="DIT51" s="1847"/>
      <c r="DIU51" s="1847">
        <f t="shared" ref="DIU51" si="9664">DIS51*$C$51</f>
        <v>4.1428616849669849E+19</v>
      </c>
      <c r="DIV51" s="1847"/>
      <c r="DIW51" s="1847">
        <f t="shared" ref="DIW51" si="9665">DIU51*$C$51</f>
        <v>4.2464332270911594E+19</v>
      </c>
      <c r="DIX51" s="1847"/>
      <c r="DIY51" s="1847">
        <f t="shared" ref="DIY51" si="9666">DIW51*$C$51</f>
        <v>4.3525940577684382E+19</v>
      </c>
      <c r="DIZ51" s="1847"/>
      <c r="DJA51" s="1847">
        <f t="shared" ref="DJA51" si="9667">DIY51*$C$51</f>
        <v>4.4614089092126491E+19</v>
      </c>
      <c r="DJB51" s="1847"/>
      <c r="DJC51" s="1847">
        <f t="shared" ref="DJC51" si="9668">DJA51*$C$51</f>
        <v>4.5729441319429652E+19</v>
      </c>
      <c r="DJD51" s="1847"/>
      <c r="DJE51" s="1847">
        <f t="shared" ref="DJE51" si="9669">DJC51*$C$51</f>
        <v>4.6872677352415388E+19</v>
      </c>
      <c r="DJF51" s="1847"/>
      <c r="DJG51" s="1847">
        <f t="shared" ref="DJG51" si="9670">DJE51*$C$51</f>
        <v>4.8044494286225768E+19</v>
      </c>
      <c r="DJH51" s="1847"/>
      <c r="DJI51" s="1847">
        <f t="shared" ref="DJI51" si="9671">DJG51*$C$51</f>
        <v>4.9245606643381412E+19</v>
      </c>
      <c r="DJJ51" s="1847"/>
      <c r="DJK51" s="1847">
        <f t="shared" ref="DJK51" si="9672">DJI51*$C$51</f>
        <v>5.0476746809465946E+19</v>
      </c>
      <c r="DJL51" s="1847"/>
      <c r="DJM51" s="1847">
        <f t="shared" ref="DJM51" si="9673">DJK51*$C$51</f>
        <v>5.1738665479702594E+19</v>
      </c>
      <c r="DJN51" s="1847"/>
      <c r="DJO51" s="1847">
        <f t="shared" ref="DJO51" si="9674">DJM51*$C$51</f>
        <v>5.3032132116695155E+19</v>
      </c>
      <c r="DJP51" s="1847"/>
      <c r="DJQ51" s="1847">
        <f t="shared" ref="DJQ51" si="9675">DJO51*$C$51</f>
        <v>5.4357935419612529E+19</v>
      </c>
      <c r="DJR51" s="1847"/>
      <c r="DJS51" s="1847">
        <f t="shared" ref="DJS51" si="9676">DJQ51*$C$51</f>
        <v>5.5716883805102834E+19</v>
      </c>
      <c r="DJT51" s="1847"/>
      <c r="DJU51" s="1847">
        <f t="shared" ref="DJU51" si="9677">DJS51*$C$51</f>
        <v>5.7109805900230402E+19</v>
      </c>
      <c r="DJV51" s="1847"/>
      <c r="DJW51" s="1847">
        <f t="shared" ref="DJW51" si="9678">DJU51*$C$51</f>
        <v>5.8537551047736156E+19</v>
      </c>
      <c r="DJX51" s="1847"/>
      <c r="DJY51" s="1847">
        <f t="shared" ref="DJY51" si="9679">DJW51*$C$51</f>
        <v>6.0000989823929557E+19</v>
      </c>
      <c r="DJZ51" s="1847"/>
      <c r="DKA51" s="1847">
        <f t="shared" ref="DKA51" si="9680">DJY51*$C$51</f>
        <v>6.1501014569527788E+19</v>
      </c>
      <c r="DKB51" s="1847"/>
      <c r="DKC51" s="1847">
        <f t="shared" ref="DKC51" si="9681">DKA51*$C$51</f>
        <v>6.3038539933765976E+19</v>
      </c>
      <c r="DKD51" s="1847"/>
      <c r="DKE51" s="1847">
        <f t="shared" ref="DKE51" si="9682">DKC51*$C$51</f>
        <v>6.4614503432110121E+19</v>
      </c>
      <c r="DKF51" s="1847"/>
      <c r="DKG51" s="1847">
        <f t="shared" ref="DKG51" si="9683">DKE51*$C$51</f>
        <v>6.6229866017912865E+19</v>
      </c>
      <c r="DKH51" s="1847"/>
      <c r="DKI51" s="1847">
        <f t="shared" ref="DKI51" si="9684">DKG51*$C$51</f>
        <v>6.7885612668360679E+19</v>
      </c>
      <c r="DKJ51" s="1847"/>
      <c r="DKK51" s="1847">
        <f t="shared" ref="DKK51" si="9685">DKI51*$C$51</f>
        <v>6.9582752985069691E+19</v>
      </c>
      <c r="DKL51" s="1847"/>
      <c r="DKM51" s="1847">
        <f t="shared" ref="DKM51" si="9686">DKK51*$C$51</f>
        <v>7.1322321809696424E+19</v>
      </c>
      <c r="DKN51" s="1847"/>
      <c r="DKO51" s="1847">
        <f t="shared" ref="DKO51" si="9687">DKM51*$C$51</f>
        <v>7.3105379854938825E+19</v>
      </c>
      <c r="DKP51" s="1847"/>
      <c r="DKQ51" s="1847">
        <f t="shared" ref="DKQ51" si="9688">DKO51*$C$51</f>
        <v>7.493301435131229E+19</v>
      </c>
      <c r="DKR51" s="1847"/>
      <c r="DKS51" s="1847">
        <f t="shared" ref="DKS51" si="9689">DKQ51*$C$51</f>
        <v>7.6806339710095098E+19</v>
      </c>
      <c r="DKT51" s="1847"/>
      <c r="DKU51" s="1847">
        <f t="shared" ref="DKU51" si="9690">DKS51*$C$51</f>
        <v>7.8726498202847461E+19</v>
      </c>
      <c r="DKV51" s="1847"/>
      <c r="DKW51" s="1847">
        <f t="shared" ref="DKW51" si="9691">DKU51*$C$51</f>
        <v>8.069466065791864E+19</v>
      </c>
      <c r="DKX51" s="1847"/>
      <c r="DKY51" s="1847">
        <f t="shared" ref="DKY51" si="9692">DKW51*$C$51</f>
        <v>8.2712027174366593E+19</v>
      </c>
      <c r="DKZ51" s="1847"/>
      <c r="DLA51" s="1847">
        <f t="shared" ref="DLA51" si="9693">DKY51*$C$51</f>
        <v>8.4779827853725745E+19</v>
      </c>
      <c r="DLB51" s="1847"/>
      <c r="DLC51" s="1847">
        <f t="shared" ref="DLC51" si="9694">DLA51*$C$51</f>
        <v>8.6899323550068883E+19</v>
      </c>
      <c r="DLD51" s="1847"/>
      <c r="DLE51" s="1847">
        <f t="shared" ref="DLE51" si="9695">DLC51*$C$51</f>
        <v>8.9071806638820606E+19</v>
      </c>
      <c r="DLF51" s="1847"/>
      <c r="DLG51" s="1847">
        <f t="shared" ref="DLG51" si="9696">DLE51*$C$51</f>
        <v>9.129860180479112E+19</v>
      </c>
      <c r="DLH51" s="1847"/>
      <c r="DLI51" s="1847">
        <f t="shared" ref="DLI51" si="9697">DLG51*$C$51</f>
        <v>9.3581066849910882E+19</v>
      </c>
      <c r="DLJ51" s="1847"/>
      <c r="DLK51" s="1847">
        <f t="shared" ref="DLK51" si="9698">DLI51*$C$51</f>
        <v>9.5920593521158652E+19</v>
      </c>
      <c r="DLL51" s="1847"/>
      <c r="DLM51" s="1847">
        <f t="shared" ref="DLM51" si="9699">DLK51*$C$51</f>
        <v>9.8318608359187612E+19</v>
      </c>
      <c r="DLN51" s="1847"/>
      <c r="DLO51" s="1847">
        <f t="shared" ref="DLO51" si="9700">DLM51*$C$51</f>
        <v>1.007765735681673E+20</v>
      </c>
      <c r="DLP51" s="1847"/>
      <c r="DLQ51" s="1847">
        <f t="shared" ref="DLQ51" si="9701">DLO51*$C$51</f>
        <v>1.0329598790737147E+20</v>
      </c>
      <c r="DLR51" s="1847"/>
      <c r="DLS51" s="1847">
        <f t="shared" ref="DLS51" si="9702">DLQ51*$C$51</f>
        <v>1.0587838760505575E+20</v>
      </c>
      <c r="DLT51" s="1847"/>
      <c r="DLU51" s="1847">
        <f t="shared" ref="DLU51" si="9703">DLS51*$C$51</f>
        <v>1.0852534729518213E+20</v>
      </c>
      <c r="DLV51" s="1847"/>
      <c r="DLW51" s="1847">
        <f t="shared" ref="DLW51" si="9704">DLU51*$C$51</f>
        <v>1.1123848097756167E+20</v>
      </c>
      <c r="DLX51" s="1847"/>
      <c r="DLY51" s="1847">
        <f t="shared" ref="DLY51" si="9705">DLW51*$C$51</f>
        <v>1.140194430020007E+20</v>
      </c>
      <c r="DLZ51" s="1847"/>
      <c r="DMA51" s="1847">
        <f t="shared" ref="DMA51" si="9706">DLY51*$C$51</f>
        <v>1.168699290770507E+20</v>
      </c>
      <c r="DMB51" s="1847"/>
      <c r="DMC51" s="1847">
        <f t="shared" ref="DMC51" si="9707">DMA51*$C$51</f>
        <v>1.1979167730397697E+20</v>
      </c>
      <c r="DMD51" s="1847"/>
      <c r="DME51" s="1847">
        <f t="shared" ref="DME51" si="9708">DMC51*$C$51</f>
        <v>1.2278646923657639E+20</v>
      </c>
      <c r="DMF51" s="1847"/>
      <c r="DMG51" s="1847">
        <f t="shared" ref="DMG51" si="9709">DME51*$C$51</f>
        <v>1.2585613096749079E+20</v>
      </c>
      <c r="DMH51" s="1847"/>
      <c r="DMI51" s="1847">
        <f t="shared" ref="DMI51" si="9710">DMG51*$C$51</f>
        <v>1.2900253424167805E+20</v>
      </c>
      <c r="DMJ51" s="1847"/>
      <c r="DMK51" s="1847">
        <f t="shared" ref="DMK51" si="9711">DMI51*$C$51</f>
        <v>1.3222759759771999E+20</v>
      </c>
      <c r="DML51" s="1847"/>
      <c r="DMM51" s="1847">
        <f t="shared" ref="DMM51" si="9712">DMK51*$C$51</f>
        <v>1.3553328753766297E+20</v>
      </c>
      <c r="DMN51" s="1847"/>
      <c r="DMO51" s="1847">
        <f t="shared" ref="DMO51" si="9713">DMM51*$C$51</f>
        <v>1.3892161972610453E+20</v>
      </c>
      <c r="DMP51" s="1847"/>
      <c r="DMQ51" s="1847">
        <f t="shared" ref="DMQ51" si="9714">DMO51*$C$51</f>
        <v>1.4239466021925713E+20</v>
      </c>
      <c r="DMR51" s="1847"/>
      <c r="DMS51" s="1847">
        <f t="shared" ref="DMS51" si="9715">DMQ51*$C$51</f>
        <v>1.4595452672473855E+20</v>
      </c>
      <c r="DMT51" s="1847"/>
      <c r="DMU51" s="1847">
        <f t="shared" ref="DMU51" si="9716">DMS51*$C$51</f>
        <v>1.49603389892857E+20</v>
      </c>
      <c r="DMV51" s="1847"/>
      <c r="DMW51" s="1847">
        <f t="shared" ref="DMW51" si="9717">DMU51*$C$51</f>
        <v>1.5334347464017841E+20</v>
      </c>
      <c r="DMX51" s="1847"/>
      <c r="DMY51" s="1847">
        <f t="shared" ref="DMY51" si="9718">DMW51*$C$51</f>
        <v>1.5717706150618287E+20</v>
      </c>
      <c r="DMZ51" s="1847"/>
      <c r="DNA51" s="1847">
        <f t="shared" ref="DNA51" si="9719">DMY51*$C$51</f>
        <v>1.6110648804383742E+20</v>
      </c>
      <c r="DNB51" s="1847"/>
      <c r="DNC51" s="1847">
        <f t="shared" ref="DNC51" si="9720">DNA51*$C$51</f>
        <v>1.6513415024493334E+20</v>
      </c>
      <c r="DND51" s="1847"/>
      <c r="DNE51" s="1847">
        <f t="shared" ref="DNE51" si="9721">DNC51*$C$51</f>
        <v>1.6926250400105667E+20</v>
      </c>
      <c r="DNF51" s="1847"/>
      <c r="DNG51" s="1847">
        <f t="shared" ref="DNG51" si="9722">DNE51*$C$51</f>
        <v>1.7349406660108308E+20</v>
      </c>
      <c r="DNH51" s="1847"/>
      <c r="DNI51" s="1847">
        <f t="shared" ref="DNI51" si="9723">DNG51*$C$51</f>
        <v>1.7783141826611013E+20</v>
      </c>
      <c r="DNJ51" s="1847"/>
      <c r="DNK51" s="1847">
        <f t="shared" ref="DNK51" si="9724">DNI51*$C$51</f>
        <v>1.8227720372276288E+20</v>
      </c>
      <c r="DNL51" s="1847"/>
      <c r="DNM51" s="1847">
        <f t="shared" ref="DNM51" si="9725">DNK51*$C$51</f>
        <v>1.8683413381583192E+20</v>
      </c>
      <c r="DNN51" s="1847"/>
      <c r="DNO51" s="1847">
        <f t="shared" ref="DNO51" si="9726">DNM51*$C$51</f>
        <v>1.9150498716122769E+20</v>
      </c>
      <c r="DNP51" s="1847"/>
      <c r="DNQ51" s="1847">
        <f t="shared" ref="DNQ51" si="9727">DNO51*$C$51</f>
        <v>1.9629261184025838E+20</v>
      </c>
      <c r="DNR51" s="1847"/>
      <c r="DNS51" s="1847">
        <f t="shared" ref="DNS51" si="9728">DNQ51*$C$51</f>
        <v>2.0119992713626481E+20</v>
      </c>
      <c r="DNT51" s="1847"/>
      <c r="DNU51" s="1847">
        <f t="shared" ref="DNU51" si="9729">DNS51*$C$51</f>
        <v>2.0622992531467141E+20</v>
      </c>
      <c r="DNV51" s="1847"/>
      <c r="DNW51" s="1847">
        <f t="shared" ref="DNW51" si="9730">DNU51*$C$51</f>
        <v>2.1138567344753816E+20</v>
      </c>
      <c r="DNX51" s="1847"/>
      <c r="DNY51" s="1847">
        <f t="shared" ref="DNY51" si="9731">DNW51*$C$51</f>
        <v>2.166703152837266E+20</v>
      </c>
      <c r="DNZ51" s="1847"/>
      <c r="DOA51" s="1847">
        <f t="shared" ref="DOA51" si="9732">DNY51*$C$51</f>
        <v>2.2208707316581974E+20</v>
      </c>
      <c r="DOB51" s="1847"/>
      <c r="DOC51" s="1847">
        <f t="shared" ref="DOC51" si="9733">DOA51*$C$51</f>
        <v>2.2763924999496522E+20</v>
      </c>
      <c r="DOD51" s="1847"/>
      <c r="DOE51" s="1847">
        <f t="shared" ref="DOE51" si="9734">DOC51*$C$51</f>
        <v>2.3333023124483932E+20</v>
      </c>
      <c r="DOF51" s="1847"/>
      <c r="DOG51" s="1847">
        <f t="shared" ref="DOG51" si="9735">DOE51*$C$51</f>
        <v>2.3916348702596029E+20</v>
      </c>
      <c r="DOH51" s="1847"/>
      <c r="DOI51" s="1847">
        <f t="shared" ref="DOI51" si="9736">DOG51*$C$51</f>
        <v>2.4514257420160929E+20</v>
      </c>
      <c r="DOJ51" s="1847"/>
      <c r="DOK51" s="1847">
        <f t="shared" ref="DOK51" si="9737">DOI51*$C$51</f>
        <v>2.512711385566495E+20</v>
      </c>
      <c r="DOL51" s="1847"/>
      <c r="DOM51" s="1847">
        <f t="shared" ref="DOM51" si="9738">DOK51*$C$51</f>
        <v>2.5755291702056573E+20</v>
      </c>
      <c r="DON51" s="1847"/>
      <c r="DOO51" s="1847">
        <f t="shared" ref="DOO51" si="9739">DOM51*$C$51</f>
        <v>2.6399173994607985E+20</v>
      </c>
      <c r="DOP51" s="1847"/>
      <c r="DOQ51" s="1847">
        <f t="shared" ref="DOQ51" si="9740">DOO51*$C$51</f>
        <v>2.7059153344473183E+20</v>
      </c>
      <c r="DOR51" s="1847"/>
      <c r="DOS51" s="1847">
        <f t="shared" ref="DOS51" si="9741">DOQ51*$C$51</f>
        <v>2.773563217808501E+20</v>
      </c>
      <c r="DOT51" s="1847"/>
      <c r="DOU51" s="1847">
        <f t="shared" ref="DOU51" si="9742">DOS51*$C$51</f>
        <v>2.8429022982537134E+20</v>
      </c>
      <c r="DOV51" s="1847"/>
      <c r="DOW51" s="1847">
        <f t="shared" ref="DOW51" si="9743">DOU51*$C$51</f>
        <v>2.9139748557100561E+20</v>
      </c>
      <c r="DOX51" s="1847"/>
      <c r="DOY51" s="1847">
        <f t="shared" ref="DOY51" si="9744">DOW51*$C$51</f>
        <v>2.9868242271028072E+20</v>
      </c>
      <c r="DOZ51" s="1847"/>
      <c r="DPA51" s="1847">
        <f t="shared" ref="DPA51" si="9745">DOY51*$C$51</f>
        <v>3.0614948327803768E+20</v>
      </c>
      <c r="DPB51" s="1847"/>
      <c r="DPC51" s="1847">
        <f t="shared" ref="DPC51" si="9746">DPA51*$C$51</f>
        <v>3.1380322035998858E+20</v>
      </c>
      <c r="DPD51" s="1847"/>
      <c r="DPE51" s="1847">
        <f t="shared" ref="DPE51" si="9747">DPC51*$C$51</f>
        <v>3.2164830086898824E+20</v>
      </c>
      <c r="DPF51" s="1847"/>
      <c r="DPG51" s="1847">
        <f t="shared" ref="DPG51" si="9748">DPE51*$C$51</f>
        <v>3.296895083907129E+20</v>
      </c>
      <c r="DPH51" s="1847"/>
      <c r="DPI51" s="1847">
        <f t="shared" ref="DPI51" si="9749">DPG51*$C$51</f>
        <v>3.379317461004807E+20</v>
      </c>
      <c r="DPJ51" s="1847"/>
      <c r="DPK51" s="1847">
        <f t="shared" ref="DPK51" si="9750">DPI51*$C$51</f>
        <v>3.4638003975299269E+20</v>
      </c>
      <c r="DPL51" s="1847"/>
      <c r="DPM51" s="1847">
        <f t="shared" ref="DPM51" si="9751">DPK51*$C$51</f>
        <v>3.550395407468175E+20</v>
      </c>
      <c r="DPN51" s="1847"/>
      <c r="DPO51" s="1847">
        <f t="shared" ref="DPO51" si="9752">DPM51*$C$51</f>
        <v>3.6391552926548794E+20</v>
      </c>
      <c r="DPP51" s="1847"/>
      <c r="DPQ51" s="1847">
        <f t="shared" ref="DPQ51" si="9753">DPO51*$C$51</f>
        <v>3.7301341749712513E+20</v>
      </c>
      <c r="DPR51" s="1847"/>
      <c r="DPS51" s="1847">
        <f t="shared" ref="DPS51" si="9754">DPQ51*$C$51</f>
        <v>3.8233875293455319E+20</v>
      </c>
      <c r="DPT51" s="1847"/>
      <c r="DPU51" s="1847">
        <f t="shared" ref="DPU51" si="9755">DPS51*$C$51</f>
        <v>3.91897221757917E+20</v>
      </c>
      <c r="DPV51" s="1847"/>
      <c r="DPW51" s="1847">
        <f t="shared" ref="DPW51" si="9756">DPU51*$C$51</f>
        <v>4.0169465230186486E+20</v>
      </c>
      <c r="DPX51" s="1847"/>
      <c r="DPY51" s="1847">
        <f t="shared" ref="DPY51" si="9757">DPW51*$C$51</f>
        <v>4.1173701860941142E+20</v>
      </c>
      <c r="DPZ51" s="1847"/>
      <c r="DQA51" s="1847">
        <f t="shared" ref="DQA51" si="9758">DPY51*$C$51</f>
        <v>4.220304440746467E+20</v>
      </c>
      <c r="DQB51" s="1847"/>
      <c r="DQC51" s="1847">
        <f t="shared" ref="DQC51" si="9759">DQA51*$C$51</f>
        <v>4.3258120517651281E+20</v>
      </c>
      <c r="DQD51" s="1847"/>
      <c r="DQE51" s="1847">
        <f t="shared" ref="DQE51" si="9760">DQC51*$C$51</f>
        <v>4.4339573530592556E+20</v>
      </c>
      <c r="DQF51" s="1847"/>
      <c r="DQG51" s="1847">
        <f t="shared" ref="DQG51" si="9761">DQE51*$C$51</f>
        <v>4.5448062868857363E+20</v>
      </c>
      <c r="DQH51" s="1847"/>
      <c r="DQI51" s="1847">
        <f t="shared" ref="DQI51" si="9762">DQG51*$C$51</f>
        <v>4.6584264440578795E+20</v>
      </c>
      <c r="DQJ51" s="1847"/>
      <c r="DQK51" s="1847">
        <f t="shared" ref="DQK51" si="9763">DQI51*$C$51</f>
        <v>4.7748871051593259E+20</v>
      </c>
      <c r="DQL51" s="1847"/>
      <c r="DQM51" s="1847">
        <f t="shared" ref="DQM51" si="9764">DQK51*$C$51</f>
        <v>4.8942592827883087E+20</v>
      </c>
      <c r="DQN51" s="1847"/>
      <c r="DQO51" s="1847">
        <f t="shared" ref="DQO51" si="9765">DQM51*$C$51</f>
        <v>5.0166157648580162E+20</v>
      </c>
      <c r="DQP51" s="1847"/>
      <c r="DQQ51" s="1847">
        <f t="shared" ref="DQQ51" si="9766">DQO51*$C$51</f>
        <v>5.1420311589794664E+20</v>
      </c>
      <c r="DQR51" s="1847"/>
      <c r="DQS51" s="1847">
        <f t="shared" ref="DQS51" si="9767">DQQ51*$C$51</f>
        <v>5.2705819379539529E+20</v>
      </c>
      <c r="DQT51" s="1847"/>
      <c r="DQU51" s="1847">
        <f t="shared" ref="DQU51" si="9768">DQS51*$C$51</f>
        <v>5.4023464864028013E+20</v>
      </c>
      <c r="DQV51" s="1847"/>
      <c r="DQW51" s="1847">
        <f t="shared" ref="DQW51" si="9769">DQU51*$C$51</f>
        <v>5.5374051485628708E+20</v>
      </c>
      <c r="DQX51" s="1847"/>
      <c r="DQY51" s="1847">
        <f t="shared" ref="DQY51" si="9770">DQW51*$C$51</f>
        <v>5.675840277276942E+20</v>
      </c>
      <c r="DQZ51" s="1847"/>
      <c r="DRA51" s="1847">
        <f t="shared" ref="DRA51" si="9771">DQY51*$C$51</f>
        <v>5.817736284208865E+20</v>
      </c>
      <c r="DRB51" s="1847"/>
      <c r="DRC51" s="1847">
        <f t="shared" ref="DRC51" si="9772">DRA51*$C$51</f>
        <v>5.9631796913140859E+20</v>
      </c>
      <c r="DRD51" s="1847"/>
      <c r="DRE51" s="1847">
        <f t="shared" ref="DRE51" si="9773">DRC51*$C$51</f>
        <v>6.1122591835969369E+20</v>
      </c>
      <c r="DRF51" s="1847"/>
      <c r="DRG51" s="1847">
        <f t="shared" ref="DRG51" si="9774">DRE51*$C$51</f>
        <v>6.2650656631868595E+20</v>
      </c>
      <c r="DRH51" s="1847"/>
      <c r="DRI51" s="1847">
        <f t="shared" ref="DRI51" si="9775">DRG51*$C$51</f>
        <v>6.421692304766531E+20</v>
      </c>
      <c r="DRJ51" s="1847"/>
      <c r="DRK51" s="1847">
        <f t="shared" ref="DRK51" si="9776">DRI51*$C$51</f>
        <v>6.5822346123856944E+20</v>
      </c>
      <c r="DRL51" s="1847"/>
      <c r="DRM51" s="1847">
        <f t="shared" ref="DRM51" si="9777">DRK51*$C$51</f>
        <v>6.7467904776953358E+20</v>
      </c>
      <c r="DRN51" s="1847"/>
      <c r="DRO51" s="1847">
        <f t="shared" ref="DRO51" si="9778">DRM51*$C$51</f>
        <v>6.915460239637718E+20</v>
      </c>
      <c r="DRP51" s="1847"/>
      <c r="DRQ51" s="1847">
        <f t="shared" ref="DRQ51" si="9779">DRO51*$C$51</f>
        <v>7.0883467456286609E+20</v>
      </c>
      <c r="DRR51" s="1847"/>
      <c r="DRS51" s="1847">
        <f t="shared" ref="DRS51" si="9780">DRQ51*$C$51</f>
        <v>7.2655554142693766E+20</v>
      </c>
      <c r="DRT51" s="1847"/>
      <c r="DRU51" s="1847">
        <f t="shared" ref="DRU51" si="9781">DRS51*$C$51</f>
        <v>7.4471942996261103E+20</v>
      </c>
      <c r="DRV51" s="1847"/>
      <c r="DRW51" s="1847">
        <f t="shared" ref="DRW51" si="9782">DRU51*$C$51</f>
        <v>7.633374157116763E+20</v>
      </c>
      <c r="DRX51" s="1847"/>
      <c r="DRY51" s="1847">
        <f t="shared" ref="DRY51" si="9783">DRW51*$C$51</f>
        <v>7.8242085110446817E+20</v>
      </c>
      <c r="DRZ51" s="1847"/>
      <c r="DSA51" s="1847">
        <f t="shared" ref="DSA51" si="9784">DRY51*$C$51</f>
        <v>8.0198137238207975E+20</v>
      </c>
      <c r="DSB51" s="1847"/>
      <c r="DSC51" s="1847">
        <f t="shared" ref="DSC51" si="9785">DSA51*$C$51</f>
        <v>8.2203090669163171E+20</v>
      </c>
      <c r="DSD51" s="1847"/>
      <c r="DSE51" s="1847">
        <f t="shared" ref="DSE51" si="9786">DSC51*$C$51</f>
        <v>8.4258167935892246E+20</v>
      </c>
      <c r="DSF51" s="1847"/>
      <c r="DSG51" s="1847">
        <f t="shared" ref="DSG51" si="9787">DSE51*$C$51</f>
        <v>8.6364622134289551E+20</v>
      </c>
      <c r="DSH51" s="1847"/>
      <c r="DSI51" s="1847">
        <f t="shared" ref="DSI51" si="9788">DSG51*$C$51</f>
        <v>8.8523737687646785E+20</v>
      </c>
      <c r="DSJ51" s="1847"/>
      <c r="DSK51" s="1847">
        <f t="shared" ref="DSK51" si="9789">DSI51*$C$51</f>
        <v>9.0736831129837948E+20</v>
      </c>
      <c r="DSL51" s="1847"/>
      <c r="DSM51" s="1847">
        <f t="shared" ref="DSM51" si="9790">DSK51*$C$51</f>
        <v>9.3005251908083882E+20</v>
      </c>
      <c r="DSN51" s="1847"/>
      <c r="DSO51" s="1847">
        <f t="shared" ref="DSO51" si="9791">DSM51*$C$51</f>
        <v>9.5330383205785967E+20</v>
      </c>
      <c r="DSP51" s="1847"/>
      <c r="DSQ51" s="1847">
        <f t="shared" ref="DSQ51" si="9792">DSO51*$C$51</f>
        <v>9.7713642785930609E+20</v>
      </c>
      <c r="DSR51" s="1847"/>
      <c r="DSS51" s="1847">
        <f t="shared" ref="DSS51" si="9793">DSQ51*$C$51</f>
        <v>1.0015648385557886E+21</v>
      </c>
      <c r="DST51" s="1847"/>
      <c r="DSU51" s="1847">
        <f t="shared" ref="DSU51" si="9794">DSS51*$C$51</f>
        <v>1.0266039595196833E+21</v>
      </c>
      <c r="DSV51" s="1847"/>
      <c r="DSW51" s="1847">
        <f t="shared" ref="DSW51" si="9795">DSU51*$C$51</f>
        <v>1.0522690585076753E+21</v>
      </c>
      <c r="DSX51" s="1847"/>
      <c r="DSY51" s="1847">
        <f t="shared" ref="DSY51" si="9796">DSW51*$C$51</f>
        <v>1.078575784970367E+21</v>
      </c>
      <c r="DSZ51" s="1847"/>
      <c r="DTA51" s="1847">
        <f t="shared" ref="DTA51" si="9797">DSY51*$C$51</f>
        <v>1.1055401795946261E+21</v>
      </c>
      <c r="DTB51" s="1847"/>
      <c r="DTC51" s="1847">
        <f t="shared" ref="DTC51" si="9798">DTA51*$C$51</f>
        <v>1.1331786840844916E+21</v>
      </c>
      <c r="DTD51" s="1847"/>
      <c r="DTE51" s="1847">
        <f t="shared" ref="DTE51" si="9799">DTC51*$C$51</f>
        <v>1.1615081511866039E+21</v>
      </c>
      <c r="DTF51" s="1847"/>
      <c r="DTG51" s="1847">
        <f t="shared" ref="DTG51" si="9800">DTE51*$C$51</f>
        <v>1.190545854966269E+21</v>
      </c>
      <c r="DTH51" s="1847"/>
      <c r="DTI51" s="1847">
        <f t="shared" ref="DTI51" si="9801">DTG51*$C$51</f>
        <v>1.2203095013404257E+21</v>
      </c>
      <c r="DTJ51" s="1847"/>
      <c r="DTK51" s="1847">
        <f t="shared" ref="DTK51" si="9802">DTI51*$C$51</f>
        <v>1.2508172388739362E+21</v>
      </c>
      <c r="DTL51" s="1847"/>
      <c r="DTM51" s="1847">
        <f t="shared" ref="DTM51" si="9803">DTK51*$C$51</f>
        <v>1.2820876698457845E+21</v>
      </c>
      <c r="DTN51" s="1847"/>
      <c r="DTO51" s="1847">
        <f t="shared" ref="DTO51" si="9804">DTM51*$C$51</f>
        <v>1.3141398615919291E+21</v>
      </c>
      <c r="DTP51" s="1847"/>
      <c r="DTQ51" s="1847">
        <f t="shared" ref="DTQ51" si="9805">DTO51*$C$51</f>
        <v>1.3469933581317272E+21</v>
      </c>
      <c r="DTR51" s="1847"/>
      <c r="DTS51" s="1847">
        <f t="shared" ref="DTS51" si="9806">DTQ51*$C$51</f>
        <v>1.3806681920850202E+21</v>
      </c>
      <c r="DTT51" s="1847"/>
      <c r="DTU51" s="1847">
        <f t="shared" ref="DTU51" si="9807">DTS51*$C$51</f>
        <v>1.4151848968871456E+21</v>
      </c>
      <c r="DTV51" s="1847"/>
      <c r="DTW51" s="1847">
        <f t="shared" ref="DTW51" si="9808">DTU51*$C$51</f>
        <v>1.4505645193093241E+21</v>
      </c>
      <c r="DTX51" s="1847"/>
      <c r="DTY51" s="1847">
        <f t="shared" ref="DTY51" si="9809">DTW51*$C$51</f>
        <v>1.4868286322920572E+21</v>
      </c>
      <c r="DTZ51" s="1847"/>
      <c r="DUA51" s="1847">
        <f t="shared" ref="DUA51" si="9810">DTY51*$C$51</f>
        <v>1.5239993480993584E+21</v>
      </c>
      <c r="DUB51" s="1847"/>
      <c r="DUC51" s="1847">
        <f t="shared" ref="DUC51" si="9811">DUA51*$C$51</f>
        <v>1.5620993318018422E+21</v>
      </c>
      <c r="DUD51" s="1847"/>
      <c r="DUE51" s="1847">
        <f t="shared" ref="DUE51" si="9812">DUC51*$C$51</f>
        <v>1.6011518150968882E+21</v>
      </c>
      <c r="DUF51" s="1847"/>
      <c r="DUG51" s="1847">
        <f t="shared" ref="DUG51" si="9813">DUE51*$C$51</f>
        <v>1.6411806104743104E+21</v>
      </c>
      <c r="DUH51" s="1847"/>
      <c r="DUI51" s="1847">
        <f t="shared" ref="DUI51" si="9814">DUG51*$C$51</f>
        <v>1.6822101257361679E+21</v>
      </c>
      <c r="DUJ51" s="1847"/>
      <c r="DUK51" s="1847">
        <f t="shared" ref="DUK51" si="9815">DUI51*$C$51</f>
        <v>1.724265378879572E+21</v>
      </c>
      <c r="DUL51" s="1847"/>
      <c r="DUM51" s="1847">
        <f t="shared" ref="DUM51" si="9816">DUK51*$C$51</f>
        <v>1.7673720133515611E+21</v>
      </c>
      <c r="DUN51" s="1847"/>
      <c r="DUO51" s="1847">
        <f t="shared" ref="DUO51" si="9817">DUM51*$C$51</f>
        <v>1.8115563136853499E+21</v>
      </c>
      <c r="DUP51" s="1847"/>
      <c r="DUQ51" s="1847">
        <f t="shared" ref="DUQ51" si="9818">DUO51*$C$51</f>
        <v>1.8568452215274836E+21</v>
      </c>
      <c r="DUR51" s="1847"/>
      <c r="DUS51" s="1847">
        <f t="shared" ref="DUS51" si="9819">DUQ51*$C$51</f>
        <v>1.9032663520656705E+21</v>
      </c>
      <c r="DUT51" s="1847"/>
      <c r="DUU51" s="1847">
        <f t="shared" ref="DUU51" si="9820">DUS51*$C$51</f>
        <v>1.9508480108673122E+21</v>
      </c>
      <c r="DUV51" s="1847"/>
      <c r="DUW51" s="1847">
        <f t="shared" ref="DUW51" si="9821">DUU51*$C$51</f>
        <v>1.9996192111389948E+21</v>
      </c>
      <c r="DUX51" s="1847"/>
      <c r="DUY51" s="1847">
        <f t="shared" ref="DUY51" si="9822">DUW51*$C$51</f>
        <v>2.0496096914174695E+21</v>
      </c>
      <c r="DUZ51" s="1847"/>
      <c r="DVA51" s="1847">
        <f t="shared" ref="DVA51" si="9823">DUY51*$C$51</f>
        <v>2.100849933702906E+21</v>
      </c>
      <c r="DVB51" s="1847"/>
      <c r="DVC51" s="1847">
        <f t="shared" ref="DVC51" si="9824">DVA51*$C$51</f>
        <v>2.1533711820454785E+21</v>
      </c>
      <c r="DVD51" s="1847"/>
      <c r="DVE51" s="1847">
        <f t="shared" ref="DVE51" si="9825">DVC51*$C$51</f>
        <v>2.2072054615966152E+21</v>
      </c>
      <c r="DVF51" s="1847"/>
      <c r="DVG51" s="1847">
        <f t="shared" ref="DVG51" si="9826">DVE51*$C$51</f>
        <v>2.2623855981365305E+21</v>
      </c>
      <c r="DVH51" s="1847"/>
      <c r="DVI51" s="1847">
        <f t="shared" ref="DVI51" si="9827">DVG51*$C$51</f>
        <v>2.3189452380899435E+21</v>
      </c>
      <c r="DVJ51" s="1847"/>
      <c r="DVK51" s="1847">
        <f t="shared" ref="DVK51" si="9828">DVI51*$C$51</f>
        <v>2.3769188690421917E+21</v>
      </c>
      <c r="DVL51" s="1847"/>
      <c r="DVM51" s="1847">
        <f t="shared" ref="DVM51" si="9829">DVK51*$C$51</f>
        <v>2.4363418407682462E+21</v>
      </c>
      <c r="DVN51" s="1847"/>
      <c r="DVO51" s="1847">
        <f t="shared" ref="DVO51" si="9830">DVM51*$C$51</f>
        <v>2.4972503867874523E+21</v>
      </c>
      <c r="DVP51" s="1847"/>
      <c r="DVQ51" s="1847">
        <f t="shared" ref="DVQ51" si="9831">DVO51*$C$51</f>
        <v>2.5596816464571384E+21</v>
      </c>
      <c r="DVR51" s="1847"/>
      <c r="DVS51" s="1847">
        <f t="shared" ref="DVS51" si="9832">DVQ51*$C$51</f>
        <v>2.6236736876185665E+21</v>
      </c>
      <c r="DVT51" s="1847"/>
      <c r="DVU51" s="1847">
        <f t="shared" ref="DVU51" si="9833">DVS51*$C$51</f>
        <v>2.6892655298090306E+21</v>
      </c>
      <c r="DVV51" s="1847"/>
      <c r="DVW51" s="1847">
        <f t="shared" ref="DVW51" si="9834">DVU51*$C$51</f>
        <v>2.7564971680542559E+21</v>
      </c>
      <c r="DVX51" s="1847"/>
      <c r="DVY51" s="1847">
        <f t="shared" ref="DVY51" si="9835">DVW51*$C$51</f>
        <v>2.8254095972556121E+21</v>
      </c>
      <c r="DVZ51" s="1847"/>
      <c r="DWA51" s="1847">
        <f t="shared" ref="DWA51" si="9836">DVY51*$C$51</f>
        <v>2.8960448371870023E+21</v>
      </c>
      <c r="DWB51" s="1847"/>
      <c r="DWC51" s="1847">
        <f t="shared" ref="DWC51" si="9837">DWA51*$C$51</f>
        <v>2.9684459581166773E+21</v>
      </c>
      <c r="DWD51" s="1847"/>
      <c r="DWE51" s="1847">
        <f t="shared" ref="DWE51" si="9838">DWC51*$C$51</f>
        <v>3.0426571070695937E+21</v>
      </c>
      <c r="DWF51" s="1847"/>
      <c r="DWG51" s="1847">
        <f t="shared" ref="DWG51" si="9839">DWE51*$C$51</f>
        <v>3.1187235347463332E+21</v>
      </c>
      <c r="DWH51" s="1847"/>
      <c r="DWI51" s="1847">
        <f t="shared" ref="DWI51" si="9840">DWG51*$C$51</f>
        <v>3.1966916231149912E+21</v>
      </c>
      <c r="DWJ51" s="1847"/>
      <c r="DWK51" s="1847">
        <f t="shared" ref="DWK51" si="9841">DWI51*$C$51</f>
        <v>3.2766089136928656E+21</v>
      </c>
      <c r="DWL51" s="1847"/>
      <c r="DWM51" s="1847">
        <f t="shared" ref="DWM51" si="9842">DWK51*$C$51</f>
        <v>3.358524136535187E+21</v>
      </c>
      <c r="DWN51" s="1847"/>
      <c r="DWO51" s="1847">
        <f t="shared" ref="DWO51" si="9843">DWM51*$C$51</f>
        <v>3.4424872399485665E+21</v>
      </c>
      <c r="DWP51" s="1847"/>
      <c r="DWQ51" s="1847">
        <f t="shared" ref="DWQ51" si="9844">DWO51*$C$51</f>
        <v>3.5285494209472805E+21</v>
      </c>
      <c r="DWR51" s="1847"/>
      <c r="DWS51" s="1847">
        <f t="shared" ref="DWS51" si="9845">DWQ51*$C$51</f>
        <v>3.6167631564709623E+21</v>
      </c>
      <c r="DWT51" s="1847"/>
      <c r="DWU51" s="1847">
        <f t="shared" ref="DWU51" si="9846">DWS51*$C$51</f>
        <v>3.707182235382736E+21</v>
      </c>
      <c r="DWV51" s="1847"/>
      <c r="DWW51" s="1847">
        <f t="shared" ref="DWW51" si="9847">DWU51*$C$51</f>
        <v>3.7998617912673042E+21</v>
      </c>
      <c r="DWX51" s="1847"/>
      <c r="DWY51" s="1847">
        <f t="shared" ref="DWY51" si="9848">DWW51*$C$51</f>
        <v>3.8948583360489865E+21</v>
      </c>
      <c r="DWZ51" s="1847"/>
      <c r="DXA51" s="1847">
        <f t="shared" ref="DXA51" si="9849">DWY51*$C$51</f>
        <v>3.9922297944502106E+21</v>
      </c>
      <c r="DXB51" s="1847"/>
      <c r="DXC51" s="1847">
        <f t="shared" ref="DXC51" si="9850">DXA51*$C$51</f>
        <v>4.0920355393114656E+21</v>
      </c>
      <c r="DXD51" s="1847"/>
      <c r="DXE51" s="1847">
        <f t="shared" ref="DXE51" si="9851">DXC51*$C$51</f>
        <v>4.1943364277942516E+21</v>
      </c>
      <c r="DXF51" s="1847"/>
      <c r="DXG51" s="1847">
        <f t="shared" ref="DXG51" si="9852">DXE51*$C$51</f>
        <v>4.2991948384891075E+21</v>
      </c>
      <c r="DXH51" s="1847"/>
      <c r="DXI51" s="1847">
        <f t="shared" ref="DXI51" si="9853">DXG51*$C$51</f>
        <v>4.4066747094513347E+21</v>
      </c>
      <c r="DXJ51" s="1847"/>
      <c r="DXK51" s="1847">
        <f t="shared" ref="DXK51" si="9854">DXI51*$C$51</f>
        <v>4.5168415771876178E+21</v>
      </c>
      <c r="DXL51" s="1847"/>
      <c r="DXM51" s="1847">
        <f t="shared" ref="DXM51" si="9855">DXK51*$C$51</f>
        <v>4.629762616617308E+21</v>
      </c>
      <c r="DXN51" s="1847"/>
      <c r="DXO51" s="1847">
        <f t="shared" ref="DXO51" si="9856">DXM51*$C$51</f>
        <v>4.7455066820327401E+21</v>
      </c>
      <c r="DXP51" s="1847"/>
      <c r="DXQ51" s="1847">
        <f t="shared" ref="DXQ51" si="9857">DXO51*$C$51</f>
        <v>4.864144349083558E+21</v>
      </c>
      <c r="DXR51" s="1847"/>
      <c r="DXS51" s="1847">
        <f t="shared" ref="DXS51" si="9858">DXQ51*$C$51</f>
        <v>4.9857479578106462E+21</v>
      </c>
      <c r="DXT51" s="1847"/>
      <c r="DXU51" s="1847">
        <f t="shared" ref="DXU51" si="9859">DXS51*$C$51</f>
        <v>5.1103916567559122E+21</v>
      </c>
      <c r="DXV51" s="1847"/>
      <c r="DXW51" s="1847">
        <f t="shared" ref="DXW51" si="9860">DXU51*$C$51</f>
        <v>5.2381514481748096E+21</v>
      </c>
      <c r="DXX51" s="1847"/>
      <c r="DXY51" s="1847">
        <f t="shared" ref="DXY51" si="9861">DXW51*$C$51</f>
        <v>5.3691052343791798E+21</v>
      </c>
      <c r="DXZ51" s="1847"/>
      <c r="DYA51" s="1847">
        <f t="shared" ref="DYA51" si="9862">DXY51*$C$51</f>
        <v>5.5033328652386587E+21</v>
      </c>
      <c r="DYB51" s="1847"/>
      <c r="DYC51" s="1847">
        <f t="shared" ref="DYC51" si="9863">DYA51*$C$51</f>
        <v>5.640916186869625E+21</v>
      </c>
      <c r="DYD51" s="1847"/>
      <c r="DYE51" s="1847">
        <f t="shared" ref="DYE51" si="9864">DYC51*$C$51</f>
        <v>5.7819390915413656E+21</v>
      </c>
      <c r="DYF51" s="1847"/>
      <c r="DYG51" s="1847">
        <f t="shared" ref="DYG51" si="9865">DYE51*$C$51</f>
        <v>5.9264875688298996E+21</v>
      </c>
      <c r="DYH51" s="1847"/>
      <c r="DYI51" s="1847">
        <f t="shared" ref="DYI51" si="9866">DYG51*$C$51</f>
        <v>6.0746497580506462E+21</v>
      </c>
      <c r="DYJ51" s="1847"/>
      <c r="DYK51" s="1847">
        <f t="shared" ref="DYK51" si="9867">DYI51*$C$51</f>
        <v>6.2265160020019118E+21</v>
      </c>
      <c r="DYL51" s="1847"/>
      <c r="DYM51" s="1847">
        <f t="shared" ref="DYM51" si="9868">DYK51*$C$51</f>
        <v>6.3821789020519588E+21</v>
      </c>
      <c r="DYN51" s="1847"/>
      <c r="DYO51" s="1847">
        <f t="shared" ref="DYO51" si="9869">DYM51*$C$51</f>
        <v>6.5417333746032569E+21</v>
      </c>
      <c r="DYP51" s="1847"/>
      <c r="DYQ51" s="1847">
        <f t="shared" ref="DYQ51" si="9870">DYO51*$C$51</f>
        <v>6.7052767089683375E+21</v>
      </c>
      <c r="DYR51" s="1847"/>
      <c r="DYS51" s="1847">
        <f t="shared" ref="DYS51" si="9871">DYQ51*$C$51</f>
        <v>6.8729086266925457E+21</v>
      </c>
      <c r="DYT51" s="1847"/>
      <c r="DYU51" s="1847">
        <f t="shared" ref="DYU51" si="9872">DYS51*$C$51</f>
        <v>7.0447313423598585E+21</v>
      </c>
      <c r="DYV51" s="1847"/>
      <c r="DYW51" s="1847">
        <f t="shared" ref="DYW51" si="9873">DYU51*$C$51</f>
        <v>7.2208496259188539E+21</v>
      </c>
      <c r="DYX51" s="1847"/>
      <c r="DYY51" s="1847">
        <f t="shared" ref="DYY51" si="9874">DYW51*$C$51</f>
        <v>7.401370866566825E+21</v>
      </c>
      <c r="DYZ51" s="1847"/>
      <c r="DZA51" s="1847">
        <f t="shared" ref="DZA51" si="9875">DYY51*$C$51</f>
        <v>7.5864051382309953E+21</v>
      </c>
      <c r="DZB51" s="1847"/>
      <c r="DZC51" s="1847">
        <f t="shared" ref="DZC51" si="9876">DZA51*$C$51</f>
        <v>7.7760652666867695E+21</v>
      </c>
      <c r="DZD51" s="1847"/>
      <c r="DZE51" s="1847">
        <f t="shared" ref="DZE51" si="9877">DZC51*$C$51</f>
        <v>7.9704668983539385E+21</v>
      </c>
      <c r="DZF51" s="1847"/>
      <c r="DZG51" s="1847">
        <f t="shared" ref="DZG51" si="9878">DZE51*$C$51</f>
        <v>8.1697285708127865E+21</v>
      </c>
      <c r="DZH51" s="1847"/>
      <c r="DZI51" s="1847">
        <f t="shared" ref="DZI51" si="9879">DZG51*$C$51</f>
        <v>8.3739717850831058E+21</v>
      </c>
      <c r="DZJ51" s="1847"/>
      <c r="DZK51" s="1847">
        <f t="shared" ref="DZK51" si="9880">DZI51*$C$51</f>
        <v>8.5833210797101825E+21</v>
      </c>
      <c r="DZL51" s="1847"/>
      <c r="DZM51" s="1847">
        <f t="shared" ref="DZM51" si="9881">DZK51*$C$51</f>
        <v>8.7979041067029359E+21</v>
      </c>
      <c r="DZN51" s="1847"/>
      <c r="DZO51" s="1847">
        <f t="shared" ref="DZO51" si="9882">DZM51*$C$51</f>
        <v>9.0178517093705088E+21</v>
      </c>
      <c r="DZP51" s="1847"/>
      <c r="DZQ51" s="1847">
        <f t="shared" ref="DZQ51" si="9883">DZO51*$C$51</f>
        <v>9.2432980021047711E+21</v>
      </c>
      <c r="DZR51" s="1847"/>
      <c r="DZS51" s="1847">
        <f t="shared" ref="DZS51" si="9884">DZQ51*$C$51</f>
        <v>9.4743804521573893E+21</v>
      </c>
      <c r="DZT51" s="1847"/>
      <c r="DZU51" s="1847">
        <f t="shared" ref="DZU51" si="9885">DZS51*$C$51</f>
        <v>9.7112399634613236E+21</v>
      </c>
      <c r="DZV51" s="1847"/>
      <c r="DZW51" s="1847">
        <f t="shared" ref="DZW51" si="9886">DZU51*$C$51</f>
        <v>9.9540209625478568E+21</v>
      </c>
      <c r="DZX51" s="1847"/>
      <c r="DZY51" s="1847">
        <f t="shared" ref="DZY51" si="9887">DZW51*$C$51</f>
        <v>1.0202871486611552E+22</v>
      </c>
      <c r="DZZ51" s="1847"/>
      <c r="EAA51" s="1847">
        <f t="shared" ref="EAA51" si="9888">DZY51*$C$51</f>
        <v>1.045794327377684E+22</v>
      </c>
      <c r="EAB51" s="1847"/>
      <c r="EAC51" s="1847">
        <f t="shared" ref="EAC51" si="9889">EAA51*$C$51</f>
        <v>1.0719391855621259E+22</v>
      </c>
      <c r="EAD51" s="1847"/>
      <c r="EAE51" s="1847">
        <f t="shared" ref="EAE51" si="9890">EAC51*$C$51</f>
        <v>1.098737665201179E+22</v>
      </c>
      <c r="EAF51" s="1847"/>
      <c r="EAG51" s="1847">
        <f t="shared" ref="EAG51" si="9891">EAE51*$C$51</f>
        <v>1.1262061068312084E+22</v>
      </c>
      <c r="EAH51" s="1847"/>
      <c r="EAI51" s="1847">
        <f t="shared" ref="EAI51" si="9892">EAG51*$C$51</f>
        <v>1.1543612595019885E+22</v>
      </c>
      <c r="EAJ51" s="1847"/>
      <c r="EAK51" s="1847">
        <f t="shared" ref="EAK51" si="9893">EAI51*$C$51</f>
        <v>1.1832202909895381E+22</v>
      </c>
      <c r="EAL51" s="1847"/>
      <c r="EAM51" s="1847">
        <f t="shared" ref="EAM51" si="9894">EAK51*$C$51</f>
        <v>1.2128007982642765E+22</v>
      </c>
      <c r="EAN51" s="1847"/>
      <c r="EAO51" s="1847">
        <f t="shared" ref="EAO51" si="9895">EAM51*$C$51</f>
        <v>1.2431208182208832E+22</v>
      </c>
      <c r="EAP51" s="1847"/>
      <c r="EAQ51" s="1847">
        <f t="shared" ref="EAQ51" si="9896">EAO51*$C$51</f>
        <v>1.2741988386764052E+22</v>
      </c>
      <c r="EAR51" s="1847"/>
      <c r="EAS51" s="1847">
        <f t="shared" ref="EAS51" si="9897">EAQ51*$C$51</f>
        <v>1.3060538096433152E+22</v>
      </c>
      <c r="EAT51" s="1847"/>
      <c r="EAU51" s="1847">
        <f t="shared" ref="EAU51" si="9898">EAS51*$C$51</f>
        <v>1.3387051548843979E+22</v>
      </c>
      <c r="EAV51" s="1847"/>
      <c r="EAW51" s="1847">
        <f t="shared" ref="EAW51" si="9899">EAU51*$C$51</f>
        <v>1.3721727837565077E+22</v>
      </c>
      <c r="EAX51" s="1847"/>
      <c r="EAY51" s="1847">
        <f t="shared" ref="EAY51" si="9900">EAW51*$C$51</f>
        <v>1.4064771033504202E+22</v>
      </c>
      <c r="EAZ51" s="1847"/>
      <c r="EBA51" s="1847">
        <f t="shared" ref="EBA51" si="9901">EAY51*$C$51</f>
        <v>1.4416390309341806E+22</v>
      </c>
      <c r="EBB51" s="1847"/>
      <c r="EBC51" s="1847">
        <f t="shared" ref="EBC51" si="9902">EBA51*$C$51</f>
        <v>1.477680006707535E+22</v>
      </c>
      <c r="EBD51" s="1847"/>
      <c r="EBE51" s="1847">
        <f t="shared" ref="EBE51" si="9903">EBC51*$C$51</f>
        <v>1.5146220068752232E+22</v>
      </c>
      <c r="EBF51" s="1847"/>
      <c r="EBG51" s="1847">
        <f t="shared" ref="EBG51" si="9904">EBE51*$C$51</f>
        <v>1.5524875570471036E+22</v>
      </c>
      <c r="EBH51" s="1847"/>
      <c r="EBI51" s="1847">
        <f t="shared" ref="EBI51" si="9905">EBG51*$C$51</f>
        <v>1.5912997459732812E+22</v>
      </c>
      <c r="EBJ51" s="1847"/>
      <c r="EBK51" s="1847">
        <f t="shared" ref="EBK51" si="9906">EBI51*$C$51</f>
        <v>1.6310822396226131E+22</v>
      </c>
      <c r="EBL51" s="1847"/>
      <c r="EBM51" s="1847">
        <f t="shared" ref="EBM51" si="9907">EBK51*$C$51</f>
        <v>1.6718592956131782E+22</v>
      </c>
      <c r="EBN51" s="1847"/>
      <c r="EBO51" s="1847">
        <f t="shared" ref="EBO51" si="9908">EBM51*$C$51</f>
        <v>1.7136557780035076E+22</v>
      </c>
      <c r="EBP51" s="1847"/>
      <c r="EBQ51" s="1847">
        <f t="shared" ref="EBQ51" si="9909">EBO51*$C$51</f>
        <v>1.7564971724535952E+22</v>
      </c>
      <c r="EBR51" s="1847"/>
      <c r="EBS51" s="1847">
        <f t="shared" ref="EBS51" si="9910">EBQ51*$C$51</f>
        <v>1.8004096017649348E+22</v>
      </c>
      <c r="EBT51" s="1847"/>
      <c r="EBU51" s="1847">
        <f t="shared" ref="EBU51" si="9911">EBS51*$C$51</f>
        <v>1.845419841809058E+22</v>
      </c>
      <c r="EBV51" s="1847"/>
      <c r="EBW51" s="1847">
        <f t="shared" ref="EBW51" si="9912">EBU51*$C$51</f>
        <v>1.8915553378542845E+22</v>
      </c>
      <c r="EBX51" s="1847"/>
      <c r="EBY51" s="1847">
        <f t="shared" ref="EBY51" si="9913">EBW51*$C$51</f>
        <v>1.9388442213006413E+22</v>
      </c>
      <c r="EBZ51" s="1847"/>
      <c r="ECA51" s="1847">
        <f t="shared" ref="ECA51" si="9914">EBY51*$C$51</f>
        <v>1.9873153268331571E+22</v>
      </c>
      <c r="ECB51" s="1847"/>
      <c r="ECC51" s="1847">
        <f t="shared" ref="ECC51" si="9915">ECA51*$C$51</f>
        <v>2.0369982100039858E+22</v>
      </c>
      <c r="ECD51" s="1847"/>
      <c r="ECE51" s="1847">
        <f t="shared" ref="ECE51" si="9916">ECC51*$C$51</f>
        <v>2.0879231652540854E+22</v>
      </c>
      <c r="ECF51" s="1847"/>
      <c r="ECG51" s="1847">
        <f t="shared" ref="ECG51" si="9917">ECE51*$C$51</f>
        <v>2.1401212443854375E+22</v>
      </c>
      <c r="ECH51" s="1847"/>
      <c r="ECI51" s="1847">
        <f t="shared" ref="ECI51" si="9918">ECG51*$C$51</f>
        <v>2.193624275495073E+22</v>
      </c>
      <c r="ECJ51" s="1847"/>
      <c r="ECK51" s="1847">
        <f t="shared" ref="ECK51" si="9919">ECI51*$C$51</f>
        <v>2.2484648823824497E+22</v>
      </c>
      <c r="ECL51" s="1847"/>
      <c r="ECM51" s="1847">
        <f t="shared" ref="ECM51" si="9920">ECK51*$C$51</f>
        <v>2.3046765044420108E+22</v>
      </c>
      <c r="ECN51" s="1847"/>
      <c r="ECO51" s="1847">
        <f t="shared" ref="ECO51" si="9921">ECM51*$C$51</f>
        <v>2.362293417053061E+22</v>
      </c>
      <c r="ECP51" s="1847"/>
      <c r="ECQ51" s="1847">
        <f t="shared" ref="ECQ51" si="9922">ECO51*$C$51</f>
        <v>2.4213507524793874E+22</v>
      </c>
      <c r="ECR51" s="1847"/>
      <c r="ECS51" s="1847">
        <f t="shared" ref="ECS51" si="9923">ECQ51*$C$51</f>
        <v>2.4818845212913718E+22</v>
      </c>
      <c r="ECT51" s="1847"/>
      <c r="ECU51" s="1847">
        <f t="shared" ref="ECU51" si="9924">ECS51*$C$51</f>
        <v>2.5439316343236558E+22</v>
      </c>
      <c r="ECV51" s="1847"/>
      <c r="ECW51" s="1847">
        <f t="shared" ref="ECW51" si="9925">ECU51*$C$51</f>
        <v>2.607529925181747E+22</v>
      </c>
      <c r="ECX51" s="1847"/>
      <c r="ECY51" s="1847">
        <f t="shared" ref="ECY51" si="9926">ECW51*$C$51</f>
        <v>2.6727181733112903E+22</v>
      </c>
      <c r="ECZ51" s="1847"/>
      <c r="EDA51" s="1847">
        <f t="shared" ref="EDA51" si="9927">ECY51*$C$51</f>
        <v>2.7395361276440724E+22</v>
      </c>
      <c r="EDB51" s="1847"/>
      <c r="EDC51" s="1847">
        <f t="shared" ref="EDC51" si="9928">EDA51*$C$51</f>
        <v>2.8080245308351742E+22</v>
      </c>
      <c r="EDD51" s="1847"/>
      <c r="EDE51" s="1847">
        <f t="shared" ref="EDE51" si="9929">EDC51*$C$51</f>
        <v>2.8782251441060533E+22</v>
      </c>
      <c r="EDF51" s="1847"/>
      <c r="EDG51" s="1847">
        <f t="shared" ref="EDG51" si="9930">EDE51*$C$51</f>
        <v>2.9501807727087043E+22</v>
      </c>
      <c r="EDH51" s="1847"/>
      <c r="EDI51" s="1847">
        <f t="shared" ref="EDI51" si="9931">EDG51*$C$51</f>
        <v>3.0239352920264216E+22</v>
      </c>
      <c r="EDJ51" s="1847"/>
      <c r="EDK51" s="1847">
        <f t="shared" ref="EDK51" si="9932">EDI51*$C$51</f>
        <v>3.0995336743270817E+22</v>
      </c>
      <c r="EDL51" s="1847"/>
      <c r="EDM51" s="1847">
        <f t="shared" ref="EDM51" si="9933">EDK51*$C$51</f>
        <v>3.1770220161852584E+22</v>
      </c>
      <c r="EDN51" s="1847"/>
      <c r="EDO51" s="1847">
        <f t="shared" ref="EDO51" si="9934">EDM51*$C$51</f>
        <v>3.2564475665898896E+22</v>
      </c>
      <c r="EDP51" s="1847"/>
      <c r="EDQ51" s="1847">
        <f t="shared" ref="EDQ51" si="9935">EDO51*$C$51</f>
        <v>3.3378587557546366E+22</v>
      </c>
      <c r="EDR51" s="1847"/>
      <c r="EDS51" s="1847">
        <f t="shared" ref="EDS51" si="9936">EDQ51*$C$51</f>
        <v>3.4213052246485023E+22</v>
      </c>
      <c r="EDT51" s="1847"/>
      <c r="EDU51" s="1847">
        <f t="shared" ref="EDU51" si="9937">EDS51*$C$51</f>
        <v>3.5068378552647144E+22</v>
      </c>
      <c r="EDV51" s="1847"/>
      <c r="EDW51" s="1847">
        <f t="shared" ref="EDW51" si="9938">EDU51*$C$51</f>
        <v>3.5945088016463318E+22</v>
      </c>
      <c r="EDX51" s="1847"/>
      <c r="EDY51" s="1847">
        <f t="shared" ref="EDY51" si="9939">EDW51*$C$51</f>
        <v>3.6843715216874899E+22</v>
      </c>
      <c r="EDZ51" s="1847"/>
      <c r="EEA51" s="1847">
        <f t="shared" ref="EEA51" si="9940">EDY51*$C$51</f>
        <v>3.7764808097296766E+22</v>
      </c>
      <c r="EEB51" s="1847"/>
      <c r="EEC51" s="1847">
        <f t="shared" ref="EEC51" si="9941">EEA51*$C$51</f>
        <v>3.8708928299729185E+22</v>
      </c>
      <c r="EED51" s="1847"/>
      <c r="EEE51" s="1847">
        <f t="shared" ref="EEE51" si="9942">EEC51*$C$51</f>
        <v>3.9676651507222414E+22</v>
      </c>
      <c r="EEF51" s="1847"/>
      <c r="EEG51" s="1847">
        <f t="shared" ref="EEG51" si="9943">EEE51*$C$51</f>
        <v>4.0668567794902974E+22</v>
      </c>
      <c r="EEH51" s="1847"/>
      <c r="EEI51" s="1847">
        <f t="shared" ref="EEI51" si="9944">EEG51*$C$51</f>
        <v>4.1685281989775547E+22</v>
      </c>
      <c r="EEJ51" s="1847"/>
      <c r="EEK51" s="1847">
        <f t="shared" ref="EEK51" si="9945">EEI51*$C$51</f>
        <v>4.2727414039519936E+22</v>
      </c>
      <c r="EEL51" s="1847"/>
      <c r="EEM51" s="1847">
        <f t="shared" ref="EEM51" si="9946">EEK51*$C$51</f>
        <v>4.3795599390507933E+22</v>
      </c>
      <c r="EEN51" s="1847"/>
      <c r="EEO51" s="1847">
        <f t="shared" ref="EEO51" si="9947">EEM51*$C$51</f>
        <v>4.4890489375270631E+22</v>
      </c>
      <c r="EEP51" s="1847"/>
      <c r="EEQ51" s="1847">
        <f t="shared" ref="EEQ51" si="9948">EEO51*$C$51</f>
        <v>4.6012751609652392E+22</v>
      </c>
      <c r="EER51" s="1847"/>
      <c r="EES51" s="1847">
        <f t="shared" ref="EES51" si="9949">EEQ51*$C$51</f>
        <v>4.7163070399893696E+22</v>
      </c>
      <c r="EET51" s="1847"/>
      <c r="EEU51" s="1847">
        <f t="shared" ref="EEU51" si="9950">EES51*$C$51</f>
        <v>4.8342147159891036E+22</v>
      </c>
      <c r="EEV51" s="1847"/>
      <c r="EEW51" s="1847">
        <f t="shared" ref="EEW51" si="9951">EEU51*$C$51</f>
        <v>4.9550700838888311E+22</v>
      </c>
      <c r="EEX51" s="1847"/>
      <c r="EEY51" s="1847">
        <f t="shared" ref="EEY51" si="9952">EEW51*$C$51</f>
        <v>5.0789468359860515E+22</v>
      </c>
      <c r="EEZ51" s="1847"/>
      <c r="EFA51" s="1847">
        <f t="shared" ref="EFA51" si="9953">EEY51*$C$51</f>
        <v>5.2059205068857025E+22</v>
      </c>
      <c r="EFB51" s="1847"/>
      <c r="EFC51" s="1847">
        <f t="shared" ref="EFC51" si="9954">EFA51*$C$51</f>
        <v>5.3360685195578443E+22</v>
      </c>
      <c r="EFD51" s="1847"/>
      <c r="EFE51" s="1847">
        <f t="shared" ref="EFE51" si="9955">EFC51*$C$51</f>
        <v>5.4694702325467896E+22</v>
      </c>
      <c r="EFF51" s="1847"/>
      <c r="EFG51" s="1847">
        <f t="shared" ref="EFG51" si="9956">EFE51*$C$51</f>
        <v>5.6062069883604591E+22</v>
      </c>
      <c r="EFH51" s="1847"/>
      <c r="EFI51" s="1847">
        <f t="shared" ref="EFI51" si="9957">EFG51*$C$51</f>
        <v>5.7463621630694699E+22</v>
      </c>
      <c r="EFJ51" s="1847"/>
      <c r="EFK51" s="1847">
        <f t="shared" ref="EFK51" si="9958">EFI51*$C$51</f>
        <v>5.8900212171462062E+22</v>
      </c>
      <c r="EFL51" s="1847"/>
      <c r="EFM51" s="1847">
        <f t="shared" ref="EFM51" si="9959">EFK51*$C$51</f>
        <v>6.0372717475748607E+22</v>
      </c>
      <c r="EFN51" s="1847"/>
      <c r="EFO51" s="1847">
        <f t="shared" ref="EFO51" si="9960">EFM51*$C$51</f>
        <v>6.1882035412642317E+22</v>
      </c>
      <c r="EFP51" s="1847"/>
      <c r="EFQ51" s="1847">
        <f t="shared" ref="EFQ51" si="9961">EFO51*$C$51</f>
        <v>6.3429086297958371E+22</v>
      </c>
      <c r="EFR51" s="1847"/>
      <c r="EFS51" s="1847">
        <f t="shared" ref="EFS51" si="9962">EFQ51*$C$51</f>
        <v>6.5014813455407328E+22</v>
      </c>
      <c r="EFT51" s="1847"/>
      <c r="EFU51" s="1847">
        <f t="shared" ref="EFU51" si="9963">EFS51*$C$51</f>
        <v>6.6640183791792503E+22</v>
      </c>
      <c r="EFV51" s="1847"/>
      <c r="EFW51" s="1847">
        <f t="shared" ref="EFW51" si="9964">EFU51*$C$51</f>
        <v>6.8306188386587308E+22</v>
      </c>
      <c r="EFX51" s="1847"/>
      <c r="EFY51" s="1847">
        <f t="shared" ref="EFY51" si="9965">EFW51*$C$51</f>
        <v>7.0013843096251987E+22</v>
      </c>
      <c r="EFZ51" s="1847"/>
      <c r="EGA51" s="1847">
        <f t="shared" ref="EGA51" si="9966">EFY51*$C$51</f>
        <v>7.1764189173658281E+22</v>
      </c>
      <c r="EGB51" s="1847"/>
      <c r="EGC51" s="1847">
        <f t="shared" ref="EGC51" si="9967">EGA51*$C$51</f>
        <v>7.3558293902999731E+22</v>
      </c>
      <c r="EGD51" s="1847"/>
      <c r="EGE51" s="1847">
        <f t="shared" ref="EGE51" si="9968">EGC51*$C$51</f>
        <v>7.5397251250574716E+22</v>
      </c>
      <c r="EGF51" s="1847"/>
      <c r="EGG51" s="1847">
        <f t="shared" ref="EGG51" si="9969">EGE51*$C$51</f>
        <v>7.7282182531839083E+22</v>
      </c>
      <c r="EGH51" s="1847"/>
      <c r="EGI51" s="1847">
        <f t="shared" ref="EGI51" si="9970">EGG51*$C$51</f>
        <v>7.9214237095135057E+22</v>
      </c>
      <c r="EGJ51" s="1847"/>
      <c r="EGK51" s="1847">
        <f t="shared" ref="EGK51" si="9971">EGI51*$C$51</f>
        <v>8.1194593022513426E+22</v>
      </c>
      <c r="EGL51" s="1847"/>
      <c r="EGM51" s="1847">
        <f t="shared" ref="EGM51" si="9972">EGK51*$C$51</f>
        <v>8.3224457848076261E+22</v>
      </c>
      <c r="EGN51" s="1847"/>
      <c r="EGO51" s="1847">
        <f t="shared" ref="EGO51" si="9973">EGM51*$C$51</f>
        <v>8.5305069294278161E+22</v>
      </c>
      <c r="EGP51" s="1847"/>
      <c r="EGQ51" s="1847">
        <f t="shared" ref="EGQ51" si="9974">EGO51*$C$51</f>
        <v>8.743769602663511E+22</v>
      </c>
      <c r="EGR51" s="1847"/>
      <c r="EGS51" s="1847">
        <f t="shared" ref="EGS51" si="9975">EGQ51*$C$51</f>
        <v>8.9623638427300983E+22</v>
      </c>
      <c r="EGT51" s="1847"/>
      <c r="EGU51" s="1847">
        <f t="shared" ref="EGU51" si="9976">EGS51*$C$51</f>
        <v>9.1864229387983506E+22</v>
      </c>
      <c r="EGV51" s="1847"/>
      <c r="EGW51" s="1847">
        <f t="shared" ref="EGW51" si="9977">EGU51*$C$51</f>
        <v>9.4160835122683078E+22</v>
      </c>
      <c r="EGX51" s="1847"/>
      <c r="EGY51" s="1847">
        <f t="shared" ref="EGY51" si="9978">EGW51*$C$51</f>
        <v>9.6514856000750151E+22</v>
      </c>
      <c r="EGZ51" s="1847"/>
      <c r="EHA51" s="1847">
        <f t="shared" ref="EHA51" si="9979">EGY51*$C$51</f>
        <v>9.89277274007689E+22</v>
      </c>
      <c r="EHB51" s="1847"/>
      <c r="EHC51" s="1847">
        <f t="shared" ref="EHC51" si="9980">EHA51*$C$51</f>
        <v>1.0140092058578811E+23</v>
      </c>
      <c r="EHD51" s="1847"/>
      <c r="EHE51" s="1847">
        <f t="shared" ref="EHE51" si="9981">EHC51*$C$51</f>
        <v>1.0393594360043281E+23</v>
      </c>
      <c r="EHF51" s="1847"/>
      <c r="EHG51" s="1847">
        <f t="shared" ref="EHG51" si="9982">EHE51*$C$51</f>
        <v>1.0653434219044361E+23</v>
      </c>
      <c r="EHH51" s="1847"/>
      <c r="EHI51" s="1847">
        <f t="shared" ref="EHI51" si="9983">EHG51*$C$51</f>
        <v>1.091977007452047E+23</v>
      </c>
      <c r="EHJ51" s="1847"/>
      <c r="EHK51" s="1847">
        <f t="shared" ref="EHK51" si="9984">EHI51*$C$51</f>
        <v>1.1192764326383481E+23</v>
      </c>
      <c r="EHL51" s="1847"/>
      <c r="EHM51" s="1847">
        <f t="shared" ref="EHM51" si="9985">EHK51*$C$51</f>
        <v>1.1472583434543066E+23</v>
      </c>
      <c r="EHN51" s="1847"/>
      <c r="EHO51" s="1847">
        <f t="shared" ref="EHO51" si="9986">EHM51*$C$51</f>
        <v>1.1759398020406642E+23</v>
      </c>
      <c r="EHP51" s="1847"/>
      <c r="EHQ51" s="1847">
        <f t="shared" ref="EHQ51" si="9987">EHO51*$C$51</f>
        <v>1.2053382970916807E+23</v>
      </c>
      <c r="EHR51" s="1847"/>
      <c r="EHS51" s="1847">
        <f t="shared" ref="EHS51" si="9988">EHQ51*$C$51</f>
        <v>1.2354717545189726E+23</v>
      </c>
      <c r="EHT51" s="1847"/>
      <c r="EHU51" s="1847">
        <f t="shared" ref="EHU51" si="9989">EHS51*$C$51</f>
        <v>1.2663585483819468E+23</v>
      </c>
      <c r="EHV51" s="1847"/>
      <c r="EHW51" s="1847">
        <f t="shared" ref="EHW51" si="9990">EHU51*$C$51</f>
        <v>1.2980175120914953E+23</v>
      </c>
      <c r="EHX51" s="1847"/>
      <c r="EHY51" s="1847">
        <f t="shared" ref="EHY51" si="9991">EHW51*$C$51</f>
        <v>1.3304679498937825E+23</v>
      </c>
      <c r="EHZ51" s="1847"/>
      <c r="EIA51" s="1847">
        <f t="shared" ref="EIA51" si="9992">EHY51*$C$51</f>
        <v>1.3637296486411269E+23</v>
      </c>
      <c r="EIB51" s="1847"/>
      <c r="EIC51" s="1847">
        <f t="shared" ref="EIC51" si="9993">EIA51*$C$51</f>
        <v>1.397822889857155E+23</v>
      </c>
      <c r="EID51" s="1847"/>
      <c r="EIE51" s="1847">
        <f t="shared" ref="EIE51" si="9994">EIC51*$C$51</f>
        <v>1.4327684621035839E+23</v>
      </c>
      <c r="EIF51" s="1847"/>
      <c r="EIG51" s="1847">
        <f t="shared" ref="EIG51" si="9995">EIE51*$C$51</f>
        <v>1.4685876736561733E+23</v>
      </c>
      <c r="EIH51" s="1847"/>
      <c r="EII51" s="1847">
        <f t="shared" ref="EII51" si="9996">EIG51*$C$51</f>
        <v>1.5053023654975775E+23</v>
      </c>
      <c r="EIJ51" s="1847"/>
      <c r="EIK51" s="1847">
        <f t="shared" ref="EIK51" si="9997">EII51*$C$51</f>
        <v>1.5429349246350168E+23</v>
      </c>
      <c r="EIL51" s="1847"/>
      <c r="EIM51" s="1847">
        <f t="shared" ref="EIM51" si="9998">EIK51*$C$51</f>
        <v>1.5815082977508919E+23</v>
      </c>
      <c r="EIN51" s="1847"/>
      <c r="EIO51" s="1847">
        <f t="shared" ref="EIO51" si="9999">EIM51*$C$51</f>
        <v>1.6210460051946641E+23</v>
      </c>
      <c r="EIP51" s="1847"/>
      <c r="EIQ51" s="1847">
        <f t="shared" ref="EIQ51" si="10000">EIO51*$C$51</f>
        <v>1.6615721553245306E+23</v>
      </c>
      <c r="EIR51" s="1847"/>
      <c r="EIS51" s="1847">
        <f t="shared" ref="EIS51" si="10001">EIQ51*$C$51</f>
        <v>1.7031114592076436E+23</v>
      </c>
      <c r="EIT51" s="1847"/>
      <c r="EIU51" s="1847">
        <f t="shared" ref="EIU51" si="10002">EIS51*$C$51</f>
        <v>1.7456892456878347E+23</v>
      </c>
      <c r="EIV51" s="1847"/>
      <c r="EIW51" s="1847">
        <f t="shared" ref="EIW51" si="10003">EIU51*$C$51</f>
        <v>1.7893314768300304E+23</v>
      </c>
      <c r="EIX51" s="1847"/>
      <c r="EIY51" s="1847">
        <f t="shared" ref="EIY51" si="10004">EIW51*$C$51</f>
        <v>1.8340647637507808E+23</v>
      </c>
      <c r="EIZ51" s="1847"/>
      <c r="EJA51" s="1847">
        <f t="shared" ref="EJA51" si="10005">EIY51*$C$51</f>
        <v>1.8799163828445502E+23</v>
      </c>
      <c r="EJB51" s="1847"/>
      <c r="EJC51" s="1847">
        <f t="shared" ref="EJC51" si="10006">EJA51*$C$51</f>
        <v>1.9269142924156638E+23</v>
      </c>
      <c r="EJD51" s="1847"/>
      <c r="EJE51" s="1847">
        <f t="shared" ref="EJE51" si="10007">EJC51*$C$51</f>
        <v>1.9750871497260552E+23</v>
      </c>
      <c r="EJF51" s="1847"/>
      <c r="EJG51" s="1847">
        <f t="shared" ref="EJG51" si="10008">EJE51*$C$51</f>
        <v>2.0244643284692065E+23</v>
      </c>
      <c r="EJH51" s="1847"/>
      <c r="EJI51" s="1847">
        <f t="shared" ref="EJI51" si="10009">EJG51*$C$51</f>
        <v>2.0750759366809363E+23</v>
      </c>
      <c r="EJJ51" s="1847"/>
      <c r="EJK51" s="1847">
        <f t="shared" ref="EJK51" si="10010">EJI51*$C$51</f>
        <v>2.1269528350979597E+23</v>
      </c>
      <c r="EJL51" s="1847"/>
      <c r="EJM51" s="1847">
        <f t="shared" ref="EJM51" si="10011">EJK51*$C$51</f>
        <v>2.1801266559754084E+23</v>
      </c>
      <c r="EJN51" s="1847"/>
      <c r="EJO51" s="1847">
        <f t="shared" ref="EJO51" si="10012">EJM51*$C$51</f>
        <v>2.2346298223747932E+23</v>
      </c>
      <c r="EJP51" s="1847"/>
      <c r="EJQ51" s="1847">
        <f t="shared" ref="EJQ51" si="10013">EJO51*$C$51</f>
        <v>2.2904955679341628E+23</v>
      </c>
      <c r="EJR51" s="1847"/>
      <c r="EJS51" s="1847">
        <f t="shared" ref="EJS51" si="10014">EJQ51*$C$51</f>
        <v>2.3477579571325166E+23</v>
      </c>
      <c r="EJT51" s="1847"/>
      <c r="EJU51" s="1847">
        <f t="shared" ref="EJU51" si="10015">EJS51*$C$51</f>
        <v>2.4064519060608293E+23</v>
      </c>
      <c r="EJV51" s="1847"/>
      <c r="EJW51" s="1847">
        <f t="shared" ref="EJW51" si="10016">EJU51*$C$51</f>
        <v>2.4666132037123498E+23</v>
      </c>
      <c r="EJX51" s="1847"/>
      <c r="EJY51" s="1847">
        <f t="shared" ref="EJY51" si="10017">EJW51*$C$51</f>
        <v>2.5282785338051583E+23</v>
      </c>
      <c r="EJZ51" s="1847"/>
      <c r="EKA51" s="1847">
        <f t="shared" ref="EKA51" si="10018">EJY51*$C$51</f>
        <v>2.5914854971502872E+23</v>
      </c>
      <c r="EKB51" s="1847"/>
      <c r="EKC51" s="1847">
        <f t="shared" ref="EKC51" si="10019">EKA51*$C$51</f>
        <v>2.6562726345790442E+23</v>
      </c>
      <c r="EKD51" s="1847"/>
      <c r="EKE51" s="1847">
        <f t="shared" ref="EKE51" si="10020">EKC51*$C$51</f>
        <v>2.7226794504435201E+23</v>
      </c>
      <c r="EKF51" s="1847"/>
      <c r="EKG51" s="1847">
        <f t="shared" ref="EKG51" si="10021">EKE51*$C$51</f>
        <v>2.7907464367046081E+23</v>
      </c>
      <c r="EKH51" s="1847"/>
      <c r="EKI51" s="1847">
        <f t="shared" ref="EKI51" si="10022">EKG51*$C$51</f>
        <v>2.860515097622223E+23</v>
      </c>
      <c r="EKJ51" s="1847"/>
      <c r="EKK51" s="1847">
        <f t="shared" ref="EKK51" si="10023">EKI51*$C$51</f>
        <v>2.9320279750627783E+23</v>
      </c>
      <c r="EKL51" s="1847"/>
      <c r="EKM51" s="1847">
        <f t="shared" ref="EKM51" si="10024">EKK51*$C$51</f>
        <v>3.0053286744393474E+23</v>
      </c>
      <c r="EKN51" s="1847"/>
      <c r="EKO51" s="1847">
        <f t="shared" ref="EKO51" si="10025">EKM51*$C$51</f>
        <v>3.080461891300331E+23</v>
      </c>
      <c r="EKP51" s="1847"/>
      <c r="EKQ51" s="1847">
        <f t="shared" ref="EKQ51" si="10026">EKO51*$C$51</f>
        <v>3.1574734385828389E+23</v>
      </c>
      <c r="EKR51" s="1847"/>
      <c r="EKS51" s="1847">
        <f t="shared" ref="EKS51" si="10027">EKQ51*$C$51</f>
        <v>3.2364102745474097E+23</v>
      </c>
      <c r="EKT51" s="1847"/>
      <c r="EKU51" s="1847">
        <f t="shared" ref="EKU51" si="10028">EKS51*$C$51</f>
        <v>3.3173205314110947E+23</v>
      </c>
      <c r="EKV51" s="1847"/>
      <c r="EKW51" s="1847">
        <f t="shared" ref="EKW51" si="10029">EKU51*$C$51</f>
        <v>3.4002535446963716E+23</v>
      </c>
      <c r="EKX51" s="1847"/>
      <c r="EKY51" s="1847">
        <f t="shared" ref="EKY51" si="10030">EKW51*$C$51</f>
        <v>3.4852598833137807E+23</v>
      </c>
      <c r="EKZ51" s="1847"/>
      <c r="ELA51" s="1847">
        <f t="shared" ref="ELA51" si="10031">EKY51*$C$51</f>
        <v>3.572391380396625E+23</v>
      </c>
      <c r="ELB51" s="1847"/>
      <c r="ELC51" s="1847">
        <f t="shared" ref="ELC51" si="10032">ELA51*$C$51</f>
        <v>3.6617011649065406E+23</v>
      </c>
      <c r="ELD51" s="1847"/>
      <c r="ELE51" s="1847">
        <f t="shared" ref="ELE51" si="10033">ELC51*$C$51</f>
        <v>3.7532436940292039E+23</v>
      </c>
      <c r="ELF51" s="1847"/>
      <c r="ELG51" s="1847">
        <f t="shared" ref="ELG51" si="10034">ELE51*$C$51</f>
        <v>3.8470747863799337E+23</v>
      </c>
      <c r="ELH51" s="1847"/>
      <c r="ELI51" s="1847">
        <f t="shared" ref="ELI51" si="10035">ELG51*$C$51</f>
        <v>3.943251656039432E+23</v>
      </c>
      <c r="ELJ51" s="1847"/>
      <c r="ELK51" s="1847">
        <f t="shared" ref="ELK51" si="10036">ELI51*$C$51</f>
        <v>4.0418329474404173E+23</v>
      </c>
      <c r="ELL51" s="1847"/>
      <c r="ELM51" s="1847">
        <f t="shared" ref="ELM51" si="10037">ELK51*$C$51</f>
        <v>4.1428787711264277E+23</v>
      </c>
      <c r="ELN51" s="1847"/>
      <c r="ELO51" s="1847">
        <f t="shared" ref="ELO51" si="10038">ELM51*$C$51</f>
        <v>4.2464507404045877E+23</v>
      </c>
      <c r="ELP51" s="1847"/>
      <c r="ELQ51" s="1847">
        <f t="shared" ref="ELQ51" si="10039">ELO51*$C$51</f>
        <v>4.3526120089147023E+23</v>
      </c>
      <c r="ELR51" s="1847"/>
      <c r="ELS51" s="1847">
        <f t="shared" ref="ELS51" si="10040">ELQ51*$C$51</f>
        <v>4.4614273091375694E+23</v>
      </c>
      <c r="ELT51" s="1847"/>
      <c r="ELU51" s="1847">
        <f t="shared" ref="ELU51" si="10041">ELS51*$C$51</f>
        <v>4.5729629918660084E+23</v>
      </c>
      <c r="ELV51" s="1847"/>
      <c r="ELW51" s="1847">
        <f t="shared" ref="ELW51" si="10042">ELU51*$C$51</f>
        <v>4.6872870666626579E+23</v>
      </c>
      <c r="ELX51" s="1847"/>
      <c r="ELY51" s="1847">
        <f t="shared" ref="ELY51" si="10043">ELW51*$C$51</f>
        <v>4.8044692433292237E+23</v>
      </c>
      <c r="ELZ51" s="1847"/>
      <c r="EMA51" s="1847">
        <f t="shared" ref="EMA51" si="10044">ELY51*$C$51</f>
        <v>4.9245809744124535E+23</v>
      </c>
      <c r="EMB51" s="1847"/>
      <c r="EMC51" s="1847">
        <f t="shared" ref="EMC51" si="10045">EMA51*$C$51</f>
        <v>5.0476954987727646E+23</v>
      </c>
      <c r="EMD51" s="1847"/>
      <c r="EME51" s="1847">
        <f t="shared" ref="EME51" si="10046">EMC51*$C$51</f>
        <v>5.1738878862420834E+23</v>
      </c>
      <c r="EMF51" s="1847"/>
      <c r="EMG51" s="1847">
        <f t="shared" ref="EMG51" si="10047">EME51*$C$51</f>
        <v>5.3032350833981351E+23</v>
      </c>
      <c r="EMH51" s="1847"/>
      <c r="EMI51" s="1847">
        <f t="shared" ref="EMI51" si="10048">EMG51*$C$51</f>
        <v>5.4358159604830883E+23</v>
      </c>
      <c r="EMJ51" s="1847"/>
      <c r="EMK51" s="1847">
        <f t="shared" ref="EMK51" si="10049">EMI51*$C$51</f>
        <v>5.571711359495165E+23</v>
      </c>
      <c r="EML51" s="1847"/>
      <c r="EMM51" s="1847">
        <f t="shared" ref="EMM51" si="10050">EMK51*$C$51</f>
        <v>5.7110041434825435E+23</v>
      </c>
      <c r="EMN51" s="1847"/>
      <c r="EMO51" s="1847">
        <f t="shared" ref="EMO51" si="10051">EMM51*$C$51</f>
        <v>5.8537792470696064E+23</v>
      </c>
      <c r="EMP51" s="1847"/>
      <c r="EMQ51" s="1847">
        <f t="shared" ref="EMQ51" si="10052">EMO51*$C$51</f>
        <v>6.0001237282463459E+23</v>
      </c>
      <c r="EMR51" s="1847"/>
      <c r="EMS51" s="1847">
        <f t="shared" ref="EMS51" si="10053">EMQ51*$C$51</f>
        <v>6.1501268214525036E+23</v>
      </c>
      <c r="EMT51" s="1847"/>
      <c r="EMU51" s="1847">
        <f t="shared" ref="EMU51" si="10054">EMS51*$C$51</f>
        <v>6.3038799919888161E+23</v>
      </c>
      <c r="EMV51" s="1847"/>
      <c r="EMW51" s="1847">
        <f t="shared" ref="EMW51" si="10055">EMU51*$C$51</f>
        <v>6.4614769917885358E+23</v>
      </c>
      <c r="EMX51" s="1847"/>
      <c r="EMY51" s="1847">
        <f t="shared" ref="EMY51" si="10056">EMW51*$C$51</f>
        <v>6.6230139165832484E+23</v>
      </c>
      <c r="EMZ51" s="1847"/>
      <c r="ENA51" s="1847">
        <f t="shared" ref="ENA51" si="10057">EMY51*$C$51</f>
        <v>6.7885892644978295E+23</v>
      </c>
      <c r="ENB51" s="1847"/>
      <c r="ENC51" s="1847">
        <f t="shared" ref="ENC51" si="10058">ENA51*$C$51</f>
        <v>6.9583039961102748E+23</v>
      </c>
      <c r="END51" s="1847"/>
      <c r="ENE51" s="1847">
        <f t="shared" ref="ENE51" si="10059">ENC51*$C$51</f>
        <v>7.1322615960130305E+23</v>
      </c>
      <c r="ENF51" s="1847"/>
      <c r="ENG51" s="1847">
        <f t="shared" ref="ENG51" si="10060">ENE51*$C$51</f>
        <v>7.3105681359133561E+23</v>
      </c>
      <c r="ENH51" s="1847"/>
      <c r="ENI51" s="1847">
        <f t="shared" ref="ENI51" si="10061">ENG51*$C$51</f>
        <v>7.4933323393111898E+23</v>
      </c>
      <c r="ENJ51" s="1847"/>
      <c r="ENK51" s="1847">
        <f t="shared" ref="ENK51" si="10062">ENI51*$C$51</f>
        <v>7.6806656477939689E+23</v>
      </c>
      <c r="ENL51" s="1847"/>
      <c r="ENM51" s="1847">
        <f t="shared" ref="ENM51" si="10063">ENK51*$C$51</f>
        <v>7.872682288988817E+23</v>
      </c>
      <c r="ENN51" s="1847"/>
      <c r="ENO51" s="1847">
        <f t="shared" ref="ENO51" si="10064">ENM51*$C$51</f>
        <v>8.0694993462135363E+23</v>
      </c>
      <c r="ENP51" s="1847"/>
      <c r="ENQ51" s="1847">
        <f t="shared" ref="ENQ51" si="10065">ENO51*$C$51</f>
        <v>8.2712368298688744E+23</v>
      </c>
      <c r="ENR51" s="1847"/>
      <c r="ENS51" s="1847">
        <f t="shared" ref="ENS51" si="10066">ENQ51*$C$51</f>
        <v>8.4780177506155949E+23</v>
      </c>
      <c r="ENT51" s="1847"/>
      <c r="ENU51" s="1847">
        <f t="shared" ref="ENU51" si="10067">ENS51*$C$51</f>
        <v>8.6899681943809836E+23</v>
      </c>
      <c r="ENV51" s="1847"/>
      <c r="ENW51" s="1847">
        <f t="shared" ref="ENW51" si="10068">ENU51*$C$51</f>
        <v>8.9072173992405077E+23</v>
      </c>
      <c r="ENX51" s="1847"/>
      <c r="ENY51" s="1847">
        <f t="shared" ref="ENY51" si="10069">ENW51*$C$51</f>
        <v>9.1298978342215203E+23</v>
      </c>
      <c r="ENZ51" s="1847"/>
      <c r="EOA51" s="1847">
        <f t="shared" ref="EOA51" si="10070">ENY51*$C$51</f>
        <v>9.3581452800770578E+23</v>
      </c>
      <c r="EOB51" s="1847"/>
      <c r="EOC51" s="1847">
        <f t="shared" ref="EOC51" si="10071">EOA51*$C$51</f>
        <v>9.5920989120789828E+23</v>
      </c>
      <c r="EOD51" s="1847"/>
      <c r="EOE51" s="1847">
        <f t="shared" ref="EOE51" si="10072">EOC51*$C$51</f>
        <v>9.8319013848809566E+23</v>
      </c>
      <c r="EOF51" s="1847"/>
      <c r="EOG51" s="1847">
        <f t="shared" ref="EOG51" si="10073">EOE51*$C$51</f>
        <v>1.007769891950298E+24</v>
      </c>
      <c r="EOH51" s="1847"/>
      <c r="EOI51" s="1847">
        <f t="shared" ref="EOI51" si="10074">EOG51*$C$51</f>
        <v>1.0329641392490553E+24</v>
      </c>
      <c r="EOJ51" s="1847"/>
      <c r="EOK51" s="1847">
        <f t="shared" ref="EOK51" si="10075">EOI51*$C$51</f>
        <v>1.0587882427302817E+24</v>
      </c>
      <c r="EOL51" s="1847"/>
      <c r="EOM51" s="1847">
        <f t="shared" ref="EOM51" si="10076">EOK51*$C$51</f>
        <v>1.0852579487985386E+24</v>
      </c>
      <c r="EON51" s="1847"/>
      <c r="EOO51" s="1847">
        <f t="shared" ref="EOO51" si="10077">EOM51*$C$51</f>
        <v>1.112389397518502E+24</v>
      </c>
      <c r="EOP51" s="1847"/>
      <c r="EOQ51" s="1847">
        <f t="shared" ref="EOQ51" si="10078">EOO51*$C$51</f>
        <v>1.1401991324564645E+24</v>
      </c>
      <c r="EOR51" s="1847"/>
      <c r="EOS51" s="1847">
        <f t="shared" ref="EOS51" si="10079">EOQ51*$C$51</f>
        <v>1.168704110767876E+24</v>
      </c>
      <c r="EOT51" s="1847"/>
      <c r="EOU51" s="1847">
        <f t="shared" ref="EOU51" si="10080">EOS51*$C$51</f>
        <v>1.1979217135370728E+24</v>
      </c>
      <c r="EOV51" s="1847"/>
      <c r="EOW51" s="1847">
        <f t="shared" ref="EOW51" si="10081">EOU51*$C$51</f>
        <v>1.2278697563754994E+24</v>
      </c>
      <c r="EOX51" s="1847"/>
      <c r="EOY51" s="1847">
        <f t="shared" ref="EOY51" si="10082">EOW51*$C$51</f>
        <v>1.2585665002848869E+24</v>
      </c>
      <c r="EOZ51" s="1847"/>
      <c r="EPA51" s="1847">
        <f t="shared" ref="EPA51" si="10083">EOY51*$C$51</f>
        <v>1.290030662792009E+24</v>
      </c>
      <c r="EPB51" s="1847"/>
      <c r="EPC51" s="1847">
        <f t="shared" ref="EPC51" si="10084">EPA51*$C$51</f>
        <v>1.3222814293618091E+24</v>
      </c>
      <c r="EPD51" s="1847"/>
      <c r="EPE51" s="1847">
        <f t="shared" ref="EPE51" si="10085">EPC51*$C$51</f>
        <v>1.3553384650958541E+24</v>
      </c>
      <c r="EPF51" s="1847"/>
      <c r="EPG51" s="1847">
        <f t="shared" ref="EPG51" si="10086">EPE51*$C$51</f>
        <v>1.3892219267232505E+24</v>
      </c>
      <c r="EPH51" s="1847"/>
      <c r="EPI51" s="1847">
        <f t="shared" ref="EPI51" si="10087">EPG51*$C$51</f>
        <v>1.4239524748913316E+24</v>
      </c>
      <c r="EPJ51" s="1847"/>
      <c r="EPK51" s="1847">
        <f t="shared" ref="EPK51" si="10088">EPI51*$C$51</f>
        <v>1.4595512867636147E+24</v>
      </c>
      <c r="EPL51" s="1847"/>
      <c r="EPM51" s="1847">
        <f t="shared" ref="EPM51" si="10089">EPK51*$C$51</f>
        <v>1.496040068932705E+24</v>
      </c>
      <c r="EPN51" s="1847"/>
      <c r="EPO51" s="1847">
        <f t="shared" ref="EPO51" si="10090">EPM51*$C$51</f>
        <v>1.5334410706560225E+24</v>
      </c>
      <c r="EPP51" s="1847"/>
      <c r="EPQ51" s="1847">
        <f t="shared" ref="EPQ51" si="10091">EPO51*$C$51</f>
        <v>1.571777097422423E+24</v>
      </c>
      <c r="EPR51" s="1847"/>
      <c r="EPS51" s="1847">
        <f t="shared" ref="EPS51" si="10092">EPQ51*$C$51</f>
        <v>1.6110715248579834E+24</v>
      </c>
      <c r="EPT51" s="1847"/>
      <c r="EPU51" s="1847">
        <f t="shared" ref="EPU51" si="10093">EPS51*$C$51</f>
        <v>1.6513483129794329E+24</v>
      </c>
      <c r="EPV51" s="1847"/>
      <c r="EPW51" s="1847">
        <f t="shared" ref="EPW51" si="10094">EPU51*$C$51</f>
        <v>1.6926320208039187E+24</v>
      </c>
      <c r="EPX51" s="1847"/>
      <c r="EPY51" s="1847">
        <f t="shared" ref="EPY51" si="10095">EPW51*$C$51</f>
        <v>1.7349478213240165E+24</v>
      </c>
      <c r="EPZ51" s="1847"/>
      <c r="EQA51" s="1847">
        <f t="shared" ref="EQA51" si="10096">EPY51*$C$51</f>
        <v>1.7783215168571167E+24</v>
      </c>
      <c r="EQB51" s="1847"/>
      <c r="EQC51" s="1847">
        <f t="shared" ref="EQC51" si="10097">EQA51*$C$51</f>
        <v>1.8227795547785445E+24</v>
      </c>
      <c r="EQD51" s="1847"/>
      <c r="EQE51" s="1847">
        <f t="shared" ref="EQE51" si="10098">EQC51*$C$51</f>
        <v>1.8683490436480079E+24</v>
      </c>
      <c r="EQF51" s="1847"/>
      <c r="EQG51" s="1847">
        <f t="shared" ref="EQG51" si="10099">EQE51*$C$51</f>
        <v>1.9150577697392078E+24</v>
      </c>
      <c r="EQH51" s="1847"/>
      <c r="EQI51" s="1847">
        <f t="shared" ref="EQI51" si="10100">EQG51*$C$51</f>
        <v>1.9629342139826879E+24</v>
      </c>
      <c r="EQJ51" s="1847"/>
      <c r="EQK51" s="1847">
        <f t="shared" ref="EQK51" si="10101">EQI51*$C$51</f>
        <v>2.0120075693322549E+24</v>
      </c>
      <c r="EQL51" s="1847"/>
      <c r="EQM51" s="1847">
        <f t="shared" ref="EQM51" si="10102">EQK51*$C$51</f>
        <v>2.0623077585655611E+24</v>
      </c>
      <c r="EQN51" s="1847"/>
      <c r="EQO51" s="1847">
        <f t="shared" ref="EQO51" si="10103">EQM51*$C$51</f>
        <v>2.1138654525297E+24</v>
      </c>
      <c r="EQP51" s="1847"/>
      <c r="EQQ51" s="1847">
        <f t="shared" ref="EQQ51" si="10104">EQO51*$C$51</f>
        <v>2.1667120888429424E+24</v>
      </c>
      <c r="EQR51" s="1847"/>
      <c r="EQS51" s="1847">
        <f t="shared" ref="EQS51" si="10105">EQQ51*$C$51</f>
        <v>2.2208798910640156E+24</v>
      </c>
      <c r="EQT51" s="1847"/>
      <c r="EQU51" s="1847">
        <f t="shared" ref="EQU51" si="10106">EQS51*$C$51</f>
        <v>2.276401888340616E+24</v>
      </c>
      <c r="EQV51" s="1847"/>
      <c r="EQW51" s="1847">
        <f t="shared" ref="EQW51" si="10107">EQU51*$C$51</f>
        <v>2.3333119355491311E+24</v>
      </c>
      <c r="EQX51" s="1847"/>
      <c r="EQY51" s="1847">
        <f t="shared" ref="EQY51" si="10108">EQW51*$C$51</f>
        <v>2.3916447339378591E+24</v>
      </c>
      <c r="EQZ51" s="1847"/>
      <c r="ERA51" s="1847">
        <f t="shared" ref="ERA51" si="10109">EQY51*$C$51</f>
        <v>2.4514358522863056E+24</v>
      </c>
      <c r="ERB51" s="1847"/>
      <c r="ERC51" s="1847">
        <f t="shared" ref="ERC51" si="10110">ERA51*$C$51</f>
        <v>2.5127217485934629E+24</v>
      </c>
      <c r="ERD51" s="1847"/>
      <c r="ERE51" s="1847">
        <f t="shared" ref="ERE51" si="10111">ERC51*$C$51</f>
        <v>2.5755397923082992E+24</v>
      </c>
      <c r="ERF51" s="1847"/>
      <c r="ERG51" s="1847">
        <f t="shared" ref="ERG51" si="10112">ERE51*$C$51</f>
        <v>2.6399282871160067E+24</v>
      </c>
      <c r="ERH51" s="1847"/>
      <c r="ERI51" s="1847">
        <f t="shared" ref="ERI51" si="10113">ERG51*$C$51</f>
        <v>2.7059264942939066E+24</v>
      </c>
      <c r="ERJ51" s="1847"/>
      <c r="ERK51" s="1847">
        <f t="shared" ref="ERK51" si="10114">ERI51*$C$51</f>
        <v>2.7735746566512538E+24</v>
      </c>
      <c r="ERL51" s="1847"/>
      <c r="ERM51" s="1847">
        <f t="shared" ref="ERM51" si="10115">ERK51*$C$51</f>
        <v>2.8429140230675349E+24</v>
      </c>
      <c r="ERN51" s="1847"/>
      <c r="ERO51" s="1847">
        <f t="shared" ref="ERO51" si="10116">ERM51*$C$51</f>
        <v>2.9139868736442232E+24</v>
      </c>
      <c r="ERP51" s="1847"/>
      <c r="ERQ51" s="1847">
        <f t="shared" ref="ERQ51" si="10117">ERO51*$C$51</f>
        <v>2.9868365454853286E+24</v>
      </c>
      <c r="ERR51" s="1847"/>
      <c r="ERS51" s="1847">
        <f t="shared" ref="ERS51" si="10118">ERQ51*$C$51</f>
        <v>3.0615074591224613E+24</v>
      </c>
      <c r="ERT51" s="1847"/>
      <c r="ERU51" s="1847">
        <f t="shared" ref="ERU51" si="10119">ERS51*$C$51</f>
        <v>3.1380451456005228E+24</v>
      </c>
      <c r="ERV51" s="1847"/>
      <c r="ERW51" s="1847">
        <f t="shared" ref="ERW51" si="10120">ERU51*$C$51</f>
        <v>3.2164962742405357E+24</v>
      </c>
      <c r="ERX51" s="1847"/>
      <c r="ERY51" s="1847">
        <f t="shared" ref="ERY51" si="10121">ERW51*$C$51</f>
        <v>3.2969086810965489E+24</v>
      </c>
      <c r="ERZ51" s="1847"/>
      <c r="ESA51" s="1847">
        <f t="shared" ref="ESA51" si="10122">ERY51*$C$51</f>
        <v>3.3793313981239621E+24</v>
      </c>
      <c r="ESB51" s="1847"/>
      <c r="ESC51" s="1847">
        <f t="shared" ref="ESC51" si="10123">ESA51*$C$51</f>
        <v>3.4638146830770608E+24</v>
      </c>
      <c r="ESD51" s="1847"/>
      <c r="ESE51" s="1847">
        <f t="shared" ref="ESE51" si="10124">ESC51*$C$51</f>
        <v>3.5504100501539871E+24</v>
      </c>
      <c r="ESF51" s="1847"/>
      <c r="ESG51" s="1847">
        <f t="shared" ref="ESG51" si="10125">ESE51*$C$51</f>
        <v>3.6391703014078362E+24</v>
      </c>
      <c r="ESH51" s="1847"/>
      <c r="ESI51" s="1847">
        <f t="shared" ref="ESI51" si="10126">ESG51*$C$51</f>
        <v>3.7301495589430318E+24</v>
      </c>
      <c r="ESJ51" s="1847"/>
      <c r="ESK51" s="1847">
        <f t="shared" ref="ESK51" si="10127">ESI51*$C$51</f>
        <v>3.8234032979166072E+24</v>
      </c>
      <c r="ESL51" s="1847"/>
      <c r="ESM51" s="1847">
        <f t="shared" ref="ESM51" si="10128">ESK51*$C$51</f>
        <v>3.9189883803645222E+24</v>
      </c>
      <c r="ESN51" s="1847"/>
      <c r="ESO51" s="1847">
        <f t="shared" ref="ESO51" si="10129">ESM51*$C$51</f>
        <v>4.0169630898736349E+24</v>
      </c>
      <c r="ESP51" s="1847"/>
      <c r="ESQ51" s="1847">
        <f t="shared" ref="ESQ51" si="10130">ESO51*$C$51</f>
        <v>4.1173871671204752E+24</v>
      </c>
      <c r="ESR51" s="1847"/>
      <c r="ESS51" s="1847">
        <f t="shared" ref="ESS51" si="10131">ESQ51*$C$51</f>
        <v>4.2203218462984868E+24</v>
      </c>
      <c r="EST51" s="1847"/>
      <c r="ESU51" s="1847">
        <f t="shared" ref="ESU51" si="10132">ESS51*$C$51</f>
        <v>4.3258298924559485E+24</v>
      </c>
      <c r="ESV51" s="1847"/>
      <c r="ESW51" s="1847">
        <f t="shared" ref="ESW51" si="10133">ESU51*$C$51</f>
        <v>4.4339756397673469E+24</v>
      </c>
      <c r="ESX51" s="1847"/>
      <c r="ESY51" s="1847">
        <f t="shared" ref="ESY51" si="10134">ESW51*$C$51</f>
        <v>4.54482503076153E+24</v>
      </c>
      <c r="ESZ51" s="1847"/>
      <c r="ETA51" s="1847">
        <f t="shared" ref="ETA51" si="10135">ESY51*$C$51</f>
        <v>4.6584456565305678E+24</v>
      </c>
      <c r="ETB51" s="1847"/>
      <c r="ETC51" s="1847">
        <f t="shared" ref="ETC51" si="10136">ETA51*$C$51</f>
        <v>4.7749067979438314E+24</v>
      </c>
      <c r="ETD51" s="1847"/>
      <c r="ETE51" s="1847">
        <f t="shared" ref="ETE51" si="10137">ETC51*$C$51</f>
        <v>4.8942794678924266E+24</v>
      </c>
      <c r="ETF51" s="1847"/>
      <c r="ETG51" s="1847">
        <f t="shared" ref="ETG51" si="10138">ETE51*$C$51</f>
        <v>5.0166364545897371E+24</v>
      </c>
      <c r="ETH51" s="1847"/>
      <c r="ETI51" s="1847">
        <f t="shared" ref="ETI51" si="10139">ETG51*$C$51</f>
        <v>5.14205236595448E+24</v>
      </c>
      <c r="ETJ51" s="1847"/>
      <c r="ETK51" s="1847">
        <f t="shared" ref="ETK51" si="10140">ETI51*$C$51</f>
        <v>5.2706036751033414E+24</v>
      </c>
      <c r="ETL51" s="1847"/>
      <c r="ETM51" s="1847">
        <f t="shared" ref="ETM51" si="10141">ETK51*$C$51</f>
        <v>5.4023687669809248E+24</v>
      </c>
      <c r="ETN51" s="1847"/>
      <c r="ETO51" s="1847">
        <f t="shared" ref="ETO51" si="10142">ETM51*$C$51</f>
        <v>5.5374279861554478E+24</v>
      </c>
      <c r="ETP51" s="1847"/>
      <c r="ETQ51" s="1847">
        <f t="shared" ref="ETQ51" si="10143">ETO51*$C$51</f>
        <v>5.6758636858093336E+24</v>
      </c>
      <c r="ETR51" s="1847"/>
      <c r="ETS51" s="1847">
        <f t="shared" ref="ETS51" si="10144">ETQ51*$C$51</f>
        <v>5.8177602779545667E+24</v>
      </c>
      <c r="ETT51" s="1847"/>
      <c r="ETU51" s="1847">
        <f t="shared" ref="ETU51" si="10145">ETS51*$C$51</f>
        <v>5.9632042849034301E+24</v>
      </c>
      <c r="ETV51" s="1847"/>
      <c r="ETW51" s="1847">
        <f t="shared" ref="ETW51" si="10146">ETU51*$C$51</f>
        <v>6.1122843920260149E+24</v>
      </c>
      <c r="ETX51" s="1847"/>
      <c r="ETY51" s="1847">
        <f t="shared" ref="ETY51" si="10147">ETW51*$C$51</f>
        <v>6.2650915018266644E+24</v>
      </c>
      <c r="ETZ51" s="1847"/>
      <c r="EUA51" s="1847">
        <f t="shared" ref="EUA51" si="10148">ETY51*$C$51</f>
        <v>6.4217187893723309E+24</v>
      </c>
      <c r="EUB51" s="1847"/>
      <c r="EUC51" s="1847">
        <f t="shared" ref="EUC51" si="10149">EUA51*$C$51</f>
        <v>6.5822617591066383E+24</v>
      </c>
      <c r="EUD51" s="1847"/>
      <c r="EUE51" s="1847">
        <f t="shared" ref="EUE51" si="10150">EUC51*$C$51</f>
        <v>6.7468183030843042E+24</v>
      </c>
      <c r="EUF51" s="1847"/>
      <c r="EUG51" s="1847">
        <f t="shared" ref="EUG51" si="10151">EUE51*$C$51</f>
        <v>6.915488760661411E+24</v>
      </c>
      <c r="EUH51" s="1847"/>
      <c r="EUI51" s="1847">
        <f t="shared" ref="EUI51" si="10152">EUG51*$C$51</f>
        <v>7.0883759796779455E+24</v>
      </c>
      <c r="EUJ51" s="1847"/>
      <c r="EUK51" s="1847">
        <f t="shared" ref="EUK51" si="10153">EUI51*$C$51</f>
        <v>7.2655853791698936E+24</v>
      </c>
      <c r="EUL51" s="1847"/>
      <c r="EUM51" s="1847">
        <f t="shared" ref="EUM51" si="10154">EUK51*$C$51</f>
        <v>7.4472250136491398E+24</v>
      </c>
      <c r="EUN51" s="1847"/>
      <c r="EUO51" s="1847">
        <f t="shared" ref="EUO51" si="10155">EUM51*$C$51</f>
        <v>7.6334056389903675E+24</v>
      </c>
      <c r="EUP51" s="1847"/>
      <c r="EUQ51" s="1847">
        <f t="shared" ref="EUQ51" si="10156">EUO51*$C$51</f>
        <v>7.8242407799651261E+24</v>
      </c>
      <c r="EUR51" s="1847"/>
      <c r="EUS51" s="1847">
        <f t="shared" ref="EUS51" si="10157">EUQ51*$C$51</f>
        <v>8.0198467994642537E+24</v>
      </c>
      <c r="EUT51" s="1847"/>
      <c r="EUU51" s="1847">
        <f t="shared" ref="EUU51" si="10158">EUS51*$C$51</f>
        <v>8.2203429694508592E+24</v>
      </c>
      <c r="EUV51" s="1847"/>
      <c r="EUW51" s="1847">
        <f t="shared" ref="EUW51" si="10159">EUU51*$C$51</f>
        <v>8.42585154368713E+24</v>
      </c>
      <c r="EUX51" s="1847"/>
      <c r="EUY51" s="1847">
        <f t="shared" ref="EUY51" si="10160">EUW51*$C$51</f>
        <v>8.6364978322793077E+24</v>
      </c>
      <c r="EUZ51" s="1847"/>
      <c r="EVA51" s="1847">
        <f t="shared" ref="EVA51" si="10161">EUY51*$C$51</f>
        <v>8.8524102780862892E+24</v>
      </c>
      <c r="EVB51" s="1847"/>
      <c r="EVC51" s="1847">
        <f t="shared" ref="EVC51" si="10162">EVA51*$C$51</f>
        <v>9.0737205350384452E+24</v>
      </c>
      <c r="EVD51" s="1847"/>
      <c r="EVE51" s="1847">
        <f t="shared" ref="EVE51" si="10163">EVC51*$C$51</f>
        <v>9.3005635484144057E+24</v>
      </c>
      <c r="EVF51" s="1847"/>
      <c r="EVG51" s="1847">
        <f t="shared" ref="EVG51" si="10164">EVE51*$C$51</f>
        <v>9.5330776371247655E+24</v>
      </c>
      <c r="EVH51" s="1847"/>
      <c r="EVI51" s="1847">
        <f t="shared" ref="EVI51" si="10165">EVG51*$C$51</f>
        <v>9.7714045780528846E+24</v>
      </c>
      <c r="EVJ51" s="1847"/>
      <c r="EVK51" s="1847">
        <f t="shared" ref="EVK51" si="10166">EVI51*$C$51</f>
        <v>1.0015689692504207E+25</v>
      </c>
      <c r="EVL51" s="1847"/>
      <c r="EVM51" s="1847">
        <f t="shared" ref="EVM51" si="10167">EVK51*$C$51</f>
        <v>1.0266081934816812E+25</v>
      </c>
      <c r="EVN51" s="1847"/>
      <c r="EVO51" s="1847">
        <f t="shared" ref="EVO51" si="10168">EVM51*$C$51</f>
        <v>1.0522733983187232E+25</v>
      </c>
      <c r="EVP51" s="1847"/>
      <c r="EVQ51" s="1847">
        <f t="shared" ref="EVQ51" si="10169">EVO51*$C$51</f>
        <v>1.0785802332766911E+25</v>
      </c>
      <c r="EVR51" s="1847"/>
      <c r="EVS51" s="1847">
        <f t="shared" ref="EVS51" si="10170">EVQ51*$C$51</f>
        <v>1.1055447391086083E+25</v>
      </c>
      <c r="EVT51" s="1847"/>
      <c r="EVU51" s="1847">
        <f t="shared" ref="EVU51" si="10171">EVS51*$C$51</f>
        <v>1.1331833575863235E+25</v>
      </c>
      <c r="EVV51" s="1847"/>
      <c r="EVW51" s="1847">
        <f t="shared" ref="EVW51" si="10172">EVU51*$C$51</f>
        <v>1.1615129415259815E+25</v>
      </c>
      <c r="EVX51" s="1847"/>
      <c r="EVY51" s="1847">
        <f t="shared" ref="EVY51" si="10173">EVW51*$C$51</f>
        <v>1.1905507650641308E+25</v>
      </c>
      <c r="EVZ51" s="1847"/>
      <c r="EWA51" s="1847">
        <f t="shared" ref="EWA51" si="10174">EVY51*$C$51</f>
        <v>1.220314534190734E+25</v>
      </c>
      <c r="EWB51" s="1847"/>
      <c r="EWC51" s="1847">
        <f t="shared" ref="EWC51" si="10175">EWA51*$C$51</f>
        <v>1.2508223975455023E+25</v>
      </c>
      <c r="EWD51" s="1847"/>
      <c r="EWE51" s="1847">
        <f t="shared" ref="EWE51" si="10176">EWC51*$C$51</f>
        <v>1.2820929574841397E+25</v>
      </c>
      <c r="EWF51" s="1847"/>
      <c r="EWG51" s="1847">
        <f t="shared" ref="EWG51" si="10177">EWE51*$C$51</f>
        <v>1.314145281421243E+25</v>
      </c>
      <c r="EWH51" s="1847"/>
      <c r="EWI51" s="1847">
        <f t="shared" ref="EWI51" si="10178">EWG51*$C$51</f>
        <v>1.3469989134567739E+25</v>
      </c>
      <c r="EWJ51" s="1847"/>
      <c r="EWK51" s="1847">
        <f t="shared" ref="EWK51" si="10179">EWI51*$C$51</f>
        <v>1.3806738862931931E+25</v>
      </c>
      <c r="EWL51" s="1847"/>
      <c r="EWM51" s="1847">
        <f t="shared" ref="EWM51" si="10180">EWK51*$C$51</f>
        <v>1.4151907334505227E+25</v>
      </c>
      <c r="EWN51" s="1847"/>
      <c r="EWO51" s="1847">
        <f t="shared" ref="EWO51" si="10181">EWM51*$C$51</f>
        <v>1.4505705017867857E+25</v>
      </c>
      <c r="EWP51" s="1847"/>
      <c r="EWQ51" s="1847">
        <f t="shared" ref="EWQ51" si="10182">EWO51*$C$51</f>
        <v>1.4868347643314551E+25</v>
      </c>
      <c r="EWR51" s="1847"/>
      <c r="EWS51" s="1847">
        <f t="shared" ref="EWS51" si="10183">EWQ51*$C$51</f>
        <v>1.5240056334397414E+25</v>
      </c>
      <c r="EWT51" s="1847"/>
      <c r="EWU51" s="1847">
        <f t="shared" ref="EWU51" si="10184">EWS51*$C$51</f>
        <v>1.5621057742757349E+25</v>
      </c>
      <c r="EWV51" s="1847"/>
      <c r="EWW51" s="1847">
        <f t="shared" ref="EWW51" si="10185">EWU51*$C$51</f>
        <v>1.6011584186326281E+25</v>
      </c>
      <c r="EWX51" s="1847"/>
      <c r="EWY51" s="1847">
        <f t="shared" ref="EWY51" si="10186">EWW51*$C$51</f>
        <v>1.6411873790984437E+25</v>
      </c>
      <c r="EWZ51" s="1847"/>
      <c r="EXA51" s="1847">
        <f t="shared" ref="EXA51" si="10187">EWY51*$C$51</f>
        <v>1.6822170635759046E+25</v>
      </c>
      <c r="EXB51" s="1847"/>
      <c r="EXC51" s="1847">
        <f t="shared" ref="EXC51" si="10188">EXA51*$C$51</f>
        <v>1.7242724901653022E+25</v>
      </c>
      <c r="EXD51" s="1847"/>
      <c r="EXE51" s="1847">
        <f t="shared" ref="EXE51" si="10189">EXC51*$C$51</f>
        <v>1.7673793024194345E+25</v>
      </c>
      <c r="EXF51" s="1847"/>
      <c r="EXG51" s="1847">
        <f t="shared" ref="EXG51" si="10190">EXE51*$C$51</f>
        <v>1.8115637849799202E+25</v>
      </c>
      <c r="EXH51" s="1847"/>
      <c r="EXI51" s="1847">
        <f t="shared" ref="EXI51" si="10191">EXG51*$C$51</f>
        <v>1.8568528796044181E+25</v>
      </c>
      <c r="EXJ51" s="1847"/>
      <c r="EXK51" s="1847">
        <f t="shared" ref="EXK51" si="10192">EXI51*$C$51</f>
        <v>1.9032742015945283E+25</v>
      </c>
      <c r="EXL51" s="1847"/>
      <c r="EXM51" s="1847">
        <f t="shared" ref="EXM51" si="10193">EXK51*$C$51</f>
        <v>1.9508560566343914E+25</v>
      </c>
      <c r="EXN51" s="1847"/>
      <c r="EXO51" s="1847">
        <f t="shared" ref="EXO51" si="10194">EXM51*$C$51</f>
        <v>1.9996274580502509E+25</v>
      </c>
      <c r="EXP51" s="1847"/>
      <c r="EXQ51" s="1847">
        <f t="shared" ref="EXQ51" si="10195">EXO51*$C$51</f>
        <v>2.0496181445015068E+25</v>
      </c>
      <c r="EXR51" s="1847"/>
      <c r="EXS51" s="1847">
        <f t="shared" ref="EXS51" si="10196">EXQ51*$C$51</f>
        <v>2.1008585981140445E+25</v>
      </c>
      <c r="EXT51" s="1847"/>
      <c r="EXU51" s="1847">
        <f t="shared" ref="EXU51" si="10197">EXS51*$C$51</f>
        <v>2.1533800630668953E+25</v>
      </c>
      <c r="EXV51" s="1847"/>
      <c r="EXW51" s="1847">
        <f t="shared" ref="EXW51" si="10198">EXU51*$C$51</f>
        <v>2.2072145646435673E+25</v>
      </c>
      <c r="EXX51" s="1847"/>
      <c r="EXY51" s="1847">
        <f t="shared" ref="EXY51" si="10199">EXW51*$C$51</f>
        <v>2.2623949287596563E+25</v>
      </c>
      <c r="EXZ51" s="1847"/>
      <c r="EYA51" s="1847">
        <f t="shared" ref="EYA51" si="10200">EXY51*$C$51</f>
        <v>2.3189548019786476E+25</v>
      </c>
      <c r="EYB51" s="1847"/>
      <c r="EYC51" s="1847">
        <f t="shared" ref="EYC51" si="10201">EYA51*$C$51</f>
        <v>2.3769286720281137E+25</v>
      </c>
      <c r="EYD51" s="1847"/>
      <c r="EYE51" s="1847">
        <f t="shared" ref="EYE51" si="10202">EYC51*$C$51</f>
        <v>2.4363518888288162E+25</v>
      </c>
      <c r="EYF51" s="1847"/>
      <c r="EYG51" s="1847">
        <f t="shared" ref="EYG51" si="10203">EYE51*$C$51</f>
        <v>2.4972606860495364E+25</v>
      </c>
      <c r="EYH51" s="1847"/>
      <c r="EYI51" s="1847">
        <f t="shared" ref="EYI51" si="10204">EYG51*$C$51</f>
        <v>2.5596922032007746E+25</v>
      </c>
      <c r="EYJ51" s="1847"/>
      <c r="EYK51" s="1847">
        <f t="shared" ref="EYK51" si="10205">EYI51*$C$51</f>
        <v>2.6236845082807935E+25</v>
      </c>
      <c r="EYL51" s="1847"/>
      <c r="EYM51" s="1847">
        <f t="shared" ref="EYM51" si="10206">EYK51*$C$51</f>
        <v>2.689276620987813E+25</v>
      </c>
      <c r="EYN51" s="1847"/>
      <c r="EYO51" s="1847">
        <f t="shared" ref="EYO51" si="10207">EYM51*$C$51</f>
        <v>2.7565085365125079E+25</v>
      </c>
      <c r="EYP51" s="1847"/>
      <c r="EYQ51" s="1847">
        <f t="shared" ref="EYQ51" si="10208">EYO51*$C$51</f>
        <v>2.8254212499253204E+25</v>
      </c>
      <c r="EYR51" s="1847"/>
      <c r="EYS51" s="1847">
        <f t="shared" ref="EYS51" si="10209">EYQ51*$C$51</f>
        <v>2.8960567811734533E+25</v>
      </c>
      <c r="EYT51" s="1847"/>
      <c r="EYU51" s="1847">
        <f t="shared" ref="EYU51" si="10210">EYS51*$C$51</f>
        <v>2.9684582007027895E+25</v>
      </c>
      <c r="EYV51" s="1847"/>
      <c r="EYW51" s="1847">
        <f t="shared" ref="EYW51" si="10211">EYU51*$C$51</f>
        <v>3.042669655720359E+25</v>
      </c>
      <c r="EYX51" s="1847"/>
      <c r="EYY51" s="1847">
        <f t="shared" ref="EYY51" si="10212">EYW51*$C$51</f>
        <v>3.1187363971133679E+25</v>
      </c>
      <c r="EYZ51" s="1847"/>
      <c r="EZA51" s="1847">
        <f t="shared" ref="EZA51" si="10213">EYY51*$C$51</f>
        <v>3.1967048070412017E+25</v>
      </c>
      <c r="EZB51" s="1847"/>
      <c r="EZC51" s="1847">
        <f t="shared" ref="EZC51" si="10214">EZA51*$C$51</f>
        <v>3.2766224272172315E+25</v>
      </c>
      <c r="EZD51" s="1847"/>
      <c r="EZE51" s="1847">
        <f t="shared" ref="EZE51" si="10215">EZC51*$C$51</f>
        <v>3.3585379878976618E+25</v>
      </c>
      <c r="EZF51" s="1847"/>
      <c r="EZG51" s="1847">
        <f t="shared" ref="EZG51" si="10216">EZE51*$C$51</f>
        <v>3.4425014375951032E+25</v>
      </c>
      <c r="EZH51" s="1847"/>
      <c r="EZI51" s="1847">
        <f t="shared" ref="EZI51" si="10217">EZG51*$C$51</f>
        <v>3.5285639735349805E+25</v>
      </c>
      <c r="EZJ51" s="1847"/>
      <c r="EZK51" s="1847">
        <f t="shared" ref="EZK51" si="10218">EZI51*$C$51</f>
        <v>3.6167780728733548E+25</v>
      </c>
      <c r="EZL51" s="1847"/>
      <c r="EZM51" s="1847">
        <f t="shared" ref="EZM51" si="10219">EZK51*$C$51</f>
        <v>3.7071975246951886E+25</v>
      </c>
      <c r="EZN51" s="1847"/>
      <c r="EZO51" s="1847">
        <f t="shared" ref="EZO51" si="10220">EZM51*$C$51</f>
        <v>3.7998774628125677E+25</v>
      </c>
      <c r="EZP51" s="1847"/>
      <c r="EZQ51" s="1847">
        <f t="shared" ref="EZQ51" si="10221">EZO51*$C$51</f>
        <v>3.8948743993828816E+25</v>
      </c>
      <c r="EZR51" s="1847"/>
      <c r="EZS51" s="1847">
        <f t="shared" ref="EZS51" si="10222">EZQ51*$C$51</f>
        <v>3.9922462593674528E+25</v>
      </c>
      <c r="EZT51" s="1847"/>
      <c r="EZU51" s="1847">
        <f t="shared" ref="EZU51" si="10223">EZS51*$C$51</f>
        <v>4.0920524158516386E+25</v>
      </c>
      <c r="EZV51" s="1847"/>
      <c r="EZW51" s="1847">
        <f t="shared" ref="EZW51" si="10224">EZU51*$C$51</f>
        <v>4.194353726247929E+25</v>
      </c>
      <c r="EZX51" s="1847"/>
      <c r="EZY51" s="1847">
        <f t="shared" ref="EZY51" si="10225">EZW51*$C$51</f>
        <v>4.2992125694041272E+25</v>
      </c>
      <c r="EZZ51" s="1847"/>
      <c r="FAA51" s="1847">
        <f t="shared" ref="FAA51" si="10226">EZY51*$C$51</f>
        <v>4.4066928836392303E+25</v>
      </c>
      <c r="FAB51" s="1847"/>
      <c r="FAC51" s="1847">
        <f t="shared" ref="FAC51" si="10227">FAA51*$C$51</f>
        <v>4.5168602057302109E+25</v>
      </c>
      <c r="FAD51" s="1847"/>
      <c r="FAE51" s="1847">
        <f t="shared" ref="FAE51" si="10228">FAC51*$C$51</f>
        <v>4.6297817108734659E+25</v>
      </c>
      <c r="FAF51" s="1847"/>
      <c r="FAG51" s="1847">
        <f t="shared" ref="FAG51" si="10229">FAE51*$C$51</f>
        <v>4.7455262536453018E+25</v>
      </c>
      <c r="FAH51" s="1847"/>
      <c r="FAI51" s="1847">
        <f t="shared" ref="FAI51" si="10230">FAG51*$C$51</f>
        <v>4.8641644099864339E+25</v>
      </c>
      <c r="FAJ51" s="1847"/>
      <c r="FAK51" s="1847">
        <f t="shared" ref="FAK51" si="10231">FAI51*$C$51</f>
        <v>4.9857685202360945E+25</v>
      </c>
      <c r="FAL51" s="1847"/>
      <c r="FAM51" s="1847">
        <f t="shared" ref="FAM51" si="10232">FAK51*$C$51</f>
        <v>5.1104127332419965E+25</v>
      </c>
      <c r="FAN51" s="1847"/>
      <c r="FAO51" s="1847">
        <f t="shared" ref="FAO51" si="10233">FAM51*$C$51</f>
        <v>5.2381730515730463E+25</v>
      </c>
      <c r="FAP51" s="1847"/>
      <c r="FAQ51" s="1847">
        <f t="shared" ref="FAQ51" si="10234">FAO51*$C$51</f>
        <v>5.3691273778623722E+25</v>
      </c>
      <c r="FAR51" s="1847"/>
      <c r="FAS51" s="1847">
        <f t="shared" ref="FAS51" si="10235">FAQ51*$C$51</f>
        <v>5.5033555623089309E+25</v>
      </c>
      <c r="FAT51" s="1847"/>
      <c r="FAU51" s="1847">
        <f t="shared" ref="FAU51" si="10236">FAS51*$C$51</f>
        <v>5.6409394513666537E+25</v>
      </c>
      <c r="FAV51" s="1847"/>
      <c r="FAW51" s="1847">
        <f t="shared" ref="FAW51" si="10237">FAU51*$C$51</f>
        <v>5.7819629376508196E+25</v>
      </c>
      <c r="FAX51" s="1847"/>
      <c r="FAY51" s="1847">
        <f t="shared" ref="FAY51" si="10238">FAW51*$C$51</f>
        <v>5.9265120110920898E+25</v>
      </c>
      <c r="FAZ51" s="1847"/>
      <c r="FBA51" s="1847">
        <f t="shared" ref="FBA51" si="10239">FAY51*$C$51</f>
        <v>6.0746748113693911E+25</v>
      </c>
      <c r="FBB51" s="1847"/>
      <c r="FBC51" s="1847">
        <f t="shared" ref="FBC51" si="10240">FBA51*$C$51</f>
        <v>6.2265416816536254E+25</v>
      </c>
      <c r="FBD51" s="1847"/>
      <c r="FBE51" s="1847">
        <f t="shared" ref="FBE51" si="10241">FBC51*$C$51</f>
        <v>6.3822052236949654E+25</v>
      </c>
      <c r="FBF51" s="1847"/>
      <c r="FBG51" s="1847">
        <f t="shared" ref="FBG51" si="10242">FBE51*$C$51</f>
        <v>6.5417603542873392E+25</v>
      </c>
      <c r="FBH51" s="1847"/>
      <c r="FBI51" s="1847">
        <f t="shared" ref="FBI51" si="10243">FBG51*$C$51</f>
        <v>6.7053043631445219E+25</v>
      </c>
      <c r="FBJ51" s="1847"/>
      <c r="FBK51" s="1847">
        <f t="shared" ref="FBK51" si="10244">FBI51*$C$51</f>
        <v>6.8729369722231341E+25</v>
      </c>
      <c r="FBL51" s="1847"/>
      <c r="FBM51" s="1847">
        <f t="shared" ref="FBM51" si="10245">FBK51*$C$51</f>
        <v>7.0447603965287118E+25</v>
      </c>
      <c r="FBN51" s="1847"/>
      <c r="FBO51" s="1847">
        <f t="shared" ref="FBO51" si="10246">FBM51*$C$51</f>
        <v>7.220879406441929E+25</v>
      </c>
      <c r="FBP51" s="1847"/>
      <c r="FBQ51" s="1847">
        <f t="shared" ref="FBQ51" si="10247">FBO51*$C$51</f>
        <v>7.4014013916029765E+25</v>
      </c>
      <c r="FBR51" s="1847"/>
      <c r="FBS51" s="1847">
        <f t="shared" ref="FBS51" si="10248">FBQ51*$C$51</f>
        <v>7.5864364263930501E+25</v>
      </c>
      <c r="FBT51" s="1847"/>
      <c r="FBU51" s="1847">
        <f t="shared" ref="FBU51" si="10249">FBS51*$C$51</f>
        <v>7.7760973370528763E+25</v>
      </c>
      <c r="FBV51" s="1847"/>
      <c r="FBW51" s="1847">
        <f t="shared" ref="FBW51" si="10250">FBU51*$C$51</f>
        <v>7.9704997704791971E+25</v>
      </c>
      <c r="FBX51" s="1847"/>
      <c r="FBY51" s="1847">
        <f t="shared" ref="FBY51" si="10251">FBW51*$C$51</f>
        <v>8.1697622647411758E+25</v>
      </c>
      <c r="FBZ51" s="1847"/>
      <c r="FCA51" s="1847">
        <f t="shared" ref="FCA51" si="10252">FBY51*$C$51</f>
        <v>8.3740063213597052E+25</v>
      </c>
      <c r="FCB51" s="1847"/>
      <c r="FCC51" s="1847">
        <f t="shared" ref="FCC51" si="10253">FCA51*$C$51</f>
        <v>8.5833564793936968E+25</v>
      </c>
      <c r="FCD51" s="1847"/>
      <c r="FCE51" s="1847">
        <f t="shared" ref="FCE51" si="10254">FCC51*$C$51</f>
        <v>8.7979403913785385E+25</v>
      </c>
      <c r="FCF51" s="1847"/>
      <c r="FCG51" s="1847">
        <f t="shared" ref="FCG51" si="10255">FCE51*$C$51</f>
        <v>9.0178889011630017E+25</v>
      </c>
      <c r="FCH51" s="1847"/>
      <c r="FCI51" s="1847">
        <f t="shared" ref="FCI51" si="10256">FCG51*$C$51</f>
        <v>9.2433361236920762E+25</v>
      </c>
      <c r="FCJ51" s="1847"/>
      <c r="FCK51" s="1847">
        <f t="shared" ref="FCK51" si="10257">FCI51*$C$51</f>
        <v>9.4744195267843779E+25</v>
      </c>
      <c r="FCL51" s="1847"/>
      <c r="FCM51" s="1847">
        <f t="shared" ref="FCM51" si="10258">FCK51*$C$51</f>
        <v>9.7112800149539858E+25</v>
      </c>
      <c r="FCN51" s="1847"/>
      <c r="FCO51" s="1847">
        <f t="shared" ref="FCO51" si="10259">FCM51*$C$51</f>
        <v>9.9540620153278345E+25</v>
      </c>
      <c r="FCP51" s="1847"/>
      <c r="FCQ51" s="1847">
        <f t="shared" ref="FCQ51" si="10260">FCO51*$C$51</f>
        <v>1.020291356571103E+26</v>
      </c>
      <c r="FCR51" s="1847"/>
      <c r="FCS51" s="1847">
        <f t="shared" ref="FCS51" si="10261">FCQ51*$C$51</f>
        <v>1.0457986404853806E+26</v>
      </c>
      <c r="FCT51" s="1847"/>
      <c r="FCU51" s="1847">
        <f t="shared" ref="FCU51" si="10262">FCS51*$C$51</f>
        <v>1.071943606497515E+26</v>
      </c>
      <c r="FCV51" s="1847"/>
      <c r="FCW51" s="1847">
        <f t="shared" ref="FCW51" si="10263">FCU51*$C$51</f>
        <v>1.0987421966599527E+26</v>
      </c>
      <c r="FCX51" s="1847"/>
      <c r="FCY51" s="1847">
        <f t="shared" ref="FCY51" si="10264">FCW51*$C$51</f>
        <v>1.1262107515764515E+26</v>
      </c>
      <c r="FCZ51" s="1847"/>
      <c r="FDA51" s="1847">
        <f t="shared" ref="FDA51" si="10265">FCY51*$C$51</f>
        <v>1.1543660203658627E+26</v>
      </c>
      <c r="FDB51" s="1847"/>
      <c r="FDC51" s="1847">
        <f t="shared" ref="FDC51" si="10266">FDA51*$C$51</f>
        <v>1.1832251708750093E+26</v>
      </c>
      <c r="FDD51" s="1847"/>
      <c r="FDE51" s="1847">
        <f t="shared" ref="FDE51" si="10267">FDC51*$C$51</f>
        <v>1.2128058001468845E+26</v>
      </c>
      <c r="FDF51" s="1847"/>
      <c r="FDG51" s="1847">
        <f t="shared" ref="FDG51" si="10268">FDE51*$C$51</f>
        <v>1.2431259451505564E+26</v>
      </c>
      <c r="FDH51" s="1847"/>
      <c r="FDI51" s="1847">
        <f t="shared" ref="FDI51" si="10269">FDG51*$C$51</f>
        <v>1.2742040937793203E+26</v>
      </c>
      <c r="FDJ51" s="1847"/>
      <c r="FDK51" s="1847">
        <f t="shared" ref="FDK51" si="10270">FDI51*$C$51</f>
        <v>1.3060591961238032E+26</v>
      </c>
      <c r="FDL51" s="1847"/>
      <c r="FDM51" s="1847">
        <f t="shared" ref="FDM51" si="10271">FDK51*$C$51</f>
        <v>1.3387106760268982E+26</v>
      </c>
      <c r="FDN51" s="1847"/>
      <c r="FDO51" s="1847">
        <f t="shared" ref="FDO51" si="10272">FDM51*$C$51</f>
        <v>1.3721784429275705E+26</v>
      </c>
      <c r="FDP51" s="1847"/>
      <c r="FDQ51" s="1847">
        <f t="shared" ref="FDQ51" si="10273">FDO51*$C$51</f>
        <v>1.4064829040007597E+26</v>
      </c>
      <c r="FDR51" s="1847"/>
      <c r="FDS51" s="1847">
        <f t="shared" ref="FDS51" si="10274">FDQ51*$C$51</f>
        <v>1.4416449766007785E+26</v>
      </c>
      <c r="FDT51" s="1847"/>
      <c r="FDU51" s="1847">
        <f t="shared" ref="FDU51" si="10275">FDS51*$C$51</f>
        <v>1.4776861010157979E+26</v>
      </c>
      <c r="FDV51" s="1847"/>
      <c r="FDW51" s="1847">
        <f t="shared" ref="FDW51" si="10276">FDU51*$C$51</f>
        <v>1.5146282535411928E+26</v>
      </c>
      <c r="FDX51" s="1847"/>
      <c r="FDY51" s="1847">
        <f t="shared" ref="FDY51" si="10277">FDW51*$C$51</f>
        <v>1.5524939598797225E+26</v>
      </c>
      <c r="FDZ51" s="1847"/>
      <c r="FEA51" s="1847">
        <f t="shared" ref="FEA51" si="10278">FDY51*$C$51</f>
        <v>1.5913063088767154E+26</v>
      </c>
      <c r="FEB51" s="1847"/>
      <c r="FEC51" s="1847">
        <f t="shared" ref="FEC51" si="10279">FEA51*$C$51</f>
        <v>1.6310889665986331E+26</v>
      </c>
      <c r="FED51" s="1847"/>
      <c r="FEE51" s="1847">
        <f t="shared" ref="FEE51" si="10280">FEC51*$C$51</f>
        <v>1.6718661907635989E+26</v>
      </c>
      <c r="FEF51" s="1847"/>
      <c r="FEG51" s="1847">
        <f t="shared" ref="FEG51" si="10281">FEE51*$C$51</f>
        <v>1.7136628455326887E+26</v>
      </c>
      <c r="FEH51" s="1847"/>
      <c r="FEI51" s="1847">
        <f t="shared" ref="FEI51" si="10282">FEG51*$C$51</f>
        <v>1.7565044166710059E+26</v>
      </c>
      <c r="FEJ51" s="1847"/>
      <c r="FEK51" s="1847">
        <f t="shared" ref="FEK51" si="10283">FEI51*$C$51</f>
        <v>1.800417027087781E+26</v>
      </c>
      <c r="FEL51" s="1847"/>
      <c r="FEM51" s="1847">
        <f t="shared" ref="FEM51" si="10284">FEK51*$C$51</f>
        <v>1.8454274527649754E+26</v>
      </c>
      <c r="FEN51" s="1847"/>
      <c r="FEO51" s="1847">
        <f t="shared" ref="FEO51" si="10285">FEM51*$C$51</f>
        <v>1.8915631390840996E+26</v>
      </c>
      <c r="FEP51" s="1847"/>
      <c r="FEQ51" s="1847">
        <f t="shared" ref="FEQ51" si="10286">FEO51*$C$51</f>
        <v>1.9388522175612019E+26</v>
      </c>
      <c r="FER51" s="1847"/>
      <c r="FES51" s="1847">
        <f t="shared" ref="FES51" si="10287">FEQ51*$C$51</f>
        <v>1.9873235230002318E+26</v>
      </c>
      <c r="FET51" s="1847"/>
      <c r="FEU51" s="1847">
        <f t="shared" ref="FEU51" si="10288">FES51*$C$51</f>
        <v>2.0370066110752374E+26</v>
      </c>
      <c r="FEV51" s="1847"/>
      <c r="FEW51" s="1847">
        <f t="shared" ref="FEW51" si="10289">FEU51*$C$51</f>
        <v>2.0879317763521182E+26</v>
      </c>
      <c r="FEX51" s="1847"/>
      <c r="FEY51" s="1847">
        <f t="shared" ref="FEY51" si="10290">FEW51*$C$51</f>
        <v>2.140130070760921E+26</v>
      </c>
      <c r="FEZ51" s="1847"/>
      <c r="FFA51" s="1847">
        <f t="shared" ref="FFA51" si="10291">FEY51*$C$51</f>
        <v>2.1936333225299439E+26</v>
      </c>
      <c r="FFB51" s="1847"/>
      <c r="FFC51" s="1847">
        <f t="shared" ref="FFC51" si="10292">FFA51*$C$51</f>
        <v>2.2484741555931924E+26</v>
      </c>
      <c r="FFD51" s="1847"/>
      <c r="FFE51" s="1847">
        <f t="shared" ref="FFE51" si="10293">FFC51*$C$51</f>
        <v>2.3046860094830221E+26</v>
      </c>
      <c r="FFF51" s="1847"/>
      <c r="FFG51" s="1847">
        <f t="shared" ref="FFG51" si="10294">FFE51*$C$51</f>
        <v>2.3623031597200976E+26</v>
      </c>
      <c r="FFH51" s="1847"/>
      <c r="FFI51" s="1847">
        <f t="shared" ref="FFI51" si="10295">FFG51*$C$51</f>
        <v>2.4213607387130997E+26</v>
      </c>
      <c r="FFJ51" s="1847"/>
      <c r="FFK51" s="1847">
        <f t="shared" ref="FFK51" si="10296">FFI51*$C$51</f>
        <v>2.4818947571809269E+26</v>
      </c>
      <c r="FFL51" s="1847"/>
      <c r="FFM51" s="1847">
        <f t="shared" ref="FFM51" si="10297">FFK51*$C$51</f>
        <v>2.5439421261104498E+26</v>
      </c>
      <c r="FFN51" s="1847"/>
      <c r="FFO51" s="1847">
        <f t="shared" ref="FFO51" si="10298">FFM51*$C$51</f>
        <v>2.6075406792632107E+26</v>
      </c>
      <c r="FFP51" s="1847"/>
      <c r="FFQ51" s="1847">
        <f t="shared" ref="FFQ51" si="10299">FFO51*$C$51</f>
        <v>2.6727291962447906E+26</v>
      </c>
      <c r="FFR51" s="1847"/>
      <c r="FFS51" s="1847">
        <f t="shared" ref="FFS51" si="10300">FFQ51*$C$51</f>
        <v>2.7395474261509103E+26</v>
      </c>
      <c r="FFT51" s="1847"/>
      <c r="FFU51" s="1847">
        <f t="shared" ref="FFU51" si="10301">FFS51*$C$51</f>
        <v>2.808036111804683E+26</v>
      </c>
      <c r="FFV51" s="1847"/>
      <c r="FFW51" s="1847">
        <f t="shared" ref="FFW51" si="10302">FFU51*$C$51</f>
        <v>2.8782370145997997E+26</v>
      </c>
      <c r="FFX51" s="1847"/>
      <c r="FFY51" s="1847">
        <f t="shared" ref="FFY51" si="10303">FFW51*$C$51</f>
        <v>2.9501929399647944E+26</v>
      </c>
      <c r="FFZ51" s="1847"/>
      <c r="FGA51" s="1847">
        <f t="shared" ref="FGA51" si="10304">FFY51*$C$51</f>
        <v>3.0239477634639141E+26</v>
      </c>
      <c r="FGB51" s="1847"/>
      <c r="FGC51" s="1847">
        <f t="shared" ref="FGC51" si="10305">FGA51*$C$51</f>
        <v>3.0995464575505116E+26</v>
      </c>
      <c r="FGD51" s="1847"/>
      <c r="FGE51" s="1847">
        <f t="shared" ref="FGE51" si="10306">FGC51*$C$51</f>
        <v>3.177035118989274E+26</v>
      </c>
      <c r="FGF51" s="1847"/>
      <c r="FGG51" s="1847">
        <f t="shared" ref="FGG51" si="10307">FGE51*$C$51</f>
        <v>3.2564609969640054E+26</v>
      </c>
      <c r="FGH51" s="1847"/>
      <c r="FGI51" s="1847">
        <f t="shared" ref="FGI51" si="10308">FGG51*$C$51</f>
        <v>3.3378725218881055E+26</v>
      </c>
      <c r="FGJ51" s="1847"/>
      <c r="FGK51" s="1847">
        <f t="shared" ref="FGK51" si="10309">FGI51*$C$51</f>
        <v>3.4213193349353081E+26</v>
      </c>
      <c r="FGL51" s="1847"/>
      <c r="FGM51" s="1847">
        <f t="shared" ref="FGM51" si="10310">FGK51*$C$51</f>
        <v>3.5068523183086904E+26</v>
      </c>
      <c r="FGN51" s="1847"/>
      <c r="FGO51" s="1847">
        <f t="shared" ref="FGO51" si="10311">FGM51*$C$51</f>
        <v>3.5945236262664073E+26</v>
      </c>
      <c r="FGP51" s="1847"/>
      <c r="FGQ51" s="1847">
        <f t="shared" ref="FGQ51" si="10312">FGO51*$C$51</f>
        <v>3.6843867169230671E+26</v>
      </c>
      <c r="FGR51" s="1847"/>
      <c r="FGS51" s="1847">
        <f t="shared" ref="FGS51" si="10313">FGQ51*$C$51</f>
        <v>3.7764963848461436E+26</v>
      </c>
      <c r="FGT51" s="1847"/>
      <c r="FGU51" s="1847">
        <f t="shared" ref="FGU51" si="10314">FGS51*$C$51</f>
        <v>3.8709087944672969E+26</v>
      </c>
      <c r="FGV51" s="1847"/>
      <c r="FGW51" s="1847">
        <f t="shared" ref="FGW51" si="10315">FGU51*$C$51</f>
        <v>3.9676815143289789E+26</v>
      </c>
      <c r="FGX51" s="1847"/>
      <c r="FGY51" s="1847">
        <f t="shared" ref="FGY51" si="10316">FGW51*$C$51</f>
        <v>4.0668735521872029E+26</v>
      </c>
      <c r="FGZ51" s="1847"/>
      <c r="FHA51" s="1847">
        <f t="shared" ref="FHA51" si="10317">FGY51*$C$51</f>
        <v>4.1685453909918827E+26</v>
      </c>
      <c r="FHB51" s="1847"/>
      <c r="FHC51" s="1847">
        <f t="shared" ref="FHC51" si="10318">FHA51*$C$51</f>
        <v>4.2727590257666797E+26</v>
      </c>
      <c r="FHD51" s="1847"/>
      <c r="FHE51" s="1847">
        <f t="shared" ref="FHE51" si="10319">FHC51*$C$51</f>
        <v>4.3795780014108466E+26</v>
      </c>
      <c r="FHF51" s="1847"/>
      <c r="FHG51" s="1847">
        <f t="shared" ref="FHG51" si="10320">FHE51*$C$51</f>
        <v>4.4890674514461175E+26</v>
      </c>
      <c r="FHH51" s="1847"/>
      <c r="FHI51" s="1847">
        <f t="shared" ref="FHI51" si="10321">FHG51*$C$51</f>
        <v>4.6012941377322698E+26</v>
      </c>
      <c r="FHJ51" s="1847"/>
      <c r="FHK51" s="1847">
        <f t="shared" ref="FHK51" si="10322">FHI51*$C$51</f>
        <v>4.7163264911755763E+26</v>
      </c>
      <c r="FHL51" s="1847"/>
      <c r="FHM51" s="1847">
        <f t="shared" ref="FHM51" si="10323">FHK51*$C$51</f>
        <v>4.8342346534549653E+26</v>
      </c>
      <c r="FHN51" s="1847"/>
      <c r="FHO51" s="1847">
        <f t="shared" ref="FHO51" si="10324">FHM51*$C$51</f>
        <v>4.9550905197913393E+26</v>
      </c>
      <c r="FHP51" s="1847"/>
      <c r="FHQ51" s="1847">
        <f t="shared" ref="FHQ51" si="10325">FHO51*$C$51</f>
        <v>5.0789677827861224E+26</v>
      </c>
      <c r="FHR51" s="1847"/>
      <c r="FHS51" s="1847">
        <f t="shared" ref="FHS51" si="10326">FHQ51*$C$51</f>
        <v>5.2059419773557748E+26</v>
      </c>
      <c r="FHT51" s="1847"/>
      <c r="FHU51" s="1847">
        <f t="shared" ref="FHU51" si="10327">FHS51*$C$51</f>
        <v>5.336090526789669E+26</v>
      </c>
      <c r="FHV51" s="1847"/>
      <c r="FHW51" s="1847">
        <f t="shared" ref="FHW51" si="10328">FHU51*$C$51</f>
        <v>5.4694927899594102E+26</v>
      </c>
      <c r="FHX51" s="1847"/>
      <c r="FHY51" s="1847">
        <f t="shared" ref="FHY51" si="10329">FHW51*$C$51</f>
        <v>5.606230109708395E+26</v>
      </c>
      <c r="FHZ51" s="1847"/>
      <c r="FIA51" s="1847">
        <f t="shared" ref="FIA51" si="10330">FHY51*$C$51</f>
        <v>5.7463858624511043E+26</v>
      </c>
      <c r="FIB51" s="1847"/>
      <c r="FIC51" s="1847">
        <f t="shared" ref="FIC51" si="10331">FIA51*$C$51</f>
        <v>5.8900455090123815E+26</v>
      </c>
      <c r="FID51" s="1847"/>
      <c r="FIE51" s="1847">
        <f t="shared" ref="FIE51" si="10332">FIC51*$C$51</f>
        <v>6.0372966467376906E+26</v>
      </c>
      <c r="FIF51" s="1847"/>
      <c r="FIG51" s="1847">
        <f t="shared" ref="FIG51" si="10333">FIE51*$C$51</f>
        <v>6.1882290629061323E+26</v>
      </c>
      <c r="FIH51" s="1847"/>
      <c r="FII51" s="1847">
        <f t="shared" ref="FII51" si="10334">FIG51*$C$51</f>
        <v>6.3429347894787848E+26</v>
      </c>
      <c r="FIJ51" s="1847"/>
      <c r="FIK51" s="1847">
        <f t="shared" ref="FIK51" si="10335">FII51*$C$51</f>
        <v>6.5015081592157534E+26</v>
      </c>
      <c r="FIL51" s="1847"/>
      <c r="FIM51" s="1847">
        <f t="shared" ref="FIM51" si="10336">FIK51*$C$51</f>
        <v>6.6640458631961461E+26</v>
      </c>
      <c r="FIN51" s="1847"/>
      <c r="FIO51" s="1847">
        <f t="shared" ref="FIO51" si="10337">FIM51*$C$51</f>
        <v>6.8306470097760485E+26</v>
      </c>
      <c r="FIP51" s="1847"/>
      <c r="FIQ51" s="1847">
        <f t="shared" ref="FIQ51" si="10338">FIO51*$C$51</f>
        <v>7.0014131850204494E+26</v>
      </c>
      <c r="FIR51" s="1847"/>
      <c r="FIS51" s="1847">
        <f t="shared" ref="FIS51" si="10339">FIQ51*$C$51</f>
        <v>7.17644851464596E+26</v>
      </c>
      <c r="FIT51" s="1847"/>
      <c r="FIU51" s="1847">
        <f t="shared" ref="FIU51" si="10340">FIS51*$C$51</f>
        <v>7.355859727512109E+26</v>
      </c>
      <c r="FIV51" s="1847"/>
      <c r="FIW51" s="1847">
        <f t="shared" ref="FIW51" si="10341">FIU51*$C$51</f>
        <v>7.5397562206999112E+26</v>
      </c>
      <c r="FIX51" s="1847"/>
      <c r="FIY51" s="1847">
        <f t="shared" ref="FIY51" si="10342">FIW51*$C$51</f>
        <v>7.7282501262174077E+26</v>
      </c>
      <c r="FIZ51" s="1847"/>
      <c r="FJA51" s="1847">
        <f t="shared" ref="FJA51" si="10343">FIY51*$C$51</f>
        <v>7.9214563793728416E+26</v>
      </c>
      <c r="FJB51" s="1847"/>
      <c r="FJC51" s="1847">
        <f t="shared" ref="FJC51" si="10344">FJA51*$C$51</f>
        <v>8.1194927888571623E+26</v>
      </c>
      <c r="FJD51" s="1847"/>
      <c r="FJE51" s="1847">
        <f t="shared" ref="FJE51" si="10345">FJC51*$C$51</f>
        <v>8.3224801085785904E+26</v>
      </c>
      <c r="FJF51" s="1847"/>
      <c r="FJG51" s="1847">
        <f t="shared" ref="FJG51" si="10346">FJE51*$C$51</f>
        <v>8.5305421112930548E+26</v>
      </c>
      <c r="FJH51" s="1847"/>
      <c r="FJI51" s="1847">
        <f t="shared" ref="FJI51" si="10347">FJG51*$C$51</f>
        <v>8.7438056640753803E+26</v>
      </c>
      <c r="FJJ51" s="1847"/>
      <c r="FJK51" s="1847">
        <f t="shared" ref="FJK51" si="10348">FJI51*$C$51</f>
        <v>8.962400805677264E+26</v>
      </c>
      <c r="FJL51" s="1847"/>
      <c r="FJM51" s="1847">
        <f t="shared" ref="FJM51" si="10349">FJK51*$C$51</f>
        <v>9.1864608258191944E+26</v>
      </c>
      <c r="FJN51" s="1847"/>
      <c r="FJO51" s="1847">
        <f t="shared" ref="FJO51" si="10350">FJM51*$C$51</f>
        <v>9.4161223464646738E+26</v>
      </c>
      <c r="FJP51" s="1847"/>
      <c r="FJQ51" s="1847">
        <f t="shared" ref="FJQ51" si="10351">FJO51*$C$51</f>
        <v>9.6515254051262894E+26</v>
      </c>
      <c r="FJR51" s="1847"/>
      <c r="FJS51" s="1847">
        <f t="shared" ref="FJS51" si="10352">FJQ51*$C$51</f>
        <v>9.892813540254446E+26</v>
      </c>
      <c r="FJT51" s="1847"/>
      <c r="FJU51" s="1847">
        <f t="shared" ref="FJU51" si="10353">FJS51*$C$51</f>
        <v>1.0140133878760806E+27</v>
      </c>
      <c r="FJV51" s="1847"/>
      <c r="FJW51" s="1847">
        <f t="shared" ref="FJW51" si="10354">FJU51*$C$51</f>
        <v>1.0393637225729825E+27</v>
      </c>
      <c r="FJX51" s="1847"/>
      <c r="FJY51" s="1847">
        <f t="shared" ref="FJY51" si="10355">FJW51*$C$51</f>
        <v>1.0653478156373069E+27</v>
      </c>
      <c r="FJZ51" s="1847"/>
      <c r="FKA51" s="1847">
        <f t="shared" ref="FKA51" si="10356">FJY51*$C$51</f>
        <v>1.0919815110282395E+27</v>
      </c>
      <c r="FKB51" s="1847"/>
      <c r="FKC51" s="1847">
        <f t="shared" ref="FKC51" si="10357">FKA51*$C$51</f>
        <v>1.1192810488039454E+27</v>
      </c>
      <c r="FKD51" s="1847"/>
      <c r="FKE51" s="1847">
        <f t="shared" ref="FKE51" si="10358">FKC51*$C$51</f>
        <v>1.1472630750240439E+27</v>
      </c>
      <c r="FKF51" s="1847"/>
      <c r="FKG51" s="1847">
        <f t="shared" ref="FKG51" si="10359">FKE51*$C$51</f>
        <v>1.1759446518996448E+27</v>
      </c>
      <c r="FKH51" s="1847"/>
      <c r="FKI51" s="1847">
        <f t="shared" ref="FKI51" si="10360">FKG51*$C$51</f>
        <v>1.2053432681971359E+27</v>
      </c>
      <c r="FKJ51" s="1847"/>
      <c r="FKK51" s="1847">
        <f t="shared" ref="FKK51" si="10361">FKI51*$C$51</f>
        <v>1.2354768499020641E+27</v>
      </c>
      <c r="FKL51" s="1847"/>
      <c r="FKM51" s="1847">
        <f t="shared" ref="FKM51" si="10362">FKK51*$C$51</f>
        <v>1.2663637711496157E+27</v>
      </c>
      <c r="FKN51" s="1847"/>
      <c r="FKO51" s="1847">
        <f t="shared" ref="FKO51" si="10363">FKM51*$C$51</f>
        <v>1.2980228654283561E+27</v>
      </c>
      <c r="FKP51" s="1847"/>
      <c r="FKQ51" s="1847">
        <f t="shared" ref="FKQ51" si="10364">FKO51*$C$51</f>
        <v>1.3304734370640649E+27</v>
      </c>
      <c r="FKR51" s="1847"/>
      <c r="FKS51" s="1847">
        <f t="shared" ref="FKS51" si="10365">FKQ51*$C$51</f>
        <v>1.3637352729906664E+27</v>
      </c>
      <c r="FKT51" s="1847"/>
      <c r="FKU51" s="1847">
        <f t="shared" ref="FKU51" si="10366">FKS51*$C$51</f>
        <v>1.3978286548154328E+27</v>
      </c>
      <c r="FKV51" s="1847"/>
      <c r="FKW51" s="1847">
        <f t="shared" ref="FKW51" si="10367">FKU51*$C$51</f>
        <v>1.4327743711858185E+27</v>
      </c>
      <c r="FKX51" s="1847"/>
      <c r="FKY51" s="1847">
        <f t="shared" ref="FKY51" si="10368">FKW51*$C$51</f>
        <v>1.4685937304654639E+27</v>
      </c>
      <c r="FKZ51" s="1847"/>
      <c r="FLA51" s="1847">
        <f t="shared" ref="FLA51" si="10369">FKY51*$C$51</f>
        <v>1.5053085737271002E+27</v>
      </c>
      <c r="FLB51" s="1847"/>
      <c r="FLC51" s="1847">
        <f t="shared" ref="FLC51" si="10370">FLA51*$C$51</f>
        <v>1.5429412880702777E+27</v>
      </c>
      <c r="FLD51" s="1847"/>
      <c r="FLE51" s="1847">
        <f t="shared" ref="FLE51" si="10371">FLC51*$C$51</f>
        <v>1.5815148202720345E+27</v>
      </c>
      <c r="FLF51" s="1847"/>
      <c r="FLG51" s="1847">
        <f t="shared" ref="FLG51" si="10372">FLE51*$C$51</f>
        <v>1.6210526907788354E+27</v>
      </c>
      <c r="FLH51" s="1847"/>
      <c r="FLI51" s="1847">
        <f t="shared" ref="FLI51" si="10373">FLG51*$C$51</f>
        <v>1.661579008048306E+27</v>
      </c>
      <c r="FLJ51" s="1847"/>
      <c r="FLK51" s="1847">
        <f t="shared" ref="FLK51" si="10374">FLI51*$C$51</f>
        <v>1.7031184832495136E+27</v>
      </c>
      <c r="FLL51" s="1847"/>
      <c r="FLM51" s="1847">
        <f t="shared" ref="FLM51" si="10375">FLK51*$C$51</f>
        <v>1.7456964453307512E+27</v>
      </c>
      <c r="FLN51" s="1847"/>
      <c r="FLO51" s="1847">
        <f t="shared" ref="FLO51" si="10376">FLM51*$C$51</f>
        <v>1.7893388564640199E+27</v>
      </c>
      <c r="FLP51" s="1847"/>
      <c r="FLQ51" s="1847">
        <f t="shared" ref="FLQ51" si="10377">FLO51*$C$51</f>
        <v>1.8340723278756203E+27</v>
      </c>
      <c r="FLR51" s="1847"/>
      <c r="FLS51" s="1847">
        <f t="shared" ref="FLS51" si="10378">FLQ51*$C$51</f>
        <v>1.8799241360725106E+27</v>
      </c>
      <c r="FLT51" s="1847"/>
      <c r="FLU51" s="1847">
        <f t="shared" ref="FLU51" si="10379">FLS51*$C$51</f>
        <v>1.9269222394743231E+27</v>
      </c>
      <c r="FLV51" s="1847"/>
      <c r="FLW51" s="1847">
        <f t="shared" ref="FLW51" si="10380">FLU51*$C$51</f>
        <v>1.9750952954611811E+27</v>
      </c>
      <c r="FLX51" s="1847"/>
      <c r="FLY51" s="1847">
        <f t="shared" ref="FLY51" si="10381">FLW51*$C$51</f>
        <v>2.0244726778477104E+27</v>
      </c>
      <c r="FLZ51" s="1847"/>
      <c r="FMA51" s="1847">
        <f t="shared" ref="FMA51" si="10382">FLY51*$C$51</f>
        <v>2.075084494793903E+27</v>
      </c>
      <c r="FMB51" s="1847"/>
      <c r="FMC51" s="1847">
        <f t="shared" ref="FMC51" si="10383">FMA51*$C$51</f>
        <v>2.1269616071637503E+27</v>
      </c>
      <c r="FMD51" s="1847"/>
      <c r="FME51" s="1847">
        <f t="shared" ref="FME51" si="10384">FMC51*$C$51</f>
        <v>2.180135647342844E+27</v>
      </c>
      <c r="FMF51" s="1847"/>
      <c r="FMG51" s="1847">
        <f t="shared" ref="FMG51" si="10385">FME51*$C$51</f>
        <v>2.2346390385264148E+27</v>
      </c>
      <c r="FMH51" s="1847"/>
      <c r="FMI51" s="1847">
        <f t="shared" ref="FMI51" si="10386">FMG51*$C$51</f>
        <v>2.2905050144895751E+27</v>
      </c>
      <c r="FMJ51" s="1847"/>
      <c r="FMK51" s="1847">
        <f t="shared" ref="FMK51" si="10387">FMI51*$C$51</f>
        <v>2.3477676398518144E+27</v>
      </c>
      <c r="FML51" s="1847"/>
      <c r="FMM51" s="1847">
        <f t="shared" ref="FMM51" si="10388">FMK51*$C$51</f>
        <v>2.4064618308481095E+27</v>
      </c>
      <c r="FMN51" s="1847"/>
      <c r="FMO51" s="1847">
        <f t="shared" ref="FMO51" si="10389">FMM51*$C$51</f>
        <v>2.4666233766193121E+27</v>
      </c>
      <c r="FMP51" s="1847"/>
      <c r="FMQ51" s="1847">
        <f t="shared" ref="FMQ51" si="10390">FMO51*$C$51</f>
        <v>2.5282889610347945E+27</v>
      </c>
      <c r="FMR51" s="1847"/>
      <c r="FMS51" s="1847">
        <f t="shared" ref="FMS51" si="10391">FMQ51*$C$51</f>
        <v>2.5914961850606642E+27</v>
      </c>
      <c r="FMT51" s="1847"/>
      <c r="FMU51" s="1847">
        <f t="shared" ref="FMU51" si="10392">FMS51*$C$51</f>
        <v>2.6562835896871805E+27</v>
      </c>
      <c r="FMV51" s="1847"/>
      <c r="FMW51" s="1847">
        <f t="shared" ref="FMW51" si="10393">FMU51*$C$51</f>
        <v>2.7226906794293599E+27</v>
      </c>
      <c r="FMX51" s="1847"/>
      <c r="FMY51" s="1847">
        <f t="shared" ref="FMY51" si="10394">FMW51*$C$51</f>
        <v>2.7907579464150934E+27</v>
      </c>
      <c r="FMZ51" s="1847"/>
      <c r="FNA51" s="1847">
        <f t="shared" ref="FNA51" si="10395">FMY51*$C$51</f>
        <v>2.8605268950754706E+27</v>
      </c>
      <c r="FNB51" s="1847"/>
      <c r="FNC51" s="1847">
        <f t="shared" ref="FNC51" si="10396">FNA51*$C$51</f>
        <v>2.9320400674523572E+27</v>
      </c>
      <c r="FND51" s="1847"/>
      <c r="FNE51" s="1847">
        <f t="shared" ref="FNE51" si="10397">FNC51*$C$51</f>
        <v>3.0053410691386656E+27</v>
      </c>
      <c r="FNF51" s="1847"/>
      <c r="FNG51" s="1847">
        <f t="shared" ref="FNG51" si="10398">FNE51*$C$51</f>
        <v>3.0804745958671322E+27</v>
      </c>
      <c r="FNH51" s="1847"/>
      <c r="FNI51" s="1847">
        <f t="shared" ref="FNI51" si="10399">FNG51*$C$51</f>
        <v>3.1574864607638099E+27</v>
      </c>
      <c r="FNJ51" s="1847"/>
      <c r="FNK51" s="1847">
        <f t="shared" ref="FNK51" si="10400">FNI51*$C$51</f>
        <v>3.2364236222829046E+27</v>
      </c>
      <c r="FNL51" s="1847"/>
      <c r="FNM51" s="1847">
        <f t="shared" ref="FNM51" si="10401">FNK51*$C$51</f>
        <v>3.317334212839977E+27</v>
      </c>
      <c r="FNN51" s="1847"/>
      <c r="FNO51" s="1847">
        <f t="shared" ref="FNO51" si="10402">FNM51*$C$51</f>
        <v>3.4002675681609762E+27</v>
      </c>
      <c r="FNP51" s="1847"/>
      <c r="FNQ51" s="1847">
        <f t="shared" ref="FNQ51" si="10403">FNO51*$C$51</f>
        <v>3.4852742573650004E+27</v>
      </c>
      <c r="FNR51" s="1847"/>
      <c r="FNS51" s="1847">
        <f t="shared" ref="FNS51" si="10404">FNQ51*$C$51</f>
        <v>3.5724061137991253E+27</v>
      </c>
      <c r="FNT51" s="1847"/>
      <c r="FNU51" s="1847">
        <f t="shared" ref="FNU51" si="10405">FNS51*$C$51</f>
        <v>3.6617162666441029E+27</v>
      </c>
      <c r="FNV51" s="1847"/>
      <c r="FNW51" s="1847">
        <f t="shared" ref="FNW51" si="10406">FNU51*$C$51</f>
        <v>3.7532591733102049E+27</v>
      </c>
      <c r="FNX51" s="1847"/>
      <c r="FNY51" s="1847">
        <f t="shared" ref="FNY51" si="10407">FNW51*$C$51</f>
        <v>3.8470906526429597E+27</v>
      </c>
      <c r="FNZ51" s="1847"/>
      <c r="FOA51" s="1847">
        <f t="shared" ref="FOA51" si="10408">FNY51*$C$51</f>
        <v>3.9432679189590335E+27</v>
      </c>
      <c r="FOB51" s="1847"/>
      <c r="FOC51" s="1847">
        <f t="shared" ref="FOC51" si="10409">FOA51*$C$51</f>
        <v>4.0418496169330087E+27</v>
      </c>
      <c r="FOD51" s="1847"/>
      <c r="FOE51" s="1847">
        <f t="shared" ref="FOE51" si="10410">FOC51*$C$51</f>
        <v>4.1428958573563336E+27</v>
      </c>
      <c r="FOF51" s="1847"/>
      <c r="FOG51" s="1847">
        <f t="shared" ref="FOG51" si="10411">FOE51*$C$51</f>
        <v>4.2464682537902415E+27</v>
      </c>
      <c r="FOH51" s="1847"/>
      <c r="FOI51" s="1847">
        <f t="shared" ref="FOI51" si="10412">FOG51*$C$51</f>
        <v>4.3526299601349969E+27</v>
      </c>
      <c r="FOJ51" s="1847"/>
      <c r="FOK51" s="1847">
        <f t="shared" ref="FOK51" si="10413">FOI51*$C$51</f>
        <v>4.4614457091383715E+27</v>
      </c>
      <c r="FOL51" s="1847"/>
      <c r="FOM51" s="1847">
        <f t="shared" ref="FOM51" si="10414">FOK51*$C$51</f>
        <v>4.5729818518668304E+27</v>
      </c>
      <c r="FON51" s="1847"/>
      <c r="FOO51" s="1847">
        <f t="shared" ref="FOO51" si="10415">FOM51*$C$51</f>
        <v>4.6873063981635007E+27</v>
      </c>
      <c r="FOP51" s="1847"/>
      <c r="FOQ51" s="1847">
        <f t="shared" ref="FOQ51" si="10416">FOO51*$C$51</f>
        <v>4.8044890581175879E+27</v>
      </c>
      <c r="FOR51" s="1847"/>
      <c r="FOS51" s="1847">
        <f t="shared" ref="FOS51" si="10417">FOQ51*$C$51</f>
        <v>4.9246012845705273E+27</v>
      </c>
      <c r="FOT51" s="1847"/>
      <c r="FOU51" s="1847">
        <f t="shared" ref="FOU51" si="10418">FOS51*$C$51</f>
        <v>5.0477163166847901E+27</v>
      </c>
      <c r="FOV51" s="1847"/>
      <c r="FOW51" s="1847">
        <f t="shared" ref="FOW51" si="10419">FOU51*$C$51</f>
        <v>5.1739092246019094E+27</v>
      </c>
      <c r="FOX51" s="1847"/>
      <c r="FOY51" s="1847">
        <f t="shared" ref="FOY51" si="10420">FOW51*$C$51</f>
        <v>5.3032569552169562E+27</v>
      </c>
      <c r="FOZ51" s="1847"/>
      <c r="FPA51" s="1847">
        <f t="shared" ref="FPA51" si="10421">FOY51*$C$51</f>
        <v>5.4358383790973797E+27</v>
      </c>
      <c r="FPB51" s="1847"/>
      <c r="FPC51" s="1847">
        <f t="shared" ref="FPC51" si="10422">FPA51*$C$51</f>
        <v>5.571734338574814E+27</v>
      </c>
      <c r="FPD51" s="1847"/>
      <c r="FPE51" s="1847">
        <f t="shared" ref="FPE51" si="10423">FPC51*$C$51</f>
        <v>5.7110276970391842E+27</v>
      </c>
      <c r="FPF51" s="1847"/>
      <c r="FPG51" s="1847">
        <f t="shared" ref="FPG51" si="10424">FPE51*$C$51</f>
        <v>5.8538033894651631E+27</v>
      </c>
      <c r="FPH51" s="1847"/>
      <c r="FPI51" s="1847">
        <f t="shared" ref="FPI51" si="10425">FPG51*$C$51</f>
        <v>6.0001484742017918E+27</v>
      </c>
      <c r="FPJ51" s="1847"/>
      <c r="FPK51" s="1847">
        <f t="shared" ref="FPK51" si="10426">FPI51*$C$51</f>
        <v>6.1501521860568363E+27</v>
      </c>
      <c r="FPL51" s="1847"/>
      <c r="FPM51" s="1847">
        <f t="shared" ref="FPM51" si="10427">FPK51*$C$51</f>
        <v>6.3039059907082571E+27</v>
      </c>
      <c r="FPN51" s="1847"/>
      <c r="FPO51" s="1847">
        <f t="shared" ref="FPO51" si="10428">FPM51*$C$51</f>
        <v>6.4615036404759629E+27</v>
      </c>
      <c r="FPP51" s="1847"/>
      <c r="FPQ51" s="1847">
        <f t="shared" ref="FPQ51" si="10429">FPO51*$C$51</f>
        <v>6.6230412314878615E+27</v>
      </c>
      <c r="FPR51" s="1847"/>
      <c r="FPS51" s="1847">
        <f t="shared" ref="FPS51" si="10430">FPQ51*$C$51</f>
        <v>6.7886172622750575E+27</v>
      </c>
      <c r="FPT51" s="1847"/>
      <c r="FPU51" s="1847">
        <f t="shared" ref="FPU51" si="10431">FPS51*$C$51</f>
        <v>6.9583326938319338E+27</v>
      </c>
      <c r="FPV51" s="1847"/>
      <c r="FPW51" s="1847">
        <f t="shared" ref="FPW51" si="10432">FPU51*$C$51</f>
        <v>7.1322910111777318E+27</v>
      </c>
      <c r="FPX51" s="1847"/>
      <c r="FPY51" s="1847">
        <f t="shared" ref="FPY51" si="10433">FPW51*$C$51</f>
        <v>7.3105982864571744E+27</v>
      </c>
      <c r="FPZ51" s="1847"/>
      <c r="FQA51" s="1847">
        <f t="shared" ref="FQA51" si="10434">FPY51*$C$51</f>
        <v>7.4933632436186035E+27</v>
      </c>
      <c r="FQB51" s="1847"/>
      <c r="FQC51" s="1847">
        <f t="shared" ref="FQC51" si="10435">FQA51*$C$51</f>
        <v>7.6806973247090674E+27</v>
      </c>
      <c r="FQD51" s="1847"/>
      <c r="FQE51" s="1847">
        <f t="shared" ref="FQE51" si="10436">FQC51*$C$51</f>
        <v>7.8727147578267929E+27</v>
      </c>
      <c r="FQF51" s="1847"/>
      <c r="FQG51" s="1847">
        <f t="shared" ref="FQG51" si="10437">FQE51*$C$51</f>
        <v>8.0695326267724625E+27</v>
      </c>
      <c r="FQH51" s="1847"/>
      <c r="FQI51" s="1847">
        <f t="shared" ref="FQI51" si="10438">FQG51*$C$51</f>
        <v>8.2712709424417736E+27</v>
      </c>
      <c r="FQJ51" s="1847"/>
      <c r="FQK51" s="1847">
        <f t="shared" ref="FQK51" si="10439">FQI51*$C$51</f>
        <v>8.4780527160028178E+27</v>
      </c>
      <c r="FQL51" s="1847"/>
      <c r="FQM51" s="1847">
        <f t="shared" ref="FQM51" si="10440">FQK51*$C$51</f>
        <v>8.6900040339028875E+27</v>
      </c>
      <c r="FQN51" s="1847"/>
      <c r="FQO51" s="1847">
        <f t="shared" ref="FQO51" si="10441">FQM51*$C$51</f>
        <v>8.9072541347504594E+27</v>
      </c>
      <c r="FQP51" s="1847"/>
      <c r="FQQ51" s="1847">
        <f t="shared" ref="FQQ51" si="10442">FQO51*$C$51</f>
        <v>9.12993548811922E+27</v>
      </c>
      <c r="FQR51" s="1847"/>
      <c r="FQS51" s="1847">
        <f t="shared" ref="FQS51" si="10443">FQQ51*$C$51</f>
        <v>9.3581838753221998E+27</v>
      </c>
      <c r="FQT51" s="1847"/>
      <c r="FQU51" s="1847">
        <f t="shared" ref="FQU51" si="10444">FQS51*$C$51</f>
        <v>9.592138472205254E+27</v>
      </c>
      <c r="FQV51" s="1847"/>
      <c r="FQW51" s="1847">
        <f t="shared" ref="FQW51" si="10445">FQU51*$C$51</f>
        <v>9.8319419340103846E+27</v>
      </c>
      <c r="FQX51" s="1847"/>
      <c r="FQY51" s="1847">
        <f t="shared" ref="FQY51" si="10446">FQW51*$C$51</f>
        <v>1.0077740482360644E+28</v>
      </c>
      <c r="FQZ51" s="1847"/>
      <c r="FRA51" s="1847">
        <f t="shared" ref="FRA51" si="10447">FQY51*$C$51</f>
        <v>1.0329683994419659E+28</v>
      </c>
      <c r="FRB51" s="1847"/>
      <c r="FRC51" s="1847">
        <f t="shared" ref="FRC51" si="10448">FRA51*$C$51</f>
        <v>1.058792609428015E+28</v>
      </c>
      <c r="FRD51" s="1847"/>
      <c r="FRE51" s="1847">
        <f t="shared" ref="FRE51" si="10449">FRC51*$C$51</f>
        <v>1.0852624246637154E+28</v>
      </c>
      <c r="FRF51" s="1847"/>
      <c r="FRG51" s="1847">
        <f t="shared" ref="FRG51" si="10450">FRE51*$C$51</f>
        <v>1.1123939852803082E+28</v>
      </c>
      <c r="FRH51" s="1847"/>
      <c r="FRI51" s="1847">
        <f t="shared" ref="FRI51" si="10451">FRG51*$C$51</f>
        <v>1.1402038349123158E+28</v>
      </c>
      <c r="FRJ51" s="1847"/>
      <c r="FRK51" s="1847">
        <f t="shared" ref="FRK51" si="10452">FRI51*$C$51</f>
        <v>1.1687089307851236E+28</v>
      </c>
      <c r="FRL51" s="1847"/>
      <c r="FRM51" s="1847">
        <f t="shared" ref="FRM51" si="10453">FRK51*$C$51</f>
        <v>1.1979266540547515E+28</v>
      </c>
      <c r="FRN51" s="1847"/>
      <c r="FRO51" s="1847">
        <f t="shared" ref="FRO51" si="10454">FRM51*$C$51</f>
        <v>1.2278748204061203E+28</v>
      </c>
      <c r="FRP51" s="1847"/>
      <c r="FRQ51" s="1847">
        <f t="shared" ref="FRQ51" si="10455">FRO51*$C$51</f>
        <v>1.2585716909162733E+28</v>
      </c>
      <c r="FRR51" s="1847"/>
      <c r="FRS51" s="1847">
        <f t="shared" ref="FRS51" si="10456">FRQ51*$C$51</f>
        <v>1.2900359831891801E+28</v>
      </c>
      <c r="FRT51" s="1847"/>
      <c r="FRU51" s="1847">
        <f t="shared" ref="FRU51" si="10457">FRS51*$C$51</f>
        <v>1.3222868827689094E+28</v>
      </c>
      <c r="FRV51" s="1847"/>
      <c r="FRW51" s="1847">
        <f t="shared" ref="FRW51" si="10458">FRU51*$C$51</f>
        <v>1.355344054838132E+28</v>
      </c>
      <c r="FRX51" s="1847"/>
      <c r="FRY51" s="1847">
        <f t="shared" ref="FRY51" si="10459">FRW51*$C$51</f>
        <v>1.3892276562090852E+28</v>
      </c>
      <c r="FRZ51" s="1847"/>
      <c r="FSA51" s="1847">
        <f t="shared" ref="FSA51" si="10460">FRY51*$C$51</f>
        <v>1.4239583476143123E+28</v>
      </c>
      <c r="FSB51" s="1847"/>
      <c r="FSC51" s="1847">
        <f t="shared" ref="FSC51" si="10461">FSA51*$C$51</f>
        <v>1.4595573063046699E+28</v>
      </c>
      <c r="FSD51" s="1847"/>
      <c r="FSE51" s="1847">
        <f t="shared" ref="FSE51" si="10462">FSC51*$C$51</f>
        <v>1.4960462389622864E+28</v>
      </c>
      <c r="FSF51" s="1847"/>
      <c r="FSG51" s="1847">
        <f t="shared" ref="FSG51" si="10463">FSE51*$C$51</f>
        <v>1.5334473949363435E+28</v>
      </c>
      <c r="FSH51" s="1847"/>
      <c r="FSI51" s="1847">
        <f t="shared" ref="FSI51" si="10464">FSG51*$C$51</f>
        <v>1.5717835798097518E+28</v>
      </c>
      <c r="FSJ51" s="1847"/>
      <c r="FSK51" s="1847">
        <f t="shared" ref="FSK51" si="10465">FSI51*$C$51</f>
        <v>1.6110781693049954E+28</v>
      </c>
      <c r="FSL51" s="1847"/>
      <c r="FSM51" s="1847">
        <f t="shared" ref="FSM51" si="10466">FSK51*$C$51</f>
        <v>1.6513551235376203E+28</v>
      </c>
      <c r="FSN51" s="1847"/>
      <c r="FSO51" s="1847">
        <f t="shared" ref="FSO51" si="10467">FSM51*$C$51</f>
        <v>1.6926390016260606E+28</v>
      </c>
      <c r="FSP51" s="1847"/>
      <c r="FSQ51" s="1847">
        <f t="shared" ref="FSQ51" si="10468">FSO51*$C$51</f>
        <v>1.7349549766667119E+28</v>
      </c>
      <c r="FSR51" s="1847"/>
      <c r="FSS51" s="1847">
        <f t="shared" ref="FSS51" si="10469">FSQ51*$C$51</f>
        <v>1.7783288510833796E+28</v>
      </c>
      <c r="FST51" s="1847"/>
      <c r="FSU51" s="1847">
        <f t="shared" ref="FSU51" si="10470">FSS51*$C$51</f>
        <v>1.8227870723604638E+28</v>
      </c>
      <c r="FSV51" s="1847"/>
      <c r="FSW51" s="1847">
        <f t="shared" ref="FSW51" si="10471">FSU51*$C$51</f>
        <v>1.8683567491694753E+28</v>
      </c>
      <c r="FSX51" s="1847"/>
      <c r="FSY51" s="1847">
        <f t="shared" ref="FSY51" si="10472">FSW51*$C$51</f>
        <v>1.9150656678987119E+28</v>
      </c>
      <c r="FSZ51" s="1847"/>
      <c r="FTA51" s="1847">
        <f t="shared" ref="FTA51" si="10473">FSY51*$C$51</f>
        <v>1.9629423095961794E+28</v>
      </c>
      <c r="FTB51" s="1847"/>
      <c r="FTC51" s="1847">
        <f t="shared" ref="FTC51" si="10474">FTA51*$C$51</f>
        <v>2.0120158673360839E+28</v>
      </c>
      <c r="FTD51" s="1847"/>
      <c r="FTE51" s="1847">
        <f t="shared" ref="FTE51" si="10475">FTC51*$C$51</f>
        <v>2.0623162640194861E+28</v>
      </c>
      <c r="FTF51" s="1847"/>
      <c r="FTG51" s="1847">
        <f t="shared" ref="FTG51" si="10476">FTE51*$C$51</f>
        <v>2.113874170619973E+28</v>
      </c>
      <c r="FTH51" s="1847"/>
      <c r="FTI51" s="1847">
        <f t="shared" ref="FTI51" si="10477">FTG51*$C$51</f>
        <v>2.1667210248854722E+28</v>
      </c>
      <c r="FTJ51" s="1847"/>
      <c r="FTK51" s="1847">
        <f t="shared" ref="FTK51" si="10478">FTI51*$C$51</f>
        <v>2.220889050507609E+28</v>
      </c>
      <c r="FTL51" s="1847"/>
      <c r="FTM51" s="1847">
        <f t="shared" ref="FTM51" si="10479">FTK51*$C$51</f>
        <v>2.2764112767702991E+28</v>
      </c>
      <c r="FTN51" s="1847"/>
      <c r="FTO51" s="1847">
        <f t="shared" ref="FTO51" si="10480">FTM51*$C$51</f>
        <v>2.3333215586895562E+28</v>
      </c>
      <c r="FTP51" s="1847"/>
      <c r="FTQ51" s="1847">
        <f t="shared" ref="FTQ51" si="10481">FTO51*$C$51</f>
        <v>2.3916545976567947E+28</v>
      </c>
      <c r="FTR51" s="1847"/>
      <c r="FTS51" s="1847">
        <f t="shared" ref="FTS51" si="10482">FTQ51*$C$51</f>
        <v>2.4514459625982144E+28</v>
      </c>
      <c r="FTT51" s="1847"/>
      <c r="FTU51" s="1847">
        <f t="shared" ref="FTU51" si="10483">FTS51*$C$51</f>
        <v>2.5127321116631698E+28</v>
      </c>
      <c r="FTV51" s="1847"/>
      <c r="FTW51" s="1847">
        <f t="shared" ref="FTW51" si="10484">FTU51*$C$51</f>
        <v>2.5755504144547489E+28</v>
      </c>
      <c r="FTX51" s="1847"/>
      <c r="FTY51" s="1847">
        <f t="shared" ref="FTY51" si="10485">FTW51*$C$51</f>
        <v>2.6399391748161172E+28</v>
      </c>
      <c r="FTZ51" s="1847"/>
      <c r="FUA51" s="1847">
        <f t="shared" ref="FUA51" si="10486">FTY51*$C$51</f>
        <v>2.70593765418652E+28</v>
      </c>
      <c r="FUB51" s="1847"/>
      <c r="FUC51" s="1847">
        <f t="shared" ref="FUC51" si="10487">FUA51*$C$51</f>
        <v>2.7735860955411827E+28</v>
      </c>
      <c r="FUD51" s="1847"/>
      <c r="FUE51" s="1847">
        <f t="shared" ref="FUE51" si="10488">FUC51*$C$51</f>
        <v>2.842925747929712E+28</v>
      </c>
      <c r="FUF51" s="1847"/>
      <c r="FUG51" s="1847">
        <f t="shared" ref="FUG51" si="10489">FUE51*$C$51</f>
        <v>2.9139988916279546E+28</v>
      </c>
      <c r="FUH51" s="1847"/>
      <c r="FUI51" s="1847">
        <f t="shared" ref="FUI51" si="10490">FUG51*$C$51</f>
        <v>2.9868488639186534E+28</v>
      </c>
      <c r="FUJ51" s="1847"/>
      <c r="FUK51" s="1847">
        <f t="shared" ref="FUK51" si="10491">FUI51*$C$51</f>
        <v>3.0615200855166195E+28</v>
      </c>
      <c r="FUL51" s="1847"/>
      <c r="FUM51" s="1847">
        <f t="shared" ref="FUM51" si="10492">FUK51*$C$51</f>
        <v>3.1380580876545345E+28</v>
      </c>
      <c r="FUN51" s="1847"/>
      <c r="FUO51" s="1847">
        <f t="shared" ref="FUO51" si="10493">FUM51*$C$51</f>
        <v>3.2165095398458975E+28</v>
      </c>
      <c r="FUP51" s="1847"/>
      <c r="FUQ51" s="1847">
        <f t="shared" ref="FUQ51" si="10494">FUO51*$C$51</f>
        <v>3.2969222783420449E+28</v>
      </c>
      <c r="FUR51" s="1847"/>
      <c r="FUS51" s="1847">
        <f t="shared" ref="FUS51" si="10495">FUQ51*$C$51</f>
        <v>3.3793453353005958E+28</v>
      </c>
      <c r="FUT51" s="1847"/>
      <c r="FUU51" s="1847">
        <f t="shared" ref="FUU51" si="10496">FUS51*$C$51</f>
        <v>3.4638289686831105E+28</v>
      </c>
      <c r="FUV51" s="1847"/>
      <c r="FUW51" s="1847">
        <f t="shared" ref="FUW51" si="10497">FUU51*$C$51</f>
        <v>3.550424692900188E+28</v>
      </c>
      <c r="FUX51" s="1847"/>
      <c r="FUY51" s="1847">
        <f t="shared" ref="FUY51" si="10498">FUW51*$C$51</f>
        <v>3.6391853102226922E+28</v>
      </c>
      <c r="FUZ51" s="1847"/>
      <c r="FVA51" s="1847">
        <f t="shared" ref="FVA51" si="10499">FUY51*$C$51</f>
        <v>3.7301649429782591E+28</v>
      </c>
      <c r="FVB51" s="1847"/>
      <c r="FVC51" s="1847">
        <f t="shared" ref="FVC51" si="10500">FVA51*$C$51</f>
        <v>3.823419066552715E+28</v>
      </c>
      <c r="FVD51" s="1847"/>
      <c r="FVE51" s="1847">
        <f t="shared" ref="FVE51" si="10501">FVC51*$C$51</f>
        <v>3.9190045432165326E+28</v>
      </c>
      <c r="FVF51" s="1847"/>
      <c r="FVG51" s="1847">
        <f t="shared" ref="FVG51" si="10502">FVE51*$C$51</f>
        <v>4.0169796567969455E+28</v>
      </c>
      <c r="FVH51" s="1847"/>
      <c r="FVI51" s="1847">
        <f t="shared" ref="FVI51" si="10503">FVG51*$C$51</f>
        <v>4.1174041482168685E+28</v>
      </c>
      <c r="FVJ51" s="1847"/>
      <c r="FVK51" s="1847">
        <f t="shared" ref="FVK51" si="10504">FVI51*$C$51</f>
        <v>4.2203392519222902E+28</v>
      </c>
      <c r="FVL51" s="1847"/>
      <c r="FVM51" s="1847">
        <f t="shared" ref="FVM51" si="10505">FVK51*$C$51</f>
        <v>4.3258477332203475E+28</v>
      </c>
      <c r="FVN51" s="1847"/>
      <c r="FVO51" s="1847">
        <f t="shared" ref="FVO51" si="10506">FVM51*$C$51</f>
        <v>4.4339939265508557E+28</v>
      </c>
      <c r="FVP51" s="1847"/>
      <c r="FVQ51" s="1847">
        <f t="shared" ref="FVQ51" si="10507">FVO51*$C$51</f>
        <v>4.5448437747146266E+28</v>
      </c>
      <c r="FVR51" s="1847"/>
      <c r="FVS51" s="1847">
        <f t="shared" ref="FVS51" si="10508">FVQ51*$C$51</f>
        <v>4.6584648690824917E+28</v>
      </c>
      <c r="FVT51" s="1847"/>
      <c r="FVU51" s="1847">
        <f t="shared" ref="FVU51" si="10509">FVS51*$C$51</f>
        <v>4.7749264908095535E+28</v>
      </c>
      <c r="FVV51" s="1847"/>
      <c r="FVW51" s="1847">
        <f t="shared" ref="FVW51" si="10510">FVU51*$C$51</f>
        <v>4.8942996530797916E+28</v>
      </c>
      <c r="FVX51" s="1847"/>
      <c r="FVY51" s="1847">
        <f t="shared" ref="FVY51" si="10511">FVW51*$C$51</f>
        <v>5.0166571444067855E+28</v>
      </c>
      <c r="FVZ51" s="1847"/>
      <c r="FWA51" s="1847">
        <f t="shared" ref="FWA51" si="10512">FVY51*$C$51</f>
        <v>5.1420735730169543E+28</v>
      </c>
      <c r="FWB51" s="1847"/>
      <c r="FWC51" s="1847">
        <f t="shared" ref="FWC51" si="10513">FWA51*$C$51</f>
        <v>5.270625412342378E+28</v>
      </c>
      <c r="FWD51" s="1847"/>
      <c r="FWE51" s="1847">
        <f t="shared" ref="FWE51" si="10514">FWC51*$C$51</f>
        <v>5.4023910476509371E+28</v>
      </c>
      <c r="FWF51" s="1847"/>
      <c r="FWG51" s="1847">
        <f t="shared" ref="FWG51" si="10515">FWE51*$C$51</f>
        <v>5.5374508238422098E+28</v>
      </c>
      <c r="FWH51" s="1847"/>
      <c r="FWI51" s="1847">
        <f t="shared" ref="FWI51" si="10516">FWG51*$C$51</f>
        <v>5.6758870944382646E+28</v>
      </c>
      <c r="FWJ51" s="1847"/>
      <c r="FWK51" s="1847">
        <f t="shared" ref="FWK51" si="10517">FWI51*$C$51</f>
        <v>5.8177842717992208E+28</v>
      </c>
      <c r="FWL51" s="1847"/>
      <c r="FWM51" s="1847">
        <f t="shared" ref="FWM51" si="10518">FWK51*$C$51</f>
        <v>5.9632288785942004E+28</v>
      </c>
      <c r="FWN51" s="1847"/>
      <c r="FWO51" s="1847">
        <f t="shared" ref="FWO51" si="10519">FWM51*$C$51</f>
        <v>6.1123096005590552E+28</v>
      </c>
      <c r="FWP51" s="1847"/>
      <c r="FWQ51" s="1847">
        <f t="shared" ref="FWQ51" si="10520">FWO51*$C$51</f>
        <v>6.2651173405730313E+28</v>
      </c>
      <c r="FWR51" s="1847"/>
      <c r="FWS51" s="1847">
        <f t="shared" ref="FWS51" si="10521">FWQ51*$C$51</f>
        <v>6.4217452740873569E+28</v>
      </c>
      <c r="FWT51" s="1847"/>
      <c r="FWU51" s="1847">
        <f t="shared" ref="FWU51" si="10522">FWS51*$C$51</f>
        <v>6.58228890593954E+28</v>
      </c>
      <c r="FWV51" s="1847"/>
      <c r="FWW51" s="1847">
        <f t="shared" ref="FWW51" si="10523">FWU51*$C$51</f>
        <v>6.746846128588028E+28</v>
      </c>
      <c r="FWX51" s="1847"/>
      <c r="FWY51" s="1847">
        <f t="shared" ref="FWY51" si="10524">FWW51*$C$51</f>
        <v>6.9155172818027277E+28</v>
      </c>
      <c r="FWZ51" s="1847"/>
      <c r="FXA51" s="1847">
        <f t="shared" ref="FXA51" si="10525">FWY51*$C$51</f>
        <v>7.0884052138477955E+28</v>
      </c>
      <c r="FXB51" s="1847"/>
      <c r="FXC51" s="1847">
        <f t="shared" ref="FXC51" si="10526">FXA51*$C$51</f>
        <v>7.2656153441939897E+28</v>
      </c>
      <c r="FXD51" s="1847"/>
      <c r="FXE51" s="1847">
        <f t="shared" ref="FXE51" si="10527">FXC51*$C$51</f>
        <v>7.4472557277988391E+28</v>
      </c>
      <c r="FXF51" s="1847"/>
      <c r="FXG51" s="1847">
        <f t="shared" ref="FXG51" si="10528">FXE51*$C$51</f>
        <v>7.6334371209938096E+28</v>
      </c>
      <c r="FXH51" s="1847"/>
      <c r="FXI51" s="1847">
        <f t="shared" ref="FXI51" si="10529">FXG51*$C$51</f>
        <v>7.8242730490186542E+28</v>
      </c>
      <c r="FXJ51" s="1847"/>
      <c r="FXK51" s="1847">
        <f t="shared" ref="FXK51" si="10530">FXI51*$C$51</f>
        <v>8.0198798752441193E+28</v>
      </c>
      <c r="FXL51" s="1847"/>
      <c r="FXM51" s="1847">
        <f t="shared" ref="FXM51" si="10531">FXK51*$C$51</f>
        <v>8.2203768721252213E+28</v>
      </c>
      <c r="FXN51" s="1847"/>
      <c r="FXO51" s="1847">
        <f t="shared" ref="FXO51" si="10532">FXM51*$C$51</f>
        <v>8.4258862939283515E+28</v>
      </c>
      <c r="FXP51" s="1847"/>
      <c r="FXQ51" s="1847">
        <f t="shared" ref="FXQ51" si="10533">FXO51*$C$51</f>
        <v>8.6365334512765591E+28</v>
      </c>
      <c r="FXR51" s="1847"/>
      <c r="FXS51" s="1847">
        <f t="shared" ref="FXS51" si="10534">FXQ51*$C$51</f>
        <v>8.8524467875584725E+28</v>
      </c>
      <c r="FXT51" s="1847"/>
      <c r="FXU51" s="1847">
        <f t="shared" ref="FXU51" si="10535">FXS51*$C$51</f>
        <v>9.0737579572474341E+28</v>
      </c>
      <c r="FXV51" s="1847"/>
      <c r="FXW51" s="1847">
        <f t="shared" ref="FXW51" si="10536">FXU51*$C$51</f>
        <v>9.3006019061786192E+28</v>
      </c>
      <c r="FXX51" s="1847"/>
      <c r="FXY51" s="1847">
        <f t="shared" ref="FXY51" si="10537">FXW51*$C$51</f>
        <v>9.5331169538330844E+28</v>
      </c>
      <c r="FXZ51" s="1847"/>
      <c r="FYA51" s="1847">
        <f t="shared" ref="FYA51" si="10538">FXY51*$C$51</f>
        <v>9.7714448776789114E+28</v>
      </c>
      <c r="FYB51" s="1847"/>
      <c r="FYC51" s="1847">
        <f t="shared" ref="FYC51" si="10539">FYA51*$C$51</f>
        <v>1.0015730999620883E+29</v>
      </c>
      <c r="FYD51" s="1847"/>
      <c r="FYE51" s="1847">
        <f t="shared" ref="FYE51" si="10540">FYC51*$C$51</f>
        <v>1.0266124274611404E+29</v>
      </c>
      <c r="FYF51" s="1847"/>
      <c r="FYG51" s="1847">
        <f t="shared" ref="FYG51" si="10541">FYE51*$C$51</f>
        <v>1.0522777381476689E+29</v>
      </c>
      <c r="FYH51" s="1847"/>
      <c r="FYI51" s="1847">
        <f t="shared" ref="FYI51" si="10542">FYG51*$C$51</f>
        <v>1.0785846816013604E+29</v>
      </c>
      <c r="FYJ51" s="1847"/>
      <c r="FYK51" s="1847">
        <f t="shared" ref="FYK51" si="10543">FYI51*$C$51</f>
        <v>1.1055492986413944E+29</v>
      </c>
      <c r="FYL51" s="1847"/>
      <c r="FYM51" s="1847">
        <f t="shared" ref="FYM51" si="10544">FYK51*$C$51</f>
        <v>1.1331880311074292E+29</v>
      </c>
      <c r="FYN51" s="1847"/>
      <c r="FYO51" s="1847">
        <f t="shared" ref="FYO51" si="10545">FYM51*$C$51</f>
        <v>1.1615177318851148E+29</v>
      </c>
      <c r="FYP51" s="1847"/>
      <c r="FYQ51" s="1847">
        <f t="shared" ref="FYQ51" si="10546">FYO51*$C$51</f>
        <v>1.1905556751822426E+29</v>
      </c>
      <c r="FYR51" s="1847"/>
      <c r="FYS51" s="1847">
        <f t="shared" ref="FYS51" si="10547">FYQ51*$C$51</f>
        <v>1.2203195670617985E+29</v>
      </c>
      <c r="FYT51" s="1847"/>
      <c r="FYU51" s="1847">
        <f t="shared" ref="FYU51" si="10548">FYS51*$C$51</f>
        <v>1.2508275562383435E+29</v>
      </c>
      <c r="FYV51" s="1847"/>
      <c r="FYW51" s="1847">
        <f t="shared" ref="FYW51" si="10549">FYU51*$C$51</f>
        <v>1.2820982451443019E+29</v>
      </c>
      <c r="FYX51" s="1847"/>
      <c r="FYY51" s="1847">
        <f t="shared" ref="FYY51" si="10550">FYW51*$C$51</f>
        <v>1.3141507012729094E+29</v>
      </c>
      <c r="FYZ51" s="1847"/>
      <c r="FZA51" s="1847">
        <f t="shared" ref="FZA51" si="10551">FYY51*$C$51</f>
        <v>1.3470044688047321E+29</v>
      </c>
      <c r="FZB51" s="1847"/>
      <c r="FZC51" s="1847">
        <f t="shared" ref="FZC51" si="10552">FZA51*$C$51</f>
        <v>1.3806795805248502E+29</v>
      </c>
      <c r="FZD51" s="1847"/>
      <c r="FZE51" s="1847">
        <f t="shared" ref="FZE51" si="10553">FZC51*$C$51</f>
        <v>1.4151965700379713E+29</v>
      </c>
      <c r="FZF51" s="1847"/>
      <c r="FZG51" s="1847">
        <f t="shared" ref="FZG51" si="10554">FZE51*$C$51</f>
        <v>1.4505764842889204E+29</v>
      </c>
      <c r="FZH51" s="1847"/>
      <c r="FZI51" s="1847">
        <f t="shared" ref="FZI51" si="10555">FZG51*$C$51</f>
        <v>1.4868408963961433E+29</v>
      </c>
      <c r="FZJ51" s="1847"/>
      <c r="FZK51" s="1847">
        <f t="shared" ref="FZK51" si="10556">FZI51*$C$51</f>
        <v>1.5240119188060467E+29</v>
      </c>
      <c r="FZL51" s="1847"/>
      <c r="FZM51" s="1847">
        <f t="shared" ref="FZM51" si="10557">FZK51*$C$51</f>
        <v>1.5621122167761978E+29</v>
      </c>
      <c r="FZN51" s="1847"/>
      <c r="FZO51" s="1847">
        <f t="shared" ref="FZO51" si="10558">FZM51*$C$51</f>
        <v>1.6011650221956026E+29</v>
      </c>
      <c r="FZP51" s="1847"/>
      <c r="FZQ51" s="1847">
        <f t="shared" ref="FZQ51" si="10559">FZO51*$C$51</f>
        <v>1.6411941477504925E+29</v>
      </c>
      <c r="FZR51" s="1847"/>
      <c r="FZS51" s="1847">
        <f t="shared" ref="FZS51" si="10560">FZQ51*$C$51</f>
        <v>1.6822240014442548E+29</v>
      </c>
      <c r="FZT51" s="1847"/>
      <c r="FZU51" s="1847">
        <f t="shared" ref="FZU51" si="10561">FZS51*$C$51</f>
        <v>1.724279601480361E+29</v>
      </c>
      <c r="FZV51" s="1847"/>
      <c r="FZW51" s="1847">
        <f t="shared" ref="FZW51" si="10562">FZU51*$C$51</f>
        <v>1.76738659151737E+29</v>
      </c>
      <c r="FZX51" s="1847"/>
      <c r="FZY51" s="1847">
        <f t="shared" ref="FZY51" si="10563">FZW51*$C$51</f>
        <v>1.8115712563053042E+29</v>
      </c>
      <c r="FZZ51" s="1847"/>
      <c r="GAA51" s="1847">
        <f t="shared" ref="GAA51" si="10564">FZY51*$C$51</f>
        <v>1.8568605377129367E+29</v>
      </c>
      <c r="GAB51" s="1847"/>
      <c r="GAC51" s="1847">
        <f t="shared" ref="GAC51" si="10565">GAA51*$C$51</f>
        <v>1.9032820511557601E+29</v>
      </c>
      <c r="GAD51" s="1847"/>
      <c r="GAE51" s="1847">
        <f t="shared" ref="GAE51" si="10566">GAC51*$C$51</f>
        <v>1.9508641024346538E+29</v>
      </c>
      <c r="GAF51" s="1847"/>
      <c r="GAG51" s="1847">
        <f t="shared" ref="GAG51" si="10567">GAE51*$C$51</f>
        <v>1.9996357049955201E+29</v>
      </c>
      <c r="GAH51" s="1847"/>
      <c r="GAI51" s="1847">
        <f t="shared" ref="GAI51" si="10568">GAG51*$C$51</f>
        <v>2.049626597620408E+29</v>
      </c>
      <c r="GAJ51" s="1847"/>
      <c r="GAK51" s="1847">
        <f t="shared" ref="GAK51" si="10569">GAI51*$C$51</f>
        <v>2.1008672625609182E+29</v>
      </c>
      <c r="GAL51" s="1847"/>
      <c r="GAM51" s="1847">
        <f t="shared" ref="GAM51" si="10570">GAK51*$C$51</f>
        <v>2.1533889441249409E+29</v>
      </c>
      <c r="GAN51" s="1847"/>
      <c r="GAO51" s="1847">
        <f t="shared" ref="GAO51" si="10571">GAM51*$C$51</f>
        <v>2.2072236677280641E+29</v>
      </c>
      <c r="GAP51" s="1847"/>
      <c r="GAQ51" s="1847">
        <f t="shared" ref="GAQ51" si="10572">GAO51*$C$51</f>
        <v>2.2624042594212656E+29</v>
      </c>
      <c r="GAR51" s="1847"/>
      <c r="GAS51" s="1847">
        <f t="shared" ref="GAS51" si="10573">GAQ51*$C$51</f>
        <v>2.3189643659067969E+29</v>
      </c>
      <c r="GAT51" s="1847"/>
      <c r="GAU51" s="1847">
        <f t="shared" ref="GAU51" si="10574">GAS51*$C$51</f>
        <v>2.3769384750544668E+29</v>
      </c>
      <c r="GAV51" s="1847"/>
      <c r="GAW51" s="1847">
        <f t="shared" ref="GAW51" si="10575">GAU51*$C$51</f>
        <v>2.4363619369308284E+29</v>
      </c>
      <c r="GAX51" s="1847"/>
      <c r="GAY51" s="1847">
        <f t="shared" ref="GAY51" si="10576">GAW51*$C$51</f>
        <v>2.4972709853540989E+29</v>
      </c>
      <c r="GAZ51" s="1847"/>
      <c r="GBA51" s="1847">
        <f t="shared" ref="GBA51" si="10577">GAY51*$C$51</f>
        <v>2.5597027599879513E+29</v>
      </c>
      <c r="GBB51" s="1847"/>
      <c r="GBC51" s="1847">
        <f t="shared" ref="GBC51" si="10578">GBA51*$C$51</f>
        <v>2.6236953289876498E+29</v>
      </c>
      <c r="GBD51" s="1847"/>
      <c r="GBE51" s="1847">
        <f t="shared" ref="GBE51" si="10579">GBC51*$C$51</f>
        <v>2.6892877122123406E+29</v>
      </c>
      <c r="GBF51" s="1847"/>
      <c r="GBG51" s="1847">
        <f t="shared" ref="GBG51" si="10580">GBE51*$C$51</f>
        <v>2.7565199050176489E+29</v>
      </c>
      <c r="GBH51" s="1847"/>
      <c r="GBI51" s="1847">
        <f t="shared" ref="GBI51" si="10581">GBG51*$C$51</f>
        <v>2.8254329026430897E+29</v>
      </c>
      <c r="GBJ51" s="1847"/>
      <c r="GBK51" s="1847">
        <f t="shared" ref="GBK51" si="10582">GBI51*$C$51</f>
        <v>2.8960687252091665E+29</v>
      </c>
      <c r="GBL51" s="1847"/>
      <c r="GBM51" s="1847">
        <f t="shared" ref="GBM51" si="10583">GBK51*$C$51</f>
        <v>2.9684704433393954E+29</v>
      </c>
      <c r="GBN51" s="1847"/>
      <c r="GBO51" s="1847">
        <f t="shared" ref="GBO51" si="10584">GBM51*$C$51</f>
        <v>3.0426822044228799E+29</v>
      </c>
      <c r="GBP51" s="1847"/>
      <c r="GBQ51" s="1847">
        <f t="shared" ref="GBQ51" si="10585">GBO51*$C$51</f>
        <v>3.1187492595334517E+29</v>
      </c>
      <c r="GBR51" s="1847"/>
      <c r="GBS51" s="1847">
        <f t="shared" ref="GBS51" si="10586">GBQ51*$C$51</f>
        <v>3.1967179910217878E+29</v>
      </c>
      <c r="GBT51" s="1847"/>
      <c r="GBU51" s="1847">
        <f t="shared" ref="GBU51" si="10587">GBS51*$C$51</f>
        <v>3.2766359407973321E+29</v>
      </c>
      <c r="GBV51" s="1847"/>
      <c r="GBW51" s="1847">
        <f t="shared" ref="GBW51" si="10588">GBU51*$C$51</f>
        <v>3.3585518393172652E+29</v>
      </c>
      <c r="GBX51" s="1847"/>
      <c r="GBY51" s="1847">
        <f t="shared" ref="GBY51" si="10589">GBW51*$C$51</f>
        <v>3.4425156353001966E+29</v>
      </c>
      <c r="GBZ51" s="1847"/>
      <c r="GCA51" s="1847">
        <f t="shared" ref="GCA51" si="10590">GBY51*$C$51</f>
        <v>3.5285785261827015E+29</v>
      </c>
      <c r="GCB51" s="1847"/>
      <c r="GCC51" s="1847">
        <f t="shared" ref="GCC51" si="10591">GCA51*$C$51</f>
        <v>3.616792989337269E+29</v>
      </c>
      <c r="GCD51" s="1847"/>
      <c r="GCE51" s="1847">
        <f t="shared" ref="GCE51" si="10592">GCC51*$C$51</f>
        <v>3.7072128140707003E+29</v>
      </c>
      <c r="GCF51" s="1847"/>
      <c r="GCG51" s="1847">
        <f t="shared" ref="GCG51" si="10593">GCE51*$C$51</f>
        <v>3.7998931344224672E+29</v>
      </c>
      <c r="GCH51" s="1847"/>
      <c r="GCI51" s="1847">
        <f t="shared" ref="GCI51" si="10594">GCG51*$C$51</f>
        <v>3.8948904627830289E+29</v>
      </c>
      <c r="GCJ51" s="1847"/>
      <c r="GCK51" s="1847">
        <f t="shared" ref="GCK51" si="10595">GCI51*$C$51</f>
        <v>3.992262724352604E+29</v>
      </c>
      <c r="GCL51" s="1847"/>
      <c r="GCM51" s="1847">
        <f t="shared" ref="GCM51" si="10596">GCK51*$C$51</f>
        <v>4.0920692924614188E+29</v>
      </c>
      <c r="GCN51" s="1847"/>
      <c r="GCO51" s="1847">
        <f t="shared" ref="GCO51" si="10597">GCM51*$C$51</f>
        <v>4.1943710247729537E+29</v>
      </c>
      <c r="GCP51" s="1847"/>
      <c r="GCQ51" s="1847">
        <f t="shared" ref="GCQ51" si="10598">GCO51*$C$51</f>
        <v>4.2992303003922772E+29</v>
      </c>
      <c r="GCR51" s="1847"/>
      <c r="GCS51" s="1847">
        <f t="shared" ref="GCS51" si="10599">GCQ51*$C$51</f>
        <v>4.406711057902084E+29</v>
      </c>
      <c r="GCT51" s="1847"/>
      <c r="GCU51" s="1847">
        <f t="shared" ref="GCU51" si="10600">GCS51*$C$51</f>
        <v>4.5168788343496356E+29</v>
      </c>
      <c r="GCV51" s="1847"/>
      <c r="GCW51" s="1847">
        <f t="shared" ref="GCW51" si="10601">GCU51*$C$51</f>
        <v>4.6298008052083764E+29</v>
      </c>
      <c r="GCX51" s="1847"/>
      <c r="GCY51" s="1847">
        <f t="shared" ref="GCY51" si="10602">GCW51*$C$51</f>
        <v>4.7455458253385854E+29</v>
      </c>
      <c r="GCZ51" s="1847"/>
      <c r="GDA51" s="1847">
        <f t="shared" ref="GDA51" si="10603">GCY51*$C$51</f>
        <v>4.8641844709720492E+29</v>
      </c>
      <c r="GDB51" s="1847"/>
      <c r="GDC51" s="1847">
        <f t="shared" ref="GDC51" si="10604">GDA51*$C$51</f>
        <v>4.9857890827463499E+29</v>
      </c>
      <c r="GDD51" s="1847"/>
      <c r="GDE51" s="1847">
        <f t="shared" ref="GDE51" si="10605">GDC51*$C$51</f>
        <v>5.1104338098150083E+29</v>
      </c>
      <c r="GDF51" s="1847"/>
      <c r="GDG51" s="1847">
        <f t="shared" ref="GDG51" si="10606">GDE51*$C$51</f>
        <v>5.2381946550603832E+29</v>
      </c>
      <c r="GDH51" s="1847"/>
      <c r="GDI51" s="1847">
        <f t="shared" ref="GDI51" si="10607">GDG51*$C$51</f>
        <v>5.3691495214368921E+29</v>
      </c>
      <c r="GDJ51" s="1847"/>
      <c r="GDK51" s="1847">
        <f t="shared" ref="GDK51" si="10608">GDI51*$C$51</f>
        <v>5.5033782594728136E+29</v>
      </c>
      <c r="GDL51" s="1847"/>
      <c r="GDM51" s="1847">
        <f t="shared" ref="GDM51" si="10609">GDK51*$C$51</f>
        <v>5.6409627159596336E+29</v>
      </c>
      <c r="GDN51" s="1847"/>
      <c r="GDO51" s="1847">
        <f t="shared" ref="GDO51" si="10610">GDM51*$C$51</f>
        <v>5.7819867838586236E+29</v>
      </c>
      <c r="GDP51" s="1847"/>
      <c r="GDQ51" s="1847">
        <f t="shared" ref="GDQ51" si="10611">GDO51*$C$51</f>
        <v>5.9265364534550889E+29</v>
      </c>
      <c r="GDR51" s="1847"/>
      <c r="GDS51" s="1847">
        <f t="shared" ref="GDS51" si="10612">GDQ51*$C$51</f>
        <v>6.0746998647914654E+29</v>
      </c>
      <c r="GDT51" s="1847"/>
      <c r="GDU51" s="1847">
        <f t="shared" ref="GDU51" si="10613">GDS51*$C$51</f>
        <v>6.2265673614112513E+29</v>
      </c>
      <c r="GDV51" s="1847"/>
      <c r="GDW51" s="1847">
        <f t="shared" ref="GDW51" si="10614">GDU51*$C$51</f>
        <v>6.382231545446532E+29</v>
      </c>
      <c r="GDX51" s="1847"/>
      <c r="GDY51" s="1847">
        <f t="shared" ref="GDY51" si="10615">GDW51*$C$51</f>
        <v>6.5417873340826942E+29</v>
      </c>
      <c r="GDZ51" s="1847"/>
      <c r="GEA51" s="1847">
        <f t="shared" ref="GEA51" si="10616">GDY51*$C$51</f>
        <v>6.7053320174347612E+29</v>
      </c>
      <c r="GEB51" s="1847"/>
      <c r="GEC51" s="1847">
        <f t="shared" ref="GEC51" si="10617">GEA51*$C$51</f>
        <v>6.87296531787063E+29</v>
      </c>
      <c r="GED51" s="1847"/>
      <c r="GEE51" s="1847">
        <f t="shared" ref="GEE51" si="10618">GEC51*$C$51</f>
        <v>7.0447894508173956E+29</v>
      </c>
      <c r="GEF51" s="1847"/>
      <c r="GEG51" s="1847">
        <f t="shared" ref="GEG51" si="10619">GEE51*$C$51</f>
        <v>7.2209091870878302E+29</v>
      </c>
      <c r="GEH51" s="1847"/>
      <c r="GEI51" s="1847">
        <f t="shared" ref="GEI51" si="10620">GEG51*$C$51</f>
        <v>7.401431916765025E+29</v>
      </c>
      <c r="GEJ51" s="1847"/>
      <c r="GEK51" s="1847">
        <f t="shared" ref="GEK51" si="10621">GEI51*$C$51</f>
        <v>7.5864677146841498E+29</v>
      </c>
      <c r="GEL51" s="1847"/>
      <c r="GEM51" s="1847">
        <f t="shared" ref="GEM51" si="10622">GEK51*$C$51</f>
        <v>7.7761294075512525E+29</v>
      </c>
      <c r="GEN51" s="1847"/>
      <c r="GEO51" s="1847">
        <f t="shared" ref="GEO51" si="10623">GEM51*$C$51</f>
        <v>7.9705326427400326E+29</v>
      </c>
      <c r="GEP51" s="1847"/>
      <c r="GEQ51" s="1847">
        <f t="shared" ref="GEQ51" si="10624">GEO51*$C$51</f>
        <v>8.1697959588085333E+29</v>
      </c>
      <c r="GER51" s="1847"/>
      <c r="GES51" s="1847">
        <f t="shared" ref="GES51" si="10625">GEQ51*$C$51</f>
        <v>8.3740408577787457E+29</v>
      </c>
      <c r="GET51" s="1847"/>
      <c r="GEU51" s="1847">
        <f t="shared" ref="GEU51" si="10626">GES51*$C$51</f>
        <v>8.5833918792232141E+29</v>
      </c>
      <c r="GEV51" s="1847"/>
      <c r="GEW51" s="1847">
        <f t="shared" ref="GEW51" si="10627">GEU51*$C$51</f>
        <v>8.7979766762037941E+29</v>
      </c>
      <c r="GEX51" s="1847"/>
      <c r="GEY51" s="1847">
        <f t="shared" ref="GEY51" si="10628">GEW51*$C$51</f>
        <v>9.0179260931088877E+29</v>
      </c>
      <c r="GEZ51" s="1847"/>
      <c r="GFA51" s="1847">
        <f t="shared" ref="GFA51" si="10629">GEY51*$C$51</f>
        <v>9.2433742454366091E+29</v>
      </c>
      <c r="GFB51" s="1847"/>
      <c r="GFC51" s="1847">
        <f t="shared" ref="GFC51" si="10630">GFA51*$C$51</f>
        <v>9.4744586015725237E+29</v>
      </c>
      <c r="GFD51" s="1847"/>
      <c r="GFE51" s="1847">
        <f t="shared" ref="GFE51" si="10631">GFC51*$C$51</f>
        <v>9.7113200666118355E+29</v>
      </c>
      <c r="GFF51" s="1847"/>
      <c r="GFG51" s="1847">
        <f t="shared" ref="GFG51" si="10632">GFE51*$C$51</f>
        <v>9.954103068277131E+29</v>
      </c>
      <c r="GFH51" s="1847"/>
      <c r="GFI51" s="1847">
        <f t="shared" ref="GFI51" si="10633">GFG51*$C$51</f>
        <v>1.0202955644984058E+30</v>
      </c>
      <c r="GFJ51" s="1847"/>
      <c r="GFK51" s="1847">
        <f t="shared" ref="GFK51" si="10634">GFI51*$C$51</f>
        <v>1.0458029536108659E+30</v>
      </c>
      <c r="GFL51" s="1847"/>
      <c r="GFM51" s="1847">
        <f t="shared" ref="GFM51" si="10635">GFK51*$C$51</f>
        <v>1.0719480274511375E+30</v>
      </c>
      <c r="GFN51" s="1847"/>
      <c r="GFO51" s="1847">
        <f t="shared" ref="GFO51" si="10636">GFM51*$C$51</f>
        <v>1.0987467281374158E+30</v>
      </c>
      <c r="GFP51" s="1847"/>
      <c r="GFQ51" s="1847">
        <f t="shared" ref="GFQ51" si="10637">GFO51*$C$51</f>
        <v>1.1262153963408511E+30</v>
      </c>
      <c r="GFR51" s="1847"/>
      <c r="GFS51" s="1847">
        <f t="shared" ref="GFS51" si="10638">GFQ51*$C$51</f>
        <v>1.1543707812493724E+30</v>
      </c>
      <c r="GFT51" s="1847"/>
      <c r="GFU51" s="1847">
        <f t="shared" ref="GFU51" si="10639">GFS51*$C$51</f>
        <v>1.1832300507806066E+30</v>
      </c>
      <c r="GFV51" s="1847"/>
      <c r="GFW51" s="1847">
        <f t="shared" ref="GFW51" si="10640">GFU51*$C$51</f>
        <v>1.2128108020501217E+30</v>
      </c>
      <c r="GFX51" s="1847"/>
      <c r="GFY51" s="1847">
        <f t="shared" ref="GFY51" si="10641">GFW51*$C$51</f>
        <v>1.2431310721013746E+30</v>
      </c>
      <c r="GFZ51" s="1847"/>
      <c r="GGA51" s="1847">
        <f t="shared" ref="GGA51" si="10642">GFY51*$C$51</f>
        <v>1.2742093489039088E+30</v>
      </c>
      <c r="GGB51" s="1847"/>
      <c r="GGC51" s="1847">
        <f t="shared" ref="GGC51" si="10643">GGA51*$C$51</f>
        <v>1.3060645826265066E+30</v>
      </c>
      <c r="GGD51" s="1847"/>
      <c r="GGE51" s="1847">
        <f t="shared" ref="GGE51" si="10644">GGC51*$C$51</f>
        <v>1.3387161971921691E+30</v>
      </c>
      <c r="GGF51" s="1847"/>
      <c r="GGG51" s="1847">
        <f t="shared" ref="GGG51" si="10645">GGE51*$C$51</f>
        <v>1.3721841021219733E+30</v>
      </c>
      <c r="GGH51" s="1847"/>
      <c r="GGI51" s="1847">
        <f t="shared" ref="GGI51" si="10646">GGG51*$C$51</f>
        <v>1.4064887046750226E+30</v>
      </c>
      <c r="GGJ51" s="1847"/>
      <c r="GGK51" s="1847">
        <f t="shared" ref="GGK51" si="10647">GGI51*$C$51</f>
        <v>1.441650922291898E+30</v>
      </c>
      <c r="GGL51" s="1847"/>
      <c r="GGM51" s="1847">
        <f t="shared" ref="GGM51" si="10648">GGK51*$C$51</f>
        <v>1.4776921953491953E+30</v>
      </c>
      <c r="GGN51" s="1847"/>
      <c r="GGO51" s="1847">
        <f t="shared" ref="GGO51" si="10649">GGM51*$C$51</f>
        <v>1.514634500232925E+30</v>
      </c>
      <c r="GGP51" s="1847"/>
      <c r="GGQ51" s="1847">
        <f t="shared" ref="GGQ51" si="10650">GGO51*$C$51</f>
        <v>1.5525003627387478E+30</v>
      </c>
      <c r="GGR51" s="1847"/>
      <c r="GGS51" s="1847">
        <f t="shared" ref="GGS51" si="10651">GGQ51*$C$51</f>
        <v>1.5913128718072165E+30</v>
      </c>
      <c r="GGT51" s="1847"/>
      <c r="GGU51" s="1847">
        <f t="shared" ref="GGU51" si="10652">GGS51*$C$51</f>
        <v>1.6310956936023968E+30</v>
      </c>
      <c r="GGV51" s="1847"/>
      <c r="GGW51" s="1847">
        <f t="shared" ref="GGW51" si="10653">GGU51*$C$51</f>
        <v>1.6718730859424566E+30</v>
      </c>
      <c r="GGX51" s="1847"/>
      <c r="GGY51" s="1847">
        <f t="shared" ref="GGY51" si="10654">GGW51*$C$51</f>
        <v>1.7136699130910179E+30</v>
      </c>
      <c r="GGZ51" s="1847"/>
      <c r="GHA51" s="1847">
        <f t="shared" ref="GHA51" si="10655">GGY51*$C$51</f>
        <v>1.7565116609182933E+30</v>
      </c>
      <c r="GHB51" s="1847"/>
      <c r="GHC51" s="1847">
        <f t="shared" ref="GHC51" si="10656">GHA51*$C$51</f>
        <v>1.8004244524412506E+30</v>
      </c>
      <c r="GHD51" s="1847"/>
      <c r="GHE51" s="1847">
        <f t="shared" ref="GHE51" si="10657">GHC51*$C$51</f>
        <v>1.8454350637522818E+30</v>
      </c>
      <c r="GHF51" s="1847"/>
      <c r="GHG51" s="1847">
        <f t="shared" ref="GHG51" si="10658">GHE51*$C$51</f>
        <v>1.8915709403460888E+30</v>
      </c>
      <c r="GHH51" s="1847"/>
      <c r="GHI51" s="1847">
        <f t="shared" ref="GHI51" si="10659">GHG51*$C$51</f>
        <v>1.9388602138547408E+30</v>
      </c>
      <c r="GHJ51" s="1847"/>
      <c r="GHK51" s="1847">
        <f t="shared" ref="GHK51" si="10660">GHI51*$C$51</f>
        <v>1.987331719201109E+30</v>
      </c>
      <c r="GHL51" s="1847"/>
      <c r="GHM51" s="1847">
        <f t="shared" ref="GHM51" si="10661">GHK51*$C$51</f>
        <v>2.0370150121811366E+30</v>
      </c>
      <c r="GHN51" s="1847"/>
      <c r="GHO51" s="1847">
        <f t="shared" ref="GHO51" si="10662">GHM51*$C$51</f>
        <v>2.0879403874856649E+30</v>
      </c>
      <c r="GHP51" s="1847"/>
      <c r="GHQ51" s="1847">
        <f t="shared" ref="GHQ51" si="10663">GHO51*$C$51</f>
        <v>2.1401388971728064E+30</v>
      </c>
      <c r="GHR51" s="1847"/>
      <c r="GHS51" s="1847">
        <f t="shared" ref="GHS51" si="10664">GHQ51*$C$51</f>
        <v>2.1936423696021265E+30</v>
      </c>
      <c r="GHT51" s="1847"/>
      <c r="GHU51" s="1847">
        <f t="shared" ref="GHU51" si="10665">GHS51*$C$51</f>
        <v>2.2484834288421795E+30</v>
      </c>
      <c r="GHV51" s="1847"/>
      <c r="GHW51" s="1847">
        <f t="shared" ref="GHW51" si="10666">GHU51*$C$51</f>
        <v>2.3046955145632339E+30</v>
      </c>
      <c r="GHX51" s="1847"/>
      <c r="GHY51" s="1847">
        <f t="shared" ref="GHY51" si="10667">GHW51*$C$51</f>
        <v>2.3623129024273144E+30</v>
      </c>
      <c r="GHZ51" s="1847"/>
      <c r="GIA51" s="1847">
        <f t="shared" ref="GIA51" si="10668">GHY51*$C$51</f>
        <v>2.421370724987997E+30</v>
      </c>
      <c r="GIB51" s="1847"/>
      <c r="GIC51" s="1847">
        <f t="shared" ref="GIC51" si="10669">GIA51*$C$51</f>
        <v>2.4819049931126968E+30</v>
      </c>
      <c r="GID51" s="1847"/>
      <c r="GIE51" s="1847">
        <f t="shared" ref="GIE51" si="10670">GIC51*$C$51</f>
        <v>2.5439526179405138E+30</v>
      </c>
      <c r="GIF51" s="1847"/>
      <c r="GIG51" s="1847">
        <f t="shared" ref="GIG51" si="10671">GIE51*$C$51</f>
        <v>2.6075514333890266E+30</v>
      </c>
      <c r="GIH51" s="1847"/>
      <c r="GII51" s="1847">
        <f t="shared" ref="GII51" si="10672">GIG51*$C$51</f>
        <v>2.6727402192237522E+30</v>
      </c>
      <c r="GIJ51" s="1847"/>
      <c r="GIK51" s="1847">
        <f t="shared" ref="GIK51" si="10673">GII51*$C$51</f>
        <v>2.739558724704346E+30</v>
      </c>
      <c r="GIL51" s="1847"/>
      <c r="GIM51" s="1847">
        <f t="shared" ref="GIM51" si="10674">GIK51*$C$51</f>
        <v>2.8080476928219542E+30</v>
      </c>
      <c r="GIN51" s="1847"/>
      <c r="GIO51" s="1847">
        <f t="shared" ref="GIO51" si="10675">GIM51*$C$51</f>
        <v>2.8782488851425029E+30</v>
      </c>
      <c r="GIP51" s="1847"/>
      <c r="GIQ51" s="1847">
        <f t="shared" ref="GIQ51" si="10676">GIO51*$C$51</f>
        <v>2.9502051072710651E+30</v>
      </c>
      <c r="GIR51" s="1847"/>
      <c r="GIS51" s="1847">
        <f t="shared" ref="GIS51" si="10677">GIQ51*$C$51</f>
        <v>3.0239602349528413E+30</v>
      </c>
      <c r="GIT51" s="1847"/>
      <c r="GIU51" s="1847">
        <f t="shared" ref="GIU51" si="10678">GIS51*$C$51</f>
        <v>3.099559240826662E+30</v>
      </c>
      <c r="GIV51" s="1847"/>
      <c r="GIW51" s="1847">
        <f t="shared" ref="GIW51" si="10679">GIU51*$C$51</f>
        <v>3.1770482218473284E+30</v>
      </c>
      <c r="GIX51" s="1847"/>
      <c r="GIY51" s="1847">
        <f t="shared" ref="GIY51" si="10680">GIW51*$C$51</f>
        <v>3.2564744273935112E+30</v>
      </c>
      <c r="GIZ51" s="1847"/>
      <c r="GJA51" s="1847">
        <f t="shared" ref="GJA51" si="10681">GIY51*$C$51</f>
        <v>3.3378862880783485E+30</v>
      </c>
      <c r="GJB51" s="1847"/>
      <c r="GJC51" s="1847">
        <f t="shared" ref="GJC51" si="10682">GJA51*$C$51</f>
        <v>3.421333445280307E+30</v>
      </c>
      <c r="GJD51" s="1847"/>
      <c r="GJE51" s="1847">
        <f t="shared" ref="GJE51" si="10683">GJC51*$C$51</f>
        <v>3.5068667814123145E+30</v>
      </c>
      <c r="GJF51" s="1847"/>
      <c r="GJG51" s="1847">
        <f t="shared" ref="GJG51" si="10684">GJE51*$C$51</f>
        <v>3.594538450947622E+30</v>
      </c>
      <c r="GJH51" s="1847"/>
      <c r="GJI51" s="1847">
        <f t="shared" ref="GJI51" si="10685">GJG51*$C$51</f>
        <v>3.6844019122213121E+30</v>
      </c>
      <c r="GJJ51" s="1847"/>
      <c r="GJK51" s="1847">
        <f t="shared" ref="GJK51" si="10686">GJI51*$C$51</f>
        <v>3.7765119600268448E+30</v>
      </c>
      <c r="GJL51" s="1847"/>
      <c r="GJM51" s="1847">
        <f t="shared" ref="GJM51" si="10687">GJK51*$C$51</f>
        <v>3.8709247590275157E+30</v>
      </c>
      <c r="GJN51" s="1847"/>
      <c r="GJO51" s="1847">
        <f t="shared" ref="GJO51" si="10688">GJM51*$C$51</f>
        <v>3.9676978780032034E+30</v>
      </c>
      <c r="GJP51" s="1847"/>
      <c r="GJQ51" s="1847">
        <f t="shared" ref="GJQ51" si="10689">GJO51*$C$51</f>
        <v>4.0668903249532834E+30</v>
      </c>
      <c r="GJR51" s="1847"/>
      <c r="GJS51" s="1847">
        <f t="shared" ref="GJS51" si="10690">GJQ51*$C$51</f>
        <v>4.168562583077115E+30</v>
      </c>
      <c r="GJT51" s="1847"/>
      <c r="GJU51" s="1847">
        <f t="shared" ref="GJU51" si="10691">GJS51*$C$51</f>
        <v>4.2727766476540428E+30</v>
      </c>
      <c r="GJV51" s="1847"/>
      <c r="GJW51" s="1847">
        <f t="shared" ref="GJW51" si="10692">GJU51*$C$51</f>
        <v>4.3795960638453936E+30</v>
      </c>
      <c r="GJX51" s="1847"/>
      <c r="GJY51" s="1847">
        <f t="shared" ref="GJY51" si="10693">GJW51*$C$51</f>
        <v>4.4890859654415282E+30</v>
      </c>
      <c r="GJZ51" s="1847"/>
      <c r="GKA51" s="1847">
        <f t="shared" ref="GKA51" si="10694">GJY51*$C$51</f>
        <v>4.6013131145775662E+30</v>
      </c>
      <c r="GKB51" s="1847"/>
      <c r="GKC51" s="1847">
        <f t="shared" ref="GKC51" si="10695">GKA51*$C$51</f>
        <v>4.7163459424420047E+30</v>
      </c>
      <c r="GKD51" s="1847"/>
      <c r="GKE51" s="1847">
        <f t="shared" ref="GKE51" si="10696">GKC51*$C$51</f>
        <v>4.8342545910030543E+30</v>
      </c>
      <c r="GKF51" s="1847"/>
      <c r="GKG51" s="1847">
        <f t="shared" ref="GKG51" si="10697">GKE51*$C$51</f>
        <v>4.9551109557781304E+30</v>
      </c>
      <c r="GKH51" s="1847"/>
      <c r="GKI51" s="1847">
        <f t="shared" ref="GKI51" si="10698">GKG51*$C$51</f>
        <v>5.0789887296725838E+30</v>
      </c>
      <c r="GKJ51" s="1847"/>
      <c r="GKK51" s="1847">
        <f t="shared" ref="GKK51" si="10699">GKI51*$C$51</f>
        <v>5.2059634479143977E+30</v>
      </c>
      <c r="GKL51" s="1847"/>
      <c r="GKM51" s="1847">
        <f t="shared" ref="GKM51" si="10700">GKK51*$C$51</f>
        <v>5.336112534112257E+30</v>
      </c>
      <c r="GKN51" s="1847"/>
      <c r="GKO51" s="1847">
        <f t="shared" ref="GKO51" si="10701">GKM51*$C$51</f>
        <v>5.469515347465063E+30</v>
      </c>
      <c r="GKP51" s="1847"/>
      <c r="GKQ51" s="1847">
        <f t="shared" ref="GKQ51" si="10702">GKO51*$C$51</f>
        <v>5.606253231151689E+30</v>
      </c>
      <c r="GKR51" s="1847"/>
      <c r="GKS51" s="1847">
        <f t="shared" ref="GKS51" si="10703">GKQ51*$C$51</f>
        <v>5.7464095619304804E+30</v>
      </c>
      <c r="GKT51" s="1847"/>
      <c r="GKU51" s="1847">
        <f t="shared" ref="GKU51" si="10704">GKS51*$C$51</f>
        <v>5.8900698009787418E+30</v>
      </c>
      <c r="GKV51" s="1847"/>
      <c r="GKW51" s="1847">
        <f t="shared" ref="GKW51" si="10705">GKU51*$C$51</f>
        <v>6.03732154600321E+30</v>
      </c>
      <c r="GKX51" s="1847"/>
      <c r="GKY51" s="1847">
        <f t="shared" ref="GKY51" si="10706">GKW51*$C$51</f>
        <v>6.1882545846532901E+30</v>
      </c>
      <c r="GKZ51" s="1847"/>
      <c r="GLA51" s="1847">
        <f t="shared" ref="GLA51" si="10707">GKY51*$C$51</f>
        <v>6.3429609492696219E+30</v>
      </c>
      <c r="GLB51" s="1847"/>
      <c r="GLC51" s="1847">
        <f t="shared" ref="GLC51" si="10708">GLA51*$C$51</f>
        <v>6.5015349730013619E+30</v>
      </c>
      <c r="GLD51" s="1847"/>
      <c r="GLE51" s="1847">
        <f t="shared" ref="GLE51" si="10709">GLC51*$C$51</f>
        <v>6.6640733473263958E+30</v>
      </c>
      <c r="GLF51" s="1847"/>
      <c r="GLG51" s="1847">
        <f t="shared" ref="GLG51" si="10710">GLE51*$C$51</f>
        <v>6.8306751810095556E+30</v>
      </c>
      <c r="GLH51" s="1847"/>
      <c r="GLI51" s="1847">
        <f t="shared" ref="GLI51" si="10711">GLG51*$C$51</f>
        <v>7.0014420605347941E+30</v>
      </c>
      <c r="GLJ51" s="1847"/>
      <c r="GLK51" s="1847">
        <f t="shared" ref="GLK51" si="10712">GLI51*$C$51</f>
        <v>7.1764781120481634E+30</v>
      </c>
      <c r="GLL51" s="1847"/>
      <c r="GLM51" s="1847">
        <f t="shared" ref="GLM51" si="10713">GLK51*$C$51</f>
        <v>7.3558900648493664E+30</v>
      </c>
      <c r="GLN51" s="1847"/>
      <c r="GLO51" s="1847">
        <f t="shared" ref="GLO51" si="10714">GLM51*$C$51</f>
        <v>7.5397873164705994E+30</v>
      </c>
      <c r="GLP51" s="1847"/>
      <c r="GLQ51" s="1847">
        <f t="shared" ref="GLQ51" si="10715">GLO51*$C$51</f>
        <v>7.7282819993823637E+30</v>
      </c>
      <c r="GLR51" s="1847"/>
      <c r="GLS51" s="1847">
        <f t="shared" ref="GLS51" si="10716">GLQ51*$C$51</f>
        <v>7.9214890493669219E+30</v>
      </c>
      <c r="GLT51" s="1847"/>
      <c r="GLU51" s="1847">
        <f t="shared" ref="GLU51" si="10717">GLS51*$C$51</f>
        <v>8.1195262756010938E+30</v>
      </c>
      <c r="GLV51" s="1847"/>
      <c r="GLW51" s="1847">
        <f t="shared" ref="GLW51" si="10718">GLU51*$C$51</f>
        <v>8.3225144324911205E+30</v>
      </c>
      <c r="GLX51" s="1847"/>
      <c r="GLY51" s="1847">
        <f t="shared" ref="GLY51" si="10719">GLW51*$C$51</f>
        <v>8.5305772933033983E+30</v>
      </c>
      <c r="GLZ51" s="1847"/>
      <c r="GMA51" s="1847">
        <f t="shared" ref="GMA51" si="10720">GLY51*$C$51</f>
        <v>8.7438417256359826E+30</v>
      </c>
      <c r="GMB51" s="1847"/>
      <c r="GMC51" s="1847">
        <f t="shared" ref="GMC51" si="10721">GMA51*$C$51</f>
        <v>8.9624377687768815E+30</v>
      </c>
      <c r="GMD51" s="1847"/>
      <c r="GME51" s="1847">
        <f t="shared" ref="GME51" si="10722">GMC51*$C$51</f>
        <v>9.1864987129963022E+30</v>
      </c>
      <c r="GMF51" s="1847"/>
      <c r="GMG51" s="1847">
        <f t="shared" ref="GMG51" si="10723">GME51*$C$51</f>
        <v>9.4161611808212095E+30</v>
      </c>
      <c r="GMH51" s="1847"/>
      <c r="GMI51" s="1847">
        <f t="shared" ref="GMI51" si="10724">GMG51*$C$51</f>
        <v>9.6515652103417384E+30</v>
      </c>
      <c r="GMJ51" s="1847"/>
      <c r="GMK51" s="1847">
        <f t="shared" ref="GMK51" si="10725">GMI51*$C$51</f>
        <v>9.892854340600281E+30</v>
      </c>
      <c r="GML51" s="1847"/>
      <c r="GMM51" s="1847">
        <f t="shared" ref="GMM51" si="10726">GMK51*$C$51</f>
        <v>1.0140175699115287E+31</v>
      </c>
      <c r="GMN51" s="1847"/>
      <c r="GMO51" s="1847">
        <f t="shared" ref="GMO51" si="10727">GMM51*$C$51</f>
        <v>1.0393680091593167E+31</v>
      </c>
      <c r="GMP51" s="1847"/>
      <c r="GMQ51" s="1847">
        <f t="shared" ref="GMQ51" si="10728">GMO51*$C$51</f>
        <v>1.0653522093882995E+31</v>
      </c>
      <c r="GMR51" s="1847"/>
      <c r="GMS51" s="1847">
        <f t="shared" ref="GMS51" si="10729">GMQ51*$C$51</f>
        <v>1.091986014623007E+31</v>
      </c>
      <c r="GMT51" s="1847"/>
      <c r="GMU51" s="1847">
        <f t="shared" ref="GMU51" si="10730">GMS51*$C$51</f>
        <v>1.1192856649885821E+31</v>
      </c>
      <c r="GMV51" s="1847"/>
      <c r="GMW51" s="1847">
        <f t="shared" ref="GMW51" si="10731">GMU51*$C$51</f>
        <v>1.1472678066132965E+31</v>
      </c>
      <c r="GMX51" s="1847"/>
      <c r="GMY51" s="1847">
        <f t="shared" ref="GMY51" si="10732">GMW51*$C$51</f>
        <v>1.1759495017786289E+31</v>
      </c>
      <c r="GMZ51" s="1847"/>
      <c r="GNA51" s="1847">
        <f t="shared" ref="GNA51" si="10733">GMY51*$C$51</f>
        <v>1.2053482393230945E+31</v>
      </c>
      <c r="GNB51" s="1847"/>
      <c r="GNC51" s="1847">
        <f t="shared" ref="GNC51" si="10734">GNA51*$C$51</f>
        <v>1.2354819453061718E+31</v>
      </c>
      <c r="GND51" s="1847"/>
      <c r="GNE51" s="1847">
        <f t="shared" ref="GNE51" si="10735">GNC51*$C$51</f>
        <v>1.2663689939388261E+31</v>
      </c>
      <c r="GNF51" s="1847"/>
      <c r="GNG51" s="1847">
        <f t="shared" ref="GNG51" si="10736">GNE51*$C$51</f>
        <v>1.2980282187872967E+31</v>
      </c>
      <c r="GNH51" s="1847"/>
      <c r="GNI51" s="1847">
        <f t="shared" ref="GNI51" si="10737">GNG51*$C$51</f>
        <v>1.330478924256979E+31</v>
      </c>
      <c r="GNJ51" s="1847"/>
      <c r="GNK51" s="1847">
        <f t="shared" ref="GNK51" si="10738">GNI51*$C$51</f>
        <v>1.3637408973634033E+31</v>
      </c>
      <c r="GNL51" s="1847"/>
      <c r="GNM51" s="1847">
        <f t="shared" ref="GNM51" si="10739">GNK51*$C$51</f>
        <v>1.3978344197974883E+31</v>
      </c>
      <c r="GNN51" s="1847"/>
      <c r="GNO51" s="1847">
        <f t="shared" ref="GNO51" si="10740">GNM51*$C$51</f>
        <v>1.4327802802924253E+31</v>
      </c>
      <c r="GNP51" s="1847"/>
      <c r="GNQ51" s="1847">
        <f t="shared" ref="GNQ51" si="10741">GNO51*$C$51</f>
        <v>1.4685997872997358E+31</v>
      </c>
      <c r="GNR51" s="1847"/>
      <c r="GNS51" s="1847">
        <f t="shared" ref="GNS51" si="10742">GNQ51*$C$51</f>
        <v>1.5053147819822291E+31</v>
      </c>
      <c r="GNT51" s="1847"/>
      <c r="GNU51" s="1847">
        <f t="shared" ref="GNU51" si="10743">GNS51*$C$51</f>
        <v>1.5429476515317846E+31</v>
      </c>
      <c r="GNV51" s="1847"/>
      <c r="GNW51" s="1847">
        <f t="shared" ref="GNW51" si="10744">GNU51*$C$51</f>
        <v>1.581521342820079E+31</v>
      </c>
      <c r="GNX51" s="1847"/>
      <c r="GNY51" s="1847">
        <f t="shared" ref="GNY51" si="10745">GNW51*$C$51</f>
        <v>1.6210593763905809E+31</v>
      </c>
      <c r="GNZ51" s="1847"/>
      <c r="GOA51" s="1847">
        <f t="shared" ref="GOA51" si="10746">GNY51*$C$51</f>
        <v>1.6615858608003451E+31</v>
      </c>
      <c r="GOB51" s="1847"/>
      <c r="GOC51" s="1847">
        <f t="shared" ref="GOC51" si="10747">GOA51*$C$51</f>
        <v>1.7031255073203537E+31</v>
      </c>
      <c r="GOD51" s="1847"/>
      <c r="GOE51" s="1847">
        <f t="shared" ref="GOE51" si="10748">GOC51*$C$51</f>
        <v>1.7457036450033624E+31</v>
      </c>
      <c r="GOF51" s="1847"/>
      <c r="GOG51" s="1847">
        <f t="shared" ref="GOG51" si="10749">GOE51*$C$51</f>
        <v>1.7893462361284463E+31</v>
      </c>
      <c r="GOH51" s="1847"/>
      <c r="GOI51" s="1847">
        <f t="shared" ref="GOI51" si="10750">GOG51*$C$51</f>
        <v>1.8340798920316574E+31</v>
      </c>
      <c r="GOJ51" s="1847"/>
      <c r="GOK51" s="1847">
        <f t="shared" ref="GOK51" si="10751">GOI51*$C$51</f>
        <v>1.8799318893324487E+31</v>
      </c>
      <c r="GOL51" s="1847"/>
      <c r="GOM51" s="1847">
        <f t="shared" ref="GOM51" si="10752">GOK51*$C$51</f>
        <v>1.9269301865657598E+31</v>
      </c>
      <c r="GON51" s="1847"/>
      <c r="GOO51" s="1847">
        <f t="shared" ref="GOO51" si="10753">GOM51*$C$51</f>
        <v>1.9751034412299037E+31</v>
      </c>
      <c r="GOP51" s="1847"/>
      <c r="GOQ51" s="1847">
        <f t="shared" ref="GOQ51" si="10754">GOO51*$C$51</f>
        <v>2.024481027260651E+31</v>
      </c>
      <c r="GOR51" s="1847"/>
      <c r="GOS51" s="1847">
        <f t="shared" ref="GOS51" si="10755">GOQ51*$C$51</f>
        <v>2.0750930529421672E+31</v>
      </c>
      <c r="GOT51" s="1847"/>
      <c r="GOU51" s="1847">
        <f t="shared" ref="GOU51" si="10756">GOS51*$C$51</f>
        <v>2.1269703792657213E+31</v>
      </c>
      <c r="GOV51" s="1847"/>
      <c r="GOW51" s="1847">
        <f t="shared" ref="GOW51" si="10757">GOU51*$C$51</f>
        <v>2.1801446387473643E+31</v>
      </c>
      <c r="GOX51" s="1847"/>
      <c r="GOY51" s="1847">
        <f t="shared" ref="GOY51" si="10758">GOW51*$C$51</f>
        <v>2.234648254716048E+31</v>
      </c>
      <c r="GOZ51" s="1847"/>
      <c r="GPA51" s="1847">
        <f t="shared" ref="GPA51" si="10759">GOY51*$C$51</f>
        <v>2.2905144610839488E+31</v>
      </c>
      <c r="GPB51" s="1847"/>
      <c r="GPC51" s="1847">
        <f t="shared" ref="GPC51" si="10760">GPA51*$C$51</f>
        <v>2.3477773226110474E+31</v>
      </c>
      <c r="GPD51" s="1847"/>
      <c r="GPE51" s="1847">
        <f t="shared" ref="GPE51" si="10761">GPC51*$C$51</f>
        <v>2.4064717556763234E+31</v>
      </c>
      <c r="GPF51" s="1847"/>
      <c r="GPG51" s="1847">
        <f t="shared" ref="GPG51" si="10762">GPE51*$C$51</f>
        <v>2.4666335495682311E+31</v>
      </c>
      <c r="GPH51" s="1847"/>
      <c r="GPI51" s="1847">
        <f t="shared" ref="GPI51" si="10763">GPG51*$C$51</f>
        <v>2.5282993883074367E+31</v>
      </c>
      <c r="GPJ51" s="1847"/>
      <c r="GPK51" s="1847">
        <f t="shared" ref="GPK51" si="10764">GPI51*$C$51</f>
        <v>2.5915068730151223E+31</v>
      </c>
      <c r="GPL51" s="1847"/>
      <c r="GPM51" s="1847">
        <f t="shared" ref="GPM51" si="10765">GPK51*$C$51</f>
        <v>2.6562945448405001E+31</v>
      </c>
      <c r="GPN51" s="1847"/>
      <c r="GPO51" s="1847">
        <f t="shared" ref="GPO51" si="10766">GPM51*$C$51</f>
        <v>2.7227019084615125E+31</v>
      </c>
      <c r="GPP51" s="1847"/>
      <c r="GPQ51" s="1847">
        <f t="shared" ref="GPQ51" si="10767">GPO51*$C$51</f>
        <v>2.7907694561730502E+31</v>
      </c>
      <c r="GPR51" s="1847"/>
      <c r="GPS51" s="1847">
        <f t="shared" ref="GPS51" si="10768">GPQ51*$C$51</f>
        <v>2.8605386925773763E+31</v>
      </c>
      <c r="GPT51" s="1847"/>
      <c r="GPU51" s="1847">
        <f t="shared" ref="GPU51" si="10769">GPS51*$C$51</f>
        <v>2.9320521598918105E+31</v>
      </c>
      <c r="GPV51" s="1847"/>
      <c r="GPW51" s="1847">
        <f t="shared" ref="GPW51" si="10770">GPU51*$C$51</f>
        <v>3.0053534638891056E+31</v>
      </c>
      <c r="GPX51" s="1847"/>
      <c r="GPY51" s="1847">
        <f t="shared" ref="GPY51" si="10771">GPW51*$C$51</f>
        <v>3.0804873004863329E+31</v>
      </c>
      <c r="GPZ51" s="1847"/>
      <c r="GQA51" s="1847">
        <f t="shared" ref="GQA51" si="10772">GPY51*$C$51</f>
        <v>3.1574994829984908E+31</v>
      </c>
      <c r="GQB51" s="1847"/>
      <c r="GQC51" s="1847">
        <f t="shared" ref="GQC51" si="10773">GQA51*$C$51</f>
        <v>3.2364369700734528E+31</v>
      </c>
      <c r="GQD51" s="1847"/>
      <c r="GQE51" s="1847">
        <f t="shared" ref="GQE51" si="10774">GQC51*$C$51</f>
        <v>3.317347894325289E+31</v>
      </c>
      <c r="GQF51" s="1847"/>
      <c r="GQG51" s="1847">
        <f t="shared" ref="GQG51" si="10775">GQE51*$C$51</f>
        <v>3.4002815916834208E+31</v>
      </c>
      <c r="GQH51" s="1847"/>
      <c r="GQI51" s="1847">
        <f t="shared" ref="GQI51" si="10776">GQG51*$C$51</f>
        <v>3.4852886314755061E+31</v>
      </c>
      <c r="GQJ51" s="1847"/>
      <c r="GQK51" s="1847">
        <f t="shared" ref="GQK51" si="10777">GQI51*$C$51</f>
        <v>3.5724208472623936E+31</v>
      </c>
      <c r="GQL51" s="1847"/>
      <c r="GQM51" s="1847">
        <f t="shared" ref="GQM51" si="10778">GQK51*$C$51</f>
        <v>3.661731368443953E+31</v>
      </c>
      <c r="GQN51" s="1847"/>
      <c r="GQO51" s="1847">
        <f t="shared" ref="GQO51" si="10779">GQM51*$C$51</f>
        <v>3.7532746526550514E+31</v>
      </c>
      <c r="GQP51" s="1847"/>
      <c r="GQQ51" s="1847">
        <f t="shared" ref="GQQ51" si="10780">GQO51*$C$51</f>
        <v>3.8471065189714276E+31</v>
      </c>
      <c r="GQR51" s="1847"/>
      <c r="GQS51" s="1847">
        <f t="shared" ref="GQS51" si="10781">GQQ51*$C$51</f>
        <v>3.9432841819457129E+31</v>
      </c>
      <c r="GQT51" s="1847"/>
      <c r="GQU51" s="1847">
        <f t="shared" ref="GQU51" si="10782">GQS51*$C$51</f>
        <v>4.0418662864943552E+31</v>
      </c>
      <c r="GQV51" s="1847"/>
      <c r="GQW51" s="1847">
        <f t="shared" ref="GQW51" si="10783">GQU51*$C$51</f>
        <v>4.1429129436567133E+31</v>
      </c>
      <c r="GQX51" s="1847"/>
      <c r="GQY51" s="1847">
        <f t="shared" ref="GQY51" si="10784">GQW51*$C$51</f>
        <v>4.2464857672481305E+31</v>
      </c>
      <c r="GQZ51" s="1847"/>
      <c r="GRA51" s="1847">
        <f t="shared" ref="GRA51" si="10785">GQY51*$C$51</f>
        <v>4.3526479114293334E+31</v>
      </c>
      <c r="GRB51" s="1847"/>
      <c r="GRC51" s="1847">
        <f t="shared" ref="GRC51" si="10786">GRA51*$C$51</f>
        <v>4.4614641092150666E+31</v>
      </c>
      <c r="GRD51" s="1847"/>
      <c r="GRE51" s="1847">
        <f t="shared" ref="GRE51" si="10787">GRC51*$C$51</f>
        <v>4.573000711945443E+31</v>
      </c>
      <c r="GRF51" s="1847"/>
      <c r="GRG51" s="1847">
        <f t="shared" ref="GRG51" si="10788">GRE51*$C$51</f>
        <v>4.6873257297440786E+31</v>
      </c>
      <c r="GRH51" s="1847"/>
      <c r="GRI51" s="1847">
        <f t="shared" ref="GRI51" si="10789">GRG51*$C$51</f>
        <v>4.8045088729876799E+31</v>
      </c>
      <c r="GRJ51" s="1847"/>
      <c r="GRK51" s="1847">
        <f t="shared" ref="GRK51" si="10790">GRI51*$C$51</f>
        <v>4.9246215948123713E+31</v>
      </c>
      <c r="GRL51" s="1847"/>
      <c r="GRM51" s="1847">
        <f t="shared" ref="GRM51" si="10791">GRK51*$C$51</f>
        <v>5.0477371346826799E+31</v>
      </c>
      <c r="GRN51" s="1847"/>
      <c r="GRO51" s="1847">
        <f t="shared" ref="GRO51" si="10792">GRM51*$C$51</f>
        <v>5.1739305630497467E+31</v>
      </c>
      <c r="GRP51" s="1847"/>
      <c r="GRQ51" s="1847">
        <f t="shared" ref="GRQ51" si="10793">GRO51*$C$51</f>
        <v>5.3032788271259897E+31</v>
      </c>
      <c r="GRR51" s="1847"/>
      <c r="GRS51" s="1847">
        <f t="shared" ref="GRS51" si="10794">GRQ51*$C$51</f>
        <v>5.4358607978041393E+31</v>
      </c>
      <c r="GRT51" s="1847"/>
      <c r="GRU51" s="1847">
        <f t="shared" ref="GRU51" si="10795">GRS51*$C$51</f>
        <v>5.5717573177492421E+31</v>
      </c>
      <c r="GRV51" s="1847"/>
      <c r="GRW51" s="1847">
        <f t="shared" ref="GRW51" si="10796">GRU51*$C$51</f>
        <v>5.7110512506929724E+31</v>
      </c>
      <c r="GRX51" s="1847"/>
      <c r="GRY51" s="1847">
        <f t="shared" ref="GRY51" si="10797">GRW51*$C$51</f>
        <v>5.853827531960296E+31</v>
      </c>
      <c r="GRZ51" s="1847"/>
      <c r="GSA51" s="1847">
        <f t="shared" ref="GSA51" si="10798">GRY51*$C$51</f>
        <v>6.000173220259303E+31</v>
      </c>
      <c r="GSB51" s="1847"/>
      <c r="GSC51" s="1847">
        <f t="shared" ref="GSC51" si="10799">GSA51*$C$51</f>
        <v>6.1501775507657849E+31</v>
      </c>
      <c r="GSD51" s="1847"/>
      <c r="GSE51" s="1847">
        <f t="shared" ref="GSE51" si="10800">GSC51*$C$51</f>
        <v>6.3039319895349294E+31</v>
      </c>
      <c r="GSF51" s="1847"/>
      <c r="GSG51" s="1847">
        <f t="shared" ref="GSG51" si="10801">GSE51*$C$51</f>
        <v>6.461530289273302E+31</v>
      </c>
      <c r="GSH51" s="1847"/>
      <c r="GSI51" s="1847">
        <f t="shared" ref="GSI51" si="10802">GSG51*$C$51</f>
        <v>6.6230685465051339E+31</v>
      </c>
      <c r="GSJ51" s="1847"/>
      <c r="GSK51" s="1847">
        <f t="shared" ref="GSK51" si="10803">GSI51*$C$51</f>
        <v>6.7886452601677616E+31</v>
      </c>
      <c r="GSL51" s="1847"/>
      <c r="GSM51" s="1847">
        <f t="shared" ref="GSM51" si="10804">GSK51*$C$51</f>
        <v>6.9583613916719546E+31</v>
      </c>
      <c r="GSN51" s="1847"/>
      <c r="GSO51" s="1847">
        <f t="shared" ref="GSO51" si="10805">GSM51*$C$51</f>
        <v>7.1323204264637528E+31</v>
      </c>
      <c r="GSP51" s="1847"/>
      <c r="GSQ51" s="1847">
        <f t="shared" ref="GSQ51" si="10806">GSO51*$C$51</f>
        <v>7.3106284371253463E+31</v>
      </c>
      <c r="GSR51" s="1847"/>
      <c r="GSS51" s="1847">
        <f t="shared" ref="GSS51" si="10807">GSQ51*$C$51</f>
        <v>7.4933941480534794E+31</v>
      </c>
      <c r="GST51" s="1847"/>
      <c r="GSU51" s="1847">
        <f t="shared" ref="GSU51" si="10808">GSS51*$C$51</f>
        <v>7.6807290017548159E+31</v>
      </c>
      <c r="GSV51" s="1847"/>
      <c r="GSW51" s="1847">
        <f t="shared" ref="GSW51" si="10809">GSU51*$C$51</f>
        <v>7.8727472267986856E+31</v>
      </c>
      <c r="GSX51" s="1847"/>
      <c r="GSY51" s="1847">
        <f t="shared" ref="GSY51" si="10810">GSW51*$C$51</f>
        <v>8.0695659074686521E+31</v>
      </c>
      <c r="GSZ51" s="1847"/>
      <c r="GTA51" s="1847">
        <f t="shared" ref="GTA51" si="10811">GSY51*$C$51</f>
        <v>8.2713050551553681E+31</v>
      </c>
      <c r="GTB51" s="1847"/>
      <c r="GTC51" s="1847">
        <f t="shared" ref="GTC51" si="10812">GTA51*$C$51</f>
        <v>8.4780876815342518E+31</v>
      </c>
      <c r="GTD51" s="1847"/>
      <c r="GTE51" s="1847">
        <f t="shared" ref="GTE51" si="10813">GTC51*$C$51</f>
        <v>8.6900398735726082E+31</v>
      </c>
      <c r="GTF51" s="1847"/>
      <c r="GTG51" s="1847">
        <f t="shared" ref="GTG51" si="10814">GTE51*$C$51</f>
        <v>8.9072908704119226E+31</v>
      </c>
      <c r="GTH51" s="1847"/>
      <c r="GTI51" s="1847">
        <f t="shared" ref="GTI51" si="10815">GTG51*$C$51</f>
        <v>9.1299731421722196E+31</v>
      </c>
      <c r="GTJ51" s="1847"/>
      <c r="GTK51" s="1847">
        <f t="shared" ref="GTK51" si="10816">GTI51*$C$51</f>
        <v>9.358222470726525E+31</v>
      </c>
      <c r="GTL51" s="1847"/>
      <c r="GTM51" s="1847">
        <f t="shared" ref="GTM51" si="10817">GTK51*$C$51</f>
        <v>9.5921780324946866E+31</v>
      </c>
      <c r="GTN51" s="1847"/>
      <c r="GTO51" s="1847">
        <f t="shared" ref="GTO51" si="10818">GTM51*$C$51</f>
        <v>9.8319824833070529E+31</v>
      </c>
      <c r="GTP51" s="1847"/>
      <c r="GTQ51" s="1847">
        <f t="shared" ref="GTQ51" si="10819">GTO51*$C$51</f>
        <v>1.0077782045389728E+32</v>
      </c>
      <c r="GTR51" s="1847"/>
      <c r="GTS51" s="1847">
        <f t="shared" ref="GTS51" si="10820">GTQ51*$C$51</f>
        <v>1.0329726596524471E+32</v>
      </c>
      <c r="GTT51" s="1847"/>
      <c r="GTU51" s="1847">
        <f t="shared" ref="GTU51" si="10821">GTS51*$C$51</f>
        <v>1.0587969761437583E+32</v>
      </c>
      <c r="GTV51" s="1847"/>
      <c r="GTW51" s="1847">
        <f t="shared" ref="GTW51" si="10822">GTU51*$C$51</f>
        <v>1.0852669005473521E+32</v>
      </c>
      <c r="GTX51" s="1847"/>
      <c r="GTY51" s="1847">
        <f t="shared" ref="GTY51" si="10823">GTW51*$C$51</f>
        <v>1.1123985730610358E+32</v>
      </c>
      <c r="GTZ51" s="1847"/>
      <c r="GUA51" s="1847">
        <f t="shared" ref="GUA51" si="10824">GTY51*$C$51</f>
        <v>1.1402085373875617E+32</v>
      </c>
      <c r="GUB51" s="1847"/>
      <c r="GUC51" s="1847">
        <f t="shared" ref="GUC51" si="10825">GUA51*$C$51</f>
        <v>1.1687137508222506E+32</v>
      </c>
      <c r="GUD51" s="1847"/>
      <c r="GUE51" s="1847">
        <f t="shared" ref="GUE51" si="10826">GUC51*$C$51</f>
        <v>1.1979315945928068E+32</v>
      </c>
      <c r="GUF51" s="1847"/>
      <c r="GUG51" s="1847">
        <f t="shared" ref="GUG51" si="10827">GUE51*$C$51</f>
        <v>1.2278798844576268E+32</v>
      </c>
      <c r="GUH51" s="1847"/>
      <c r="GUI51" s="1847">
        <f t="shared" ref="GUI51" si="10828">GUG51*$C$51</f>
        <v>1.2585768815690674E+32</v>
      </c>
      <c r="GUJ51" s="1847"/>
      <c r="GUK51" s="1847">
        <f t="shared" ref="GUK51" si="10829">GUI51*$C$51</f>
        <v>1.290041303608294E+32</v>
      </c>
      <c r="GUL51" s="1847"/>
      <c r="GUM51" s="1847">
        <f t="shared" ref="GUM51" si="10830">GUK51*$C$51</f>
        <v>1.3222923361985012E+32</v>
      </c>
      <c r="GUN51" s="1847"/>
      <c r="GUO51" s="1847">
        <f t="shared" ref="GUO51" si="10831">GUM51*$C$51</f>
        <v>1.3553496446034637E+32</v>
      </c>
      <c r="GUP51" s="1847"/>
      <c r="GUQ51" s="1847">
        <f t="shared" ref="GUQ51" si="10832">GUO51*$C$51</f>
        <v>1.3892333857185501E+32</v>
      </c>
      <c r="GUR51" s="1847"/>
      <c r="GUS51" s="1847">
        <f t="shared" ref="GUS51" si="10833">GUQ51*$C$51</f>
        <v>1.4239642203615136E+32</v>
      </c>
      <c r="GUT51" s="1847"/>
      <c r="GUU51" s="1847">
        <f t="shared" ref="GUU51" si="10834">GUS51*$C$51</f>
        <v>1.4595633258705514E+32</v>
      </c>
      <c r="GUV51" s="1847"/>
      <c r="GUW51" s="1847">
        <f t="shared" ref="GUW51" si="10835">GUU51*$C$51</f>
        <v>1.4960524090173151E+32</v>
      </c>
      <c r="GUX51" s="1847"/>
      <c r="GUY51" s="1847">
        <f t="shared" ref="GUY51" si="10836">GUW51*$C$51</f>
        <v>1.5334537192427479E+32</v>
      </c>
      <c r="GUZ51" s="1847"/>
      <c r="GVA51" s="1847">
        <f t="shared" ref="GVA51" si="10837">GUY51*$C$51</f>
        <v>1.5717900622238165E+32</v>
      </c>
      <c r="GVB51" s="1847"/>
      <c r="GVC51" s="1847">
        <f t="shared" ref="GVC51" si="10838">GVA51*$C$51</f>
        <v>1.6110848137794118E+32</v>
      </c>
      <c r="GVD51" s="1847"/>
      <c r="GVE51" s="1847">
        <f t="shared" ref="GVE51" si="10839">GVC51*$C$51</f>
        <v>1.6513619341238968E+32</v>
      </c>
      <c r="GVF51" s="1847"/>
      <c r="GVG51" s="1847">
        <f t="shared" ref="GVG51" si="10840">GVE51*$C$51</f>
        <v>1.692645982476994E+32</v>
      </c>
      <c r="GVH51" s="1847"/>
      <c r="GVI51" s="1847">
        <f t="shared" ref="GVI51" si="10841">GVG51*$C$51</f>
        <v>1.7349621320389186E+32</v>
      </c>
      <c r="GVJ51" s="1847"/>
      <c r="GVK51" s="1847">
        <f t="shared" ref="GVK51" si="10842">GVI51*$C$51</f>
        <v>1.7783361853398914E+32</v>
      </c>
      <c r="GVL51" s="1847"/>
      <c r="GVM51" s="1847">
        <f t="shared" ref="GVM51" si="10843">GVK51*$C$51</f>
        <v>1.8227945899733887E+32</v>
      </c>
      <c r="GVN51" s="1847"/>
      <c r="GVO51" s="1847">
        <f t="shared" ref="GVO51" si="10844">GVM51*$C$51</f>
        <v>1.8683644547227233E+32</v>
      </c>
      <c r="GVP51" s="1847"/>
      <c r="GVQ51" s="1847">
        <f t="shared" ref="GVQ51" si="10845">GVO51*$C$51</f>
        <v>1.9150735660907912E+32</v>
      </c>
      <c r="GVR51" s="1847"/>
      <c r="GVS51" s="1847">
        <f t="shared" ref="GVS51" si="10846">GVQ51*$C$51</f>
        <v>1.9629504052430607E+32</v>
      </c>
      <c r="GVT51" s="1847"/>
      <c r="GVU51" s="1847">
        <f t="shared" ref="GVU51" si="10847">GVS51*$C$51</f>
        <v>2.0120241653741369E+32</v>
      </c>
      <c r="GVV51" s="1847"/>
      <c r="GVW51" s="1847">
        <f t="shared" ref="GVW51" si="10848">GVU51*$C$51</f>
        <v>2.0623247695084902E+32</v>
      </c>
      <c r="GVX51" s="1847"/>
      <c r="GVY51" s="1847">
        <f t="shared" ref="GVY51" si="10849">GVW51*$C$51</f>
        <v>2.1138828887462023E+32</v>
      </c>
      <c r="GVZ51" s="1847"/>
      <c r="GWA51" s="1847">
        <f t="shared" ref="GWA51" si="10850">GVY51*$C$51</f>
        <v>2.1667299609648573E+32</v>
      </c>
      <c r="GWB51" s="1847"/>
      <c r="GWC51" s="1847">
        <f t="shared" ref="GWC51" si="10851">GWA51*$C$51</f>
        <v>2.2208982099889784E+32</v>
      </c>
      <c r="GWD51" s="1847"/>
      <c r="GWE51" s="1847">
        <f t="shared" ref="GWE51" si="10852">GWC51*$C$51</f>
        <v>2.2764206652387025E+32</v>
      </c>
      <c r="GWF51" s="1847"/>
      <c r="GWG51" s="1847">
        <f t="shared" ref="GWG51" si="10853">GWE51*$C$51</f>
        <v>2.3333311818696698E+32</v>
      </c>
      <c r="GWH51" s="1847"/>
      <c r="GWI51" s="1847">
        <f t="shared" ref="GWI51" si="10854">GWG51*$C$51</f>
        <v>2.3916644614164112E+32</v>
      </c>
      <c r="GWJ51" s="1847"/>
      <c r="GWK51" s="1847">
        <f t="shared" ref="GWK51" si="10855">GWI51*$C$51</f>
        <v>2.4514560729518211E+32</v>
      </c>
      <c r="GWL51" s="1847"/>
      <c r="GWM51" s="1847">
        <f t="shared" ref="GWM51" si="10856">GWK51*$C$51</f>
        <v>2.5127424747756164E+32</v>
      </c>
      <c r="GWN51" s="1847"/>
      <c r="GWO51" s="1847">
        <f t="shared" ref="GWO51" si="10857">GWM51*$C$51</f>
        <v>2.5755610366450065E+32</v>
      </c>
      <c r="GWP51" s="1847"/>
      <c r="GWQ51" s="1847">
        <f t="shared" ref="GWQ51" si="10858">GWO51*$C$51</f>
        <v>2.6399500625611316E+32</v>
      </c>
      <c r="GWR51" s="1847"/>
      <c r="GWS51" s="1847">
        <f t="shared" ref="GWS51" si="10859">GWQ51*$C$51</f>
        <v>2.7059488141251598E+32</v>
      </c>
      <c r="GWT51" s="1847"/>
      <c r="GWU51" s="1847">
        <f t="shared" ref="GWU51" si="10860">GWS51*$C$51</f>
        <v>2.7735975344782885E+32</v>
      </c>
      <c r="GWV51" s="1847"/>
      <c r="GWW51" s="1847">
        <f t="shared" ref="GWW51" si="10861">GWU51*$C$51</f>
        <v>2.8429374728402453E+32</v>
      </c>
      <c r="GWX51" s="1847"/>
      <c r="GWY51" s="1847">
        <f t="shared" ref="GWY51" si="10862">GWW51*$C$51</f>
        <v>2.9140109096612511E+32</v>
      </c>
      <c r="GWZ51" s="1847"/>
      <c r="GXA51" s="1847">
        <f t="shared" ref="GXA51" si="10863">GWY51*$C$51</f>
        <v>2.986861182402782E+32</v>
      </c>
      <c r="GXB51" s="1847"/>
      <c r="GXC51" s="1847">
        <f t="shared" ref="GXC51" si="10864">GXA51*$C$51</f>
        <v>3.0615327119628512E+32</v>
      </c>
      <c r="GXD51" s="1847"/>
      <c r="GXE51" s="1847">
        <f t="shared" ref="GXE51" si="10865">GXC51*$C$51</f>
        <v>3.1380710297619221E+32</v>
      </c>
      <c r="GXF51" s="1847"/>
      <c r="GXG51" s="1847">
        <f t="shared" ref="GXG51" si="10866">GXE51*$C$51</f>
        <v>3.2165228055059699E+32</v>
      </c>
      <c r="GXH51" s="1847"/>
      <c r="GXI51" s="1847">
        <f t="shared" ref="GXI51" si="10867">GXG51*$C$51</f>
        <v>3.2969358756436186E+32</v>
      </c>
      <c r="GXJ51" s="1847"/>
      <c r="GXK51" s="1847">
        <f t="shared" ref="GXK51" si="10868">GXI51*$C$51</f>
        <v>3.3793592725347085E+32</v>
      </c>
      <c r="GXL51" s="1847"/>
      <c r="GXM51" s="1847">
        <f t="shared" ref="GXM51" si="10869">GXK51*$C$51</f>
        <v>3.463843254348076E+32</v>
      </c>
      <c r="GXN51" s="1847"/>
      <c r="GXO51" s="1847">
        <f t="shared" ref="GXO51" si="10870">GXM51*$C$51</f>
        <v>3.5504393357067778E+32</v>
      </c>
      <c r="GXP51" s="1847"/>
      <c r="GXQ51" s="1847">
        <f t="shared" ref="GXQ51" si="10871">GXO51*$C$51</f>
        <v>3.6392003190994473E+32</v>
      </c>
      <c r="GXR51" s="1847"/>
      <c r="GXS51" s="1847">
        <f t="shared" ref="GXS51" si="10872">GXQ51*$C$51</f>
        <v>3.7301803270769335E+32</v>
      </c>
      <c r="GXT51" s="1847"/>
      <c r="GXU51" s="1847">
        <f t="shared" ref="GXU51" si="10873">GXS51*$C$51</f>
        <v>3.8234348352538568E+32</v>
      </c>
      <c r="GXV51" s="1847"/>
      <c r="GXW51" s="1847">
        <f t="shared" ref="GXW51" si="10874">GXU51*$C$51</f>
        <v>3.9190207061352028E+32</v>
      </c>
      <c r="GXX51" s="1847"/>
      <c r="GXY51" s="1847">
        <f t="shared" ref="GXY51" si="10875">GXW51*$C$51</f>
        <v>4.0169962237885823E+32</v>
      </c>
      <c r="GXZ51" s="1847"/>
      <c r="GYA51" s="1847">
        <f t="shared" ref="GYA51" si="10876">GXY51*$C$51</f>
        <v>4.1174211293832963E+32</v>
      </c>
      <c r="GYB51" s="1847"/>
      <c r="GYC51" s="1847">
        <f t="shared" ref="GYC51" si="10877">GYA51*$C$51</f>
        <v>4.2203566576178781E+32</v>
      </c>
      <c r="GYD51" s="1847"/>
      <c r="GYE51" s="1847">
        <f t="shared" ref="GYE51" si="10878">GYC51*$C$51</f>
        <v>4.3258655740583244E+32</v>
      </c>
      <c r="GYF51" s="1847"/>
      <c r="GYG51" s="1847">
        <f t="shared" ref="GYG51" si="10879">GYE51*$C$51</f>
        <v>4.4340122134097823E+32</v>
      </c>
      <c r="GYH51" s="1847"/>
      <c r="GYI51" s="1847">
        <f t="shared" ref="GYI51" si="10880">GYG51*$C$51</f>
        <v>4.5448625187450264E+32</v>
      </c>
      <c r="GYJ51" s="1847"/>
      <c r="GYK51" s="1847">
        <f t="shared" ref="GYK51" si="10881">GYI51*$C$51</f>
        <v>4.6584840817136516E+32</v>
      </c>
      <c r="GYL51" s="1847"/>
      <c r="GYM51" s="1847">
        <f t="shared" ref="GYM51" si="10882">GYK51*$C$51</f>
        <v>4.7749461837564925E+32</v>
      </c>
      <c r="GYN51" s="1847"/>
      <c r="GYO51" s="1847">
        <f t="shared" ref="GYO51" si="10883">GYM51*$C$51</f>
        <v>4.894319838350404E+32</v>
      </c>
      <c r="GYP51" s="1847"/>
      <c r="GYQ51" s="1847">
        <f t="shared" ref="GYQ51" si="10884">GYO51*$C$51</f>
        <v>5.016677834309164E+32</v>
      </c>
      <c r="GYR51" s="1847"/>
      <c r="GYS51" s="1847">
        <f t="shared" ref="GYS51" si="10885">GYQ51*$C$51</f>
        <v>5.1420947801668925E+32</v>
      </c>
      <c r="GYT51" s="1847"/>
      <c r="GYU51" s="1847">
        <f t="shared" ref="GYU51" si="10886">GYS51*$C$51</f>
        <v>5.2706471496710647E+32</v>
      </c>
      <c r="GYV51" s="1847"/>
      <c r="GYW51" s="1847">
        <f t="shared" ref="GYW51" si="10887">GYU51*$C$51</f>
        <v>5.4024133284128407E+32</v>
      </c>
      <c r="GYX51" s="1847"/>
      <c r="GYY51" s="1847">
        <f t="shared" ref="GYY51" si="10888">GYW51*$C$51</f>
        <v>5.537473661623161E+32</v>
      </c>
      <c r="GYZ51" s="1847"/>
      <c r="GZA51" s="1847">
        <f t="shared" ref="GZA51" si="10889">GYY51*$C$51</f>
        <v>5.6759105031637393E+32</v>
      </c>
      <c r="GZB51" s="1847"/>
      <c r="GZC51" s="1847">
        <f t="shared" ref="GZC51" si="10890">GZA51*$C$51</f>
        <v>5.8178082657428325E+32</v>
      </c>
      <c r="GZD51" s="1847"/>
      <c r="GZE51" s="1847">
        <f t="shared" ref="GZE51" si="10891">GZC51*$C$51</f>
        <v>5.9632534723864025E+32</v>
      </c>
      <c r="GZF51" s="1847"/>
      <c r="GZG51" s="1847">
        <f t="shared" ref="GZG51" si="10892">GZE51*$C$51</f>
        <v>6.1123348091960618E+32</v>
      </c>
      <c r="GZH51" s="1847"/>
      <c r="GZI51" s="1847">
        <f t="shared" ref="GZI51" si="10893">GZG51*$C$51</f>
        <v>6.2651431794259629E+32</v>
      </c>
      <c r="GZJ51" s="1847"/>
      <c r="GZK51" s="1847">
        <f t="shared" ref="GZK51" si="10894">GZI51*$C$51</f>
        <v>6.4217717589116114E+32</v>
      </c>
      <c r="GZL51" s="1847"/>
      <c r="GZM51" s="1847">
        <f t="shared" ref="GZM51" si="10895">GZK51*$C$51</f>
        <v>6.5823160528844011E+32</v>
      </c>
      <c r="GZN51" s="1847"/>
      <c r="GZO51" s="1847">
        <f t="shared" ref="GZO51" si="10896">GZM51*$C$51</f>
        <v>6.7468739542065102E+32</v>
      </c>
      <c r="GZP51" s="1847"/>
      <c r="GZQ51" s="1847">
        <f t="shared" ref="GZQ51" si="10897">GZO51*$C$51</f>
        <v>6.9155458030616729E+32</v>
      </c>
      <c r="GZR51" s="1847"/>
      <c r="GZS51" s="1847">
        <f t="shared" ref="GZS51" si="10898">GZQ51*$C$51</f>
        <v>7.0884344481382138E+32</v>
      </c>
      <c r="GZT51" s="1847"/>
      <c r="GZU51" s="1847">
        <f t="shared" ref="GZU51" si="10899">GZS51*$C$51</f>
        <v>7.2656453093416682E+32</v>
      </c>
      <c r="GZV51" s="1847"/>
      <c r="GZW51" s="1847">
        <f t="shared" ref="GZW51" si="10900">GZU51*$C$51</f>
        <v>7.447286442075209E+32</v>
      </c>
      <c r="GZX51" s="1847"/>
      <c r="GZY51" s="1847">
        <f t="shared" ref="GZY51" si="10901">GZW51*$C$51</f>
        <v>7.6334686031270884E+32</v>
      </c>
      <c r="GZZ51" s="1847"/>
      <c r="HAA51" s="1847">
        <f t="shared" ref="HAA51" si="10902">GZY51*$C$51</f>
        <v>7.824305318205265E+32</v>
      </c>
      <c r="HAB51" s="1847"/>
      <c r="HAC51" s="1847">
        <f t="shared" ref="HAC51" si="10903">HAA51*$C$51</f>
        <v>8.0199129511603958E+32</v>
      </c>
      <c r="HAD51" s="1847"/>
      <c r="HAE51" s="1847">
        <f t="shared" ref="HAE51" si="10904">HAC51*$C$51</f>
        <v>8.2204107749394046E+32</v>
      </c>
      <c r="HAF51" s="1847"/>
      <c r="HAG51" s="1847">
        <f t="shared" ref="HAG51" si="10905">HAE51*$C$51</f>
        <v>8.4259210443128886E+32</v>
      </c>
      <c r="HAH51" s="1847"/>
      <c r="HAI51" s="1847">
        <f t="shared" ref="HAI51" si="10906">HAG51*$C$51</f>
        <v>8.6365690704207096E+32</v>
      </c>
      <c r="HAJ51" s="1847"/>
      <c r="HAK51" s="1847">
        <f t="shared" ref="HAK51" si="10907">HAI51*$C$51</f>
        <v>8.852483297181226E+32</v>
      </c>
      <c r="HAL51" s="1847"/>
      <c r="HAM51" s="1847">
        <f t="shared" ref="HAM51" si="10908">HAK51*$C$51</f>
        <v>9.073795379610756E+32</v>
      </c>
      <c r="HAN51" s="1847"/>
      <c r="HAO51" s="1847">
        <f t="shared" ref="HAO51" si="10909">HAM51*$C$51</f>
        <v>9.300640264101024E+32</v>
      </c>
      <c r="HAP51" s="1847"/>
      <c r="HAQ51" s="1847">
        <f t="shared" ref="HAQ51" si="10910">HAO51*$C$51</f>
        <v>9.5331562707035485E+32</v>
      </c>
      <c r="HAR51" s="1847"/>
      <c r="HAS51" s="1847">
        <f t="shared" ref="HAS51" si="10911">HAQ51*$C$51</f>
        <v>9.7714851774711364E+32</v>
      </c>
      <c r="HAT51" s="1847"/>
      <c r="HAU51" s="1847">
        <f t="shared" ref="HAU51" si="10912">HAS51*$C$51</f>
        <v>1.0015772306907914E+33</v>
      </c>
      <c r="HAV51" s="1847"/>
      <c r="HAW51" s="1847">
        <f t="shared" ref="HAW51" si="10913">HAU51*$C$51</f>
        <v>1.0266166614580611E+33</v>
      </c>
      <c r="HAX51" s="1847"/>
      <c r="HAY51" s="1847">
        <f t="shared" ref="HAY51" si="10914">HAW51*$C$51</f>
        <v>1.0522820779945126E+33</v>
      </c>
      <c r="HAZ51" s="1847"/>
      <c r="HBA51" s="1847">
        <f t="shared" ref="HBA51" si="10915">HAY51*$C$51</f>
        <v>1.0785891299443753E+33</v>
      </c>
      <c r="HBB51" s="1847"/>
      <c r="HBC51" s="1847">
        <f t="shared" ref="HBC51" si="10916">HBA51*$C$51</f>
        <v>1.1055538581929846E+33</v>
      </c>
      <c r="HBD51" s="1847"/>
      <c r="HBE51" s="1847">
        <f t="shared" ref="HBE51" si="10917">HBC51*$C$51</f>
        <v>1.1331927046478091E+33</v>
      </c>
      <c r="HBF51" s="1847"/>
      <c r="HBG51" s="1847">
        <f t="shared" ref="HBG51" si="10918">HBE51*$C$51</f>
        <v>1.1615225222640042E+33</v>
      </c>
      <c r="HBH51" s="1847"/>
      <c r="HBI51" s="1847">
        <f t="shared" ref="HBI51" si="10919">HBG51*$C$51</f>
        <v>1.1905605853206042E+33</v>
      </c>
      <c r="HBJ51" s="1847"/>
      <c r="HBK51" s="1847">
        <f t="shared" ref="HBK51" si="10920">HBI51*$C$51</f>
        <v>1.2203245999536191E+33</v>
      </c>
      <c r="HBL51" s="1847"/>
      <c r="HBM51" s="1847">
        <f t="shared" ref="HBM51" si="10921">HBK51*$C$51</f>
        <v>1.2508327149524595E+33</v>
      </c>
      <c r="HBN51" s="1847"/>
      <c r="HBO51" s="1847">
        <f t="shared" ref="HBO51" si="10922">HBM51*$C$51</f>
        <v>1.2821035328262709E+33</v>
      </c>
      <c r="HBP51" s="1847"/>
      <c r="HBQ51" s="1847">
        <f t="shared" ref="HBQ51" si="10923">HBO51*$C$51</f>
        <v>1.3141561211469275E+33</v>
      </c>
      <c r="HBR51" s="1847"/>
      <c r="HBS51" s="1847">
        <f t="shared" ref="HBS51" si="10924">HBQ51*$C$51</f>
        <v>1.3470100241756004E+33</v>
      </c>
      <c r="HBT51" s="1847"/>
      <c r="HBU51" s="1847">
        <f t="shared" ref="HBU51" si="10925">HBS51*$C$51</f>
        <v>1.3806852747799904E+33</v>
      </c>
      <c r="HBV51" s="1847"/>
      <c r="HBW51" s="1847">
        <f t="shared" ref="HBW51" si="10926">HBU51*$C$51</f>
        <v>1.4152024066494899E+33</v>
      </c>
      <c r="HBX51" s="1847"/>
      <c r="HBY51" s="1847">
        <f t="shared" ref="HBY51" si="10927">HBW51*$C$51</f>
        <v>1.4505824668157271E+33</v>
      </c>
      <c r="HBZ51" s="1847"/>
      <c r="HCA51" s="1847">
        <f t="shared" ref="HCA51" si="10928">HBY51*$C$51</f>
        <v>1.4868470284861201E+33</v>
      </c>
      <c r="HCB51" s="1847"/>
      <c r="HCC51" s="1847">
        <f t="shared" ref="HCC51" si="10929">HCA51*$C$51</f>
        <v>1.524018204198273E+33</v>
      </c>
      <c r="HCD51" s="1847"/>
      <c r="HCE51" s="1847">
        <f t="shared" ref="HCE51" si="10930">HCC51*$C$51</f>
        <v>1.5621186593032298E+33</v>
      </c>
      <c r="HCF51" s="1847"/>
      <c r="HCG51" s="1847">
        <f t="shared" ref="HCG51" si="10931">HCE51*$C$51</f>
        <v>1.6011716257858104E+33</v>
      </c>
      <c r="HCH51" s="1847"/>
      <c r="HCI51" s="1847">
        <f t="shared" ref="HCI51" si="10932">HCG51*$C$51</f>
        <v>1.6412009164304555E+33</v>
      </c>
      <c r="HCJ51" s="1847"/>
      <c r="HCK51" s="1847">
        <f t="shared" ref="HCK51" si="10933">HCI51*$C$51</f>
        <v>1.6822309393412168E+33</v>
      </c>
      <c r="HCL51" s="1847"/>
      <c r="HCM51" s="1847">
        <f t="shared" ref="HCM51" si="10934">HCK51*$C$51</f>
        <v>1.7242867128247472E+33</v>
      </c>
      <c r="HCN51" s="1847"/>
      <c r="HCO51" s="1847">
        <f t="shared" ref="HCO51" si="10935">HCM51*$C$51</f>
        <v>1.7673938806453658E+33</v>
      </c>
      <c r="HCP51" s="1847"/>
      <c r="HCQ51" s="1847">
        <f t="shared" ref="HCQ51" si="10936">HCO51*$C$51</f>
        <v>1.8115787276614998E+33</v>
      </c>
      <c r="HCR51" s="1847"/>
      <c r="HCS51" s="1847">
        <f t="shared" ref="HCS51" si="10937">HCQ51*$C$51</f>
        <v>1.856868195853037E+33</v>
      </c>
      <c r="HCT51" s="1847"/>
      <c r="HCU51" s="1847">
        <f t="shared" ref="HCU51" si="10938">HCS51*$C$51</f>
        <v>1.9032899007493629E+33</v>
      </c>
      <c r="HCV51" s="1847"/>
      <c r="HCW51" s="1847">
        <f t="shared" ref="HCW51" si="10939">HCU51*$C$51</f>
        <v>1.9508721482680969E+33</v>
      </c>
      <c r="HCX51" s="1847"/>
      <c r="HCY51" s="1847">
        <f t="shared" ref="HCY51" si="10940">HCW51*$C$51</f>
        <v>1.9996439519747991E+33</v>
      </c>
      <c r="HCZ51" s="1847"/>
      <c r="HDA51" s="1847">
        <f t="shared" ref="HDA51" si="10941">HCY51*$C$51</f>
        <v>2.049635050774169E+33</v>
      </c>
      <c r="HDB51" s="1847"/>
      <c r="HDC51" s="1847">
        <f t="shared" ref="HDC51" si="10942">HDA51*$C$51</f>
        <v>2.1008759270435232E+33</v>
      </c>
      <c r="HDD51" s="1847"/>
      <c r="HDE51" s="1847">
        <f t="shared" ref="HDE51" si="10943">HDC51*$C$51</f>
        <v>2.153397825219611E+33</v>
      </c>
      <c r="HDF51" s="1847"/>
      <c r="HDG51" s="1847">
        <f t="shared" ref="HDG51" si="10944">HDE51*$C$51</f>
        <v>2.207232770850101E+33</v>
      </c>
      <c r="HDH51" s="1847"/>
      <c r="HDI51" s="1847">
        <f t="shared" ref="HDI51" si="10945">HDG51*$C$51</f>
        <v>2.2624135901213534E+33</v>
      </c>
      <c r="HDJ51" s="1847"/>
      <c r="HDK51" s="1847">
        <f t="shared" ref="HDK51" si="10946">HDI51*$C$51</f>
        <v>2.3189739298743869E+33</v>
      </c>
      <c r="HDL51" s="1847"/>
      <c r="HDM51" s="1847">
        <f t="shared" ref="HDM51" si="10947">HDK51*$C$51</f>
        <v>2.3769482781212464E+33</v>
      </c>
      <c r="HDN51" s="1847"/>
      <c r="HDO51" s="1847">
        <f t="shared" ref="HDO51" si="10948">HDM51*$C$51</f>
        <v>2.4363719850742774E+33</v>
      </c>
      <c r="HDP51" s="1847"/>
      <c r="HDQ51" s="1847">
        <f t="shared" ref="HDQ51" si="10949">HDO51*$C$51</f>
        <v>2.497281284701134E+33</v>
      </c>
      <c r="HDR51" s="1847"/>
      <c r="HDS51" s="1847">
        <f t="shared" ref="HDS51" si="10950">HDQ51*$C$51</f>
        <v>2.559713316818662E+33</v>
      </c>
      <c r="HDT51" s="1847"/>
      <c r="HDU51" s="1847">
        <f t="shared" ref="HDU51" si="10951">HDS51*$C$51</f>
        <v>2.6237061497391284E+33</v>
      </c>
      <c r="HDV51" s="1847"/>
      <c r="HDW51" s="1847">
        <f t="shared" ref="HDW51" si="10952">HDU51*$C$51</f>
        <v>2.6892988034826063E+33</v>
      </c>
      <c r="HDX51" s="1847"/>
      <c r="HDY51" s="1847">
        <f t="shared" ref="HDY51" si="10953">HDW51*$C$51</f>
        <v>2.7565312735696712E+33</v>
      </c>
      <c r="HDZ51" s="1847"/>
      <c r="HEA51" s="1847">
        <f t="shared" ref="HEA51" si="10954">HDY51*$C$51</f>
        <v>2.8254445554089125E+33</v>
      </c>
      <c r="HEB51" s="1847"/>
      <c r="HEC51" s="1847">
        <f t="shared" ref="HEC51" si="10955">HEA51*$C$51</f>
        <v>2.8960806692941351E+33</v>
      </c>
      <c r="HED51" s="1847"/>
      <c r="HEE51" s="1847">
        <f t="shared" ref="HEE51" si="10956">HEC51*$C$51</f>
        <v>2.9684826860264885E+33</v>
      </c>
      <c r="HEF51" s="1847"/>
      <c r="HEG51" s="1847">
        <f t="shared" ref="HEG51" si="10957">HEE51*$C$51</f>
        <v>3.0426947531771507E+33</v>
      </c>
      <c r="HEH51" s="1847"/>
      <c r="HEI51" s="1847">
        <f t="shared" ref="HEI51" si="10958">HEG51*$C$51</f>
        <v>3.1187621220065792E+33</v>
      </c>
      <c r="HEJ51" s="1847"/>
      <c r="HEK51" s="1847">
        <f t="shared" ref="HEK51" si="10959">HEI51*$C$51</f>
        <v>3.1967311750567434E+33</v>
      </c>
      <c r="HEL51" s="1847"/>
      <c r="HEM51" s="1847">
        <f t="shared" ref="HEM51" si="10960">HEK51*$C$51</f>
        <v>3.2766494544331618E+33</v>
      </c>
      <c r="HEN51" s="1847"/>
      <c r="HEO51" s="1847">
        <f t="shared" ref="HEO51" si="10961">HEM51*$C$51</f>
        <v>3.3585656907939908E+33</v>
      </c>
      <c r="HEP51" s="1847"/>
      <c r="HEQ51" s="1847">
        <f t="shared" ref="HEQ51" si="10962">HEO51*$C$51</f>
        <v>3.44252983306384E+33</v>
      </c>
      <c r="HER51" s="1847"/>
      <c r="HES51" s="1847">
        <f t="shared" ref="HES51" si="10963">HEQ51*$C$51</f>
        <v>3.528593078890436E+33</v>
      </c>
      <c r="HET51" s="1847"/>
      <c r="HEU51" s="1847">
        <f t="shared" ref="HEU51" si="10964">HES51*$C$51</f>
        <v>3.6168079058626963E+33</v>
      </c>
      <c r="HEV51" s="1847"/>
      <c r="HEW51" s="1847">
        <f t="shared" ref="HEW51" si="10965">HEU51*$C$51</f>
        <v>3.7072281035092635E+33</v>
      </c>
      <c r="HEX51" s="1847"/>
      <c r="HEY51" s="1847">
        <f t="shared" ref="HEY51" si="10966">HEW51*$C$51</f>
        <v>3.7999088060969949E+33</v>
      </c>
      <c r="HEZ51" s="1847"/>
      <c r="HFA51" s="1847">
        <f t="shared" ref="HFA51" si="10967">HEY51*$C$51</f>
        <v>3.8949065262494195E+33</v>
      </c>
      <c r="HFB51" s="1847"/>
      <c r="HFC51" s="1847">
        <f t="shared" ref="HFC51" si="10968">HFA51*$C$51</f>
        <v>3.9922791894056546E+33</v>
      </c>
      <c r="HFD51" s="1847"/>
      <c r="HFE51" s="1847">
        <f t="shared" ref="HFE51" si="10969">HFC51*$C$51</f>
        <v>4.0920861691407959E+33</v>
      </c>
      <c r="HFF51" s="1847"/>
      <c r="HFG51" s="1847">
        <f t="shared" ref="HFG51" si="10970">HFE51*$C$51</f>
        <v>4.1943883233693155E+33</v>
      </c>
      <c r="HFH51" s="1847"/>
      <c r="HFI51" s="1847">
        <f t="shared" ref="HFI51" si="10971">HFG51*$C$51</f>
        <v>4.299248031453548E+33</v>
      </c>
      <c r="HFJ51" s="1847"/>
      <c r="HFK51" s="1847">
        <f t="shared" ref="HFK51" si="10972">HFI51*$C$51</f>
        <v>4.4067292322398863E+33</v>
      </c>
      <c r="HFL51" s="1847"/>
      <c r="HFM51" s="1847">
        <f t="shared" ref="HFM51" si="10973">HFK51*$C$51</f>
        <v>4.5168974630458832E+33</v>
      </c>
      <c r="HFN51" s="1847"/>
      <c r="HFO51" s="1847">
        <f t="shared" ref="HFO51" si="10974">HFM51*$C$51</f>
        <v>4.62981989962203E+33</v>
      </c>
      <c r="HFP51" s="1847"/>
      <c r="HFQ51" s="1847">
        <f t="shared" ref="HFQ51" si="10975">HFO51*$C$51</f>
        <v>4.7455653971125802E+33</v>
      </c>
      <c r="HFR51" s="1847"/>
      <c r="HFS51" s="1847">
        <f t="shared" ref="HFS51" si="10976">HFQ51*$C$51</f>
        <v>4.8642045320403942E+33</v>
      </c>
      <c r="HFT51" s="1847"/>
      <c r="HFU51" s="1847">
        <f t="shared" ref="HFU51" si="10977">HFS51*$C$51</f>
        <v>4.9858096453414039E+33</v>
      </c>
      <c r="HFV51" s="1847"/>
      <c r="HFW51" s="1847">
        <f t="shared" ref="HFW51" si="10978">HFU51*$C$51</f>
        <v>5.1104548864749388E+33</v>
      </c>
      <c r="HFX51" s="1847"/>
      <c r="HFY51" s="1847">
        <f t="shared" ref="HFY51" si="10979">HFW51*$C$51</f>
        <v>5.238216258636812E+33</v>
      </c>
      <c r="HFZ51" s="1847"/>
      <c r="HGA51" s="1847">
        <f t="shared" ref="HGA51" si="10980">HFY51*$C$51</f>
        <v>5.3691716651027317E+33</v>
      </c>
      <c r="HGB51" s="1847"/>
      <c r="HGC51" s="1847">
        <f t="shared" ref="HGC51" si="10981">HGA51*$C$51</f>
        <v>5.503400956730299E+33</v>
      </c>
      <c r="HGD51" s="1847"/>
      <c r="HGE51" s="1847">
        <f t="shared" ref="HGE51" si="10982">HGC51*$C$51</f>
        <v>5.6409859806485555E+33</v>
      </c>
      <c r="HGF51" s="1847"/>
      <c r="HGG51" s="1847">
        <f t="shared" ref="HGG51" si="10983">HGE51*$C$51</f>
        <v>5.7820106301647685E+33</v>
      </c>
      <c r="HGH51" s="1847"/>
      <c r="HGI51" s="1847">
        <f t="shared" ref="HGI51" si="10984">HGG51*$C$51</f>
        <v>5.9265608959188872E+33</v>
      </c>
      <c r="HGJ51" s="1847"/>
      <c r="HGK51" s="1847">
        <f t="shared" ref="HGK51" si="10985">HGI51*$C$51</f>
        <v>6.0747249183168583E+33</v>
      </c>
      <c r="HGL51" s="1847"/>
      <c r="HGM51" s="1847">
        <f t="shared" ref="HGM51" si="10986">HGK51*$C$51</f>
        <v>6.2265930412747794E+33</v>
      </c>
      <c r="HGN51" s="1847"/>
      <c r="HGO51" s="1847">
        <f t="shared" ref="HGO51" si="10987">HGM51*$C$51</f>
        <v>6.382257867306648E+33</v>
      </c>
      <c r="HGP51" s="1847"/>
      <c r="HGQ51" s="1847">
        <f t="shared" ref="HGQ51" si="10988">HGO51*$C$51</f>
        <v>6.5418143139893137E+33</v>
      </c>
      <c r="HGR51" s="1847"/>
      <c r="HGS51" s="1847">
        <f t="shared" ref="HGS51" si="10989">HGQ51*$C$51</f>
        <v>6.7053596718390458E+33</v>
      </c>
      <c r="HGT51" s="1847"/>
      <c r="HGU51" s="1847">
        <f t="shared" ref="HGU51" si="10990">HGS51*$C$51</f>
        <v>6.8729936636350212E+33</v>
      </c>
      <c r="HGV51" s="1847"/>
      <c r="HGW51" s="1847">
        <f t="shared" ref="HGW51" si="10991">HGU51*$C$51</f>
        <v>7.0448185052258956E+33</v>
      </c>
      <c r="HGX51" s="1847"/>
      <c r="HGY51" s="1847">
        <f t="shared" ref="HGY51" si="10992">HGW51*$C$51</f>
        <v>7.2209389678565419E+33</v>
      </c>
      <c r="HGZ51" s="1847"/>
      <c r="HHA51" s="1847">
        <f t="shared" ref="HHA51" si="10993">HGY51*$C$51</f>
        <v>7.4014624420529543E+33</v>
      </c>
      <c r="HHB51" s="1847"/>
      <c r="HHC51" s="1847">
        <f t="shared" ref="HHC51" si="10994">HHA51*$C$51</f>
        <v>7.5864990031042774E+33</v>
      </c>
      <c r="HHD51" s="1847"/>
      <c r="HHE51" s="1847">
        <f t="shared" ref="HHE51" si="10995">HHC51*$C$51</f>
        <v>7.7761614781818839E+33</v>
      </c>
      <c r="HHF51" s="1847"/>
      <c r="HHG51" s="1847">
        <f t="shared" ref="HHG51" si="10996">HHE51*$C$51</f>
        <v>7.9705655151364301E+33</v>
      </c>
      <c r="HHH51" s="1847"/>
      <c r="HHI51" s="1847">
        <f t="shared" ref="HHI51" si="10997">HHG51*$C$51</f>
        <v>8.1698296530148406E+33</v>
      </c>
      <c r="HHJ51" s="1847"/>
      <c r="HHK51" s="1847">
        <f t="shared" ref="HHK51" si="10998">HHI51*$C$51</f>
        <v>8.3740753943402108E+33</v>
      </c>
      <c r="HHL51" s="1847"/>
      <c r="HHM51" s="1847">
        <f t="shared" ref="HHM51" si="10999">HHK51*$C$51</f>
        <v>8.5834272791987157E+33</v>
      </c>
      <c r="HHN51" s="1847"/>
      <c r="HHO51" s="1847">
        <f t="shared" ref="HHO51" si="11000">HHM51*$C$51</f>
        <v>8.7980129611786827E+33</v>
      </c>
      <c r="HHP51" s="1847"/>
      <c r="HHQ51" s="1847">
        <f t="shared" ref="HHQ51" si="11001">HHO51*$C$51</f>
        <v>9.0179632852081485E+33</v>
      </c>
      <c r="HHR51" s="1847"/>
      <c r="HHS51" s="1847">
        <f t="shared" ref="HHS51" si="11002">HHQ51*$C$51</f>
        <v>9.2434123673383513E+33</v>
      </c>
      <c r="HHT51" s="1847"/>
      <c r="HHU51" s="1847">
        <f t="shared" ref="HHU51" si="11003">HHS51*$C$51</f>
        <v>9.4744976765218096E+33</v>
      </c>
      <c r="HHV51" s="1847"/>
      <c r="HHW51" s="1847">
        <f t="shared" ref="HHW51" si="11004">HHU51*$C$51</f>
        <v>9.7113601184348535E+33</v>
      </c>
      <c r="HHX51" s="1847"/>
      <c r="HHY51" s="1847">
        <f t="shared" ref="HHY51" si="11005">HHW51*$C$51</f>
        <v>9.9541441213957235E+33</v>
      </c>
      <c r="HHZ51" s="1847"/>
      <c r="HIA51" s="1847">
        <f t="shared" ref="HIA51" si="11006">HHY51*$C$51</f>
        <v>1.0202997724430615E+34</v>
      </c>
      <c r="HIB51" s="1847"/>
      <c r="HIC51" s="1847">
        <f t="shared" ref="HIC51" si="11007">HIA51*$C$51</f>
        <v>1.0458072667541379E+34</v>
      </c>
      <c r="HID51" s="1847"/>
      <c r="HIE51" s="1847">
        <f t="shared" ref="HIE51" si="11008">HIC51*$C$51</f>
        <v>1.0719524484229912E+34</v>
      </c>
      <c r="HIF51" s="1847"/>
      <c r="HIG51" s="1847">
        <f t="shared" ref="HIG51" si="11009">HIE51*$C$51</f>
        <v>1.098751259633566E+34</v>
      </c>
      <c r="HIH51" s="1847"/>
      <c r="HII51" s="1847">
        <f t="shared" ref="HII51" si="11010">HIG51*$C$51</f>
        <v>1.126220041124405E+34</v>
      </c>
      <c r="HIJ51" s="1847"/>
      <c r="HIK51" s="1847">
        <f t="shared" ref="HIK51" si="11011">HII51*$C$51</f>
        <v>1.154375542152515E+34</v>
      </c>
      <c r="HIL51" s="1847"/>
      <c r="HIM51" s="1847">
        <f t="shared" ref="HIM51" si="11012">HIK51*$C$51</f>
        <v>1.1832349307063277E+34</v>
      </c>
      <c r="HIN51" s="1847"/>
      <c r="HIO51" s="1847">
        <f t="shared" ref="HIO51" si="11013">HIM51*$C$51</f>
        <v>1.2128158039739857E+34</v>
      </c>
      <c r="HIP51" s="1847"/>
      <c r="HIQ51" s="1847">
        <f t="shared" ref="HIQ51" si="11014">HIO51*$C$51</f>
        <v>1.2431361990733352E+34</v>
      </c>
      <c r="HIR51" s="1847"/>
      <c r="HIS51" s="1847">
        <f t="shared" ref="HIS51" si="11015">HIQ51*$C$51</f>
        <v>1.2742146040501685E+34</v>
      </c>
      <c r="HIT51" s="1847"/>
      <c r="HIU51" s="1847">
        <f t="shared" ref="HIU51" si="11016">HIS51*$C$51</f>
        <v>1.3060699691514225E+34</v>
      </c>
      <c r="HIV51" s="1847"/>
      <c r="HIW51" s="1847">
        <f t="shared" ref="HIW51" si="11017">HIU51*$C$51</f>
        <v>1.3387217183802078E+34</v>
      </c>
      <c r="HIX51" s="1847"/>
      <c r="HIY51" s="1847">
        <f t="shared" ref="HIY51" si="11018">HIW51*$C$51</f>
        <v>1.3721897613397128E+34</v>
      </c>
      <c r="HIZ51" s="1847"/>
      <c r="HJA51" s="1847">
        <f t="shared" ref="HJA51" si="11019">HIY51*$C$51</f>
        <v>1.4064945053732056E+34</v>
      </c>
      <c r="HJB51" s="1847"/>
      <c r="HJC51" s="1847">
        <f t="shared" ref="HJC51" si="11020">HJA51*$C$51</f>
        <v>1.4416568680075356E+34</v>
      </c>
      <c r="HJD51" s="1847"/>
      <c r="HJE51" s="1847">
        <f t="shared" ref="HJE51" si="11021">HJC51*$C$51</f>
        <v>1.4776982897077238E+34</v>
      </c>
      <c r="HJF51" s="1847"/>
      <c r="HJG51" s="1847">
        <f t="shared" ref="HJG51" si="11022">HJE51*$C$51</f>
        <v>1.5146407469504167E+34</v>
      </c>
      <c r="HJH51" s="1847"/>
      <c r="HJI51" s="1847">
        <f t="shared" ref="HJI51" si="11023">HJG51*$C$51</f>
        <v>1.5525067656241769E+34</v>
      </c>
      <c r="HJJ51" s="1847"/>
      <c r="HJK51" s="1847">
        <f t="shared" ref="HJK51" si="11024">HJI51*$C$51</f>
        <v>1.5913194347647812E+34</v>
      </c>
      <c r="HJL51" s="1847"/>
      <c r="HJM51" s="1847">
        <f t="shared" ref="HJM51" si="11025">HJK51*$C$51</f>
        <v>1.6311024206339005E+34</v>
      </c>
      <c r="HJN51" s="1847"/>
      <c r="HJO51" s="1847">
        <f t="shared" ref="HJO51" si="11026">HJM51*$C$51</f>
        <v>1.6718799811497478E+34</v>
      </c>
      <c r="HJP51" s="1847"/>
      <c r="HJQ51" s="1847">
        <f t="shared" ref="HJQ51" si="11027">HJO51*$C$51</f>
        <v>1.7136769806784912E+34</v>
      </c>
      <c r="HJR51" s="1847"/>
      <c r="HJS51" s="1847">
        <f t="shared" ref="HJS51" si="11028">HJQ51*$C$51</f>
        <v>1.7565189051954533E+34</v>
      </c>
      <c r="HJT51" s="1847"/>
      <c r="HJU51" s="1847">
        <f t="shared" ref="HJU51" si="11029">HJS51*$C$51</f>
        <v>1.8004318778253394E+34</v>
      </c>
      <c r="HJV51" s="1847"/>
      <c r="HJW51" s="1847">
        <f t="shared" ref="HJW51" si="11030">HJU51*$C$51</f>
        <v>1.8454426747709726E+34</v>
      </c>
      <c r="HJX51" s="1847"/>
      <c r="HJY51" s="1847">
        <f t="shared" ref="HJY51" si="11031">HJW51*$C$51</f>
        <v>1.8915787416402468E+34</v>
      </c>
      <c r="HJZ51" s="1847"/>
      <c r="HKA51" s="1847">
        <f t="shared" ref="HKA51" si="11032">HJY51*$C$51</f>
        <v>1.9388682101812527E+34</v>
      </c>
      <c r="HKB51" s="1847"/>
      <c r="HKC51" s="1847">
        <f t="shared" ref="HKC51" si="11033">HKA51*$C$51</f>
        <v>1.9873399154357838E+34</v>
      </c>
      <c r="HKD51" s="1847"/>
      <c r="HKE51" s="1847">
        <f t="shared" ref="HKE51" si="11034">HKC51*$C$51</f>
        <v>2.0370234133216783E+34</v>
      </c>
      <c r="HKF51" s="1847"/>
      <c r="HKG51" s="1847">
        <f t="shared" ref="HKG51" si="11035">HKE51*$C$51</f>
        <v>2.08794899865472E+34</v>
      </c>
      <c r="HKH51" s="1847"/>
      <c r="HKI51" s="1847">
        <f t="shared" ref="HKI51" si="11036">HKG51*$C$51</f>
        <v>2.140147723621088E+34</v>
      </c>
      <c r="HKJ51" s="1847"/>
      <c r="HKK51" s="1847">
        <f t="shared" ref="HKK51" si="11037">HKI51*$C$51</f>
        <v>2.1936514167116149E+34</v>
      </c>
      <c r="HKL51" s="1847"/>
      <c r="HKM51" s="1847">
        <f t="shared" ref="HKM51" si="11038">HKK51*$C$51</f>
        <v>2.2484927021294049E+34</v>
      </c>
      <c r="HKN51" s="1847"/>
      <c r="HKO51" s="1847">
        <f t="shared" ref="HKO51" si="11039">HKM51*$C$51</f>
        <v>2.30470501968264E+34</v>
      </c>
      <c r="HKP51" s="1847"/>
      <c r="HKQ51" s="1847">
        <f t="shared" ref="HKQ51" si="11040">HKO51*$C$51</f>
        <v>2.3623226451747058E+34</v>
      </c>
      <c r="HKR51" s="1847"/>
      <c r="HKS51" s="1847">
        <f t="shared" ref="HKS51" si="11041">HKQ51*$C$51</f>
        <v>2.4213807113040735E+34</v>
      </c>
      <c r="HKT51" s="1847"/>
      <c r="HKU51" s="1847">
        <f t="shared" ref="HKU51" si="11042">HKS51*$C$51</f>
        <v>2.481915229086675E+34</v>
      </c>
      <c r="HKV51" s="1847"/>
      <c r="HKW51" s="1847">
        <f t="shared" ref="HKW51" si="11043">HKU51*$C$51</f>
        <v>2.5439631098138416E+34</v>
      </c>
      <c r="HKX51" s="1847"/>
      <c r="HKY51" s="1847">
        <f t="shared" ref="HKY51" si="11044">HKW51*$C$51</f>
        <v>2.6075621875591875E+34</v>
      </c>
      <c r="HKZ51" s="1847"/>
      <c r="HLA51" s="1847">
        <f t="shared" ref="HLA51" si="11045">HKY51*$C$51</f>
        <v>2.6727512422481671E+34</v>
      </c>
      <c r="HLB51" s="1847"/>
      <c r="HLC51" s="1847">
        <f t="shared" ref="HLC51" si="11046">HLA51*$C$51</f>
        <v>2.739570023304371E+34</v>
      </c>
      <c r="HLD51" s="1847"/>
      <c r="HLE51" s="1847">
        <f t="shared" ref="HLE51" si="11047">HLC51*$C$51</f>
        <v>2.8080592738869802E+34</v>
      </c>
      <c r="HLF51" s="1847"/>
      <c r="HLG51" s="1847">
        <f t="shared" ref="HLG51" si="11048">HLE51*$C$51</f>
        <v>2.8782607557341544E+34</v>
      </c>
      <c r="HLH51" s="1847"/>
      <c r="HLI51" s="1847">
        <f t="shared" ref="HLI51" si="11049">HLG51*$C$51</f>
        <v>2.9502172746275078E+34</v>
      </c>
      <c r="HLJ51" s="1847"/>
      <c r="HLK51" s="1847">
        <f t="shared" ref="HLK51" si="11050">HLI51*$C$51</f>
        <v>3.0239727064931953E+34</v>
      </c>
      <c r="HLL51" s="1847"/>
      <c r="HLM51" s="1847">
        <f t="shared" ref="HLM51" si="11051">HLK51*$C$51</f>
        <v>3.0995720241555249E+34</v>
      </c>
      <c r="HLN51" s="1847"/>
      <c r="HLO51" s="1847">
        <f t="shared" ref="HLO51" si="11052">HLM51*$C$51</f>
        <v>3.1770613247594127E+34</v>
      </c>
      <c r="HLP51" s="1847"/>
      <c r="HLQ51" s="1847">
        <f t="shared" ref="HLQ51" si="11053">HLO51*$C$51</f>
        <v>3.2564878578783978E+34</v>
      </c>
      <c r="HLR51" s="1847"/>
      <c r="HLS51" s="1847">
        <f t="shared" ref="HLS51" si="11054">HLQ51*$C$51</f>
        <v>3.3379000543253576E+34</v>
      </c>
      <c r="HLT51" s="1847"/>
      <c r="HLU51" s="1847">
        <f t="shared" ref="HLU51" si="11055">HLS51*$C$51</f>
        <v>3.4213475556834912E+34</v>
      </c>
      <c r="HLV51" s="1847"/>
      <c r="HLW51" s="1847">
        <f t="shared" ref="HLW51" si="11056">HLU51*$C$51</f>
        <v>3.5068812445755782E+34</v>
      </c>
      <c r="HLX51" s="1847"/>
      <c r="HLY51" s="1847">
        <f t="shared" ref="HLY51" si="11057">HLW51*$C$51</f>
        <v>3.5945532756899674E+34</v>
      </c>
      <c r="HLZ51" s="1847"/>
      <c r="HMA51" s="1847">
        <f t="shared" ref="HMA51" si="11058">HLY51*$C$51</f>
        <v>3.6844171075822164E+34</v>
      </c>
      <c r="HMB51" s="1847"/>
      <c r="HMC51" s="1847">
        <f t="shared" ref="HMC51" si="11059">HMA51*$C$51</f>
        <v>3.7765275352717714E+34</v>
      </c>
      <c r="HMD51" s="1847"/>
      <c r="HME51" s="1847">
        <f t="shared" ref="HME51" si="11060">HMC51*$C$51</f>
        <v>3.8709407236535652E+34</v>
      </c>
      <c r="HMF51" s="1847"/>
      <c r="HMG51" s="1847">
        <f t="shared" ref="HMG51" si="11061">HME51*$C$51</f>
        <v>3.9677142417449041E+34</v>
      </c>
      <c r="HMH51" s="1847"/>
      <c r="HMI51" s="1847">
        <f t="shared" ref="HMI51" si="11062">HMG51*$C$51</f>
        <v>4.0669070977885263E+34</v>
      </c>
      <c r="HMJ51" s="1847"/>
      <c r="HMK51" s="1847">
        <f t="shared" ref="HMK51" si="11063">HMI51*$C$51</f>
        <v>4.1685797752332395E+34</v>
      </c>
      <c r="HML51" s="1847"/>
      <c r="HMM51" s="1847">
        <f t="shared" ref="HMM51" si="11064">HMK51*$C$51</f>
        <v>4.2727942696140701E+34</v>
      </c>
      <c r="HMN51" s="1847"/>
      <c r="HMO51" s="1847">
        <f t="shared" ref="HMO51" si="11065">HMM51*$C$51</f>
        <v>4.3796141263544212E+34</v>
      </c>
      <c r="HMP51" s="1847"/>
      <c r="HMQ51" s="1847">
        <f t="shared" ref="HMQ51" si="11066">HMO51*$C$51</f>
        <v>4.4891044795132811E+34</v>
      </c>
      <c r="HMR51" s="1847"/>
      <c r="HMS51" s="1847">
        <f t="shared" ref="HMS51" si="11067">HMQ51*$C$51</f>
        <v>4.6013320915011125E+34</v>
      </c>
      <c r="HMT51" s="1847"/>
      <c r="HMU51" s="1847">
        <f t="shared" ref="HMU51" si="11068">HMS51*$C$51</f>
        <v>4.7163653937886399E+34</v>
      </c>
      <c r="HMV51" s="1847"/>
      <c r="HMW51" s="1847">
        <f t="shared" ref="HMW51" si="11069">HMU51*$C$51</f>
        <v>4.8342745286333556E+34</v>
      </c>
      <c r="HMX51" s="1847"/>
      <c r="HMY51" s="1847">
        <f t="shared" ref="HMY51" si="11070">HMW51*$C$51</f>
        <v>4.9551313918491889E+34</v>
      </c>
      <c r="HMZ51" s="1847"/>
      <c r="HNA51" s="1847">
        <f t="shared" ref="HNA51" si="11071">HMY51*$C$51</f>
        <v>5.0790096766454184E+34</v>
      </c>
      <c r="HNB51" s="1847"/>
      <c r="HNC51" s="1847">
        <f t="shared" ref="HNC51" si="11072">HNA51*$C$51</f>
        <v>5.2059849185615533E+34</v>
      </c>
      <c r="HND51" s="1847"/>
      <c r="HNE51" s="1847">
        <f t="shared" ref="HNE51" si="11073">HNC51*$C$51</f>
        <v>5.336134541525592E+34</v>
      </c>
      <c r="HNF51" s="1847"/>
      <c r="HNG51" s="1847">
        <f t="shared" ref="HNG51" si="11074">HNE51*$C$51</f>
        <v>5.4695379050637311E+34</v>
      </c>
      <c r="HNH51" s="1847"/>
      <c r="HNI51" s="1847">
        <f t="shared" ref="HNI51" si="11075">HNG51*$C$51</f>
        <v>5.6062763526903237E+34</v>
      </c>
      <c r="HNJ51" s="1847"/>
      <c r="HNK51" s="1847">
        <f t="shared" ref="HNK51" si="11076">HNI51*$C$51</f>
        <v>5.7464332615075809E+34</v>
      </c>
      <c r="HNL51" s="1847"/>
      <c r="HNM51" s="1847">
        <f t="shared" ref="HNM51" si="11077">HNK51*$C$51</f>
        <v>5.8900940930452694E+34</v>
      </c>
      <c r="HNN51" s="1847"/>
      <c r="HNO51" s="1847">
        <f t="shared" ref="HNO51" si="11078">HNM51*$C$51</f>
        <v>6.0373464453714003E+34</v>
      </c>
      <c r="HNP51" s="1847"/>
      <c r="HNQ51" s="1847">
        <f t="shared" ref="HNQ51" si="11079">HNO51*$C$51</f>
        <v>6.1882801065056846E+34</v>
      </c>
      <c r="HNR51" s="1847"/>
      <c r="HNS51" s="1847">
        <f t="shared" ref="HNS51" si="11080">HNQ51*$C$51</f>
        <v>6.3429871091683264E+34</v>
      </c>
      <c r="HNT51" s="1847"/>
      <c r="HNU51" s="1847">
        <f t="shared" ref="HNU51" si="11081">HNS51*$C$51</f>
        <v>6.5015617868975344E+34</v>
      </c>
      <c r="HNV51" s="1847"/>
      <c r="HNW51" s="1847">
        <f t="shared" ref="HNW51" si="11082">HNU51*$C$51</f>
        <v>6.6641008315699717E+34</v>
      </c>
      <c r="HNX51" s="1847"/>
      <c r="HNY51" s="1847">
        <f t="shared" ref="HNY51" si="11083">HNW51*$C$51</f>
        <v>6.8307033523592205E+34</v>
      </c>
      <c r="HNZ51" s="1847"/>
      <c r="HOA51" s="1847">
        <f t="shared" ref="HOA51" si="11084">HNY51*$C$51</f>
        <v>7.0014709361682E+34</v>
      </c>
      <c r="HOB51" s="1847"/>
      <c r="HOC51" s="1847">
        <f t="shared" ref="HOC51" si="11085">HOA51*$C$51</f>
        <v>7.1765077095724041E+34</v>
      </c>
      <c r="HOD51" s="1847"/>
      <c r="HOE51" s="1847">
        <f t="shared" ref="HOE51" si="11086">HOC51*$C$51</f>
        <v>7.3559204023117139E+34</v>
      </c>
      <c r="HOF51" s="1847"/>
      <c r="HOG51" s="1847">
        <f t="shared" ref="HOG51" si="11087">HOE51*$C$51</f>
        <v>7.5398184123695057E+34</v>
      </c>
      <c r="HOH51" s="1847"/>
      <c r="HOI51" s="1847">
        <f t="shared" ref="HOI51" si="11088">HOG51*$C$51</f>
        <v>7.7283138726787427E+34</v>
      </c>
      <c r="HOJ51" s="1847"/>
      <c r="HOK51" s="1847">
        <f t="shared" ref="HOK51" si="11089">HOI51*$C$51</f>
        <v>7.9215217194957105E+34</v>
      </c>
      <c r="HOL51" s="1847"/>
      <c r="HOM51" s="1847">
        <f t="shared" ref="HOM51" si="11090">HOK51*$C$51</f>
        <v>8.1195597624831024E+34</v>
      </c>
      <c r="HON51" s="1847"/>
      <c r="HOO51" s="1847">
        <f t="shared" ref="HOO51" si="11091">HOM51*$C$51</f>
        <v>8.3225487565451784E+34</v>
      </c>
      <c r="HOP51" s="1847"/>
      <c r="HOQ51" s="1847">
        <f t="shared" ref="HOQ51" si="11092">HOO51*$C$51</f>
        <v>8.5306124754588075E+34</v>
      </c>
      <c r="HOR51" s="1847"/>
      <c r="HOS51" s="1847">
        <f t="shared" ref="HOS51" si="11093">HOQ51*$C$51</f>
        <v>8.7438777873452762E+34</v>
      </c>
      <c r="HOT51" s="1847"/>
      <c r="HOU51" s="1847">
        <f t="shared" ref="HOU51" si="11094">HOS51*$C$51</f>
        <v>8.9624747320289069E+34</v>
      </c>
      <c r="HOV51" s="1847"/>
      <c r="HOW51" s="1847">
        <f t="shared" ref="HOW51" si="11095">HOU51*$C$51</f>
        <v>9.1865366003296291E+34</v>
      </c>
      <c r="HOX51" s="1847"/>
      <c r="HOY51" s="1847">
        <f t="shared" ref="HOY51" si="11096">HOW51*$C$51</f>
        <v>9.4162000153378692E+34</v>
      </c>
      <c r="HOZ51" s="1847"/>
      <c r="HPA51" s="1847">
        <f t="shared" ref="HPA51" si="11097">HOY51*$C$51</f>
        <v>9.651605015721316E+34</v>
      </c>
      <c r="HPB51" s="1847"/>
      <c r="HPC51" s="1847">
        <f t="shared" ref="HPC51" si="11098">HPA51*$C$51</f>
        <v>9.8928951411143489E+34</v>
      </c>
      <c r="HPD51" s="1847"/>
      <c r="HPE51" s="1847">
        <f t="shared" ref="HPE51" si="11099">HPC51*$C$51</f>
        <v>1.0140217519642207E+35</v>
      </c>
      <c r="HPF51" s="1847"/>
      <c r="HPG51" s="1847">
        <f t="shared" ref="HPG51" si="11100">HPE51*$C$51</f>
        <v>1.0393722957633261E+35</v>
      </c>
      <c r="HPH51" s="1847"/>
      <c r="HPI51" s="1847">
        <f t="shared" ref="HPI51" si="11101">HPG51*$C$51</f>
        <v>1.0653566031574091E+35</v>
      </c>
      <c r="HPJ51" s="1847"/>
      <c r="HPK51" s="1847">
        <f t="shared" ref="HPK51" si="11102">HPI51*$C$51</f>
        <v>1.0919905182363444E+35</v>
      </c>
      <c r="HPL51" s="1847"/>
      <c r="HPM51" s="1847">
        <f t="shared" ref="HPM51" si="11103">HPK51*$C$51</f>
        <v>1.119290281192253E+35</v>
      </c>
      <c r="HPN51" s="1847"/>
      <c r="HPO51" s="1847">
        <f t="shared" ref="HPO51" si="11104">HPM51*$C$51</f>
        <v>1.1472725382220591E+35</v>
      </c>
      <c r="HPP51" s="1847"/>
      <c r="HPQ51" s="1847">
        <f t="shared" ref="HPQ51" si="11105">HPO51*$C$51</f>
        <v>1.1759543516776105E+35</v>
      </c>
      <c r="HPR51" s="1847"/>
      <c r="HPS51" s="1847">
        <f t="shared" ref="HPS51" si="11106">HPQ51*$C$51</f>
        <v>1.2053532104695506E+35</v>
      </c>
      <c r="HPT51" s="1847"/>
      <c r="HPU51" s="1847">
        <f t="shared" ref="HPU51" si="11107">HPS51*$C$51</f>
        <v>1.2354870407312891E+35</v>
      </c>
      <c r="HPV51" s="1847"/>
      <c r="HPW51" s="1847">
        <f t="shared" ref="HPW51" si="11108">HPU51*$C$51</f>
        <v>1.2663742167495712E+35</v>
      </c>
      <c r="HPX51" s="1847"/>
      <c r="HPY51" s="1847">
        <f t="shared" ref="HPY51" si="11109">HPW51*$C$51</f>
        <v>1.2980335721683105E+35</v>
      </c>
      <c r="HPZ51" s="1847"/>
      <c r="HQA51" s="1847">
        <f t="shared" ref="HQA51" si="11110">HPY51*$C$51</f>
        <v>1.3304844114725182E+35</v>
      </c>
      <c r="HQB51" s="1847"/>
      <c r="HQC51" s="1847">
        <f t="shared" ref="HQC51" si="11111">HQA51*$C$51</f>
        <v>1.3637465217593311E+35</v>
      </c>
      <c r="HQD51" s="1847"/>
      <c r="HQE51" s="1847">
        <f t="shared" ref="HQE51" si="11112">HQC51*$C$51</f>
        <v>1.3978401848033141E+35</v>
      </c>
      <c r="HQF51" s="1847"/>
      <c r="HQG51" s="1847">
        <f t="shared" ref="HQG51" si="11113">HQE51*$C$51</f>
        <v>1.4327861894233969E+35</v>
      </c>
      <c r="HQH51" s="1847"/>
      <c r="HQI51" s="1847">
        <f t="shared" ref="HQI51" si="11114">HQG51*$C$51</f>
        <v>1.4686058441589818E+35</v>
      </c>
      <c r="HQJ51" s="1847"/>
      <c r="HQK51" s="1847">
        <f t="shared" ref="HQK51" si="11115">HQI51*$C$51</f>
        <v>1.5053209902629562E+35</v>
      </c>
      <c r="HQL51" s="1847"/>
      <c r="HQM51" s="1847">
        <f t="shared" ref="HQM51" si="11116">HQK51*$C$51</f>
        <v>1.5429540150195299E+35</v>
      </c>
      <c r="HQN51" s="1847"/>
      <c r="HQO51" s="1847">
        <f t="shared" ref="HQO51" si="11117">HQM51*$C$51</f>
        <v>1.5815278653950181E+35</v>
      </c>
      <c r="HQP51" s="1847"/>
      <c r="HQQ51" s="1847">
        <f t="shared" ref="HQQ51" si="11118">HQO51*$C$51</f>
        <v>1.6210660620298933E+35</v>
      </c>
      <c r="HQR51" s="1847"/>
      <c r="HQS51" s="1847">
        <f t="shared" ref="HQS51" si="11119">HQQ51*$C$51</f>
        <v>1.6615927135806404E+35</v>
      </c>
      <c r="HQT51" s="1847"/>
      <c r="HQU51" s="1847">
        <f t="shared" ref="HQU51" si="11120">HQS51*$C$51</f>
        <v>1.7031325314201562E+35</v>
      </c>
      <c r="HQV51" s="1847"/>
      <c r="HQW51" s="1847">
        <f t="shared" ref="HQW51" si="11121">HQU51*$C$51</f>
        <v>1.74571084470566E+35</v>
      </c>
      <c r="HQX51" s="1847"/>
      <c r="HQY51" s="1847">
        <f t="shared" ref="HQY51" si="11122">HQW51*$C$51</f>
        <v>1.7893536158233013E+35</v>
      </c>
      <c r="HQZ51" s="1847"/>
      <c r="HRA51" s="1847">
        <f t="shared" ref="HRA51" si="11123">HQY51*$C$51</f>
        <v>1.8340874562188839E+35</v>
      </c>
      <c r="HRB51" s="1847"/>
      <c r="HRC51" s="1847">
        <f t="shared" ref="HRC51" si="11124">HRA51*$C$51</f>
        <v>1.8799396426243556E+35</v>
      </c>
      <c r="HRD51" s="1847"/>
      <c r="HRE51" s="1847">
        <f t="shared" ref="HRE51" si="11125">HRC51*$C$51</f>
        <v>1.9269381336899644E+35</v>
      </c>
      <c r="HRF51" s="1847"/>
      <c r="HRG51" s="1847">
        <f t="shared" ref="HRG51" si="11126">HRE51*$C$51</f>
        <v>1.9751115870322132E+35</v>
      </c>
      <c r="HRH51" s="1847"/>
      <c r="HRI51" s="1847">
        <f t="shared" ref="HRI51" si="11127">HRG51*$C$51</f>
        <v>2.0244893767080185E+35</v>
      </c>
      <c r="HRJ51" s="1847"/>
      <c r="HRK51" s="1847">
        <f t="shared" ref="HRK51" si="11128">HRI51*$C$51</f>
        <v>2.0751016111257189E+35</v>
      </c>
      <c r="HRL51" s="1847"/>
      <c r="HRM51" s="1847">
        <f t="shared" ref="HRM51" si="11129">HRK51*$C$51</f>
        <v>2.1269791514038618E+35</v>
      </c>
      <c r="HRN51" s="1847"/>
      <c r="HRO51" s="1847">
        <f t="shared" ref="HRO51" si="11130">HRM51*$C$51</f>
        <v>2.1801536301889583E+35</v>
      </c>
      <c r="HRP51" s="1847"/>
      <c r="HRQ51" s="1847">
        <f t="shared" ref="HRQ51" si="11131">HRO51*$C$51</f>
        <v>2.2346574709436822E+35</v>
      </c>
      <c r="HRR51" s="1847"/>
      <c r="HRS51" s="1847">
        <f t="shared" ref="HRS51" si="11132">HRQ51*$C$51</f>
        <v>2.290523907717274E+35</v>
      </c>
      <c r="HRT51" s="1847"/>
      <c r="HRU51" s="1847">
        <f t="shared" ref="HRU51" si="11133">HRS51*$C$51</f>
        <v>2.3477870054102055E+35</v>
      </c>
      <c r="HRV51" s="1847"/>
      <c r="HRW51" s="1847">
        <f t="shared" ref="HRW51" si="11134">HRU51*$C$51</f>
        <v>2.4064816805454606E+35</v>
      </c>
      <c r="HRX51" s="1847"/>
      <c r="HRY51" s="1847">
        <f t="shared" ref="HRY51" si="11135">HRW51*$C$51</f>
        <v>2.466643722559097E+35</v>
      </c>
      <c r="HRZ51" s="1847"/>
      <c r="HSA51" s="1847">
        <f t="shared" ref="HSA51" si="11136">HRY51*$C$51</f>
        <v>2.528309815623074E+35</v>
      </c>
      <c r="HSB51" s="1847"/>
      <c r="HSC51" s="1847">
        <f t="shared" ref="HSC51" si="11137">HSA51*$C$51</f>
        <v>2.5915175610136508E+35</v>
      </c>
      <c r="HSD51" s="1847"/>
      <c r="HSE51" s="1847">
        <f t="shared" ref="HSE51" si="11138">HSC51*$C$51</f>
        <v>2.6563055000389919E+35</v>
      </c>
      <c r="HSF51" s="1847"/>
      <c r="HSG51" s="1847">
        <f t="shared" ref="HSG51" si="11139">HSE51*$C$51</f>
        <v>2.7227131375399664E+35</v>
      </c>
      <c r="HSH51" s="1847"/>
      <c r="HSI51" s="1847">
        <f t="shared" ref="HSI51" si="11140">HSG51*$C$51</f>
        <v>2.7907809659784654E+35</v>
      </c>
      <c r="HSJ51" s="1847"/>
      <c r="HSK51" s="1847">
        <f t="shared" ref="HSK51" si="11141">HSI51*$C$51</f>
        <v>2.8605504901279269E+35</v>
      </c>
      <c r="HSL51" s="1847"/>
      <c r="HSM51" s="1847">
        <f t="shared" ref="HSM51" si="11142">HSK51*$C$51</f>
        <v>2.9320642523811249E+35</v>
      </c>
      <c r="HSN51" s="1847"/>
      <c r="HSO51" s="1847">
        <f t="shared" ref="HSO51" si="11143">HSM51*$C$51</f>
        <v>3.0053658586906527E+35</v>
      </c>
      <c r="HSP51" s="1847"/>
      <c r="HSQ51" s="1847">
        <f t="shared" ref="HSQ51" si="11144">HSO51*$C$51</f>
        <v>3.0805000051579188E+35</v>
      </c>
      <c r="HSR51" s="1847"/>
      <c r="HSS51" s="1847">
        <f t="shared" ref="HSS51" si="11145">HSQ51*$C$51</f>
        <v>3.1575125052868664E+35</v>
      </c>
      <c r="HST51" s="1847"/>
      <c r="HSU51" s="1847">
        <f t="shared" ref="HSU51" si="11146">HSS51*$C$51</f>
        <v>3.2364503179190379E+35</v>
      </c>
      <c r="HSV51" s="1847"/>
      <c r="HSW51" s="1847">
        <f t="shared" ref="HSW51" si="11147">HSU51*$C$51</f>
        <v>3.3173615758670137E+35</v>
      </c>
      <c r="HSX51" s="1847"/>
      <c r="HSY51" s="1847">
        <f t="shared" ref="HSY51" si="11148">HSW51*$C$51</f>
        <v>3.4002956152636888E+35</v>
      </c>
      <c r="HSZ51" s="1847"/>
      <c r="HTA51" s="1847">
        <f t="shared" ref="HTA51" si="11149">HSY51*$C$51</f>
        <v>3.485303005645281E+35</v>
      </c>
      <c r="HTB51" s="1847"/>
      <c r="HTC51" s="1847">
        <f t="shared" ref="HTC51" si="11150">HTA51*$C$51</f>
        <v>3.5724355807864125E+35</v>
      </c>
      <c r="HTD51" s="1847"/>
      <c r="HTE51" s="1847">
        <f t="shared" ref="HTE51" si="11151">HTC51*$C$51</f>
        <v>3.6617464703060723E+35</v>
      </c>
      <c r="HTF51" s="1847"/>
      <c r="HTG51" s="1847">
        <f t="shared" ref="HTG51" si="11152">HTE51*$C$51</f>
        <v>3.7532901320637238E+35</v>
      </c>
      <c r="HTH51" s="1847"/>
      <c r="HTI51" s="1847">
        <f t="shared" ref="HTI51" si="11153">HTG51*$C$51</f>
        <v>3.8471223853653164E+35</v>
      </c>
      <c r="HTJ51" s="1847"/>
      <c r="HTK51" s="1847">
        <f t="shared" ref="HTK51" si="11154">HTI51*$C$51</f>
        <v>3.9433004449994492E+35</v>
      </c>
      <c r="HTL51" s="1847"/>
      <c r="HTM51" s="1847">
        <f t="shared" ref="HTM51" si="11155">HTK51*$C$51</f>
        <v>4.0418829561244353E+35</v>
      </c>
      <c r="HTN51" s="1847"/>
      <c r="HTO51" s="1847">
        <f t="shared" ref="HTO51" si="11156">HTM51*$C$51</f>
        <v>4.1429300300275461E+35</v>
      </c>
      <c r="HTP51" s="1847"/>
      <c r="HTQ51" s="1847">
        <f t="shared" ref="HTQ51" si="11157">HTO51*$C$51</f>
        <v>4.2465032807782346E+35</v>
      </c>
      <c r="HTR51" s="1847"/>
      <c r="HTS51" s="1847">
        <f t="shared" ref="HTS51" si="11158">HTQ51*$C$51</f>
        <v>4.3526658627976899E+35</v>
      </c>
      <c r="HTT51" s="1847"/>
      <c r="HTU51" s="1847">
        <f t="shared" ref="HTU51" si="11159">HTS51*$C$51</f>
        <v>4.4614825093676319E+35</v>
      </c>
      <c r="HTV51" s="1847"/>
      <c r="HTW51" s="1847">
        <f t="shared" ref="HTW51" si="11160">HTU51*$C$51</f>
        <v>4.5730195721018226E+35</v>
      </c>
      <c r="HTX51" s="1847"/>
      <c r="HTY51" s="1847">
        <f t="shared" ref="HTY51" si="11161">HTW51*$C$51</f>
        <v>4.687345061404368E+35</v>
      </c>
      <c r="HTZ51" s="1847"/>
      <c r="HUA51" s="1847">
        <f t="shared" ref="HUA51" si="11162">HTY51*$C$51</f>
        <v>4.804528687939477E+35</v>
      </c>
      <c r="HUB51" s="1847"/>
      <c r="HUC51" s="1847">
        <f t="shared" ref="HUC51" si="11163">HUA51*$C$51</f>
        <v>4.9246419051379636E+35</v>
      </c>
      <c r="HUD51" s="1847"/>
      <c r="HUE51" s="1847">
        <f t="shared" ref="HUE51" si="11164">HUC51*$C$51</f>
        <v>5.0477579527664122E+35</v>
      </c>
      <c r="HUF51" s="1847"/>
      <c r="HUG51" s="1847">
        <f t="shared" ref="HUG51" si="11165">HUE51*$C$51</f>
        <v>5.173951901585572E+35</v>
      </c>
      <c r="HUH51" s="1847"/>
      <c r="HUI51" s="1847">
        <f t="shared" ref="HUI51" si="11166">HUG51*$C$51</f>
        <v>5.3033006991252108E+35</v>
      </c>
      <c r="HUJ51" s="1847"/>
      <c r="HUK51" s="1847">
        <f t="shared" ref="HUK51" si="11167">HUI51*$C$51</f>
        <v>5.4358832166033405E+35</v>
      </c>
      <c r="HUL51" s="1847"/>
      <c r="HUM51" s="1847">
        <f t="shared" ref="HUM51" si="11168">HUK51*$C$51</f>
        <v>5.5717802970184236E+35</v>
      </c>
      <c r="HUN51" s="1847"/>
      <c r="HUO51" s="1847">
        <f t="shared" ref="HUO51" si="11169">HUM51*$C$51</f>
        <v>5.711074804443884E+35</v>
      </c>
      <c r="HUP51" s="1847"/>
      <c r="HUQ51" s="1847">
        <f t="shared" ref="HUQ51" si="11170">HUO51*$C$51</f>
        <v>5.8538516745549809E+35</v>
      </c>
      <c r="HUR51" s="1847"/>
      <c r="HUS51" s="1847">
        <f t="shared" ref="HUS51" si="11171">HUQ51*$C$51</f>
        <v>6.0001979664188547E+35</v>
      </c>
      <c r="HUT51" s="1847"/>
      <c r="HUU51" s="1847">
        <f t="shared" ref="HUU51" si="11172">HUS51*$C$51</f>
        <v>6.1502029155793254E+35</v>
      </c>
      <c r="HUV51" s="1847"/>
      <c r="HUW51" s="1847">
        <f t="shared" ref="HUW51" si="11173">HUU51*$C$51</f>
        <v>6.3039579884688079E+35</v>
      </c>
      <c r="HUX51" s="1847"/>
      <c r="HUY51" s="1847">
        <f t="shared" ref="HUY51" si="11174">HUW51*$C$51</f>
        <v>6.4615569381805273E+35</v>
      </c>
      <c r="HUZ51" s="1847"/>
      <c r="HVA51" s="1847">
        <f t="shared" ref="HVA51" si="11175">HUY51*$C$51</f>
        <v>6.6230958616350398E+35</v>
      </c>
      <c r="HVB51" s="1847"/>
      <c r="HVC51" s="1847">
        <f t="shared" ref="HVC51" si="11176">HVA51*$C$51</f>
        <v>6.7886732581759147E+35</v>
      </c>
      <c r="HVD51" s="1847"/>
      <c r="HVE51" s="1847">
        <f t="shared" ref="HVE51" si="11177">HVC51*$C$51</f>
        <v>6.9583900896303126E+35</v>
      </c>
      <c r="HVF51" s="1847"/>
      <c r="HVG51" s="1847">
        <f t="shared" ref="HVG51" si="11178">HVE51*$C$51</f>
        <v>7.1323498418710695E+35</v>
      </c>
      <c r="HVH51" s="1847"/>
      <c r="HVI51" s="1847">
        <f t="shared" ref="HVI51" si="11179">HVG51*$C$51</f>
        <v>7.3106585879178449E+35</v>
      </c>
      <c r="HVJ51" s="1847"/>
      <c r="HVK51" s="1847">
        <f t="shared" ref="HVK51" si="11180">HVI51*$C$51</f>
        <v>7.4934250526157907E+35</v>
      </c>
      <c r="HVL51" s="1847"/>
      <c r="HVM51" s="1847">
        <f t="shared" ref="HVM51" si="11181">HVK51*$C$51</f>
        <v>7.680760678931185E+35</v>
      </c>
      <c r="HVN51" s="1847"/>
      <c r="HVO51" s="1847">
        <f t="shared" ref="HVO51" si="11182">HVM51*$C$51</f>
        <v>7.872779695904464E+35</v>
      </c>
      <c r="HVP51" s="1847"/>
      <c r="HVQ51" s="1847">
        <f t="shared" ref="HVQ51" si="11183">HVO51*$C$51</f>
        <v>8.0695991883020749E+35</v>
      </c>
      <c r="HVR51" s="1847"/>
      <c r="HVS51" s="1847">
        <f t="shared" ref="HVS51" si="11184">HVQ51*$C$51</f>
        <v>8.2713391680096263E+35</v>
      </c>
      <c r="HVT51" s="1847"/>
      <c r="HVU51" s="1847">
        <f t="shared" ref="HVU51" si="11185">HVS51*$C$51</f>
        <v>8.4781226472098662E+35</v>
      </c>
      <c r="HVV51" s="1847"/>
      <c r="HVW51" s="1847">
        <f t="shared" ref="HVW51" si="11186">HVU51*$C$51</f>
        <v>8.6900757133901127E+35</v>
      </c>
      <c r="HVX51" s="1847"/>
      <c r="HVY51" s="1847">
        <f t="shared" ref="HVY51" si="11187">HVW51*$C$51</f>
        <v>8.9073276062248643E+35</v>
      </c>
      <c r="HVZ51" s="1847"/>
      <c r="HWA51" s="1847">
        <f t="shared" ref="HWA51" si="11188">HVY51*$C$51</f>
        <v>9.1300107963804847E+35</v>
      </c>
      <c r="HWB51" s="1847"/>
      <c r="HWC51" s="1847">
        <f t="shared" ref="HWC51" si="11189">HWA51*$C$51</f>
        <v>9.3582610662899956E+35</v>
      </c>
      <c r="HWD51" s="1847"/>
      <c r="HWE51" s="1847">
        <f t="shared" ref="HWE51" si="11190">HWC51*$C$51</f>
        <v>9.5922175929472444E+35</v>
      </c>
      <c r="HWF51" s="1847"/>
      <c r="HWG51" s="1847">
        <f t="shared" ref="HWG51" si="11191">HWE51*$C$51</f>
        <v>9.8320230327709253E+35</v>
      </c>
      <c r="HWH51" s="1847"/>
      <c r="HWI51" s="1847">
        <f t="shared" ref="HWI51" si="11192">HWG51*$C$51</f>
        <v>1.0077823608590198E+36</v>
      </c>
      <c r="HWJ51" s="1847"/>
      <c r="HWK51" s="1847">
        <f t="shared" ref="HWK51" si="11193">HWI51*$C$51</f>
        <v>1.0329769198804952E+36</v>
      </c>
      <c r="HWL51" s="1847"/>
      <c r="HWM51" s="1847">
        <f t="shared" ref="HWM51" si="11194">HWK51*$C$51</f>
        <v>1.0588013428775074E+36</v>
      </c>
      <c r="HWN51" s="1847"/>
      <c r="HWO51" s="1847">
        <f t="shared" ref="HWO51" si="11195">HWM51*$C$51</f>
        <v>1.0852713764494451E+36</v>
      </c>
      <c r="HWP51" s="1847"/>
      <c r="HWQ51" s="1847">
        <f t="shared" ref="HWQ51" si="11196">HWO51*$C$51</f>
        <v>1.1124031608606811E+36</v>
      </c>
      <c r="HWR51" s="1847"/>
      <c r="HWS51" s="1847">
        <f t="shared" ref="HWS51" si="11197">HWQ51*$C$51</f>
        <v>1.140213239882198E+36</v>
      </c>
      <c r="HWT51" s="1847"/>
      <c r="HWU51" s="1847">
        <f t="shared" ref="HWU51" si="11198">HWS51*$C$51</f>
        <v>1.1687185708792529E+36</v>
      </c>
      <c r="HWV51" s="1847"/>
      <c r="HWW51" s="1847">
        <f t="shared" ref="HWW51" si="11199">HWU51*$C$51</f>
        <v>1.1979365351512342E+36</v>
      </c>
      <c r="HWX51" s="1847"/>
      <c r="HWY51" s="1847">
        <f t="shared" ref="HWY51" si="11200">HWW51*$C$51</f>
        <v>1.2278849485300149E+36</v>
      </c>
      <c r="HWZ51" s="1847"/>
      <c r="HXA51" s="1847">
        <f t="shared" ref="HXA51" si="11201">HWY51*$C$51</f>
        <v>1.2585820722432651E+36</v>
      </c>
      <c r="HXB51" s="1847"/>
      <c r="HXC51" s="1847">
        <f t="shared" ref="HXC51" si="11202">HXA51*$C$51</f>
        <v>1.2900466240493467E+36</v>
      </c>
      <c r="HXD51" s="1847"/>
      <c r="HXE51" s="1847">
        <f t="shared" ref="HXE51" si="11203">HXC51*$C$51</f>
        <v>1.3222977896505803E+36</v>
      </c>
      <c r="HXF51" s="1847"/>
      <c r="HXG51" s="1847">
        <f t="shared" ref="HXG51" si="11204">HXE51*$C$51</f>
        <v>1.3553552343918447E+36</v>
      </c>
      <c r="HXH51" s="1847"/>
      <c r="HXI51" s="1847">
        <f t="shared" ref="HXI51" si="11205">HXG51*$C$51</f>
        <v>1.3892391152516406E+36</v>
      </c>
      <c r="HXJ51" s="1847"/>
      <c r="HXK51" s="1847">
        <f t="shared" ref="HXK51" si="11206">HXI51*$C$51</f>
        <v>1.4239700931329315E+36</v>
      </c>
      <c r="HXL51" s="1847"/>
      <c r="HXM51" s="1847">
        <f t="shared" ref="HXM51" si="11207">HXK51*$C$51</f>
        <v>1.4595693454612546E+36</v>
      </c>
      <c r="HXN51" s="1847"/>
      <c r="HXO51" s="1847">
        <f t="shared" ref="HXO51" si="11208">HXM51*$C$51</f>
        <v>1.4960585790977857E+36</v>
      </c>
      <c r="HXP51" s="1847"/>
      <c r="HXQ51" s="1847">
        <f t="shared" ref="HXQ51" si="11209">HXO51*$C$51</f>
        <v>1.5334600435752301E+36</v>
      </c>
      <c r="HXR51" s="1847"/>
      <c r="HXS51" s="1847">
        <f t="shared" ref="HXS51" si="11210">HXQ51*$C$51</f>
        <v>1.5717965446646107E+36</v>
      </c>
      <c r="HXT51" s="1847"/>
      <c r="HXU51" s="1847">
        <f t="shared" ref="HXU51" si="11211">HXS51*$C$51</f>
        <v>1.611091458281226E+36</v>
      </c>
      <c r="HXV51" s="1847"/>
      <c r="HXW51" s="1847">
        <f t="shared" ref="HXW51" si="11212">HXU51*$C$51</f>
        <v>1.6513687447382565E+36</v>
      </c>
      <c r="HXX51" s="1847"/>
      <c r="HXY51" s="1847">
        <f t="shared" ref="HXY51" si="11213">HXW51*$C$51</f>
        <v>1.6926529633567126E+36</v>
      </c>
      <c r="HXZ51" s="1847"/>
      <c r="HYA51" s="1847">
        <f t="shared" ref="HYA51" si="11214">HXY51*$C$51</f>
        <v>1.7349692874406304E+36</v>
      </c>
      <c r="HYB51" s="1847"/>
      <c r="HYC51" s="1847">
        <f t="shared" ref="HYC51" si="11215">HYA51*$C$51</f>
        <v>1.7783435196266461E+36</v>
      </c>
      <c r="HYD51" s="1847"/>
      <c r="HYE51" s="1847">
        <f t="shared" ref="HYE51" si="11216">HYC51*$C$51</f>
        <v>1.8228021076173121E+36</v>
      </c>
      <c r="HYF51" s="1847"/>
      <c r="HYG51" s="1847">
        <f t="shared" ref="HYG51" si="11217">HYE51*$C$51</f>
        <v>1.8683721603077449E+36</v>
      </c>
      <c r="HYH51" s="1847"/>
      <c r="HYI51" s="1847">
        <f t="shared" ref="HYI51" si="11218">HYG51*$C$51</f>
        <v>1.9150814643154384E+36</v>
      </c>
      <c r="HYJ51" s="1847"/>
      <c r="HYK51" s="1847">
        <f t="shared" ref="HYK51" si="11219">HYI51*$C$51</f>
        <v>1.9629585009233242E+36</v>
      </c>
      <c r="HYL51" s="1847"/>
      <c r="HYM51" s="1847">
        <f t="shared" ref="HYM51" si="11220">HYK51*$C$51</f>
        <v>2.0120324634464071E+36</v>
      </c>
      <c r="HYN51" s="1847"/>
      <c r="HYO51" s="1847">
        <f t="shared" ref="HYO51" si="11221">HYM51*$C$51</f>
        <v>2.0623332750325669E+36</v>
      </c>
      <c r="HYP51" s="1847"/>
      <c r="HYQ51" s="1847">
        <f t="shared" ref="HYQ51" si="11222">HYO51*$C$51</f>
        <v>2.1138916069083809E+36</v>
      </c>
      <c r="HYR51" s="1847"/>
      <c r="HYS51" s="1847">
        <f t="shared" ref="HYS51" si="11223">HYQ51*$C$51</f>
        <v>2.1667388970810902E+36</v>
      </c>
      <c r="HYT51" s="1847"/>
      <c r="HYU51" s="1847">
        <f t="shared" ref="HYU51" si="11224">HYS51*$C$51</f>
        <v>2.2209073695081173E+36</v>
      </c>
      <c r="HYV51" s="1847"/>
      <c r="HYW51" s="1847">
        <f t="shared" ref="HYW51" si="11225">HYU51*$C$51</f>
        <v>2.27643005374582E+36</v>
      </c>
      <c r="HYX51" s="1847"/>
      <c r="HYY51" s="1847">
        <f t="shared" ref="HYY51" si="11226">HYW51*$C$51</f>
        <v>2.3333408050894653E+36</v>
      </c>
      <c r="HYZ51" s="1847"/>
      <c r="HZA51" s="1847">
        <f t="shared" ref="HZA51" si="11227">HYY51*$C$51</f>
        <v>2.3916743252167016E+36</v>
      </c>
      <c r="HZB51" s="1847"/>
      <c r="HZC51" s="1847">
        <f t="shared" ref="HZC51" si="11228">HZA51*$C$51</f>
        <v>2.451466183347119E+36</v>
      </c>
      <c r="HZD51" s="1847"/>
      <c r="HZE51" s="1847">
        <f t="shared" ref="HZE51" si="11229">HZC51*$C$51</f>
        <v>2.5127528379307967E+36</v>
      </c>
      <c r="HZF51" s="1847"/>
      <c r="HZG51" s="1847">
        <f t="shared" ref="HZG51" si="11230">HZE51*$C$51</f>
        <v>2.5755716588790663E+36</v>
      </c>
      <c r="HZH51" s="1847"/>
      <c r="HZI51" s="1847">
        <f t="shared" ref="HZI51" si="11231">HZG51*$C$51</f>
        <v>2.6399609503510429E+36</v>
      </c>
      <c r="HZJ51" s="1847"/>
      <c r="HZK51" s="1847">
        <f t="shared" ref="HZK51" si="11232">HZI51*$C$51</f>
        <v>2.7059599741098187E+36</v>
      </c>
      <c r="HZL51" s="1847"/>
      <c r="HZM51" s="1847">
        <f t="shared" ref="HZM51" si="11233">HZK51*$C$51</f>
        <v>2.7736089734625639E+36</v>
      </c>
      <c r="HZN51" s="1847"/>
      <c r="HZO51" s="1847">
        <f t="shared" ref="HZO51" si="11234">HZM51*$C$51</f>
        <v>2.8429491977991277E+36</v>
      </c>
      <c r="HZP51" s="1847"/>
      <c r="HZQ51" s="1847">
        <f t="shared" ref="HZQ51" si="11235">HZO51*$C$51</f>
        <v>2.9140229277441058E+36</v>
      </c>
      <c r="HZR51" s="1847"/>
      <c r="HZS51" s="1847">
        <f t="shared" ref="HZS51" si="11236">HZQ51*$C$51</f>
        <v>2.986873500937708E+36</v>
      </c>
      <c r="HZT51" s="1847"/>
      <c r="HZU51" s="1847">
        <f t="shared" ref="HZU51" si="11237">HZS51*$C$51</f>
        <v>3.0615453384611502E+36</v>
      </c>
      <c r="HZV51" s="1847"/>
      <c r="HZW51" s="1847">
        <f t="shared" ref="HZW51" si="11238">HZU51*$C$51</f>
        <v>3.1380839719226786E+36</v>
      </c>
      <c r="HZX51" s="1847"/>
      <c r="HZY51" s="1847">
        <f t="shared" ref="HZY51" si="11239">HZW51*$C$51</f>
        <v>3.2165360712207453E+36</v>
      </c>
      <c r="HZZ51" s="1847"/>
      <c r="IAA51" s="1847">
        <f t="shared" ref="IAA51" si="11240">HZY51*$C$51</f>
        <v>3.2969494730012635E+36</v>
      </c>
      <c r="IAB51" s="1847"/>
      <c r="IAC51" s="1847">
        <f t="shared" ref="IAC51" si="11241">IAA51*$C$51</f>
        <v>3.3793732098262947E+36</v>
      </c>
      <c r="IAD51" s="1847"/>
      <c r="IAE51" s="1847">
        <f t="shared" ref="IAE51" si="11242">IAC51*$C$51</f>
        <v>3.4638575400719517E+36</v>
      </c>
      <c r="IAF51" s="1847"/>
      <c r="IAG51" s="1847">
        <f t="shared" ref="IAG51" si="11243">IAE51*$C$51</f>
        <v>3.55045397857375E+36</v>
      </c>
      <c r="IAH51" s="1847"/>
      <c r="IAI51" s="1847">
        <f t="shared" ref="IAI51" si="11244">IAG51*$C$51</f>
        <v>3.6392153280380932E+36</v>
      </c>
      <c r="IAJ51" s="1847"/>
      <c r="IAK51" s="1847">
        <f t="shared" ref="IAK51" si="11245">IAI51*$C$51</f>
        <v>3.7301957112390452E+36</v>
      </c>
      <c r="IAL51" s="1847"/>
      <c r="IAM51" s="1847">
        <f t="shared" ref="IAM51" si="11246">IAK51*$C$51</f>
        <v>3.8234506040200207E+36</v>
      </c>
      <c r="IAN51" s="1847"/>
      <c r="IAO51" s="1847">
        <f t="shared" ref="IAO51" si="11247">IAM51*$C$51</f>
        <v>3.9190368691205209E+36</v>
      </c>
      <c r="IAP51" s="1847"/>
      <c r="IAQ51" s="1847">
        <f t="shared" ref="IAQ51" si="11248">IAO51*$C$51</f>
        <v>4.0170127908485333E+36</v>
      </c>
      <c r="IAR51" s="1847"/>
      <c r="IAS51" s="1847">
        <f t="shared" ref="IAS51" si="11249">IAQ51*$C$51</f>
        <v>4.1174381106197462E+36</v>
      </c>
      <c r="IAT51" s="1847"/>
      <c r="IAU51" s="1847">
        <f t="shared" ref="IAU51" si="11250">IAS51*$C$51</f>
        <v>4.2203740633852392E+36</v>
      </c>
      <c r="IAV51" s="1847"/>
      <c r="IAW51" s="1847">
        <f t="shared" ref="IAW51" si="11251">IAU51*$C$51</f>
        <v>4.32588341496987E+36</v>
      </c>
      <c r="IAX51" s="1847"/>
      <c r="IAY51" s="1847">
        <f t="shared" ref="IAY51" si="11252">IAW51*$C$51</f>
        <v>4.4340305003441165E+36</v>
      </c>
      <c r="IAZ51" s="1847"/>
      <c r="IBA51" s="1847">
        <f t="shared" ref="IBA51" si="11253">IAY51*$C$51</f>
        <v>4.5448812628527189E+36</v>
      </c>
      <c r="IBB51" s="1847"/>
      <c r="IBC51" s="1847">
        <f t="shared" ref="IBC51" si="11254">IBA51*$C$51</f>
        <v>4.6585032944240368E+36</v>
      </c>
      <c r="IBD51" s="1847"/>
      <c r="IBE51" s="1847">
        <f t="shared" ref="IBE51" si="11255">IBC51*$C$51</f>
        <v>4.7749658767846371E+36</v>
      </c>
      <c r="IBF51" s="1847"/>
      <c r="IBG51" s="1847">
        <f t="shared" ref="IBG51" si="11256">IBE51*$C$51</f>
        <v>4.8943400237042529E+36</v>
      </c>
      <c r="IBH51" s="1847"/>
      <c r="IBI51" s="1847">
        <f t="shared" ref="IBI51" si="11257">IBG51*$C$51</f>
        <v>5.0166985242968587E+36</v>
      </c>
      <c r="IBJ51" s="1847"/>
      <c r="IBK51" s="1847">
        <f t="shared" ref="IBK51" si="11258">IBI51*$C$51</f>
        <v>5.14211598740428E+36</v>
      </c>
      <c r="IBL51" s="1847"/>
      <c r="IBM51" s="1847">
        <f t="shared" ref="IBM51" si="11259">IBK51*$C$51</f>
        <v>5.2706688870893863E+36</v>
      </c>
      <c r="IBN51" s="1847"/>
      <c r="IBO51" s="1847">
        <f t="shared" ref="IBO51" si="11260">IBM51*$C$51</f>
        <v>5.4024356092666202E+36</v>
      </c>
      <c r="IBP51" s="1847"/>
      <c r="IBQ51" s="1847">
        <f t="shared" ref="IBQ51" si="11261">IBO51*$C$51</f>
        <v>5.5374964994982855E+36</v>
      </c>
      <c r="IBR51" s="1847"/>
      <c r="IBS51" s="1847">
        <f t="shared" ref="IBS51" si="11262">IBQ51*$C$51</f>
        <v>5.6759339119857425E+36</v>
      </c>
      <c r="IBT51" s="1847"/>
      <c r="IBU51" s="1847">
        <f t="shared" ref="IBU51" si="11263">IBS51*$C$51</f>
        <v>5.817832259785385E+36</v>
      </c>
      <c r="IBV51" s="1847"/>
      <c r="IBW51" s="1847">
        <f t="shared" ref="IBW51" si="11264">IBU51*$C$51</f>
        <v>5.9632780662800196E+36</v>
      </c>
      <c r="IBX51" s="1847"/>
      <c r="IBY51" s="1847">
        <f t="shared" ref="IBY51" si="11265">IBW51*$C$51</f>
        <v>6.1123600179370198E+36</v>
      </c>
      <c r="IBZ51" s="1847"/>
      <c r="ICA51" s="1847">
        <f t="shared" ref="ICA51" si="11266">IBY51*$C$51</f>
        <v>6.2651690183854447E+36</v>
      </c>
      <c r="ICB51" s="1847"/>
      <c r="ICC51" s="1847">
        <f t="shared" ref="ICC51" si="11267">ICA51*$C$51</f>
        <v>6.4217982438450798E+36</v>
      </c>
      <c r="ICD51" s="1847"/>
      <c r="ICE51" s="1847">
        <f t="shared" ref="ICE51" si="11268">ICC51*$C$51</f>
        <v>6.5823431999412059E+36</v>
      </c>
      <c r="ICF51" s="1847"/>
      <c r="ICG51" s="1847">
        <f t="shared" ref="ICG51" si="11269">ICE51*$C$51</f>
        <v>6.7469017799397354E+36</v>
      </c>
      <c r="ICH51" s="1847"/>
      <c r="ICI51" s="1847">
        <f t="shared" ref="ICI51" si="11270">ICG51*$C$51</f>
        <v>6.9155743244382277E+36</v>
      </c>
      <c r="ICJ51" s="1847"/>
      <c r="ICK51" s="1847">
        <f t="shared" ref="ICK51" si="11271">ICI51*$C$51</f>
        <v>7.0884636825491822E+36</v>
      </c>
      <c r="ICL51" s="1847"/>
      <c r="ICM51" s="1847">
        <f t="shared" ref="ICM51" si="11272">ICK51*$C$51</f>
        <v>7.265675274612911E+36</v>
      </c>
      <c r="ICN51" s="1847"/>
      <c r="ICO51" s="1847">
        <f t="shared" ref="ICO51" si="11273">ICM51*$C$51</f>
        <v>7.4473171564782329E+36</v>
      </c>
      <c r="ICP51" s="1847"/>
      <c r="ICQ51" s="1847">
        <f t="shared" ref="ICQ51" si="11274">ICO51*$C$51</f>
        <v>7.6335000853901877E+36</v>
      </c>
      <c r="ICR51" s="1847"/>
      <c r="ICS51" s="1847">
        <f t="shared" ref="ICS51" si="11275">ICQ51*$C$51</f>
        <v>7.8243375875249423E+36</v>
      </c>
      <c r="ICT51" s="1847"/>
      <c r="ICU51" s="1847">
        <f t="shared" ref="ICU51" si="11276">ICS51*$C$51</f>
        <v>8.0199460272130654E+36</v>
      </c>
      <c r="ICV51" s="1847"/>
      <c r="ICW51" s="1847">
        <f t="shared" ref="ICW51" si="11277">ICU51*$C$51</f>
        <v>8.2204446778933915E+36</v>
      </c>
      <c r="ICX51" s="1847"/>
      <c r="ICY51" s="1847">
        <f t="shared" ref="ICY51" si="11278">ICW51*$C$51</f>
        <v>8.4259557948407261E+36</v>
      </c>
      <c r="ICZ51" s="1847"/>
      <c r="IDA51" s="1847">
        <f t="shared" ref="IDA51" si="11279">ICY51*$C$51</f>
        <v>8.6366046897117433E+36</v>
      </c>
      <c r="IDB51" s="1847"/>
      <c r="IDC51" s="1847">
        <f t="shared" ref="IDC51" si="11280">IDA51*$C$51</f>
        <v>8.8525198069545366E+36</v>
      </c>
      <c r="IDD51" s="1847"/>
      <c r="IDE51" s="1847">
        <f t="shared" ref="IDE51" si="11281">IDC51*$C$51</f>
        <v>9.0738328021283997E+36</v>
      </c>
      <c r="IDF51" s="1847"/>
      <c r="IDG51" s="1847">
        <f t="shared" ref="IDG51" si="11282">IDE51*$C$51</f>
        <v>9.3006786221816083E+36</v>
      </c>
      <c r="IDH51" s="1847"/>
      <c r="IDI51" s="1847">
        <f t="shared" ref="IDI51" si="11283">IDG51*$C$51</f>
        <v>9.5331955877361476E+36</v>
      </c>
      <c r="IDJ51" s="1847"/>
      <c r="IDK51" s="1847">
        <f t="shared" ref="IDK51" si="11284">IDI51*$C$51</f>
        <v>9.77152547742955E+36</v>
      </c>
      <c r="IDL51" s="1847"/>
      <c r="IDM51" s="1847">
        <f t="shared" ref="IDM51" si="11285">IDK51*$C$51</f>
        <v>1.0015813614365288E+37</v>
      </c>
      <c r="IDN51" s="1847"/>
      <c r="IDO51" s="1847">
        <f t="shared" ref="IDO51" si="11286">IDM51*$C$51</f>
        <v>1.0266208954724419E+37</v>
      </c>
      <c r="IDP51" s="1847"/>
      <c r="IDQ51" s="1847">
        <f t="shared" ref="IDQ51" si="11287">IDO51*$C$51</f>
        <v>1.0522864178592529E+37</v>
      </c>
      <c r="IDR51" s="1847"/>
      <c r="IDS51" s="1847">
        <f t="shared" ref="IDS51" si="11288">IDQ51*$C$51</f>
        <v>1.0785935783057342E+37</v>
      </c>
      <c r="IDT51" s="1847"/>
      <c r="IDU51" s="1847">
        <f t="shared" ref="IDU51" si="11289">IDS51*$C$51</f>
        <v>1.1055584177633774E+37</v>
      </c>
      <c r="IDV51" s="1847"/>
      <c r="IDW51" s="1847">
        <f t="shared" ref="IDW51" si="11290">IDU51*$C$51</f>
        <v>1.1331973782074618E+37</v>
      </c>
      <c r="IDX51" s="1847"/>
      <c r="IDY51" s="1847">
        <f t="shared" ref="IDY51" si="11291">IDW51*$C$51</f>
        <v>1.1615273126626483E+37</v>
      </c>
      <c r="IDZ51" s="1847"/>
      <c r="IEA51" s="1847">
        <f t="shared" ref="IEA51" si="11292">IDY51*$C$51</f>
        <v>1.1905654954792144E+37</v>
      </c>
      <c r="IEB51" s="1847"/>
      <c r="IEC51" s="1847">
        <f t="shared" ref="IEC51" si="11293">IEA51*$C$51</f>
        <v>1.2203296328661947E+37</v>
      </c>
      <c r="IED51" s="1847"/>
      <c r="IEE51" s="1847">
        <f t="shared" ref="IEE51" si="11294">IEC51*$C$51</f>
        <v>1.2508378736878495E+37</v>
      </c>
      <c r="IEF51" s="1847"/>
      <c r="IEG51" s="1847">
        <f t="shared" ref="IEG51" si="11295">IEE51*$C$51</f>
        <v>1.2821088205300457E+37</v>
      </c>
      <c r="IEH51" s="1847"/>
      <c r="IEI51" s="1847">
        <f t="shared" ref="IEI51" si="11296">IEG51*$C$51</f>
        <v>1.3141615410432967E+37</v>
      </c>
      <c r="IEJ51" s="1847"/>
      <c r="IEK51" s="1847">
        <f t="shared" ref="IEK51" si="11297">IEI51*$C$51</f>
        <v>1.347015579569379E+37</v>
      </c>
      <c r="IEL51" s="1847"/>
      <c r="IEM51" s="1847">
        <f t="shared" ref="IEM51" si="11298">IEK51*$C$51</f>
        <v>1.3806909690586133E+37</v>
      </c>
      <c r="IEN51" s="1847"/>
      <c r="IEO51" s="1847">
        <f t="shared" ref="IEO51" si="11299">IEM51*$C$51</f>
        <v>1.4152082432850786E+37</v>
      </c>
      <c r="IEP51" s="1847"/>
      <c r="IEQ51" s="1847">
        <f t="shared" ref="IEQ51" si="11300">IEO51*$C$51</f>
        <v>1.4505884493672054E+37</v>
      </c>
      <c r="IER51" s="1847"/>
      <c r="IES51" s="1847">
        <f t="shared" ref="IES51" si="11301">IEQ51*$C$51</f>
        <v>1.4868531606013854E+37</v>
      </c>
      <c r="IET51" s="1847"/>
      <c r="IEU51" s="1847">
        <f t="shared" ref="IEU51" si="11302">IES51*$C$51</f>
        <v>1.5240244896164199E+37</v>
      </c>
      <c r="IEV51" s="1847"/>
      <c r="IEW51" s="1847">
        <f t="shared" ref="IEW51" si="11303">IEU51*$C$51</f>
        <v>1.5621251018568302E+37</v>
      </c>
      <c r="IEX51" s="1847"/>
      <c r="IEY51" s="1847">
        <f t="shared" ref="IEY51" si="11304">IEW51*$C$51</f>
        <v>1.6011782294032509E+37</v>
      </c>
      <c r="IEZ51" s="1847"/>
      <c r="IFA51" s="1847">
        <f t="shared" ref="IFA51" si="11305">IEY51*$C$51</f>
        <v>1.6412076851383321E+37</v>
      </c>
      <c r="IFB51" s="1847"/>
      <c r="IFC51" s="1847">
        <f t="shared" ref="IFC51" si="11306">IFA51*$C$51</f>
        <v>1.6822378772667904E+37</v>
      </c>
      <c r="IFD51" s="1847"/>
      <c r="IFE51" s="1847">
        <f t="shared" ref="IFE51" si="11307">IFC51*$C$51</f>
        <v>1.72429382419846E+37</v>
      </c>
      <c r="IFF51" s="1847"/>
      <c r="IFG51" s="1847">
        <f t="shared" ref="IFG51" si="11308">IFE51*$C$51</f>
        <v>1.7674011698034215E+37</v>
      </c>
      <c r="IFH51" s="1847"/>
      <c r="IFI51" s="1847">
        <f t="shared" ref="IFI51" si="11309">IFG51*$C$51</f>
        <v>1.8115861990485069E+37</v>
      </c>
      <c r="IFJ51" s="1847"/>
      <c r="IFK51" s="1847">
        <f t="shared" ref="IFK51" si="11310">IFI51*$C$51</f>
        <v>1.8568758540247193E+37</v>
      </c>
      <c r="IFL51" s="1847"/>
      <c r="IFM51" s="1847">
        <f t="shared" ref="IFM51" si="11311">IFK51*$C$51</f>
        <v>1.9032977503753371E+37</v>
      </c>
      <c r="IFN51" s="1847"/>
      <c r="IFO51" s="1847">
        <f t="shared" ref="IFO51" si="11312">IFM51*$C$51</f>
        <v>1.9508801941347204E+37</v>
      </c>
      <c r="IFP51" s="1847"/>
      <c r="IFQ51" s="1847">
        <f t="shared" ref="IFQ51" si="11313">IFO51*$C$51</f>
        <v>1.9996521989880882E+37</v>
      </c>
      <c r="IFR51" s="1847"/>
      <c r="IFS51" s="1847">
        <f t="shared" ref="IFS51" si="11314">IFQ51*$C$51</f>
        <v>2.0496435039627902E+37</v>
      </c>
      <c r="IFT51" s="1847"/>
      <c r="IFU51" s="1847">
        <f t="shared" ref="IFU51" si="11315">IFS51*$C$51</f>
        <v>2.1008845915618597E+37</v>
      </c>
      <c r="IFV51" s="1847"/>
      <c r="IFW51" s="1847">
        <f t="shared" ref="IFW51" si="11316">IFU51*$C$51</f>
        <v>2.153406706350906E+37</v>
      </c>
      <c r="IFX51" s="1847"/>
      <c r="IFY51" s="1847">
        <f t="shared" ref="IFY51" si="11317">IFW51*$C$51</f>
        <v>2.2072418740096787E+37</v>
      </c>
      <c r="IFZ51" s="1847"/>
      <c r="IGA51" s="1847">
        <f t="shared" ref="IGA51" si="11318">IFY51*$C$51</f>
        <v>2.2624229208599206E+37</v>
      </c>
      <c r="IGB51" s="1847"/>
      <c r="IGC51" s="1847">
        <f t="shared" ref="IGC51" si="11319">IGA51*$C$51</f>
        <v>2.3189834938814182E+37</v>
      </c>
      <c r="IGD51" s="1847"/>
      <c r="IGE51" s="1847">
        <f t="shared" ref="IGE51" si="11320">IGC51*$C$51</f>
        <v>2.3769580812284535E+37</v>
      </c>
      <c r="IGF51" s="1847"/>
      <c r="IGG51" s="1847">
        <f t="shared" ref="IGG51" si="11321">IGE51*$C$51</f>
        <v>2.4363820332591649E+37</v>
      </c>
      <c r="IGH51" s="1847"/>
      <c r="IGI51" s="1847">
        <f t="shared" ref="IGI51" si="11322">IGG51*$C$51</f>
        <v>2.4972915840906438E+37</v>
      </c>
      <c r="IGJ51" s="1847"/>
      <c r="IGK51" s="1847">
        <f t="shared" ref="IGK51" si="11323">IGI51*$C$51</f>
        <v>2.5597238736929096E+37</v>
      </c>
      <c r="IGL51" s="1847"/>
      <c r="IGM51" s="1847">
        <f t="shared" ref="IGM51" si="11324">IGK51*$C$51</f>
        <v>2.6237169705352322E+37</v>
      </c>
      <c r="IGN51" s="1847"/>
      <c r="IGO51" s="1847">
        <f t="shared" ref="IGO51" si="11325">IGM51*$C$51</f>
        <v>2.6893098947986126E+37</v>
      </c>
      <c r="IGP51" s="1847"/>
      <c r="IGQ51" s="1847">
        <f t="shared" ref="IGQ51" si="11326">IGO51*$C$51</f>
        <v>2.7565426421685775E+37</v>
      </c>
      <c r="IGR51" s="1847"/>
      <c r="IGS51" s="1847">
        <f t="shared" ref="IGS51" si="11327">IGQ51*$C$51</f>
        <v>2.8254562082227915E+37</v>
      </c>
      <c r="IGT51" s="1847"/>
      <c r="IGU51" s="1847">
        <f t="shared" ref="IGU51" si="11328">IGS51*$C$51</f>
        <v>2.8960926134283609E+37</v>
      </c>
      <c r="IGV51" s="1847"/>
      <c r="IGW51" s="1847">
        <f t="shared" ref="IGW51" si="11329">IGU51*$C$51</f>
        <v>2.9684949287640698E+37</v>
      </c>
      <c r="IGX51" s="1847"/>
      <c r="IGY51" s="1847">
        <f t="shared" ref="IGY51" si="11330">IGW51*$C$51</f>
        <v>3.0427073019831713E+37</v>
      </c>
      <c r="IGZ51" s="1847"/>
      <c r="IHA51" s="1847">
        <f t="shared" ref="IHA51" si="11331">IGY51*$C$51</f>
        <v>3.1187749845327503E+37</v>
      </c>
      <c r="IHB51" s="1847"/>
      <c r="IHC51" s="1847">
        <f t="shared" ref="IHC51" si="11332">IHA51*$C$51</f>
        <v>3.1967443591460685E+37</v>
      </c>
      <c r="IHD51" s="1847"/>
      <c r="IHE51" s="1847">
        <f t="shared" ref="IHE51" si="11333">IHC51*$C$51</f>
        <v>3.2766629681247201E+37</v>
      </c>
      <c r="IHF51" s="1847"/>
      <c r="IHG51" s="1847">
        <f t="shared" ref="IHG51" si="11334">IHE51*$C$51</f>
        <v>3.3585795423278378E+37</v>
      </c>
      <c r="IHH51" s="1847"/>
      <c r="IHI51" s="1847">
        <f t="shared" ref="IHI51" si="11335">IHG51*$C$51</f>
        <v>3.4425440308860334E+37</v>
      </c>
      <c r="IHJ51" s="1847"/>
      <c r="IHK51" s="1847">
        <f t="shared" ref="IHK51" si="11336">IHI51*$C$51</f>
        <v>3.5286076316581838E+37</v>
      </c>
      <c r="IHL51" s="1847"/>
      <c r="IHM51" s="1847">
        <f t="shared" ref="IHM51" si="11337">IHK51*$C$51</f>
        <v>3.6168228224496381E+37</v>
      </c>
      <c r="IHN51" s="1847"/>
      <c r="IHO51" s="1847">
        <f t="shared" ref="IHO51" si="11338">IHM51*$C$51</f>
        <v>3.7072433930108789E+37</v>
      </c>
      <c r="IHP51" s="1847"/>
      <c r="IHQ51" s="1847">
        <f t="shared" ref="IHQ51" si="11339">IHO51*$C$51</f>
        <v>3.7999244778361505E+37</v>
      </c>
      <c r="IHR51" s="1847"/>
      <c r="IHS51" s="1847">
        <f t="shared" ref="IHS51" si="11340">IHQ51*$C$51</f>
        <v>3.8949225897820537E+37</v>
      </c>
      <c r="IHT51" s="1847"/>
      <c r="IHU51" s="1847">
        <f t="shared" ref="IHU51" si="11341">IHS51*$C$51</f>
        <v>3.9922956545266047E+37</v>
      </c>
      <c r="IHV51" s="1847"/>
      <c r="IHW51" s="1847">
        <f t="shared" ref="IHW51" si="11342">IHU51*$C$51</f>
        <v>4.0921030458897694E+37</v>
      </c>
      <c r="IHX51" s="1847"/>
      <c r="IHY51" s="1847">
        <f t="shared" ref="IHY51" si="11343">IHW51*$C$51</f>
        <v>4.1944056220370134E+37</v>
      </c>
      <c r="IHZ51" s="1847"/>
      <c r="IIA51" s="1847">
        <f t="shared" ref="IIA51" si="11344">IHY51*$C$51</f>
        <v>4.2992657625879387E+37</v>
      </c>
      <c r="IIB51" s="1847"/>
      <c r="IIC51" s="1847">
        <f t="shared" ref="IIC51" si="11345">IIA51*$C$51</f>
        <v>4.4067474066526371E+37</v>
      </c>
      <c r="IID51" s="1847"/>
      <c r="IIE51" s="1847">
        <f t="shared" ref="IIE51" si="11346">IIC51*$C$51</f>
        <v>4.5169160918189525E+37</v>
      </c>
      <c r="IIF51" s="1847"/>
      <c r="IIG51" s="1847">
        <f t="shared" ref="IIG51" si="11347">IIE51*$C$51</f>
        <v>4.6298389941144256E+37</v>
      </c>
      <c r="IIH51" s="1847"/>
      <c r="III51" s="1847">
        <f t="shared" ref="III51" si="11348">IIG51*$C$51</f>
        <v>4.7455849689672854E+37</v>
      </c>
      <c r="IIJ51" s="1847"/>
      <c r="IIK51" s="1847">
        <f t="shared" ref="IIK51" si="11349">III51*$C$51</f>
        <v>4.864224593191467E+37</v>
      </c>
      <c r="IIL51" s="1847"/>
      <c r="IIM51" s="1847">
        <f t="shared" ref="IIM51" si="11350">IIK51*$C$51</f>
        <v>4.9858302080212529E+37</v>
      </c>
      <c r="IIN51" s="1847"/>
      <c r="IIO51" s="1847">
        <f t="shared" ref="IIO51" si="11351">IIM51*$C$51</f>
        <v>5.1104759632217841E+37</v>
      </c>
      <c r="IIP51" s="1847"/>
      <c r="IIQ51" s="1847">
        <f t="shared" ref="IIQ51" si="11352">IIO51*$C$51</f>
        <v>5.2382378623023285E+37</v>
      </c>
      <c r="IIR51" s="1847"/>
      <c r="IIS51" s="1847">
        <f t="shared" ref="IIS51" si="11353">IIQ51*$C$51</f>
        <v>5.3691938088598863E+37</v>
      </c>
      <c r="IIT51" s="1847"/>
      <c r="IIU51" s="1847">
        <f t="shared" ref="IIU51" si="11354">IIS51*$C$51</f>
        <v>5.5034236540813829E+37</v>
      </c>
      <c r="IIV51" s="1847"/>
      <c r="IIW51" s="1847">
        <f t="shared" ref="IIW51" si="11355">IIU51*$C$51</f>
        <v>5.6410092454334169E+37</v>
      </c>
      <c r="IIX51" s="1847"/>
      <c r="IIY51" s="1847">
        <f t="shared" ref="IIY51" si="11356">IIW51*$C$51</f>
        <v>5.7820344765692514E+37</v>
      </c>
      <c r="IIZ51" s="1847"/>
      <c r="IJA51" s="1847">
        <f t="shared" ref="IJA51" si="11357">IIY51*$C$51</f>
        <v>5.9265853384834818E+37</v>
      </c>
      <c r="IJB51" s="1847"/>
      <c r="IJC51" s="1847">
        <f t="shared" ref="IJC51" si="11358">IJA51*$C$51</f>
        <v>6.074749971945568E+37</v>
      </c>
      <c r="IJD51" s="1847"/>
      <c r="IJE51" s="1847">
        <f t="shared" ref="IJE51" si="11359">IJC51*$C$51</f>
        <v>6.2266187212442067E+37</v>
      </c>
      <c r="IJF51" s="1847"/>
      <c r="IJG51" s="1847">
        <f t="shared" ref="IJG51" si="11360">IJE51*$C$51</f>
        <v>6.3822841892753111E+37</v>
      </c>
      <c r="IJH51" s="1847"/>
      <c r="IJI51" s="1847">
        <f t="shared" ref="IJI51" si="11361">IJG51*$C$51</f>
        <v>6.5418412940071937E+37</v>
      </c>
      <c r="IJJ51" s="1847"/>
      <c r="IJK51" s="1847">
        <f t="shared" ref="IJK51" si="11362">IJI51*$C$51</f>
        <v>6.7053873263573726E+37</v>
      </c>
      <c r="IJL51" s="1847"/>
      <c r="IJM51" s="1847">
        <f t="shared" ref="IJM51" si="11363">IJK51*$C$51</f>
        <v>6.8730220095163068E+37</v>
      </c>
      <c r="IJN51" s="1847"/>
      <c r="IJO51" s="1847">
        <f t="shared" ref="IJO51" si="11364">IJM51*$C$51</f>
        <v>7.044847559754214E+37</v>
      </c>
      <c r="IJP51" s="1847"/>
      <c r="IJQ51" s="1847">
        <f t="shared" ref="IJQ51" si="11365">IJO51*$C$51</f>
        <v>7.2209687487480692E+37</v>
      </c>
      <c r="IJR51" s="1847"/>
      <c r="IJS51" s="1847">
        <f t="shared" ref="IJS51" si="11366">IJQ51*$C$51</f>
        <v>7.4014929674667706E+37</v>
      </c>
      <c r="IJT51" s="1847"/>
      <c r="IJU51" s="1847">
        <f t="shared" ref="IJU51" si="11367">IJS51*$C$51</f>
        <v>7.586530291653439E+37</v>
      </c>
      <c r="IJV51" s="1847"/>
      <c r="IJW51" s="1847">
        <f t="shared" ref="IJW51" si="11368">IJU51*$C$51</f>
        <v>7.7761935489447743E+37</v>
      </c>
      <c r="IJX51" s="1847"/>
      <c r="IJY51" s="1847">
        <f t="shared" ref="IJY51" si="11369">IJW51*$C$51</f>
        <v>7.9705983876683934E+37</v>
      </c>
      <c r="IJZ51" s="1847"/>
      <c r="IKA51" s="1847">
        <f t="shared" ref="IKA51" si="11370">IJY51*$C$51</f>
        <v>8.1698633473601024E+37</v>
      </c>
      <c r="IKB51" s="1847"/>
      <c r="IKC51" s="1847">
        <f t="shared" ref="IKC51" si="11371">IKA51*$C$51</f>
        <v>8.3741099310441045E+37</v>
      </c>
      <c r="IKD51" s="1847"/>
      <c r="IKE51" s="1847">
        <f t="shared" ref="IKE51" si="11372">IKC51*$C$51</f>
        <v>8.5834626793202066E+37</v>
      </c>
      <c r="IKF51" s="1847"/>
      <c r="IKG51" s="1847">
        <f t="shared" ref="IKG51" si="11373">IKE51*$C$51</f>
        <v>8.7980492463032113E+37</v>
      </c>
      <c r="IKH51" s="1847"/>
      <c r="IKI51" s="1847">
        <f t="shared" ref="IKI51" si="11374">IKG51*$C$51</f>
        <v>9.0180004774607902E+37</v>
      </c>
      <c r="IKJ51" s="1847"/>
      <c r="IKK51" s="1847">
        <f t="shared" ref="IKK51" si="11375">IKI51*$C$51</f>
        <v>9.2434504893973096E+37</v>
      </c>
      <c r="IKL51" s="1847"/>
      <c r="IKM51" s="1847">
        <f t="shared" ref="IKM51" si="11376">IKK51*$C$51</f>
        <v>9.4745367516322423E+37</v>
      </c>
      <c r="IKN51" s="1847"/>
      <c r="IKO51" s="1847">
        <f t="shared" ref="IKO51" si="11377">IKM51*$C$51</f>
        <v>9.7114001704230478E+37</v>
      </c>
      <c r="IKP51" s="1847"/>
      <c r="IKQ51" s="1847">
        <f t="shared" ref="IKQ51" si="11378">IKO51*$C$51</f>
        <v>9.9541851746836225E+37</v>
      </c>
      <c r="IKR51" s="1847"/>
      <c r="IKS51" s="1847">
        <f t="shared" ref="IKS51" si="11379">IKQ51*$C$51</f>
        <v>1.0203039804050713E+38</v>
      </c>
      <c r="IKT51" s="1847"/>
      <c r="IKU51" s="1847">
        <f t="shared" ref="IKU51" si="11380">IKS51*$C$51</f>
        <v>1.045811579915198E+38</v>
      </c>
      <c r="IKV51" s="1847"/>
      <c r="IKW51" s="1847">
        <f t="shared" ref="IKW51" si="11381">IKU51*$C$51</f>
        <v>1.0719568694130778E+38</v>
      </c>
      <c r="IKX51" s="1847"/>
      <c r="IKY51" s="1847">
        <f t="shared" ref="IKY51" si="11382">IKW51*$C$51</f>
        <v>1.0987557911484047E+38</v>
      </c>
      <c r="IKZ51" s="1847"/>
      <c r="ILA51" s="1847">
        <f t="shared" ref="ILA51" si="11383">IKY51*$C$51</f>
        <v>1.1262246859271146E+38</v>
      </c>
      <c r="ILB51" s="1847"/>
      <c r="ILC51" s="1847">
        <f t="shared" ref="ILC51" si="11384">ILA51*$C$51</f>
        <v>1.1543803030752925E+38</v>
      </c>
      <c r="ILD51" s="1847"/>
      <c r="ILE51" s="1847">
        <f t="shared" ref="ILE51" si="11385">ILC51*$C$51</f>
        <v>1.1832398106521747E+38</v>
      </c>
      <c r="ILF51" s="1847"/>
      <c r="ILG51" s="1847">
        <f t="shared" ref="ILG51" si="11386">ILE51*$C$51</f>
        <v>1.2128208059184791E+38</v>
      </c>
      <c r="ILH51" s="1847"/>
      <c r="ILI51" s="1847">
        <f t="shared" ref="ILI51" si="11387">ILG51*$C$51</f>
        <v>1.2431413260664409E+38</v>
      </c>
      <c r="ILJ51" s="1847"/>
      <c r="ILK51" s="1847">
        <f t="shared" ref="ILK51" si="11388">ILI51*$C$51</f>
        <v>1.2742198592181019E+38</v>
      </c>
      <c r="ILL51" s="1847"/>
      <c r="ILM51" s="1847">
        <f t="shared" ref="ILM51" si="11389">ILK51*$C$51</f>
        <v>1.3060753556985542E+38</v>
      </c>
      <c r="ILN51" s="1847"/>
      <c r="ILO51" s="1847">
        <f t="shared" ref="ILO51" si="11390">ILM51*$C$51</f>
        <v>1.3387272395910179E+38</v>
      </c>
      <c r="ILP51" s="1847"/>
      <c r="ILQ51" s="1847">
        <f t="shared" ref="ILQ51" si="11391">ILO51*$C$51</f>
        <v>1.3721954205807933E+38</v>
      </c>
      <c r="ILR51" s="1847"/>
      <c r="ILS51" s="1847">
        <f t="shared" ref="ILS51" si="11392">ILQ51*$C$51</f>
        <v>1.4065003060953129E+38</v>
      </c>
      <c r="ILT51" s="1847"/>
      <c r="ILU51" s="1847">
        <f t="shared" ref="ILU51" si="11393">ILS51*$C$51</f>
        <v>1.4416628137476956E+38</v>
      </c>
      <c r="ILV51" s="1847"/>
      <c r="ILW51" s="1847">
        <f t="shared" ref="ILW51" si="11394">ILU51*$C$51</f>
        <v>1.4777043840913879E+38</v>
      </c>
      <c r="ILX51" s="1847"/>
      <c r="ILY51" s="1847">
        <f t="shared" ref="ILY51" si="11395">ILW51*$C$51</f>
        <v>1.5146469936936726E+38</v>
      </c>
      <c r="ILZ51" s="1847"/>
      <c r="IMA51" s="1847">
        <f t="shared" ref="IMA51" si="11396">ILY51*$C$51</f>
        <v>1.5525131685360143E+38</v>
      </c>
      <c r="IMB51" s="1847"/>
      <c r="IMC51" s="1847">
        <f t="shared" ref="IMC51" si="11397">IMA51*$C$51</f>
        <v>1.5913259977494145E+38</v>
      </c>
      <c r="IMD51" s="1847"/>
      <c r="IME51" s="1847">
        <f t="shared" ref="IME51" si="11398">IMC51*$C$51</f>
        <v>1.6311091476931496E+38</v>
      </c>
      <c r="IMF51" s="1847"/>
      <c r="IMG51" s="1847">
        <f t="shared" ref="IMG51" si="11399">IME51*$C$51</f>
        <v>1.6718868763854783E+38</v>
      </c>
      <c r="IMH51" s="1847"/>
      <c r="IMI51" s="1847">
        <f t="shared" ref="IMI51" si="11400">IMG51*$C$51</f>
        <v>1.7136840482951152E+38</v>
      </c>
      <c r="IMJ51" s="1847"/>
      <c r="IMK51" s="1847">
        <f t="shared" ref="IMK51" si="11401">IMI51*$C$51</f>
        <v>1.7565261495024929E+38</v>
      </c>
      <c r="IML51" s="1847"/>
      <c r="IMM51" s="1847">
        <f t="shared" ref="IMM51" si="11402">IMK51*$C$51</f>
        <v>1.800439303240055E+38</v>
      </c>
      <c r="IMN51" s="1847"/>
      <c r="IMO51" s="1847">
        <f t="shared" ref="IMO51" si="11403">IMM51*$C$51</f>
        <v>1.8454502858210562E+38</v>
      </c>
      <c r="IMP51" s="1847"/>
      <c r="IMQ51" s="1847">
        <f t="shared" ref="IMQ51" si="11404">IMO51*$C$51</f>
        <v>1.8915865429665823E+38</v>
      </c>
      <c r="IMR51" s="1847"/>
      <c r="IMS51" s="1847">
        <f t="shared" ref="IMS51" si="11405">IMQ51*$C$51</f>
        <v>1.9388762065407465E+38</v>
      </c>
      <c r="IMT51" s="1847"/>
      <c r="IMU51" s="1847">
        <f t="shared" ref="IMU51" si="11406">IMS51*$C$51</f>
        <v>1.9873481117042651E+38</v>
      </c>
      <c r="IMV51" s="1847"/>
      <c r="IMW51" s="1847">
        <f t="shared" ref="IMW51" si="11407">IMU51*$C$51</f>
        <v>2.0370318144968714E+38</v>
      </c>
      <c r="IMX51" s="1847"/>
      <c r="IMY51" s="1847">
        <f t="shared" ref="IMY51" si="11408">IMW51*$C$51</f>
        <v>2.0879576098592931E+38</v>
      </c>
      <c r="IMZ51" s="1847"/>
      <c r="INA51" s="1847">
        <f t="shared" ref="INA51" si="11409">IMY51*$C$51</f>
        <v>2.1401565501057753E+38</v>
      </c>
      <c r="INB51" s="1847"/>
      <c r="INC51" s="1847">
        <f t="shared" ref="INC51" si="11410">INA51*$C$51</f>
        <v>2.1936604638584195E+38</v>
      </c>
      <c r="IND51" s="1847"/>
      <c r="INE51" s="1847">
        <f t="shared" ref="INE51" si="11411">INC51*$C$51</f>
        <v>2.2485019754548799E+38</v>
      </c>
      <c r="INF51" s="1847"/>
      <c r="ING51" s="1847">
        <f t="shared" ref="ING51" si="11412">INE51*$C$51</f>
        <v>2.3047145248412515E+38</v>
      </c>
      <c r="INH51" s="1847"/>
      <c r="INI51" s="1847">
        <f t="shared" ref="INI51" si="11413">ING51*$C$51</f>
        <v>2.3623323879622825E+38</v>
      </c>
      <c r="INJ51" s="1847"/>
      <c r="INK51" s="1847">
        <f t="shared" ref="INK51" si="11414">INI51*$C$51</f>
        <v>2.4213906976613393E+38</v>
      </c>
      <c r="INL51" s="1847"/>
      <c r="INM51" s="1847">
        <f t="shared" ref="INM51" si="11415">INK51*$C$51</f>
        <v>2.4819254651028725E+38</v>
      </c>
      <c r="INN51" s="1847"/>
      <c r="INO51" s="1847">
        <f t="shared" ref="INO51" si="11416">INM51*$C$51</f>
        <v>2.5439736017304442E+38</v>
      </c>
      <c r="INP51" s="1847"/>
      <c r="INQ51" s="1847">
        <f t="shared" ref="INQ51" si="11417">INO51*$C$51</f>
        <v>2.6075729417737051E+38</v>
      </c>
      <c r="INR51" s="1847"/>
      <c r="INS51" s="1847">
        <f t="shared" ref="INS51" si="11418">INQ51*$C$51</f>
        <v>2.6727622653180474E+38</v>
      </c>
      <c r="INT51" s="1847"/>
      <c r="INU51" s="1847">
        <f t="shared" ref="INU51" si="11419">INS51*$C$51</f>
        <v>2.7395813219509982E+38</v>
      </c>
      <c r="INV51" s="1847"/>
      <c r="INW51" s="1847">
        <f t="shared" ref="INW51" si="11420">INU51*$C$51</f>
        <v>2.8080708549997728E+38</v>
      </c>
      <c r="INX51" s="1847"/>
      <c r="INY51" s="1847">
        <f t="shared" ref="INY51" si="11421">INW51*$C$51</f>
        <v>2.878272626374767E+38</v>
      </c>
      <c r="INZ51" s="1847"/>
      <c r="IOA51" s="1847">
        <f t="shared" ref="IOA51" si="11422">INY51*$C$51</f>
        <v>2.9502294420341361E+38</v>
      </c>
      <c r="IOB51" s="1847"/>
      <c r="IOC51" s="1847">
        <f t="shared" ref="IOC51" si="11423">IOA51*$C$51</f>
        <v>3.0239851780849892E+38</v>
      </c>
      <c r="IOD51" s="1847"/>
      <c r="IOE51" s="1847">
        <f t="shared" ref="IOE51" si="11424">IOC51*$C$51</f>
        <v>3.0995848075371137E+38</v>
      </c>
      <c r="IOF51" s="1847"/>
      <c r="IOG51" s="1847">
        <f t="shared" ref="IOG51" si="11425">IOE51*$C$51</f>
        <v>3.1770744277255413E+38</v>
      </c>
      <c r="IOH51" s="1847"/>
      <c r="IOI51" s="1847">
        <f t="shared" ref="IOI51" si="11426">IOG51*$C$51</f>
        <v>3.2565012884186795E+38</v>
      </c>
      <c r="IOJ51" s="1847"/>
      <c r="IOK51" s="1847">
        <f t="shared" ref="IOK51" si="11427">IOI51*$C$51</f>
        <v>3.3379138206291462E+38</v>
      </c>
      <c r="IOL51" s="1847"/>
      <c r="IOM51" s="1847">
        <f t="shared" ref="IOM51" si="11428">IOK51*$C$51</f>
        <v>3.4213616661448742E+38</v>
      </c>
      <c r="ION51" s="1847"/>
      <c r="IOO51" s="1847">
        <f t="shared" ref="IOO51" si="11429">IOM51*$C$51</f>
        <v>3.5068957077984956E+38</v>
      </c>
      <c r="IOP51" s="1847"/>
      <c r="IOQ51" s="1847">
        <f t="shared" ref="IOQ51" si="11430">IOO51*$C$51</f>
        <v>3.5945681004934574E+38</v>
      </c>
      <c r="IOR51" s="1847"/>
      <c r="IOS51" s="1847">
        <f t="shared" ref="IOS51" si="11431">IOQ51*$C$51</f>
        <v>3.6844323030057938E+38</v>
      </c>
      <c r="IOT51" s="1847"/>
      <c r="IOU51" s="1847">
        <f t="shared" ref="IOU51" si="11432">IOS51*$C$51</f>
        <v>3.7765431105809381E+38</v>
      </c>
      <c r="IOV51" s="1847"/>
      <c r="IOW51" s="1847">
        <f t="shared" ref="IOW51" si="11433">IOU51*$C$51</f>
        <v>3.8709566883454613E+38</v>
      </c>
      <c r="IOX51" s="1847"/>
      <c r="IOY51" s="1847">
        <f t="shared" ref="IOY51" si="11434">IOW51*$C$51</f>
        <v>3.9677306055540974E+38</v>
      </c>
      <c r="IOZ51" s="1847"/>
      <c r="IPA51" s="1847">
        <f t="shared" ref="IPA51" si="11435">IOY51*$C$51</f>
        <v>4.0669238706929496E+38</v>
      </c>
      <c r="IPB51" s="1847"/>
      <c r="IPC51" s="1847">
        <f t="shared" ref="IPC51" si="11436">IPA51*$C$51</f>
        <v>4.1685969674602726E+38</v>
      </c>
      <c r="IPD51" s="1847"/>
      <c r="IPE51" s="1847">
        <f t="shared" ref="IPE51" si="11437">IPC51*$C$51</f>
        <v>4.2728118916467792E+38</v>
      </c>
      <c r="IPF51" s="1847"/>
      <c r="IPG51" s="1847">
        <f t="shared" ref="IPG51" si="11438">IPE51*$C$51</f>
        <v>4.3796321889379481E+38</v>
      </c>
      <c r="IPH51" s="1847"/>
      <c r="IPI51" s="1847">
        <f t="shared" ref="IPI51" si="11439">IPG51*$C$51</f>
        <v>4.4891229936613961E+38</v>
      </c>
      <c r="IPJ51" s="1847"/>
      <c r="IPK51" s="1847">
        <f t="shared" ref="IPK51" si="11440">IPI51*$C$51</f>
        <v>4.6013510685029306E+38</v>
      </c>
      <c r="IPL51" s="1847"/>
      <c r="IPM51" s="1847">
        <f t="shared" ref="IPM51" si="11441">IPK51*$C$51</f>
        <v>4.7163848452155036E+38</v>
      </c>
      <c r="IPN51" s="1847"/>
      <c r="IPO51" s="1847">
        <f t="shared" ref="IPO51" si="11442">IPM51*$C$51</f>
        <v>4.8342944663458911E+38</v>
      </c>
      <c r="IPP51" s="1847"/>
      <c r="IPQ51" s="1847">
        <f t="shared" ref="IPQ51" si="11443">IPO51*$C$51</f>
        <v>4.9551518280045382E+38</v>
      </c>
      <c r="IPR51" s="1847"/>
      <c r="IPS51" s="1847">
        <f t="shared" ref="IPS51" si="11444">IPQ51*$C$51</f>
        <v>5.0790306237046509E+38</v>
      </c>
      <c r="IPT51" s="1847"/>
      <c r="IPU51" s="1847">
        <f t="shared" ref="IPU51" si="11445">IPS51*$C$51</f>
        <v>5.2060063892972665E+38</v>
      </c>
      <c r="IPV51" s="1847"/>
      <c r="IPW51" s="1847">
        <f t="shared" ref="IPW51" si="11446">IPU51*$C$51</f>
        <v>5.3361565490296977E+38</v>
      </c>
      <c r="IPX51" s="1847"/>
      <c r="IPY51" s="1847">
        <f t="shared" ref="IPY51" si="11447">IPW51*$C$51</f>
        <v>5.4695604627554399E+38</v>
      </c>
      <c r="IPZ51" s="1847"/>
      <c r="IQA51" s="1847">
        <f t="shared" ref="IQA51" si="11448">IPY51*$C$51</f>
        <v>5.6062994743243254E+38</v>
      </c>
      <c r="IQB51" s="1847"/>
      <c r="IQC51" s="1847">
        <f t="shared" ref="IQC51" si="11449">IQA51*$C$51</f>
        <v>5.7464569611824331E+38</v>
      </c>
      <c r="IQD51" s="1847"/>
      <c r="IQE51" s="1847">
        <f t="shared" ref="IQE51" si="11450">IQC51*$C$51</f>
        <v>5.8901183852119933E+38</v>
      </c>
      <c r="IQF51" s="1847"/>
      <c r="IQG51" s="1847">
        <f t="shared" ref="IQG51" si="11451">IQE51*$C$51</f>
        <v>6.037371344842293E+38</v>
      </c>
      <c r="IQH51" s="1847"/>
      <c r="IQI51" s="1847">
        <f t="shared" ref="IQI51" si="11452">IQG51*$C$51</f>
        <v>6.1883056284633497E+38</v>
      </c>
      <c r="IQJ51" s="1847"/>
      <c r="IQK51" s="1847">
        <f t="shared" ref="IQK51" si="11453">IQI51*$C$51</f>
        <v>6.3430132691749331E+38</v>
      </c>
      <c r="IQL51" s="1847"/>
      <c r="IQM51" s="1847">
        <f t="shared" ref="IQM51" si="11454">IQK51*$C$51</f>
        <v>6.5015886009043055E+38</v>
      </c>
      <c r="IQN51" s="1847"/>
      <c r="IQO51" s="1847">
        <f t="shared" ref="IQO51" si="11455">IQM51*$C$51</f>
        <v>6.6641283159269122E+38</v>
      </c>
      <c r="IQP51" s="1847"/>
      <c r="IQQ51" s="1847">
        <f t="shared" ref="IQQ51" si="11456">IQO51*$C$51</f>
        <v>6.830731523825085E+38</v>
      </c>
      <c r="IQR51" s="1847"/>
      <c r="IQS51" s="1847">
        <f t="shared" ref="IQS51" si="11457">IQQ51*$C$51</f>
        <v>7.0014998119207119E+38</v>
      </c>
      <c r="IQT51" s="1847"/>
      <c r="IQU51" s="1847">
        <f t="shared" ref="IQU51" si="11458">IQS51*$C$51</f>
        <v>7.1765373072187287E+38</v>
      </c>
      <c r="IQV51" s="1847"/>
      <c r="IQW51" s="1847">
        <f t="shared" ref="IQW51" si="11459">IQU51*$C$51</f>
        <v>7.3559507398991956E+38</v>
      </c>
      <c r="IQX51" s="1847"/>
      <c r="IQY51" s="1847">
        <f t="shared" ref="IQY51" si="11460">IQW51*$C$51</f>
        <v>7.5398495083966751E+38</v>
      </c>
      <c r="IQZ51" s="1847"/>
      <c r="IRA51" s="1847">
        <f t="shared" ref="IRA51" si="11461">IQY51*$C$51</f>
        <v>7.7283457461065917E+38</v>
      </c>
      <c r="IRB51" s="1847"/>
      <c r="IRC51" s="1847">
        <f t="shared" ref="IRC51" si="11462">IRA51*$C$51</f>
        <v>7.9215543897592554E+38</v>
      </c>
      <c r="IRD51" s="1847"/>
      <c r="IRE51" s="1847">
        <f t="shared" ref="IRE51" si="11463">IRC51*$C$51</f>
        <v>8.1195932495032357E+38</v>
      </c>
      <c r="IRF51" s="1847"/>
      <c r="IRG51" s="1847">
        <f t="shared" ref="IRG51" si="11464">IRE51*$C$51</f>
        <v>8.3225830807408162E+38</v>
      </c>
      <c r="IRH51" s="1847"/>
      <c r="IRI51" s="1847">
        <f t="shared" ref="IRI51" si="11465">IRG51*$C$51</f>
        <v>8.5306476577593365E+38</v>
      </c>
      <c r="IRJ51" s="1847"/>
      <c r="IRK51" s="1847">
        <f t="shared" ref="IRK51" si="11466">IRI51*$C$51</f>
        <v>8.7439138492033193E+38</v>
      </c>
      <c r="IRL51" s="1847"/>
      <c r="IRM51" s="1847">
        <f t="shared" ref="IRM51" si="11467">IRK51*$C$51</f>
        <v>8.9625116954334022E+38</v>
      </c>
      <c r="IRN51" s="1847"/>
      <c r="IRO51" s="1847">
        <f t="shared" ref="IRO51" si="11468">IRM51*$C$51</f>
        <v>9.1865744878192365E+38</v>
      </c>
      <c r="IRP51" s="1847"/>
      <c r="IRQ51" s="1847">
        <f t="shared" ref="IRQ51" si="11469">IRO51*$C$51</f>
        <v>9.4162388500147164E+38</v>
      </c>
      <c r="IRR51" s="1847"/>
      <c r="IRS51" s="1847">
        <f t="shared" ref="IRS51" si="11470">IRQ51*$C$51</f>
        <v>9.6516448212650831E+38</v>
      </c>
      <c r="IRT51" s="1847"/>
      <c r="IRU51" s="1847">
        <f t="shared" ref="IRU51" si="11471">IRS51*$C$51</f>
        <v>9.8929359417967099E+38</v>
      </c>
      <c r="IRV51" s="1847"/>
      <c r="IRW51" s="1847">
        <f t="shared" ref="IRW51" si="11472">IRU51*$C$51</f>
        <v>1.0140259340341627E+39</v>
      </c>
      <c r="IRX51" s="1847"/>
      <c r="IRY51" s="1847">
        <f t="shared" ref="IRY51" si="11473">IRW51*$C$51</f>
        <v>1.0393765823850166E+39</v>
      </c>
      <c r="IRZ51" s="1847"/>
      <c r="ISA51" s="1847">
        <f t="shared" ref="ISA51" si="11474">IRY51*$C$51</f>
        <v>1.0653609969446419E+39</v>
      </c>
      <c r="ISB51" s="1847"/>
      <c r="ISC51" s="1847">
        <f t="shared" ref="ISC51" si="11475">ISA51*$C$51</f>
        <v>1.0919950218682578E+39</v>
      </c>
      <c r="ISD51" s="1847"/>
      <c r="ISE51" s="1847">
        <f t="shared" ref="ISE51" si="11476">ISC51*$C$51</f>
        <v>1.1192948974149642E+39</v>
      </c>
      <c r="ISF51" s="1847"/>
      <c r="ISG51" s="1847">
        <f t="shared" ref="ISG51" si="11477">ISE51*$C$51</f>
        <v>1.1472772698503382E+39</v>
      </c>
      <c r="ISH51" s="1847"/>
      <c r="ISI51" s="1847">
        <f t="shared" ref="ISI51" si="11478">ISG51*$C$51</f>
        <v>1.1759592015965966E+39</v>
      </c>
      <c r="ISJ51" s="1847"/>
      <c r="ISK51" s="1847">
        <f t="shared" ref="ISK51" si="11479">ISI51*$C$51</f>
        <v>1.2053581816365114E+39</v>
      </c>
      <c r="ISL51" s="1847"/>
      <c r="ISM51" s="1847">
        <f t="shared" ref="ISM51" si="11480">ISK51*$C$51</f>
        <v>1.2354921361774241E+39</v>
      </c>
      <c r="ISN51" s="1847"/>
      <c r="ISO51" s="1847">
        <f t="shared" ref="ISO51" si="11481">ISM51*$C$51</f>
        <v>1.2663794395818596E+39</v>
      </c>
      <c r="ISP51" s="1847"/>
      <c r="ISQ51" s="1847">
        <f t="shared" ref="ISQ51" si="11482">ISO51*$C$51</f>
        <v>1.298038925571406E+39</v>
      </c>
      <c r="ISR51" s="1847"/>
      <c r="ISS51" s="1847">
        <f t="shared" ref="ISS51" si="11483">ISQ51*$C$51</f>
        <v>1.330489898710691E+39</v>
      </c>
      <c r="IST51" s="1847"/>
      <c r="ISU51" s="1847">
        <f t="shared" ref="ISU51" si="11484">ISS51*$C$51</f>
        <v>1.3637521461784583E+39</v>
      </c>
      <c r="ISV51" s="1847"/>
      <c r="ISW51" s="1847">
        <f t="shared" ref="ISW51" si="11485">ISU51*$C$51</f>
        <v>1.3978459498329196E+39</v>
      </c>
      <c r="ISX51" s="1847"/>
      <c r="ISY51" s="1847">
        <f t="shared" ref="ISY51" si="11486">ISW51*$C$51</f>
        <v>1.4327920985787425E+39</v>
      </c>
      <c r="ISZ51" s="1847"/>
      <c r="ITA51" s="1847">
        <f t="shared" ref="ITA51" si="11487">ISY51*$C$51</f>
        <v>1.468611901043211E+39</v>
      </c>
      <c r="ITB51" s="1847"/>
      <c r="ITC51" s="1847">
        <f t="shared" ref="ITC51" si="11488">ITA51*$C$51</f>
        <v>1.5053271985692913E+39</v>
      </c>
      <c r="ITD51" s="1847"/>
      <c r="ITE51" s="1847">
        <f t="shared" ref="ITE51" si="11489">ITC51*$C$51</f>
        <v>1.5429603785335236E+39</v>
      </c>
      <c r="ITF51" s="1847"/>
      <c r="ITG51" s="1847">
        <f t="shared" ref="ITG51" si="11490">ITE51*$C$51</f>
        <v>1.5815343879968616E+39</v>
      </c>
      <c r="ITH51" s="1847"/>
      <c r="ITI51" s="1847">
        <f t="shared" ref="ITI51" si="11491">ITG51*$C$51</f>
        <v>1.6210727476967831E+39</v>
      </c>
      <c r="ITJ51" s="1847"/>
      <c r="ITK51" s="1847">
        <f t="shared" ref="ITK51" si="11492">ITI51*$C$51</f>
        <v>1.6615995663892026E+39</v>
      </c>
      <c r="ITL51" s="1847"/>
      <c r="ITM51" s="1847">
        <f t="shared" ref="ITM51" si="11493">ITK51*$C$51</f>
        <v>1.7031395555489325E+39</v>
      </c>
      <c r="ITN51" s="1847"/>
      <c r="ITO51" s="1847">
        <f t="shared" ref="ITO51" si="11494">ITM51*$C$51</f>
        <v>1.7457180444376555E+39</v>
      </c>
      <c r="ITP51" s="1847"/>
      <c r="ITQ51" s="1847">
        <f t="shared" ref="ITQ51" si="11495">ITO51*$C$51</f>
        <v>1.7893609955485968E+39</v>
      </c>
      <c r="ITR51" s="1847"/>
      <c r="ITS51" s="1847">
        <f t="shared" ref="ITS51" si="11496">ITQ51*$C$51</f>
        <v>1.8340950204373116E+39</v>
      </c>
      <c r="ITT51" s="1847"/>
      <c r="ITU51" s="1847">
        <f t="shared" ref="ITU51" si="11497">ITS51*$C$51</f>
        <v>1.8799473959482443E+39</v>
      </c>
      <c r="ITV51" s="1847"/>
      <c r="ITW51" s="1847">
        <f t="shared" ref="ITW51" si="11498">ITU51*$C$51</f>
        <v>1.9269460808469502E+39</v>
      </c>
      <c r="ITX51" s="1847"/>
      <c r="ITY51" s="1847">
        <f t="shared" ref="ITY51" si="11499">ITW51*$C$51</f>
        <v>1.9751197328681238E+39</v>
      </c>
      <c r="ITZ51" s="1847"/>
      <c r="IUA51" s="1847">
        <f t="shared" ref="IUA51" si="11500">ITY51*$C$51</f>
        <v>2.0244977261898266E+39</v>
      </c>
      <c r="IUB51" s="1847"/>
      <c r="IUC51" s="1847">
        <f t="shared" ref="IUC51" si="11501">IUA51*$C$51</f>
        <v>2.0751101693445722E+39</v>
      </c>
      <c r="IUD51" s="1847"/>
      <c r="IUE51" s="1847">
        <f t="shared" ref="IUE51" si="11502">IUC51*$C$51</f>
        <v>2.1269879235781862E+39</v>
      </c>
      <c r="IUF51" s="1847"/>
      <c r="IUG51" s="1847">
        <f t="shared" ref="IUG51" si="11503">IUE51*$C$51</f>
        <v>2.1801626216676407E+39</v>
      </c>
      <c r="IUH51" s="1847"/>
      <c r="IUI51" s="1847">
        <f t="shared" ref="IUI51" si="11504">IUG51*$C$51</f>
        <v>2.2346666872093316E+39</v>
      </c>
      <c r="IUJ51" s="1847"/>
      <c r="IUK51" s="1847">
        <f t="shared" ref="IUK51" si="11505">IUI51*$C$51</f>
        <v>2.2905333543895646E+39</v>
      </c>
      <c r="IUL51" s="1847"/>
      <c r="IUM51" s="1847">
        <f t="shared" ref="IUM51" si="11506">IUK51*$C$51</f>
        <v>2.3477966882493034E+39</v>
      </c>
      <c r="IUN51" s="1847"/>
      <c r="IUO51" s="1847">
        <f t="shared" ref="IUO51" si="11507">IUM51*$C$51</f>
        <v>2.4064916054555357E+39</v>
      </c>
      <c r="IUP51" s="1847"/>
      <c r="IUQ51" s="1847">
        <f t="shared" ref="IUQ51" si="11508">IUO51*$C$51</f>
        <v>2.4666538955919238E+39</v>
      </c>
      <c r="IUR51" s="1847"/>
      <c r="IUS51" s="1847">
        <f t="shared" ref="IUS51" si="11509">IUQ51*$C$51</f>
        <v>2.5283202429817216E+39</v>
      </c>
      <c r="IUT51" s="1847"/>
      <c r="IUU51" s="1847">
        <f t="shared" ref="IUU51" si="11510">IUS51*$C$51</f>
        <v>2.5915282490562643E+39</v>
      </c>
      <c r="IUV51" s="1847"/>
      <c r="IUW51" s="1847">
        <f t="shared" ref="IUW51" si="11511">IUU51*$C$51</f>
        <v>2.6563164552826708E+39</v>
      </c>
      <c r="IUX51" s="1847"/>
      <c r="IUY51" s="1847">
        <f t="shared" ref="IUY51" si="11512">IUW51*$C$51</f>
        <v>2.722724366664737E+39</v>
      </c>
      <c r="IUZ51" s="1847"/>
      <c r="IVA51" s="1847">
        <f t="shared" ref="IVA51" si="11513">IUY51*$C$51</f>
        <v>2.7907924758313551E+39</v>
      </c>
      <c r="IVB51" s="1847"/>
      <c r="IVC51" s="1847">
        <f t="shared" ref="IVC51" si="11514">IVA51*$C$51</f>
        <v>2.860562287727139E+39</v>
      </c>
      <c r="IVD51" s="1847"/>
      <c r="IVE51" s="1847">
        <f t="shared" ref="IVE51" si="11515">IVC51*$C$51</f>
        <v>2.9320763449203173E+39</v>
      </c>
      <c r="IVF51" s="1847"/>
      <c r="IVG51" s="1847">
        <f t="shared" ref="IVG51" si="11516">IVE51*$C$51</f>
        <v>3.0053782535433249E+39</v>
      </c>
      <c r="IVH51" s="1847"/>
      <c r="IVI51" s="1847">
        <f t="shared" ref="IVI51" si="11517">IVG51*$C$51</f>
        <v>3.0805127098819075E+39</v>
      </c>
      <c r="IVJ51" s="1847"/>
      <c r="IVK51" s="1847">
        <f t="shared" ref="IVK51" si="11518">IVI51*$C$51</f>
        <v>3.1575255276289551E+39</v>
      </c>
      <c r="IVL51" s="1847"/>
      <c r="IVM51" s="1847">
        <f t="shared" ref="IVM51" si="11519">IVK51*$C$51</f>
        <v>3.236463665819679E+39</v>
      </c>
      <c r="IVN51" s="1847"/>
      <c r="IVO51" s="1847">
        <f t="shared" ref="IVO51" si="11520">IVM51*$C$51</f>
        <v>3.3173752574651703E+39</v>
      </c>
      <c r="IVP51" s="1847"/>
      <c r="IVQ51" s="1847">
        <f t="shared" ref="IVQ51" si="11521">IVO51*$C$51</f>
        <v>3.4003096389017991E+39</v>
      </c>
      <c r="IVR51" s="1847"/>
      <c r="IVS51" s="1847">
        <f t="shared" ref="IVS51" si="11522">IVQ51*$C$51</f>
        <v>3.4853173798743436E+39</v>
      </c>
      <c r="IVT51" s="1847"/>
      <c r="IVU51" s="1847">
        <f t="shared" ref="IVU51" si="11523">IVS51*$C$51</f>
        <v>3.5724503143712018E+39</v>
      </c>
      <c r="IVV51" s="1847"/>
      <c r="IVW51" s="1847">
        <f t="shared" ref="IVW51" si="11524">IVU51*$C$51</f>
        <v>3.6617615722304816E+39</v>
      </c>
      <c r="IVX51" s="1847"/>
      <c r="IVY51" s="1847">
        <f t="shared" ref="IVY51" si="11525">IVW51*$C$51</f>
        <v>3.7533056115362435E+39</v>
      </c>
      <c r="IVZ51" s="1847"/>
      <c r="IWA51" s="1847">
        <f t="shared" ref="IWA51" si="11526">IVY51*$C$51</f>
        <v>3.8471382518246494E+39</v>
      </c>
      <c r="IWB51" s="1847"/>
      <c r="IWC51" s="1847">
        <f t="shared" ref="IWC51" si="11527">IWA51*$C$51</f>
        <v>3.9433167081202651E+39</v>
      </c>
      <c r="IWD51" s="1847"/>
      <c r="IWE51" s="1847">
        <f t="shared" ref="IWE51" si="11528">IWC51*$C$51</f>
        <v>4.0418996258232714E+39</v>
      </c>
      <c r="IWF51" s="1847"/>
      <c r="IWG51" s="1847">
        <f t="shared" ref="IWG51" si="11529">IWE51*$C$51</f>
        <v>4.142947116468853E+39</v>
      </c>
      <c r="IWH51" s="1847"/>
      <c r="IWI51" s="1847">
        <f t="shared" ref="IWI51" si="11530">IWG51*$C$51</f>
        <v>4.2465207943805741E+39</v>
      </c>
      <c r="IWJ51" s="1847"/>
      <c r="IWK51" s="1847">
        <f t="shared" ref="IWK51" si="11531">IWI51*$C$51</f>
        <v>4.3526838142400881E+39</v>
      </c>
      <c r="IWL51" s="1847"/>
      <c r="IWM51" s="1847">
        <f t="shared" ref="IWM51" si="11532">IWK51*$C$51</f>
        <v>4.4615009095960902E+39</v>
      </c>
      <c r="IWN51" s="1847"/>
      <c r="IWO51" s="1847">
        <f t="shared" ref="IWO51" si="11533">IWM51*$C$51</f>
        <v>4.5730384323359923E+39</v>
      </c>
      <c r="IWP51" s="1847"/>
      <c r="IWQ51" s="1847">
        <f t="shared" ref="IWQ51" si="11534">IWO51*$C$51</f>
        <v>4.687364393144392E+39</v>
      </c>
      <c r="IWR51" s="1847"/>
      <c r="IWS51" s="1847">
        <f t="shared" ref="IWS51" si="11535">IWQ51*$C$51</f>
        <v>4.8045485029730015E+39</v>
      </c>
      <c r="IWT51" s="1847"/>
      <c r="IWU51" s="1847">
        <f t="shared" ref="IWU51" si="11536">IWS51*$C$51</f>
        <v>4.924662215547326E+39</v>
      </c>
      <c r="IWV51" s="1847"/>
      <c r="IWW51" s="1847">
        <f t="shared" ref="IWW51" si="11537">IWU51*$C$51</f>
        <v>5.0477787709360089E+39</v>
      </c>
      <c r="IWX51" s="1847"/>
      <c r="IWY51" s="1847">
        <f t="shared" ref="IWY51" si="11538">IWW51*$C$51</f>
        <v>5.1739732402094086E+39</v>
      </c>
      <c r="IWZ51" s="1847"/>
      <c r="IXA51" s="1847">
        <f t="shared" ref="IXA51" si="11539">IWY51*$C$51</f>
        <v>5.3033225712146434E+39</v>
      </c>
      <c r="IXB51" s="1847"/>
      <c r="IXC51" s="1847">
        <f t="shared" ref="IXC51" si="11540">IXA51*$C$51</f>
        <v>5.4359056354950093E+39</v>
      </c>
      <c r="IXD51" s="1847"/>
      <c r="IXE51" s="1847">
        <f t="shared" ref="IXE51" si="11541">IXC51*$C$51</f>
        <v>5.5718032763823841E+39</v>
      </c>
      <c r="IXF51" s="1847"/>
      <c r="IXG51" s="1847">
        <f t="shared" ref="IXG51" si="11542">IXE51*$C$51</f>
        <v>5.7110983582919428E+39</v>
      </c>
      <c r="IXH51" s="1847"/>
      <c r="IXI51" s="1847">
        <f t="shared" ref="IXI51" si="11543">IXG51*$C$51</f>
        <v>5.8538758172492414E+39</v>
      </c>
      <c r="IXJ51" s="1847"/>
      <c r="IXK51" s="1847">
        <f t="shared" ref="IXK51" si="11544">IXI51*$C$51</f>
        <v>6.0002227126804718E+39</v>
      </c>
      <c r="IXL51" s="1847"/>
      <c r="IXM51" s="1847">
        <f t="shared" ref="IXM51" si="11545">IXK51*$C$51</f>
        <v>6.1502282804974829E+39</v>
      </c>
      <c r="IXN51" s="1847"/>
      <c r="IXO51" s="1847">
        <f t="shared" ref="IXO51" si="11546">IXM51*$C$51</f>
        <v>6.3039839875099193E+39</v>
      </c>
      <c r="IXP51" s="1847"/>
      <c r="IXQ51" s="1847">
        <f t="shared" ref="IXQ51" si="11547">IXO51*$C$51</f>
        <v>6.4615835871976669E+39</v>
      </c>
      <c r="IXR51" s="1847"/>
      <c r="IXS51" s="1847">
        <f t="shared" ref="IXS51" si="11548">IXQ51*$C$51</f>
        <v>6.6231231768776075E+39</v>
      </c>
      <c r="IXT51" s="1847"/>
      <c r="IXU51" s="1847">
        <f t="shared" ref="IXU51" si="11549">IXS51*$C$51</f>
        <v>6.7887012562995472E+39</v>
      </c>
      <c r="IXV51" s="1847"/>
      <c r="IXW51" s="1847">
        <f t="shared" ref="IXW51" si="11550">IXU51*$C$51</f>
        <v>6.9584187877070357E+39</v>
      </c>
      <c r="IXX51" s="1847"/>
      <c r="IXY51" s="1847">
        <f t="shared" ref="IXY51" si="11551">IXW51*$C$51</f>
        <v>7.1323792573997115E+39</v>
      </c>
      <c r="IXZ51" s="1847"/>
      <c r="IYA51" s="1847">
        <f t="shared" ref="IYA51" si="11552">IXY51*$C$51</f>
        <v>7.3106887388347042E+39</v>
      </c>
      <c r="IYB51" s="1847"/>
      <c r="IYC51" s="1847">
        <f t="shared" ref="IYC51" si="11553">IYA51*$C$51</f>
        <v>7.4934559573055715E+39</v>
      </c>
      <c r="IYD51" s="1847"/>
      <c r="IYE51" s="1847">
        <f t="shared" ref="IYE51" si="11554">IYC51*$C$51</f>
        <v>7.6807923562382096E+39</v>
      </c>
      <c r="IYF51" s="1847"/>
      <c r="IYG51" s="1847">
        <f t="shared" ref="IYG51" si="11555">IYE51*$C$51</f>
        <v>7.8728121651441644E+39</v>
      </c>
      <c r="IYH51" s="1847"/>
      <c r="IYI51" s="1847">
        <f t="shared" ref="IYI51" si="11556">IYG51*$C$51</f>
        <v>8.0696324692727674E+39</v>
      </c>
      <c r="IYJ51" s="1847"/>
      <c r="IYK51" s="1847">
        <f t="shared" ref="IYK51" si="11557">IYI51*$C$51</f>
        <v>8.2713732810045863E+39</v>
      </c>
      <c r="IYL51" s="1847"/>
      <c r="IYM51" s="1847">
        <f t="shared" ref="IYM51" si="11558">IYK51*$C$51</f>
        <v>8.4781576130296997E+39</v>
      </c>
      <c r="IYN51" s="1847"/>
      <c r="IYO51" s="1847">
        <f t="shared" ref="IYO51" si="11559">IYM51*$C$51</f>
        <v>8.6901115533554416E+39</v>
      </c>
      <c r="IYP51" s="1847"/>
      <c r="IYQ51" s="1847">
        <f t="shared" ref="IYQ51" si="11560">IYO51*$C$51</f>
        <v>8.9073643421893271E+39</v>
      </c>
      <c r="IYR51" s="1847"/>
      <c r="IYS51" s="1847">
        <f t="shared" ref="IYS51" si="11561">IYQ51*$C$51</f>
        <v>9.1300484507440589E+39</v>
      </c>
      <c r="IYT51" s="1847"/>
      <c r="IYU51" s="1847">
        <f t="shared" ref="IYU51" si="11562">IYS51*$C$51</f>
        <v>9.3582996620126601E+39</v>
      </c>
      <c r="IYV51" s="1847"/>
      <c r="IYW51" s="1847">
        <f t="shared" ref="IYW51" si="11563">IYU51*$C$51</f>
        <v>9.5922571535629758E+39</v>
      </c>
      <c r="IYX51" s="1847"/>
      <c r="IYY51" s="1847">
        <f t="shared" ref="IYY51" si="11564">IYW51*$C$51</f>
        <v>9.8320635824020495E+39</v>
      </c>
      <c r="IYZ51" s="1847"/>
      <c r="IZA51" s="1847">
        <f t="shared" ref="IZA51" si="11565">IYY51*$C$51</f>
        <v>1.0077865171962099E+40</v>
      </c>
      <c r="IZB51" s="1847"/>
      <c r="IZC51" s="1847">
        <f t="shared" ref="IZC51" si="11566">IZA51*$C$51</f>
        <v>1.0329811801261151E+40</v>
      </c>
      <c r="IZD51" s="1847"/>
      <c r="IZE51" s="1847">
        <f t="shared" ref="IZE51" si="11567">IZC51*$C$51</f>
        <v>1.0588057096292679E+40</v>
      </c>
      <c r="IZF51" s="1847"/>
      <c r="IZG51" s="1847">
        <f t="shared" ref="IZG51" si="11568">IZE51*$C$51</f>
        <v>1.0852758523699995E+40</v>
      </c>
      <c r="IZH51" s="1847"/>
      <c r="IZI51" s="1847">
        <f t="shared" ref="IZI51" si="11569">IZG51*$C$51</f>
        <v>1.1124077486792494E+40</v>
      </c>
      <c r="IZJ51" s="1847"/>
      <c r="IZK51" s="1847">
        <f t="shared" ref="IZK51" si="11570">IZI51*$C$51</f>
        <v>1.1402179423962305E+40</v>
      </c>
      <c r="IZL51" s="1847"/>
      <c r="IZM51" s="1847">
        <f t="shared" ref="IZM51" si="11571">IZK51*$C$51</f>
        <v>1.1687233909561362E+40</v>
      </c>
      <c r="IZN51" s="1847"/>
      <c r="IZO51" s="1847">
        <f t="shared" ref="IZO51" si="11572">IZM51*$C$51</f>
        <v>1.1979414757300395E+40</v>
      </c>
      <c r="IZP51" s="1847"/>
      <c r="IZQ51" s="1847">
        <f t="shared" ref="IZQ51" si="11573">IZO51*$C$51</f>
        <v>1.2278900126232904E+40</v>
      </c>
      <c r="IZR51" s="1847"/>
      <c r="IZS51" s="1847">
        <f t="shared" ref="IZS51" si="11574">IZQ51*$C$51</f>
        <v>1.2585872629388724E+40</v>
      </c>
      <c r="IZT51" s="1847"/>
      <c r="IZU51" s="1847">
        <f t="shared" ref="IZU51" si="11575">IZS51*$C$51</f>
        <v>1.290051944512344E+40</v>
      </c>
      <c r="IZV51" s="1847"/>
      <c r="IZW51" s="1847">
        <f t="shared" ref="IZW51" si="11576">IZU51*$C$51</f>
        <v>1.3223032431251526E+40</v>
      </c>
      <c r="IZX51" s="1847"/>
      <c r="IZY51" s="1847">
        <f t="shared" ref="IZY51" si="11577">IZW51*$C$51</f>
        <v>1.3553608242032812E+40</v>
      </c>
      <c r="IZZ51" s="1847"/>
      <c r="JAA51" s="1847">
        <f t="shared" ref="JAA51" si="11578">IZY51*$C$51</f>
        <v>1.389244844808363E+40</v>
      </c>
      <c r="JAB51" s="1847"/>
      <c r="JAC51" s="1847">
        <f t="shared" ref="JAC51" si="11579">JAA51*$C$51</f>
        <v>1.4239759659285719E+40</v>
      </c>
      <c r="JAD51" s="1847"/>
      <c r="JAE51" s="1847">
        <f t="shared" ref="JAE51" si="11580">JAC51*$C$51</f>
        <v>1.4595753650767862E+40</v>
      </c>
      <c r="JAF51" s="1847"/>
      <c r="JAG51" s="1847">
        <f t="shared" ref="JAG51" si="11581">JAE51*$C$51</f>
        <v>1.4960647492037057E+40</v>
      </c>
      <c r="JAH51" s="1847"/>
      <c r="JAI51" s="1847">
        <f t="shared" ref="JAI51" si="11582">JAG51*$C$51</f>
        <v>1.5334663679337983E+40</v>
      </c>
      <c r="JAJ51" s="1847"/>
      <c r="JAK51" s="1847">
        <f t="shared" ref="JAK51" si="11583">JAI51*$C$51</f>
        <v>1.5718030271321432E+40</v>
      </c>
      <c r="JAL51" s="1847"/>
      <c r="JAM51" s="1847">
        <f t="shared" ref="JAM51" si="11584">JAK51*$C$51</f>
        <v>1.6110981028104466E+40</v>
      </c>
      <c r="JAN51" s="1847"/>
      <c r="JAO51" s="1847">
        <f t="shared" ref="JAO51" si="11585">JAM51*$C$51</f>
        <v>1.6513755553807076E+40</v>
      </c>
      <c r="JAP51" s="1847"/>
      <c r="JAQ51" s="1847">
        <f t="shared" ref="JAQ51" si="11586">JAO51*$C$51</f>
        <v>1.6926599442652251E+40</v>
      </c>
      <c r="JAR51" s="1847"/>
      <c r="JAS51" s="1847">
        <f t="shared" ref="JAS51" si="11587">JAQ51*$C$51</f>
        <v>1.7349764428718557E+40</v>
      </c>
      <c r="JAT51" s="1847"/>
      <c r="JAU51" s="1847">
        <f t="shared" ref="JAU51" si="11588">JAS51*$C$51</f>
        <v>1.7783508539436519E+40</v>
      </c>
      <c r="JAV51" s="1847"/>
      <c r="JAW51" s="1847">
        <f t="shared" ref="JAW51" si="11589">JAU51*$C$51</f>
        <v>1.822809625292243E+40</v>
      </c>
      <c r="JAX51" s="1847"/>
      <c r="JAY51" s="1847">
        <f t="shared" ref="JAY51" si="11590">JAW51*$C$51</f>
        <v>1.8683798659245488E+40</v>
      </c>
      <c r="JAZ51" s="1847"/>
      <c r="JBA51" s="1847">
        <f t="shared" ref="JBA51" si="11591">JAY51*$C$51</f>
        <v>1.9150893625726624E+40</v>
      </c>
      <c r="JBB51" s="1847"/>
      <c r="JBC51" s="1847">
        <f t="shared" ref="JBC51" si="11592">JBA51*$C$51</f>
        <v>1.9629665966369789E+40</v>
      </c>
      <c r="JBD51" s="1847"/>
      <c r="JBE51" s="1847">
        <f t="shared" ref="JBE51" si="11593">JBC51*$C$51</f>
        <v>2.0120407615529032E+40</v>
      </c>
      <c r="JBF51" s="1847"/>
      <c r="JBG51" s="1847">
        <f t="shared" ref="JBG51" si="11594">JBE51*$C$51</f>
        <v>2.0623417805917256E+40</v>
      </c>
      <c r="JBH51" s="1847"/>
      <c r="JBI51" s="1847">
        <f t="shared" ref="JBI51" si="11595">JBG51*$C$51</f>
        <v>2.1139003251065186E+40</v>
      </c>
      <c r="JBJ51" s="1847"/>
      <c r="JBK51" s="1847">
        <f t="shared" ref="JBK51" si="11596">JBI51*$C$51</f>
        <v>2.1667478332341814E+40</v>
      </c>
      <c r="JBL51" s="1847"/>
      <c r="JBM51" s="1847">
        <f t="shared" ref="JBM51" si="11597">JBK51*$C$51</f>
        <v>2.2209165290650358E+40</v>
      </c>
      <c r="JBN51" s="1847"/>
      <c r="JBO51" s="1847">
        <f t="shared" ref="JBO51" si="11598">JBM51*$C$51</f>
        <v>2.2764394422916614E+40</v>
      </c>
      <c r="JBP51" s="1847"/>
      <c r="JBQ51" s="1847">
        <f t="shared" ref="JBQ51" si="11599">JBO51*$C$51</f>
        <v>2.3333504283489529E+40</v>
      </c>
      <c r="JBR51" s="1847"/>
      <c r="JBS51" s="1847">
        <f t="shared" ref="JBS51" si="11600">JBQ51*$C$51</f>
        <v>2.3916841890576764E+40</v>
      </c>
      <c r="JBT51" s="1847"/>
      <c r="JBU51" s="1847">
        <f t="shared" ref="JBU51" si="11601">JBS51*$C$51</f>
        <v>2.4514762937841181E+40</v>
      </c>
      <c r="JBV51" s="1847"/>
      <c r="JBW51" s="1847">
        <f t="shared" ref="JBW51" si="11602">JBU51*$C$51</f>
        <v>2.5127632011287209E+40</v>
      </c>
      <c r="JBX51" s="1847"/>
      <c r="JBY51" s="1847">
        <f t="shared" ref="JBY51" si="11603">JBW51*$C$51</f>
        <v>2.5755822811569386E+40</v>
      </c>
      <c r="JBZ51" s="1847"/>
      <c r="JCA51" s="1847">
        <f t="shared" ref="JCA51" si="11604">JBY51*$C$51</f>
        <v>2.6399718381858618E+40</v>
      </c>
      <c r="JCB51" s="1847"/>
      <c r="JCC51" s="1847">
        <f t="shared" ref="JCC51" si="11605">JCA51*$C$51</f>
        <v>2.705971134140508E+40</v>
      </c>
      <c r="JCD51" s="1847"/>
      <c r="JCE51" s="1847">
        <f t="shared" ref="JCE51" si="11606">JCC51*$C$51</f>
        <v>2.7736204124940205E+40</v>
      </c>
      <c r="JCF51" s="1847"/>
      <c r="JCG51" s="1847">
        <f t="shared" ref="JCG51" si="11607">JCE51*$C$51</f>
        <v>2.842960922806371E+40</v>
      </c>
      <c r="JCH51" s="1847"/>
      <c r="JCI51" s="1847">
        <f t="shared" ref="JCI51" si="11608">JCG51*$C$51</f>
        <v>2.9140349458765298E+40</v>
      </c>
      <c r="JCJ51" s="1847"/>
      <c r="JCK51" s="1847">
        <f t="shared" ref="JCK51" si="11609">JCI51*$C$51</f>
        <v>2.9868858195234429E+40</v>
      </c>
      <c r="JCL51" s="1847"/>
      <c r="JCM51" s="1847">
        <f t="shared" ref="JCM51" si="11610">JCK51*$C$51</f>
        <v>3.0615579650115287E+40</v>
      </c>
      <c r="JCN51" s="1847"/>
      <c r="JCO51" s="1847">
        <f t="shared" ref="JCO51" si="11611">JCM51*$C$51</f>
        <v>3.1380969141368168E+40</v>
      </c>
      <c r="JCP51" s="1847"/>
      <c r="JCQ51" s="1847">
        <f t="shared" ref="JCQ51" si="11612">JCO51*$C$51</f>
        <v>3.2165493369902369E+40</v>
      </c>
      <c r="JCR51" s="1847"/>
      <c r="JCS51" s="1847">
        <f t="shared" ref="JCS51" si="11613">JCQ51*$C$51</f>
        <v>3.2969630704149925E+40</v>
      </c>
      <c r="JCT51" s="1847"/>
      <c r="JCU51" s="1847">
        <f t="shared" ref="JCU51" si="11614">JCS51*$C$51</f>
        <v>3.379387147175367E+40</v>
      </c>
      <c r="JCV51" s="1847"/>
      <c r="JCW51" s="1847">
        <f t="shared" ref="JCW51" si="11615">JCU51*$C$51</f>
        <v>3.4638718258547508E+40</v>
      </c>
      <c r="JCX51" s="1847"/>
      <c r="JCY51" s="1847">
        <f t="shared" ref="JCY51" si="11616">JCW51*$C$51</f>
        <v>3.5504686215011193E+40</v>
      </c>
      <c r="JCZ51" s="1847"/>
      <c r="JDA51" s="1847">
        <f t="shared" ref="JDA51" si="11617">JCY51*$C$51</f>
        <v>3.6392303370386468E+40</v>
      </c>
      <c r="JDB51" s="1847"/>
      <c r="JDC51" s="1847">
        <f t="shared" ref="JDC51" si="11618">JDA51*$C$51</f>
        <v>3.7302110954646128E+40</v>
      </c>
      <c r="JDD51" s="1847"/>
      <c r="JDE51" s="1847">
        <f t="shared" ref="JDE51" si="11619">JDC51*$C$51</f>
        <v>3.8234663728512279E+40</v>
      </c>
      <c r="JDF51" s="1847"/>
      <c r="JDG51" s="1847">
        <f t="shared" ref="JDG51" si="11620">JDE51*$C$51</f>
        <v>3.9190530321725084E+40</v>
      </c>
      <c r="JDH51" s="1847"/>
      <c r="JDI51" s="1847">
        <f t="shared" ref="JDI51" si="11621">JDG51*$C$51</f>
        <v>4.0170293579768207E+40</v>
      </c>
      <c r="JDJ51" s="1847"/>
      <c r="JDK51" s="1847">
        <f t="shared" ref="JDK51" si="11622">JDI51*$C$51</f>
        <v>4.1174550919262409E+40</v>
      </c>
      <c r="JDL51" s="1847"/>
      <c r="JDM51" s="1847">
        <f t="shared" ref="JDM51" si="11623">JDK51*$C$51</f>
        <v>4.2203914692243966E+40</v>
      </c>
      <c r="JDN51" s="1847"/>
      <c r="JDO51" s="1847">
        <f t="shared" ref="JDO51" si="11624">JDM51*$C$51</f>
        <v>4.325901255955006E+40</v>
      </c>
      <c r="JDP51" s="1847"/>
      <c r="JDQ51" s="1847">
        <f t="shared" ref="JDQ51" si="11625">JDO51*$C$51</f>
        <v>4.434048787353881E+40</v>
      </c>
      <c r="JDR51" s="1847"/>
      <c r="JDS51" s="1847">
        <f t="shared" ref="JDS51" si="11626">JDQ51*$C$51</f>
        <v>4.5449000070377275E+40</v>
      </c>
      <c r="JDT51" s="1847"/>
      <c r="JDU51" s="1847">
        <f t="shared" ref="JDU51" si="11627">JDS51*$C$51</f>
        <v>4.6585225072136707E+40</v>
      </c>
      <c r="JDV51" s="1847"/>
      <c r="JDW51" s="1847">
        <f t="shared" ref="JDW51" si="11628">JDU51*$C$51</f>
        <v>4.774985569894012E+40</v>
      </c>
      <c r="JDX51" s="1847"/>
      <c r="JDY51" s="1847">
        <f t="shared" ref="JDY51" si="11629">JDW51*$C$51</f>
        <v>4.8943602091413614E+40</v>
      </c>
      <c r="JDZ51" s="1847"/>
      <c r="JEA51" s="1847">
        <f t="shared" ref="JEA51" si="11630">JDY51*$C$51</f>
        <v>5.0167192143698951E+40</v>
      </c>
      <c r="JEB51" s="1847"/>
      <c r="JEC51" s="1847">
        <f t="shared" ref="JEC51" si="11631">JEA51*$C$51</f>
        <v>5.1421371947291422E+40</v>
      </c>
      <c r="JED51" s="1847"/>
      <c r="JEE51" s="1847">
        <f t="shared" ref="JEE51" si="11632">JEC51*$C$51</f>
        <v>5.2706906245973703E+40</v>
      </c>
      <c r="JEF51" s="1847"/>
      <c r="JEG51" s="1847">
        <f t="shared" ref="JEG51" si="11633">JEE51*$C$51</f>
        <v>5.4024578902123041E+40</v>
      </c>
      <c r="JEH51" s="1847"/>
      <c r="JEI51" s="1847">
        <f t="shared" ref="JEI51" si="11634">JEG51*$C$51</f>
        <v>5.537519337467611E+40</v>
      </c>
      <c r="JEJ51" s="1847"/>
      <c r="JEK51" s="1847">
        <f t="shared" ref="JEK51" si="11635">JEI51*$C$51</f>
        <v>5.675957320904301E+40</v>
      </c>
      <c r="JEL51" s="1847"/>
      <c r="JEM51" s="1847">
        <f t="shared" ref="JEM51" si="11636">JEK51*$C$51</f>
        <v>5.8178562539269077E+40</v>
      </c>
      <c r="JEN51" s="1847"/>
      <c r="JEO51" s="1847">
        <f t="shared" ref="JEO51" si="11637">JEM51*$C$51</f>
        <v>5.9633026602750798E+40</v>
      </c>
      <c r="JEP51" s="1847"/>
      <c r="JEQ51" s="1847">
        <f t="shared" ref="JEQ51" si="11638">JEO51*$C$51</f>
        <v>6.1123852267819558E+40</v>
      </c>
      <c r="JER51" s="1847"/>
      <c r="JES51" s="1847">
        <f t="shared" ref="JES51" si="11639">JEQ51*$C$51</f>
        <v>6.2651948574515045E+40</v>
      </c>
      <c r="JET51" s="1847"/>
      <c r="JEU51" s="1847">
        <f t="shared" ref="JEU51" si="11640">JES51*$C$51</f>
        <v>6.4218247288877912E+40</v>
      </c>
      <c r="JEV51" s="1847"/>
      <c r="JEW51" s="1847">
        <f t="shared" ref="JEW51" si="11641">JEU51*$C$51</f>
        <v>6.5823703471099855E+40</v>
      </c>
      <c r="JEX51" s="1847"/>
      <c r="JEY51" s="1847">
        <f t="shared" ref="JEY51" si="11642">JEW51*$C$51</f>
        <v>6.7469296057877348E+40</v>
      </c>
      <c r="JEZ51" s="1847"/>
      <c r="JFA51" s="1847">
        <f t="shared" ref="JFA51" si="11643">JEY51*$C$51</f>
        <v>6.9156028459324279E+40</v>
      </c>
      <c r="JFB51" s="1847"/>
      <c r="JFC51" s="1847">
        <f t="shared" ref="JFC51" si="11644">JFA51*$C$51</f>
        <v>7.0884929170807384E+40</v>
      </c>
      <c r="JFD51" s="1847"/>
      <c r="JFE51" s="1847">
        <f t="shared" ref="JFE51" si="11645">JFC51*$C$51</f>
        <v>7.2657052400077558E+40</v>
      </c>
      <c r="JFF51" s="1847"/>
      <c r="JFG51" s="1847">
        <f t="shared" ref="JFG51" si="11646">JFE51*$C$51</f>
        <v>7.4473478710079488E+40</v>
      </c>
      <c r="JFH51" s="1847"/>
      <c r="JFI51" s="1847">
        <f t="shared" ref="JFI51" si="11647">JFG51*$C$51</f>
        <v>7.6335315677831465E+40</v>
      </c>
      <c r="JFJ51" s="1847"/>
      <c r="JFK51" s="1847">
        <f t="shared" ref="JFK51" si="11648">JFI51*$C$51</f>
        <v>7.8243698569777249E+40</v>
      </c>
      <c r="JFL51" s="1847"/>
      <c r="JFM51" s="1847">
        <f t="shared" ref="JFM51" si="11649">JFK51*$C$51</f>
        <v>8.0199791034021673E+40</v>
      </c>
      <c r="JFN51" s="1847"/>
      <c r="JFO51" s="1847">
        <f t="shared" ref="JFO51" si="11650">JFM51*$C$51</f>
        <v>8.2204785809872205E+40</v>
      </c>
      <c r="JFP51" s="1847"/>
      <c r="JFQ51" s="1847">
        <f t="shared" ref="JFQ51" si="11651">JFO51*$C$51</f>
        <v>8.4259905455119004E+40</v>
      </c>
      <c r="JFR51" s="1847"/>
      <c r="JFS51" s="1847">
        <f t="shared" ref="JFS51" si="11652">JFQ51*$C$51</f>
        <v>8.6366403091496972E+40</v>
      </c>
      <c r="JFT51" s="1847"/>
      <c r="JFU51" s="1847">
        <f t="shared" ref="JFU51" si="11653">JFS51*$C$51</f>
        <v>8.8525563168784388E+40</v>
      </c>
      <c r="JFV51" s="1847"/>
      <c r="JFW51" s="1847">
        <f t="shared" ref="JFW51" si="11654">JFU51*$C$51</f>
        <v>9.0738702248003998E+40</v>
      </c>
      <c r="JFX51" s="1847"/>
      <c r="JFY51" s="1847">
        <f t="shared" ref="JFY51" si="11655">JFW51*$C$51</f>
        <v>9.3007169804204083E+40</v>
      </c>
      <c r="JFZ51" s="1847"/>
      <c r="JGA51" s="1847">
        <f t="shared" ref="JGA51" si="11656">JFY51*$C$51</f>
        <v>9.5332349049309174E+40</v>
      </c>
      <c r="JGB51" s="1847"/>
      <c r="JGC51" s="1847">
        <f t="shared" ref="JGC51" si="11657">JGA51*$C$51</f>
        <v>9.7715657775541897E+40</v>
      </c>
      <c r="JGD51" s="1847"/>
      <c r="JGE51" s="1847">
        <f t="shared" ref="JGE51" si="11658">JGC51*$C$51</f>
        <v>1.0015854921993043E+41</v>
      </c>
      <c r="JGF51" s="1847"/>
      <c r="JGG51" s="1847">
        <f t="shared" ref="JGG51" si="11659">JGE51*$C$51</f>
        <v>1.0266251295042868E+41</v>
      </c>
      <c r="JGH51" s="1847"/>
      <c r="JGI51" s="1847">
        <f t="shared" ref="JGI51" si="11660">JGG51*$C$51</f>
        <v>1.0522907577418939E+41</v>
      </c>
      <c r="JGJ51" s="1847"/>
      <c r="JGK51" s="1847">
        <f t="shared" ref="JGK51" si="11661">JGI51*$C$51</f>
        <v>1.0785980266854411E+41</v>
      </c>
      <c r="JGL51" s="1847"/>
      <c r="JGM51" s="1847">
        <f t="shared" ref="JGM51" si="11662">JGK51*$C$51</f>
        <v>1.1055629773525771E+41</v>
      </c>
      <c r="JGN51" s="1847"/>
      <c r="JGO51" s="1847">
        <f t="shared" ref="JGO51" si="11663">JGM51*$C$51</f>
        <v>1.1332020517863914E+41</v>
      </c>
      <c r="JGP51" s="1847"/>
      <c r="JGQ51" s="1847">
        <f t="shared" ref="JGQ51" si="11664">JGO51*$C$51</f>
        <v>1.1615321030810512E+41</v>
      </c>
      <c r="JGR51" s="1847"/>
      <c r="JGS51" s="1847">
        <f t="shared" ref="JGS51" si="11665">JGQ51*$C$51</f>
        <v>1.1905704056580773E+41</v>
      </c>
      <c r="JGT51" s="1847"/>
      <c r="JGU51" s="1847">
        <f t="shared" ref="JGU51" si="11666">JGS51*$C$51</f>
        <v>1.2203346657995291E+41</v>
      </c>
      <c r="JGV51" s="1847"/>
      <c r="JGW51" s="1847">
        <f t="shared" ref="JGW51" si="11667">JGU51*$C$51</f>
        <v>1.2508430324445172E+41</v>
      </c>
      <c r="JGX51" s="1847"/>
      <c r="JGY51" s="1847">
        <f t="shared" ref="JGY51" si="11668">JGW51*$C$51</f>
        <v>1.28211410825563E+41</v>
      </c>
      <c r="JGZ51" s="1847"/>
      <c r="JHA51" s="1847">
        <f t="shared" ref="JHA51" si="11669">JGY51*$C$51</f>
        <v>1.3141669609620206E+41</v>
      </c>
      <c r="JHB51" s="1847"/>
      <c r="JHC51" s="1847">
        <f t="shared" ref="JHC51" si="11670">JHA51*$C$51</f>
        <v>1.347021134986071E+41</v>
      </c>
      <c r="JHD51" s="1847"/>
      <c r="JHE51" s="1847">
        <f t="shared" ref="JHE51" si="11671">JHC51*$C$51</f>
        <v>1.3806966633607226E+41</v>
      </c>
      <c r="JHF51" s="1847"/>
      <c r="JHG51" s="1847">
        <f t="shared" ref="JHG51" si="11672">JHE51*$C$51</f>
        <v>1.4152140799447406E+41</v>
      </c>
      <c r="JHH51" s="1847"/>
      <c r="JHI51" s="1847">
        <f t="shared" ref="JHI51" si="11673">JHG51*$C$51</f>
        <v>1.450594431943359E+41</v>
      </c>
      <c r="JHJ51" s="1847"/>
      <c r="JHK51" s="1847">
        <f t="shared" ref="JHK51" si="11674">JHI51*$C$51</f>
        <v>1.4868592927419428E+41</v>
      </c>
      <c r="JHL51" s="1847"/>
      <c r="JHM51" s="1847">
        <f t="shared" ref="JHM51" si="11675">JHK51*$C$51</f>
        <v>1.5240307750604913E+41</v>
      </c>
      <c r="JHN51" s="1847"/>
      <c r="JHO51" s="1847">
        <f t="shared" ref="JHO51" si="11676">JHM51*$C$51</f>
        <v>1.5621315444370034E+41</v>
      </c>
      <c r="JHP51" s="1847"/>
      <c r="JHQ51" s="1847">
        <f t="shared" ref="JHQ51" si="11677">JHO51*$C$51</f>
        <v>1.6011848330479283E+41</v>
      </c>
      <c r="JHR51" s="1847"/>
      <c r="JHS51" s="1847">
        <f t="shared" ref="JHS51" si="11678">JHQ51*$C$51</f>
        <v>1.6412144538741265E+41</v>
      </c>
      <c r="JHT51" s="1847"/>
      <c r="JHU51" s="1847">
        <f t="shared" ref="JHU51" si="11679">JHS51*$C$51</f>
        <v>1.6822448152209795E+41</v>
      </c>
      <c r="JHV51" s="1847"/>
      <c r="JHW51" s="1847">
        <f t="shared" ref="JHW51" si="11680">JHU51*$C$51</f>
        <v>1.7243009356015037E+41</v>
      </c>
      <c r="JHX51" s="1847"/>
      <c r="JHY51" s="1847">
        <f t="shared" ref="JHY51" si="11681">JHW51*$C$51</f>
        <v>1.767408458991541E+41</v>
      </c>
      <c r="JHZ51" s="1847"/>
      <c r="JIA51" s="1847">
        <f t="shared" ref="JIA51" si="11682">JHY51*$C$51</f>
        <v>1.8115936704663294E+41</v>
      </c>
      <c r="JIB51" s="1847"/>
      <c r="JIC51" s="1847">
        <f t="shared" ref="JIC51" si="11683">JIA51*$C$51</f>
        <v>1.8568835122279875E+41</v>
      </c>
      <c r="JID51" s="1847"/>
      <c r="JIE51" s="1847">
        <f t="shared" ref="JIE51" si="11684">JIC51*$C$51</f>
        <v>1.9033056000336872E+41</v>
      </c>
      <c r="JIF51" s="1847"/>
      <c r="JIG51" s="1847">
        <f t="shared" ref="JIG51" si="11685">JIE51*$C$51</f>
        <v>1.9508882400345291E+41</v>
      </c>
      <c r="JIH51" s="1847"/>
      <c r="JII51" s="1847">
        <f t="shared" ref="JII51" si="11686">JIG51*$C$51</f>
        <v>1.9996604460353923E+41</v>
      </c>
      <c r="JIJ51" s="1847"/>
      <c r="JIK51" s="1847">
        <f t="shared" ref="JIK51" si="11687">JII51*$C$51</f>
        <v>2.049651957186277E+41</v>
      </c>
      <c r="JIL51" s="1847"/>
      <c r="JIM51" s="1847">
        <f t="shared" ref="JIM51" si="11688">JIK51*$C$51</f>
        <v>2.1008932561159339E+41</v>
      </c>
      <c r="JIN51" s="1847"/>
      <c r="JIO51" s="1847">
        <f t="shared" ref="JIO51" si="11689">JIM51*$C$51</f>
        <v>2.1534155875188322E+41</v>
      </c>
      <c r="JIP51" s="1847"/>
      <c r="JIQ51" s="1847">
        <f t="shared" ref="JIQ51" si="11690">JIO51*$C$51</f>
        <v>2.2072509772068027E+41</v>
      </c>
      <c r="JIR51" s="1847"/>
      <c r="JIS51" s="1847">
        <f t="shared" ref="JIS51" si="11691">JIQ51*$C$51</f>
        <v>2.2624322516369724E+41</v>
      </c>
      <c r="JIT51" s="1847"/>
      <c r="JIU51" s="1847">
        <f t="shared" ref="JIU51" si="11692">JIS51*$C$51</f>
        <v>2.3189930579278966E+41</v>
      </c>
      <c r="JIV51" s="1847"/>
      <c r="JIW51" s="1847">
        <f t="shared" ref="JIW51" si="11693">JIU51*$C$51</f>
        <v>2.3769678843760938E+41</v>
      </c>
      <c r="JIX51" s="1847"/>
      <c r="JIY51" s="1847">
        <f t="shared" ref="JIY51" si="11694">JIW51*$C$51</f>
        <v>2.436392081485496E+41</v>
      </c>
      <c r="JIZ51" s="1847"/>
      <c r="JJA51" s="1847">
        <f t="shared" ref="JJA51" si="11695">JIY51*$C$51</f>
        <v>2.4973018835226333E+41</v>
      </c>
      <c r="JJB51" s="1847"/>
      <c r="JJC51" s="1847">
        <f t="shared" ref="JJC51" si="11696">JJA51*$C$51</f>
        <v>2.5597344306106991E+41</v>
      </c>
      <c r="JJD51" s="1847"/>
      <c r="JJE51" s="1847">
        <f t="shared" ref="JJE51" si="11697">JJC51*$C$51</f>
        <v>2.6237277913759665E+41</v>
      </c>
      <c r="JJF51" s="1847"/>
      <c r="JJG51" s="1847">
        <f t="shared" ref="JJG51" si="11698">JJE51*$C$51</f>
        <v>2.6893209861603654E+41</v>
      </c>
      <c r="JJH51" s="1847"/>
      <c r="JJI51" s="1847">
        <f t="shared" ref="JJI51" si="11699">JJG51*$C$51</f>
        <v>2.7565540108143744E+41</v>
      </c>
      <c r="JJJ51" s="1847"/>
      <c r="JJK51" s="1847">
        <f t="shared" ref="JJK51" si="11700">JJI51*$C$51</f>
        <v>2.8254678610847336E+41</v>
      </c>
      <c r="JJL51" s="1847"/>
      <c r="JJM51" s="1847">
        <f t="shared" ref="JJM51" si="11701">JJK51*$C$51</f>
        <v>2.8961045576118519E+41</v>
      </c>
      <c r="JJN51" s="1847"/>
      <c r="JJO51" s="1847">
        <f t="shared" ref="JJO51" si="11702">JJM51*$C$51</f>
        <v>2.9685071715521479E+41</v>
      </c>
      <c r="JJP51" s="1847"/>
      <c r="JJQ51" s="1847">
        <f t="shared" ref="JJQ51" si="11703">JJO51*$C$51</f>
        <v>3.0427198508409514E+41</v>
      </c>
      <c r="JJR51" s="1847"/>
      <c r="JJS51" s="1847">
        <f t="shared" ref="JJS51" si="11704">JJQ51*$C$51</f>
        <v>3.1187878471119748E+41</v>
      </c>
      <c r="JJT51" s="1847"/>
      <c r="JJU51" s="1847">
        <f t="shared" ref="JJU51" si="11705">JJS51*$C$51</f>
        <v>3.1967575432897741E+41</v>
      </c>
      <c r="JJV51" s="1847"/>
      <c r="JJW51" s="1847">
        <f t="shared" ref="JJW51" si="11706">JJU51*$C$51</f>
        <v>3.276676481872018E+41</v>
      </c>
      <c r="JJX51" s="1847"/>
      <c r="JJY51" s="1847">
        <f t="shared" ref="JJY51" si="11707">JJW51*$C$51</f>
        <v>3.3585933939188183E+41</v>
      </c>
      <c r="JJZ51" s="1847"/>
      <c r="JKA51" s="1847">
        <f t="shared" ref="JKA51" si="11708">JJY51*$C$51</f>
        <v>3.4425582287667887E+41</v>
      </c>
      <c r="JKB51" s="1847"/>
      <c r="JKC51" s="1847">
        <f t="shared" ref="JKC51" si="11709">JKA51*$C$51</f>
        <v>3.5286221844859579E+41</v>
      </c>
      <c r="JKD51" s="1847"/>
      <c r="JKE51" s="1847">
        <f t="shared" ref="JKE51" si="11710">JKC51*$C$51</f>
        <v>3.6168377390981064E+41</v>
      </c>
      <c r="JKF51" s="1847"/>
      <c r="JKG51" s="1847">
        <f t="shared" ref="JKG51" si="11711">JKE51*$C$51</f>
        <v>3.7072586825755588E+41</v>
      </c>
      <c r="JKH51" s="1847"/>
      <c r="JKI51" s="1847">
        <f t="shared" ref="JKI51" si="11712">JKG51*$C$51</f>
        <v>3.7999401496399474E+41</v>
      </c>
      <c r="JKJ51" s="1847"/>
      <c r="JKK51" s="1847">
        <f t="shared" ref="JKK51" si="11713">JKI51*$C$51</f>
        <v>3.8949386533809455E+41</v>
      </c>
      <c r="JKL51" s="1847"/>
      <c r="JKM51" s="1847">
        <f t="shared" ref="JKM51" si="11714">JKK51*$C$51</f>
        <v>3.9923121197154691E+41</v>
      </c>
      <c r="JKN51" s="1847"/>
      <c r="JKO51" s="1847">
        <f t="shared" ref="JKO51" si="11715">JKM51*$C$51</f>
        <v>4.0921199227083553E+41</v>
      </c>
      <c r="JKP51" s="1847"/>
      <c r="JKQ51" s="1847">
        <f t="shared" ref="JKQ51" si="11716">JKO51*$C$51</f>
        <v>4.1944229207760637E+41</v>
      </c>
      <c r="JKR51" s="1847"/>
      <c r="JKS51" s="1847">
        <f t="shared" ref="JKS51" si="11717">JKQ51*$C$51</f>
        <v>4.2992834937954651E+41</v>
      </c>
      <c r="JKT51" s="1847"/>
      <c r="JKU51" s="1847">
        <f t="shared" ref="JKU51" si="11718">JKS51*$C$51</f>
        <v>4.4067655811403514E+41</v>
      </c>
      <c r="JKV51" s="1847"/>
      <c r="JKW51" s="1847">
        <f t="shared" ref="JKW51" si="11719">JKU51*$C$51</f>
        <v>4.5169347206688596E+41</v>
      </c>
      <c r="JKX51" s="1847"/>
      <c r="JKY51" s="1847">
        <f t="shared" ref="JKY51" si="11720">JKW51*$C$51</f>
        <v>4.6298580886855808E+41</v>
      </c>
      <c r="JKZ51" s="1847"/>
      <c r="JLA51" s="1847">
        <f t="shared" ref="JLA51" si="11721">JKY51*$C$51</f>
        <v>4.7456045409027202E+41</v>
      </c>
      <c r="JLB51" s="1847"/>
      <c r="JLC51" s="1847">
        <f t="shared" ref="JLC51" si="11722">JLA51*$C$51</f>
        <v>4.8642446544252876E+41</v>
      </c>
      <c r="JLD51" s="1847"/>
      <c r="JLE51" s="1847">
        <f t="shared" ref="JLE51" si="11723">JLC51*$C$51</f>
        <v>4.9858507707859197E+41</v>
      </c>
      <c r="JLF51" s="1847"/>
      <c r="JLG51" s="1847">
        <f t="shared" ref="JLG51" si="11724">JLE51*$C$51</f>
        <v>5.110497040055567E+41</v>
      </c>
      <c r="JLH51" s="1847"/>
      <c r="JLI51" s="1847">
        <f t="shared" ref="JLI51" si="11725">JLG51*$C$51</f>
        <v>5.2382594660569553E+41</v>
      </c>
      <c r="JLJ51" s="1847"/>
      <c r="JLK51" s="1847">
        <f t="shared" ref="JLK51" si="11726">JLI51*$C$51</f>
        <v>5.3692159527083791E+41</v>
      </c>
      <c r="JLL51" s="1847"/>
      <c r="JLM51" s="1847">
        <f t="shared" ref="JLM51" si="11727">JLK51*$C$51</f>
        <v>5.5034463515260882E+41</v>
      </c>
      <c r="JLN51" s="1847"/>
      <c r="JLO51" s="1847">
        <f t="shared" ref="JLO51" si="11728">JLM51*$C$51</f>
        <v>5.6410325103142397E+41</v>
      </c>
      <c r="JLP51" s="1847"/>
      <c r="JLQ51" s="1847">
        <f t="shared" ref="JLQ51" si="11729">JLO51*$C$51</f>
        <v>5.782058323072095E+41</v>
      </c>
      <c r="JLR51" s="1847"/>
      <c r="JLS51" s="1847">
        <f t="shared" ref="JLS51" si="11730">JLQ51*$C$51</f>
        <v>5.9266097811488968E+41</v>
      </c>
      <c r="JLT51" s="1847"/>
      <c r="JLU51" s="1847">
        <f t="shared" ref="JLU51" si="11731">JLS51*$C$51</f>
        <v>6.0747750256776187E+41</v>
      </c>
      <c r="JLV51" s="1847"/>
      <c r="JLW51" s="1847">
        <f t="shared" ref="JLW51" si="11732">JLU51*$C$51</f>
        <v>6.2266444013195584E+41</v>
      </c>
      <c r="JLX51" s="1847"/>
      <c r="JLY51" s="1847">
        <f t="shared" ref="JLY51" si="11733">JLW51*$C$51</f>
        <v>6.3823105113525471E+41</v>
      </c>
      <c r="JLZ51" s="1847"/>
      <c r="JMA51" s="1847">
        <f t="shared" ref="JMA51" si="11734">JLY51*$C$51</f>
        <v>6.5418682741363603E+41</v>
      </c>
      <c r="JMB51" s="1847"/>
      <c r="JMC51" s="1847">
        <f t="shared" ref="JMC51" si="11735">JMA51*$C$51</f>
        <v>6.7054149809897685E+41</v>
      </c>
      <c r="JMD51" s="1847"/>
      <c r="JME51" s="1847">
        <f t="shared" ref="JME51" si="11736">JMC51*$C$51</f>
        <v>6.8730503555145123E+41</v>
      </c>
      <c r="JMF51" s="1847"/>
      <c r="JMG51" s="1847">
        <f t="shared" ref="JMG51" si="11737">JME51*$C$51</f>
        <v>7.0448766144023746E+41</v>
      </c>
      <c r="JMH51" s="1847"/>
      <c r="JMI51" s="1847">
        <f t="shared" ref="JMI51" si="11738">JMG51*$C$51</f>
        <v>7.220998529762433E+41</v>
      </c>
      <c r="JMJ51" s="1847"/>
      <c r="JMK51" s="1847">
        <f t="shared" ref="JMK51" si="11739">JMI51*$C$51</f>
        <v>7.4015234930064939E+41</v>
      </c>
      <c r="JML51" s="1847"/>
      <c r="JMM51" s="1847">
        <f t="shared" ref="JMM51" si="11740">JMK51*$C$51</f>
        <v>7.5865615803316555E+41</v>
      </c>
      <c r="JMN51" s="1847"/>
      <c r="JMO51" s="1847">
        <f t="shared" ref="JMO51" si="11741">JMM51*$C$51</f>
        <v>7.7762256198399457E+41</v>
      </c>
      <c r="JMP51" s="1847"/>
      <c r="JMQ51" s="1847">
        <f t="shared" ref="JMQ51" si="11742">JMO51*$C$51</f>
        <v>7.9706312603359432E+41</v>
      </c>
      <c r="JMR51" s="1847"/>
      <c r="JMS51" s="1847">
        <f t="shared" ref="JMS51" si="11743">JMQ51*$C$51</f>
        <v>8.1698970418443408E+41</v>
      </c>
      <c r="JMT51" s="1847"/>
      <c r="JMU51" s="1847">
        <f t="shared" ref="JMU51" si="11744">JMS51*$C$51</f>
        <v>8.3741444678904478E+41</v>
      </c>
      <c r="JMV51" s="1847"/>
      <c r="JMW51" s="1847">
        <f t="shared" ref="JMW51" si="11745">JMU51*$C$51</f>
        <v>8.583498079587708E+41</v>
      </c>
      <c r="JMX51" s="1847"/>
      <c r="JMY51" s="1847">
        <f t="shared" ref="JMY51" si="11746">JMW51*$C$51</f>
        <v>8.7980855315774004E+41</v>
      </c>
      <c r="JMZ51" s="1847"/>
      <c r="JNA51" s="1847">
        <f t="shared" ref="JNA51" si="11747">JMY51*$C$51</f>
        <v>9.0180376698668343E+41</v>
      </c>
      <c r="JNB51" s="1847"/>
      <c r="JNC51" s="1847">
        <f t="shared" ref="JNC51" si="11748">JNA51*$C$51</f>
        <v>9.2434886116135044E+41</v>
      </c>
      <c r="JND51" s="1847"/>
      <c r="JNE51" s="1847">
        <f t="shared" ref="JNE51" si="11749">JNC51*$C$51</f>
        <v>9.4745758269038413E+41</v>
      </c>
      <c r="JNF51" s="1847"/>
      <c r="JNG51" s="1847">
        <f t="shared" ref="JNG51" si="11750">JNE51*$C$51</f>
        <v>9.7114402225764359E+41</v>
      </c>
      <c r="JNH51" s="1847"/>
      <c r="JNI51" s="1847">
        <f t="shared" ref="JNI51" si="11751">JNG51*$C$51</f>
        <v>9.9542262281408454E+41</v>
      </c>
      <c r="JNJ51" s="1847"/>
      <c r="JNK51" s="1847">
        <f t="shared" ref="JNK51" si="11752">JNI51*$C$51</f>
        <v>1.0203081883844366E+42</v>
      </c>
      <c r="JNL51" s="1847"/>
      <c r="JNM51" s="1847">
        <f t="shared" ref="JNM51" si="11753">JNK51*$C$51</f>
        <v>1.0458158930940474E+42</v>
      </c>
      <c r="JNN51" s="1847"/>
      <c r="JNO51" s="1847">
        <f t="shared" ref="JNO51" si="11754">JNM51*$C$51</f>
        <v>1.0719612904213985E+42</v>
      </c>
      <c r="JNP51" s="1847"/>
      <c r="JNQ51" s="1847">
        <f t="shared" ref="JNQ51" si="11755">JNO51*$C$51</f>
        <v>1.0987603226819334E+42</v>
      </c>
      <c r="JNR51" s="1847"/>
      <c r="JNS51" s="1847">
        <f t="shared" ref="JNS51" si="11756">JNQ51*$C$51</f>
        <v>1.1262293307489816E+42</v>
      </c>
      <c r="JNT51" s="1847"/>
      <c r="JNU51" s="1847">
        <f t="shared" ref="JNU51" si="11757">JNS51*$C$51</f>
        <v>1.1543850640177061E+42</v>
      </c>
      <c r="JNV51" s="1847"/>
      <c r="JNW51" s="1847">
        <f t="shared" ref="JNW51" si="11758">JNU51*$C$51</f>
        <v>1.1832446906181486E+42</v>
      </c>
      <c r="JNX51" s="1847"/>
      <c r="JNY51" s="1847">
        <f t="shared" ref="JNY51" si="11759">JNW51*$C$51</f>
        <v>1.2128258078836022E+42</v>
      </c>
      <c r="JNZ51" s="1847"/>
      <c r="JOA51" s="1847">
        <f t="shared" ref="JOA51" si="11760">JNY51*$C$51</f>
        <v>1.2431464530806922E+42</v>
      </c>
      <c r="JOB51" s="1847"/>
      <c r="JOC51" s="1847">
        <f t="shared" ref="JOC51" si="11761">JOA51*$C$51</f>
        <v>1.2742251144077094E+42</v>
      </c>
      <c r="JOD51" s="1847"/>
      <c r="JOE51" s="1847">
        <f t="shared" ref="JOE51" si="11762">JOC51*$C$51</f>
        <v>1.3060807422679021E+42</v>
      </c>
      <c r="JOF51" s="1847"/>
      <c r="JOG51" s="1847">
        <f t="shared" ref="JOG51" si="11763">JOE51*$C$51</f>
        <v>1.3387327608245994E+42</v>
      </c>
      <c r="JOH51" s="1847"/>
      <c r="JOI51" s="1847">
        <f t="shared" ref="JOI51" si="11764">JOG51*$C$51</f>
        <v>1.3722010798452143E+42</v>
      </c>
      <c r="JOJ51" s="1847"/>
      <c r="JOK51" s="1847">
        <f t="shared" ref="JOK51" si="11765">JOI51*$C$51</f>
        <v>1.4065061068413445E+42</v>
      </c>
      <c r="JOL51" s="1847"/>
      <c r="JOM51" s="1847">
        <f t="shared" ref="JOM51" si="11766">JOK51*$C$51</f>
        <v>1.4416687595123779E+42</v>
      </c>
      <c r="JON51" s="1847"/>
      <c r="JOO51" s="1847">
        <f t="shared" ref="JOO51" si="11767">JOM51*$C$51</f>
        <v>1.4777104785001872E+42</v>
      </c>
      <c r="JOP51" s="1847"/>
      <c r="JOQ51" s="1847">
        <f t="shared" ref="JOQ51" si="11768">JOO51*$C$51</f>
        <v>1.5146532404626918E+42</v>
      </c>
      <c r="JOR51" s="1847"/>
      <c r="JOS51" s="1847">
        <f t="shared" ref="JOS51" si="11769">JOQ51*$C$51</f>
        <v>1.5525195714742589E+42</v>
      </c>
      <c r="JOT51" s="1847"/>
      <c r="JOU51" s="1847">
        <f t="shared" ref="JOU51" si="11770">JOS51*$C$51</f>
        <v>1.5913325607611152E+42</v>
      </c>
      <c r="JOV51" s="1847"/>
      <c r="JOW51" s="1847">
        <f t="shared" ref="JOW51" si="11771">JOU51*$C$51</f>
        <v>1.6311158747801428E+42</v>
      </c>
      <c r="JOX51" s="1847"/>
      <c r="JOY51" s="1847">
        <f t="shared" ref="JOY51" si="11772">JOW51*$C$51</f>
        <v>1.6718937716496463E+42</v>
      </c>
      <c r="JOZ51" s="1847"/>
      <c r="JPA51" s="1847">
        <f t="shared" ref="JPA51" si="11773">JOY51*$C$51</f>
        <v>1.7136911159408873E+42</v>
      </c>
      <c r="JPB51" s="1847"/>
      <c r="JPC51" s="1847">
        <f t="shared" ref="JPC51" si="11774">JPA51*$C$51</f>
        <v>1.7565333938394094E+42</v>
      </c>
      <c r="JPD51" s="1847"/>
      <c r="JPE51" s="1847">
        <f t="shared" ref="JPE51" si="11775">JPC51*$C$51</f>
        <v>1.8004467286853945E+42</v>
      </c>
      <c r="JPF51" s="1847"/>
      <c r="JPG51" s="1847">
        <f t="shared" ref="JPG51" si="11776">JPE51*$C$51</f>
        <v>1.8454578969025293E+42</v>
      </c>
      <c r="JPH51" s="1847"/>
      <c r="JPI51" s="1847">
        <f t="shared" ref="JPI51" si="11777">JPG51*$C$51</f>
        <v>1.8915943443250925E+42</v>
      </c>
      <c r="JPJ51" s="1847"/>
      <c r="JPK51" s="1847">
        <f t="shared" ref="JPK51" si="11778">JPI51*$C$51</f>
        <v>1.9388842029332197E+42</v>
      </c>
      <c r="JPL51" s="1847"/>
      <c r="JPM51" s="1847">
        <f t="shared" ref="JPM51" si="11779">JPK51*$C$51</f>
        <v>1.9873563080065498E+42</v>
      </c>
      <c r="JPN51" s="1847"/>
      <c r="JPO51" s="1847">
        <f t="shared" ref="JPO51" si="11780">JPM51*$C$51</f>
        <v>2.0370402157067135E+42</v>
      </c>
      <c r="JPP51" s="1847"/>
      <c r="JPQ51" s="1847">
        <f t="shared" ref="JPQ51" si="11781">JPO51*$C$51</f>
        <v>2.0879662210993811E+42</v>
      </c>
      <c r="JPR51" s="1847"/>
      <c r="JPS51" s="1847">
        <f t="shared" ref="JPS51" si="11782">JPQ51*$C$51</f>
        <v>2.1401653766268653E+42</v>
      </c>
      <c r="JPT51" s="1847"/>
      <c r="JPU51" s="1847">
        <f t="shared" ref="JPU51" si="11783">JPS51*$C$51</f>
        <v>2.1936695110425369E+42</v>
      </c>
      <c r="JPV51" s="1847"/>
      <c r="JPW51" s="1847">
        <f t="shared" ref="JPW51" si="11784">JPU51*$C$51</f>
        <v>2.2485112488186002E+42</v>
      </c>
      <c r="JPX51" s="1847"/>
      <c r="JPY51" s="1847">
        <f t="shared" ref="JPY51" si="11785">JPW51*$C$51</f>
        <v>2.3047240300390652E+42</v>
      </c>
      <c r="JPZ51" s="1847"/>
      <c r="JQA51" s="1847">
        <f t="shared" ref="JQA51" si="11786">JPY51*$C$51</f>
        <v>2.3623421307900416E+42</v>
      </c>
      <c r="JQB51" s="1847"/>
      <c r="JQC51" s="1847">
        <f t="shared" ref="JQC51" si="11787">JQA51*$C$51</f>
        <v>2.4214006840597924E+42</v>
      </c>
      <c r="JQD51" s="1847"/>
      <c r="JQE51" s="1847">
        <f t="shared" ref="JQE51" si="11788">JQC51*$C$51</f>
        <v>2.4819357011612869E+42</v>
      </c>
      <c r="JQF51" s="1847"/>
      <c r="JQG51" s="1847">
        <f t="shared" ref="JQG51" si="11789">JQE51*$C$51</f>
        <v>2.5439840936903187E+42</v>
      </c>
      <c r="JQH51" s="1847"/>
      <c r="JQI51" s="1847">
        <f t="shared" ref="JQI51" si="11790">JQG51*$C$51</f>
        <v>2.6075836960325766E+42</v>
      </c>
      <c r="JQJ51" s="1847"/>
      <c r="JQK51" s="1847">
        <f t="shared" ref="JQK51" si="11791">JQI51*$C$51</f>
        <v>2.6727732884333909E+42</v>
      </c>
      <c r="JQL51" s="1847"/>
      <c r="JQM51" s="1847">
        <f t="shared" ref="JQM51" si="11792">JQK51*$C$51</f>
        <v>2.7395926206442256E+42</v>
      </c>
      <c r="JQN51" s="1847"/>
      <c r="JQO51" s="1847">
        <f t="shared" ref="JQO51" si="11793">JQM51*$C$51</f>
        <v>2.8080824361603307E+42</v>
      </c>
      <c r="JQP51" s="1847"/>
      <c r="JQQ51" s="1847">
        <f t="shared" ref="JQQ51" si="11794">JQO51*$C$51</f>
        <v>2.8782844970643386E+42</v>
      </c>
      <c r="JQR51" s="1847"/>
      <c r="JQS51" s="1847">
        <f t="shared" ref="JQS51" si="11795">JQQ51*$C$51</f>
        <v>2.9502416094909468E+42</v>
      </c>
      <c r="JQT51" s="1847"/>
      <c r="JQU51" s="1847">
        <f t="shared" ref="JQU51" si="11796">JQS51*$C$51</f>
        <v>3.0239976497282201E+42</v>
      </c>
      <c r="JQV51" s="1847"/>
      <c r="JQW51" s="1847">
        <f t="shared" ref="JQW51" si="11797">JQU51*$C$51</f>
        <v>3.0995975909714252E+42</v>
      </c>
      <c r="JQX51" s="1847"/>
      <c r="JQY51" s="1847">
        <f t="shared" ref="JQY51" si="11798">JQW51*$C$51</f>
        <v>3.1770875307457103E+42</v>
      </c>
      <c r="JQZ51" s="1847"/>
      <c r="JRA51" s="1847">
        <f t="shared" ref="JRA51" si="11799">JQY51*$C$51</f>
        <v>3.256514719014353E+42</v>
      </c>
      <c r="JRB51" s="1847"/>
      <c r="JRC51" s="1847">
        <f t="shared" ref="JRC51" si="11800">JRA51*$C$51</f>
        <v>3.3379275869897117E+42</v>
      </c>
      <c r="JRD51" s="1847"/>
      <c r="JRE51" s="1847">
        <f t="shared" ref="JRE51" si="11801">JRC51*$C$51</f>
        <v>3.4213757766644542E+42</v>
      </c>
      <c r="JRF51" s="1847"/>
      <c r="JRG51" s="1847">
        <f t="shared" ref="JRG51" si="11802">JRE51*$C$51</f>
        <v>3.5069101710810655E+42</v>
      </c>
      <c r="JRH51" s="1847"/>
      <c r="JRI51" s="1847">
        <f t="shared" ref="JRI51" si="11803">JRG51*$C$51</f>
        <v>3.5945829253580919E+42</v>
      </c>
      <c r="JRJ51" s="1847"/>
      <c r="JRK51" s="1847">
        <f t="shared" ref="JRK51" si="11804">JRI51*$C$51</f>
        <v>3.6844474984920436E+42</v>
      </c>
      <c r="JRL51" s="1847"/>
      <c r="JRM51" s="1847">
        <f t="shared" ref="JRM51" si="11805">JRK51*$C$51</f>
        <v>3.7765586859543441E+42</v>
      </c>
      <c r="JRN51" s="1847"/>
      <c r="JRO51" s="1847">
        <f t="shared" ref="JRO51" si="11806">JRM51*$C$51</f>
        <v>3.8709726531032024E+42</v>
      </c>
      <c r="JRP51" s="1847"/>
      <c r="JRQ51" s="1847">
        <f t="shared" ref="JRQ51" si="11807">JRO51*$C$51</f>
        <v>3.9677469694307818E+42</v>
      </c>
      <c r="JRR51" s="1847"/>
      <c r="JRS51" s="1847">
        <f t="shared" ref="JRS51" si="11808">JRQ51*$C$51</f>
        <v>4.0669406436665511E+42</v>
      </c>
      <c r="JRT51" s="1847"/>
      <c r="JRU51" s="1847">
        <f t="shared" ref="JRU51" si="11809">JRS51*$C$51</f>
        <v>4.1686141597582146E+42</v>
      </c>
      <c r="JRV51" s="1847"/>
      <c r="JRW51" s="1847">
        <f t="shared" ref="JRW51" si="11810">JRU51*$C$51</f>
        <v>4.2728295137521697E+42</v>
      </c>
      <c r="JRX51" s="1847"/>
      <c r="JRY51" s="1847">
        <f t="shared" ref="JRY51" si="11811">JRW51*$C$51</f>
        <v>4.3796502515959734E+42</v>
      </c>
      <c r="JRZ51" s="1847"/>
      <c r="JSA51" s="1847">
        <f t="shared" ref="JSA51" si="11812">JRY51*$C$51</f>
        <v>4.489141507885872E+42</v>
      </c>
      <c r="JSB51" s="1847"/>
      <c r="JSC51" s="1847">
        <f t="shared" ref="JSC51" si="11813">JSA51*$C$51</f>
        <v>4.6013700455830184E+42</v>
      </c>
      <c r="JSD51" s="1847"/>
      <c r="JSE51" s="1847">
        <f t="shared" ref="JSE51" si="11814">JSC51*$C$51</f>
        <v>4.7164042967225933E+42</v>
      </c>
      <c r="JSF51" s="1847"/>
      <c r="JSG51" s="1847">
        <f t="shared" ref="JSG51" si="11815">JSE51*$C$51</f>
        <v>4.8343144041406576E+42</v>
      </c>
      <c r="JSH51" s="1847"/>
      <c r="JSI51" s="1847">
        <f t="shared" ref="JSI51" si="11816">JSG51*$C$51</f>
        <v>4.9551722642441736E+42</v>
      </c>
      <c r="JSJ51" s="1847"/>
      <c r="JSK51" s="1847">
        <f t="shared" ref="JSK51" si="11817">JSI51*$C$51</f>
        <v>5.0790515708502775E+42</v>
      </c>
      <c r="JSL51" s="1847"/>
      <c r="JSM51" s="1847">
        <f t="shared" ref="JSM51" si="11818">JSK51*$C$51</f>
        <v>5.2060278601215339E+42</v>
      </c>
      <c r="JSN51" s="1847"/>
      <c r="JSO51" s="1847">
        <f t="shared" ref="JSO51" si="11819">JSM51*$C$51</f>
        <v>5.3361785566245719E+42</v>
      </c>
      <c r="JSP51" s="1847"/>
      <c r="JSQ51" s="1847">
        <f t="shared" ref="JSQ51" si="11820">JSO51*$C$51</f>
        <v>5.469583020540186E+42</v>
      </c>
      <c r="JSR51" s="1847"/>
      <c r="JSS51" s="1847">
        <f t="shared" ref="JSS51" si="11821">JSQ51*$C$51</f>
        <v>5.6063225960536899E+42</v>
      </c>
      <c r="JST51" s="1847"/>
      <c r="JSU51" s="1847">
        <f t="shared" ref="JSU51" si="11822">JSS51*$C$51</f>
        <v>5.7464806609550315E+42</v>
      </c>
      <c r="JSV51" s="1847"/>
      <c r="JSW51" s="1847">
        <f t="shared" ref="JSW51" si="11823">JSU51*$C$51</f>
        <v>5.8901426774789071E+42</v>
      </c>
      <c r="JSX51" s="1847"/>
      <c r="JSY51" s="1847">
        <f t="shared" ref="JSY51" si="11824">JSW51*$C$51</f>
        <v>6.0373962444158794E+42</v>
      </c>
      <c r="JSZ51" s="1847"/>
      <c r="JTA51" s="1847">
        <f t="shared" ref="JTA51" si="11825">JSY51*$C$51</f>
        <v>6.1883311505262753E+42</v>
      </c>
      <c r="JTB51" s="1847"/>
      <c r="JTC51" s="1847">
        <f t="shared" ref="JTC51" si="11826">JTA51*$C$51</f>
        <v>6.3430394292894315E+42</v>
      </c>
      <c r="JTD51" s="1847"/>
      <c r="JTE51" s="1847">
        <f t="shared" ref="JTE51" si="11827">JTC51*$C$51</f>
        <v>6.5016154150216662E+42</v>
      </c>
      <c r="JTF51" s="1847"/>
      <c r="JTG51" s="1847">
        <f t="shared" ref="JTG51" si="11828">JTE51*$C$51</f>
        <v>6.6641558003972071E+42</v>
      </c>
      <c r="JTH51" s="1847"/>
      <c r="JTI51" s="1847">
        <f t="shared" ref="JTI51" si="11829">JTG51*$C$51</f>
        <v>6.8307596954071372E+42</v>
      </c>
      <c r="JTJ51" s="1847"/>
      <c r="JTK51" s="1847">
        <f t="shared" ref="JTK51" si="11830">JTI51*$C$51</f>
        <v>7.0015286877923149E+42</v>
      </c>
      <c r="JTL51" s="1847"/>
      <c r="JTM51" s="1847">
        <f t="shared" ref="JTM51" si="11831">JTK51*$C$51</f>
        <v>7.1765669049871218E+42</v>
      </c>
      <c r="JTN51" s="1847"/>
      <c r="JTO51" s="1847">
        <f t="shared" ref="JTO51" si="11832">JTM51*$C$51</f>
        <v>7.3559810776117989E+42</v>
      </c>
      <c r="JTP51" s="1847"/>
      <c r="JTQ51" s="1847">
        <f t="shared" ref="JTQ51" si="11833">JTO51*$C$51</f>
        <v>7.5398806045520926E+42</v>
      </c>
      <c r="JTR51" s="1847"/>
      <c r="JTS51" s="1847">
        <f t="shared" ref="JTS51" si="11834">JTQ51*$C$51</f>
        <v>7.7283776196658936E+42</v>
      </c>
      <c r="JTT51" s="1847"/>
      <c r="JTU51" s="1847">
        <f t="shared" ref="JTU51" si="11835">JTS51*$C$51</f>
        <v>7.9215870601575399E+42</v>
      </c>
      <c r="JTV51" s="1847"/>
      <c r="JTW51" s="1847">
        <f t="shared" ref="JTW51" si="11836">JTU51*$C$51</f>
        <v>8.1196267366614772E+42</v>
      </c>
      <c r="JTX51" s="1847"/>
      <c r="JTY51" s="1847">
        <f t="shared" ref="JTY51" si="11837">JTW51*$C$51</f>
        <v>8.3226174050780138E+42</v>
      </c>
      <c r="JTZ51" s="1847"/>
      <c r="JUA51" s="1847">
        <f t="shared" ref="JUA51" si="11838">JTY51*$C$51</f>
        <v>8.5306828402049634E+42</v>
      </c>
      <c r="JUB51" s="1847"/>
      <c r="JUC51" s="1847">
        <f t="shared" ref="JUC51" si="11839">JUA51*$C$51</f>
        <v>8.743949911210087E+42</v>
      </c>
      <c r="JUD51" s="1847"/>
      <c r="JUE51" s="1847">
        <f t="shared" ref="JUE51" si="11840">JUC51*$C$51</f>
        <v>8.9625486589903379E+42</v>
      </c>
      <c r="JUF51" s="1847"/>
      <c r="JUG51" s="1847">
        <f t="shared" ref="JUG51" si="11841">JUE51*$C$51</f>
        <v>9.1866123754650961E+42</v>
      </c>
      <c r="JUH51" s="1847"/>
      <c r="JUI51" s="1847">
        <f t="shared" ref="JUI51" si="11842">JUG51*$C$51</f>
        <v>9.4162776848517223E+42</v>
      </c>
      <c r="JUJ51" s="1847"/>
      <c r="JUK51" s="1847">
        <f t="shared" ref="JUK51" si="11843">JUI51*$C$51</f>
        <v>9.651684626973015E+42</v>
      </c>
      <c r="JUL51" s="1847"/>
      <c r="JUM51" s="1847">
        <f t="shared" ref="JUM51" si="11844">JUK51*$C$51</f>
        <v>9.8929767426473399E+42</v>
      </c>
      <c r="JUN51" s="1847"/>
      <c r="JUO51" s="1847">
        <f t="shared" ref="JUO51" si="11845">JUM51*$C$51</f>
        <v>1.0140301161213522E+43</v>
      </c>
      <c r="JUP51" s="1847"/>
      <c r="JUQ51" s="1847">
        <f t="shared" ref="JUQ51" si="11846">JUO51*$C$51</f>
        <v>1.0393808690243859E+43</v>
      </c>
      <c r="JUR51" s="1847"/>
      <c r="JUS51" s="1847">
        <f t="shared" ref="JUS51" si="11847">JUQ51*$C$51</f>
        <v>1.0653653907499955E+43</v>
      </c>
      <c r="JUT51" s="1847"/>
      <c r="JUU51" s="1847">
        <f t="shared" ref="JUU51" si="11848">JUS51*$C$51</f>
        <v>1.0919995255187453E+43</v>
      </c>
      <c r="JUV51" s="1847"/>
      <c r="JUW51" s="1847">
        <f t="shared" ref="JUW51" si="11849">JUU51*$C$51</f>
        <v>1.119299513656714E+43</v>
      </c>
      <c r="JUX51" s="1847"/>
      <c r="JUY51" s="1847">
        <f t="shared" ref="JUY51" si="11850">JUW51*$C$51</f>
        <v>1.1472820014981317E+43</v>
      </c>
      <c r="JUZ51" s="1847"/>
      <c r="JVA51" s="1847">
        <f t="shared" ref="JVA51" si="11851">JUY51*$C$51</f>
        <v>1.1759640515355849E+43</v>
      </c>
      <c r="JVB51" s="1847"/>
      <c r="JVC51" s="1847">
        <f t="shared" ref="JVC51" si="11852">JVA51*$C$51</f>
        <v>1.2053631528239744E+43</v>
      </c>
      <c r="JVD51" s="1847"/>
      <c r="JVE51" s="1847">
        <f t="shared" ref="JVE51" si="11853">JVC51*$C$51</f>
        <v>1.2354972316445738E+43</v>
      </c>
      <c r="JVF51" s="1847"/>
      <c r="JVG51" s="1847">
        <f t="shared" ref="JVG51" si="11854">JVE51*$C$51</f>
        <v>1.266384662435688E+43</v>
      </c>
      <c r="JVH51" s="1847"/>
      <c r="JVI51" s="1847">
        <f t="shared" ref="JVI51" si="11855">JVG51*$C$51</f>
        <v>1.2980442789965799E+43</v>
      </c>
      <c r="JVJ51" s="1847"/>
      <c r="JVK51" s="1847">
        <f t="shared" ref="JVK51" si="11856">JVI51*$C$51</f>
        <v>1.3304953859714944E+43</v>
      </c>
      <c r="JVL51" s="1847"/>
      <c r="JVM51" s="1847">
        <f t="shared" ref="JVM51" si="11857">JVK51*$C$51</f>
        <v>1.3637577706207817E+43</v>
      </c>
      <c r="JVN51" s="1847"/>
      <c r="JVO51" s="1847">
        <f t="shared" ref="JVO51" si="11858">JVM51*$C$51</f>
        <v>1.3978517148863011E+43</v>
      </c>
      <c r="JVP51" s="1847"/>
      <c r="JVQ51" s="1847">
        <f t="shared" ref="JVQ51" si="11859">JVO51*$C$51</f>
        <v>1.4327980077584584E+43</v>
      </c>
      <c r="JVR51" s="1847"/>
      <c r="JVS51" s="1847">
        <f t="shared" ref="JVS51" si="11860">JVQ51*$C$51</f>
        <v>1.4686179579524197E+43</v>
      </c>
      <c r="JVT51" s="1847"/>
      <c r="JVU51" s="1847">
        <f t="shared" ref="JVU51" si="11861">JVS51*$C$51</f>
        <v>1.50533340690123E+43</v>
      </c>
      <c r="JVV51" s="1847"/>
      <c r="JVW51" s="1847">
        <f t="shared" ref="JVW51" si="11862">JVU51*$C$51</f>
        <v>1.5429667420737606E+43</v>
      </c>
      <c r="JVX51" s="1847"/>
      <c r="JVY51" s="1847">
        <f t="shared" ref="JVY51" si="11863">JVW51*$C$51</f>
        <v>1.5815409106256046E+43</v>
      </c>
      <c r="JVZ51" s="1847"/>
      <c r="JWA51" s="1847">
        <f t="shared" ref="JWA51" si="11864">JVY51*$C$51</f>
        <v>1.6210794333912445E+43</v>
      </c>
      <c r="JWB51" s="1847"/>
      <c r="JWC51" s="1847">
        <f t="shared" ref="JWC51" si="11865">JWA51*$C$51</f>
        <v>1.6616064192260255E+43</v>
      </c>
      <c r="JWD51" s="1847"/>
      <c r="JWE51" s="1847">
        <f t="shared" ref="JWE51" si="11866">JWC51*$C$51</f>
        <v>1.7031465797066759E+43</v>
      </c>
      <c r="JWF51" s="1847"/>
      <c r="JWG51" s="1847">
        <f t="shared" ref="JWG51" si="11867">JWE51*$C$51</f>
        <v>1.7457252441993428E+43</v>
      </c>
      <c r="JWH51" s="1847"/>
      <c r="JWI51" s="1847">
        <f t="shared" ref="JWI51" si="11868">JWG51*$C$51</f>
        <v>1.7893683753043261E+43</v>
      </c>
      <c r="JWJ51" s="1847"/>
      <c r="JWK51" s="1847">
        <f t="shared" ref="JWK51" si="11869">JWI51*$C$51</f>
        <v>1.834102584686934E+43</v>
      </c>
      <c r="JWL51" s="1847"/>
      <c r="JWM51" s="1847">
        <f t="shared" ref="JWM51" si="11870">JWK51*$C$51</f>
        <v>1.8799551493041072E+43</v>
      </c>
      <c r="JWN51" s="1847"/>
      <c r="JWO51" s="1847">
        <f t="shared" ref="JWO51" si="11871">JWM51*$C$51</f>
        <v>1.9269540280367098E+43</v>
      </c>
      <c r="JWP51" s="1847"/>
      <c r="JWQ51" s="1847">
        <f t="shared" ref="JWQ51" si="11872">JWO51*$C$51</f>
        <v>1.9751278787376273E+43</v>
      </c>
      <c r="JWR51" s="1847"/>
      <c r="JWS51" s="1847">
        <f t="shared" ref="JWS51" si="11873">JWQ51*$C$51</f>
        <v>2.0245060757060679E+43</v>
      </c>
      <c r="JWT51" s="1847"/>
      <c r="JWU51" s="1847">
        <f t="shared" ref="JWU51" si="11874">JWS51*$C$51</f>
        <v>2.0751187275987194E+43</v>
      </c>
      <c r="JWV51" s="1847"/>
      <c r="JWW51" s="1847">
        <f t="shared" ref="JWW51" si="11875">JWU51*$C$51</f>
        <v>2.1269966957886872E+43</v>
      </c>
      <c r="JWX51" s="1847"/>
      <c r="JWY51" s="1847">
        <f t="shared" ref="JWY51" si="11876">JWW51*$C$51</f>
        <v>2.1801716131834042E+43</v>
      </c>
      <c r="JWZ51" s="1847"/>
      <c r="JXA51" s="1847">
        <f t="shared" ref="JXA51" si="11877">JWY51*$C$51</f>
        <v>2.2346759035129892E+43</v>
      </c>
      <c r="JXB51" s="1847"/>
      <c r="JXC51" s="1847">
        <f t="shared" ref="JXC51" si="11878">JXA51*$C$51</f>
        <v>2.2905428011008135E+43</v>
      </c>
      <c r="JXD51" s="1847"/>
      <c r="JXE51" s="1847">
        <f t="shared" ref="JXE51" si="11879">JXC51*$C$51</f>
        <v>2.3478063711283339E+43</v>
      </c>
      <c r="JXF51" s="1847"/>
      <c r="JXG51" s="1847">
        <f t="shared" ref="JXG51" si="11880">JXE51*$C$51</f>
        <v>2.4065015304065421E+43</v>
      </c>
      <c r="JXH51" s="1847"/>
      <c r="JXI51" s="1847">
        <f t="shared" ref="JXI51" si="11881">JXG51*$C$51</f>
        <v>2.4666640686667055E+43</v>
      </c>
      <c r="JXJ51" s="1847"/>
      <c r="JXK51" s="1847">
        <f t="shared" ref="JXK51" si="11882">JXI51*$C$51</f>
        <v>2.5283306703833727E+43</v>
      </c>
      <c r="JXL51" s="1847"/>
      <c r="JXM51" s="1847">
        <f t="shared" ref="JXM51" si="11883">JXK51*$C$51</f>
        <v>2.5915389371429569E+43</v>
      </c>
      <c r="JXN51" s="1847"/>
      <c r="JXO51" s="1847">
        <f t="shared" ref="JXO51" si="11884">JXM51*$C$51</f>
        <v>2.6563274105715304E+43</v>
      </c>
      <c r="JXP51" s="1847"/>
      <c r="JXQ51" s="1847">
        <f t="shared" ref="JXQ51" si="11885">JXO51*$C$51</f>
        <v>2.7227355958358187E+43</v>
      </c>
      <c r="JXR51" s="1847"/>
      <c r="JXS51" s="1847">
        <f t="shared" ref="JXS51" si="11886">JXQ51*$C$51</f>
        <v>2.7908039857317136E+43</v>
      </c>
      <c r="JXT51" s="1847"/>
      <c r="JXU51" s="1847">
        <f t="shared" ref="JXU51" si="11887">JXS51*$C$51</f>
        <v>2.8605740853750062E+43</v>
      </c>
      <c r="JXV51" s="1847"/>
      <c r="JXW51" s="1847">
        <f t="shared" ref="JXW51" si="11888">JXU51*$C$51</f>
        <v>2.9320884375093811E+43</v>
      </c>
      <c r="JXX51" s="1847"/>
      <c r="JXY51" s="1847">
        <f t="shared" ref="JXY51" si="11889">JXW51*$C$51</f>
        <v>3.0053906484471154E+43</v>
      </c>
      <c r="JXZ51" s="1847"/>
      <c r="JYA51" s="1847">
        <f t="shared" ref="JYA51" si="11890">JXY51*$C$51</f>
        <v>3.0805254146582931E+43</v>
      </c>
      <c r="JYB51" s="1847"/>
      <c r="JYC51" s="1847">
        <f t="shared" ref="JYC51" si="11891">JYA51*$C$51</f>
        <v>3.1575385500247503E+43</v>
      </c>
      <c r="JYD51" s="1847"/>
      <c r="JYE51" s="1847">
        <f t="shared" ref="JYE51" si="11892">JYC51*$C$51</f>
        <v>3.2364770137753686E+43</v>
      </c>
      <c r="JYF51" s="1847"/>
      <c r="JYG51" s="1847">
        <f t="shared" ref="JYG51" si="11893">JYE51*$C$51</f>
        <v>3.3173889391197526E+43</v>
      </c>
      <c r="JYH51" s="1847"/>
      <c r="JYI51" s="1847">
        <f t="shared" ref="JYI51" si="11894">JYG51*$C$51</f>
        <v>3.4003236625977462E+43</v>
      </c>
      <c r="JYJ51" s="1847"/>
      <c r="JYK51" s="1847">
        <f t="shared" ref="JYK51" si="11895">JYI51*$C$51</f>
        <v>3.4853317541626897E+43</v>
      </c>
      <c r="JYL51" s="1847"/>
      <c r="JYM51" s="1847">
        <f t="shared" ref="JYM51" si="11896">JYK51*$C$51</f>
        <v>3.5724650480167569E+43</v>
      </c>
      <c r="JYN51" s="1847"/>
      <c r="JYO51" s="1847">
        <f t="shared" ref="JYO51" si="11897">JYM51*$C$51</f>
        <v>3.6617766742171757E+43</v>
      </c>
      <c r="JYP51" s="1847"/>
      <c r="JYQ51" s="1847">
        <f t="shared" ref="JYQ51" si="11898">JYO51*$C$51</f>
        <v>3.7533210910726049E+43</v>
      </c>
      <c r="JYR51" s="1847"/>
      <c r="JYS51" s="1847">
        <f t="shared" ref="JYS51" si="11899">JYQ51*$C$51</f>
        <v>3.8471541183494197E+43</v>
      </c>
      <c r="JYT51" s="1847"/>
      <c r="JYU51" s="1847">
        <f t="shared" ref="JYU51" si="11900">JYS51*$C$51</f>
        <v>3.9433329713081549E+43</v>
      </c>
      <c r="JYV51" s="1847"/>
      <c r="JYW51" s="1847">
        <f t="shared" ref="JYW51" si="11901">JYU51*$C$51</f>
        <v>4.0419162955908584E+43</v>
      </c>
      <c r="JYX51" s="1847"/>
      <c r="JYY51" s="1847">
        <f t="shared" ref="JYY51" si="11902">JYW51*$C$51</f>
        <v>4.1429642029806297E+43</v>
      </c>
      <c r="JYZ51" s="1847"/>
      <c r="JZA51" s="1847">
        <f t="shared" ref="JZA51" si="11903">JYY51*$C$51</f>
        <v>4.246538308055145E+43</v>
      </c>
      <c r="JZB51" s="1847"/>
      <c r="JZC51" s="1847">
        <f t="shared" ref="JZC51" si="11904">JZA51*$C$51</f>
        <v>4.3527017657565234E+43</v>
      </c>
      <c r="JZD51" s="1847"/>
      <c r="JZE51" s="1847">
        <f t="shared" ref="JZE51" si="11905">JZC51*$C$51</f>
        <v>4.4615193099004362E+43</v>
      </c>
      <c r="JZF51" s="1847"/>
      <c r="JZG51" s="1847">
        <f t="shared" ref="JZG51" si="11906">JZE51*$C$51</f>
        <v>4.5730572926479465E+43</v>
      </c>
      <c r="JZH51" s="1847"/>
      <c r="JZI51" s="1847">
        <f t="shared" ref="JZI51" si="11907">JZG51*$C$51</f>
        <v>4.6873837249641443E+43</v>
      </c>
      <c r="JZJ51" s="1847"/>
      <c r="JZK51" s="1847">
        <f t="shared" ref="JZK51" si="11908">JZI51*$C$51</f>
        <v>4.8045683180882474E+43</v>
      </c>
      <c r="JZL51" s="1847"/>
      <c r="JZM51" s="1847">
        <f t="shared" ref="JZM51" si="11909">JZK51*$C$51</f>
        <v>4.9246825260404534E+43</v>
      </c>
      <c r="JZN51" s="1847"/>
      <c r="JZO51" s="1847">
        <f t="shared" ref="JZO51" si="11910">JZM51*$C$51</f>
        <v>5.0477995891914638E+43</v>
      </c>
      <c r="JZP51" s="1847"/>
      <c r="JZQ51" s="1847">
        <f t="shared" ref="JZQ51" si="11911">JZO51*$C$51</f>
        <v>5.1739945789212499E+43</v>
      </c>
      <c r="JZR51" s="1847"/>
      <c r="JZS51" s="1847">
        <f t="shared" ref="JZS51" si="11912">JZQ51*$C$51</f>
        <v>5.3033444433942805E+43</v>
      </c>
      <c r="JZT51" s="1847"/>
      <c r="JZU51" s="1847">
        <f t="shared" ref="JZU51" si="11913">JZS51*$C$51</f>
        <v>5.4359280544791368E+43</v>
      </c>
      <c r="JZV51" s="1847"/>
      <c r="JZW51" s="1847">
        <f t="shared" ref="JZW51" si="11914">JZU51*$C$51</f>
        <v>5.5718262558411147E+43</v>
      </c>
      <c r="JZX51" s="1847"/>
      <c r="JZY51" s="1847">
        <f t="shared" ref="JZY51" si="11915">JZW51*$C$51</f>
        <v>5.7111219122371418E+43</v>
      </c>
      <c r="JZZ51" s="1847"/>
      <c r="KAA51" s="1847">
        <f t="shared" ref="KAA51" si="11916">JZY51*$C$51</f>
        <v>5.8538999600430701E+43</v>
      </c>
      <c r="KAB51" s="1847"/>
      <c r="KAC51" s="1847">
        <f t="shared" ref="KAC51" si="11917">KAA51*$C$51</f>
        <v>6.0002474590441466E+43</v>
      </c>
      <c r="KAD51" s="1847"/>
      <c r="KAE51" s="1847">
        <f t="shared" ref="KAE51" si="11918">KAC51*$C$51</f>
        <v>6.1502536455202497E+43</v>
      </c>
      <c r="KAF51" s="1847"/>
      <c r="KAG51" s="1847">
        <f t="shared" ref="KAG51" si="11919">KAE51*$C$51</f>
        <v>6.3040099866582551E+43</v>
      </c>
      <c r="KAH51" s="1847"/>
      <c r="KAI51" s="1847">
        <f t="shared" ref="KAI51" si="11920">KAG51*$C$51</f>
        <v>6.4616102363247106E+43</v>
      </c>
      <c r="KAJ51" s="1847"/>
      <c r="KAK51" s="1847">
        <f t="shared" ref="KAK51" si="11921">KAI51*$C$51</f>
        <v>6.6231504922328274E+43</v>
      </c>
      <c r="KAL51" s="1847"/>
      <c r="KAM51" s="1847">
        <f t="shared" ref="KAM51" si="11922">KAK51*$C$51</f>
        <v>6.7887292545386472E+43</v>
      </c>
      <c r="KAN51" s="1847"/>
      <c r="KAO51" s="1847">
        <f t="shared" ref="KAO51" si="11923">KAM51*$C$51</f>
        <v>6.9584474859021123E+43</v>
      </c>
      <c r="KAP51" s="1847"/>
      <c r="KAQ51" s="1847">
        <f t="shared" ref="KAQ51" si="11924">KAO51*$C$51</f>
        <v>7.1324086730496644E+43</v>
      </c>
      <c r="KAR51" s="1847"/>
      <c r="KAS51" s="1847">
        <f t="shared" ref="KAS51" si="11925">KAQ51*$C$51</f>
        <v>7.3107188898759051E+43</v>
      </c>
      <c r="KAT51" s="1847"/>
      <c r="KAU51" s="1847">
        <f t="shared" ref="KAU51" si="11926">KAS51*$C$51</f>
        <v>7.4934868621228023E+43</v>
      </c>
      <c r="KAV51" s="1847"/>
      <c r="KAW51" s="1847">
        <f t="shared" ref="KAW51" si="11927">KAU51*$C$51</f>
        <v>7.6808240336758719E+43</v>
      </c>
      <c r="KAX51" s="1847"/>
      <c r="KAY51" s="1847">
        <f t="shared" ref="KAY51" si="11928">KAW51*$C$51</f>
        <v>7.8728446345177684E+43</v>
      </c>
      <c r="KAZ51" s="1847"/>
      <c r="KBA51" s="1847">
        <f t="shared" ref="KBA51" si="11929">KAY51*$C$51</f>
        <v>8.0696657503807123E+43</v>
      </c>
      <c r="KBB51" s="1847"/>
      <c r="KBC51" s="1847">
        <f t="shared" ref="KBC51" si="11930">KBA51*$C$51</f>
        <v>8.2714073941402298E+43</v>
      </c>
      <c r="KBD51" s="1847"/>
      <c r="KBE51" s="1847">
        <f t="shared" ref="KBE51" si="11931">KBC51*$C$51</f>
        <v>8.4781925789937351E+43</v>
      </c>
      <c r="KBF51" s="1847"/>
      <c r="KBG51" s="1847">
        <f t="shared" ref="KBG51" si="11932">KBE51*$C$51</f>
        <v>8.6901473934685775E+43</v>
      </c>
      <c r="KBH51" s="1847"/>
      <c r="KBI51" s="1847">
        <f t="shared" ref="KBI51" si="11933">KBG51*$C$51</f>
        <v>8.9074010783052915E+43</v>
      </c>
      <c r="KBJ51" s="1847"/>
      <c r="KBK51" s="1847">
        <f t="shared" ref="KBK51" si="11934">KBI51*$C$51</f>
        <v>9.1300861052629239E+43</v>
      </c>
      <c r="KBL51" s="1847"/>
      <c r="KBM51" s="1847">
        <f t="shared" ref="KBM51" si="11935">KBK51*$C$51</f>
        <v>9.3583382578944952E+43</v>
      </c>
      <c r="KBN51" s="1847"/>
      <c r="KBO51" s="1847">
        <f t="shared" ref="KBO51" si="11936">KBM51*$C$51</f>
        <v>9.5922967143418571E+43</v>
      </c>
      <c r="KBP51" s="1847"/>
      <c r="KBQ51" s="1847">
        <f t="shared" ref="KBQ51" si="11937">KBO51*$C$51</f>
        <v>9.8321041322004034E+43</v>
      </c>
      <c r="KBR51" s="1847"/>
      <c r="KBS51" s="1847">
        <f t="shared" ref="KBS51" si="11938">KBQ51*$C$51</f>
        <v>1.0077906735505412E+44</v>
      </c>
      <c r="KBT51" s="1847"/>
      <c r="KBU51" s="1847">
        <f t="shared" ref="KBU51" si="11939">KBS51*$C$51</f>
        <v>1.0329854403893046E+44</v>
      </c>
      <c r="KBV51" s="1847"/>
      <c r="KBW51" s="1847">
        <f t="shared" ref="KBW51" si="11940">KBU51*$C$51</f>
        <v>1.0588100763990372E+44</v>
      </c>
      <c r="KBX51" s="1847"/>
      <c r="KBY51" s="1847">
        <f t="shared" ref="KBY51" si="11941">KBW51*$C$51</f>
        <v>1.085280328309013E+44</v>
      </c>
      <c r="KBZ51" s="1847"/>
      <c r="KCA51" s="1847">
        <f t="shared" ref="KCA51" si="11942">KBY51*$C$51</f>
        <v>1.1124123365167381E+44</v>
      </c>
      <c r="KCB51" s="1847"/>
      <c r="KCC51" s="1847">
        <f t="shared" ref="KCC51" si="11943">KCA51*$C$51</f>
        <v>1.1402226449296565E+44</v>
      </c>
      <c r="KCD51" s="1847"/>
      <c r="KCE51" s="1847">
        <f t="shared" ref="KCE51" si="11944">KCC51*$C$51</f>
        <v>1.1687282110528978E+44</v>
      </c>
      <c r="KCF51" s="1847"/>
      <c r="KCG51" s="1847">
        <f t="shared" ref="KCG51" si="11945">KCE51*$C$51</f>
        <v>1.1979464163292201E+44</v>
      </c>
      <c r="KCH51" s="1847"/>
      <c r="KCI51" s="1847">
        <f t="shared" ref="KCI51" si="11946">KCG51*$C$51</f>
        <v>1.2278950767374504E+44</v>
      </c>
      <c r="KCJ51" s="1847"/>
      <c r="KCK51" s="1847">
        <f t="shared" ref="KCK51" si="11947">KCI51*$C$51</f>
        <v>1.2585924536558866E+44</v>
      </c>
      <c r="KCL51" s="1847"/>
      <c r="KCM51" s="1847">
        <f t="shared" ref="KCM51" si="11948">KCK51*$C$51</f>
        <v>1.2900572649972836E+44</v>
      </c>
      <c r="KCN51" s="1847"/>
      <c r="KCO51" s="1847">
        <f t="shared" ref="KCO51" si="11949">KCM51*$C$51</f>
        <v>1.3223086966222155E+44</v>
      </c>
      <c r="KCP51" s="1847"/>
      <c r="KCQ51" s="1847">
        <f t="shared" ref="KCQ51" si="11950">KCO51*$C$51</f>
        <v>1.3553664140377707E+44</v>
      </c>
      <c r="KCR51" s="1847"/>
      <c r="KCS51" s="1847">
        <f t="shared" ref="KCS51" si="11951">KCQ51*$C$51</f>
        <v>1.3892505743887148E+44</v>
      </c>
      <c r="KCT51" s="1847"/>
      <c r="KCU51" s="1847">
        <f t="shared" ref="KCU51" si="11952">KCS51*$C$51</f>
        <v>1.4239818387484326E+44</v>
      </c>
      <c r="KCV51" s="1847"/>
      <c r="KCW51" s="1847">
        <f t="shared" ref="KCW51" si="11953">KCU51*$C$51</f>
        <v>1.4595813847171432E+44</v>
      </c>
      <c r="KCX51" s="1847"/>
      <c r="KCY51" s="1847">
        <f t="shared" ref="KCY51" si="11954">KCW51*$C$51</f>
        <v>1.4960709193350716E+44</v>
      </c>
      <c r="KCZ51" s="1847"/>
      <c r="KDA51" s="1847">
        <f t="shared" ref="KDA51" si="11955">KCY51*$C$51</f>
        <v>1.5334726923184483E+44</v>
      </c>
      <c r="KDB51" s="1847"/>
      <c r="KDC51" s="1847">
        <f t="shared" ref="KDC51" si="11956">KDA51*$C$51</f>
        <v>1.5718095096264095E+44</v>
      </c>
      <c r="KDD51" s="1847"/>
      <c r="KDE51" s="1847">
        <f t="shared" ref="KDE51" si="11957">KDC51*$C$51</f>
        <v>1.6111047473670696E+44</v>
      </c>
      <c r="KDF51" s="1847"/>
      <c r="KDG51" s="1847">
        <f t="shared" ref="KDG51" si="11958">KDE51*$C$51</f>
        <v>1.6513823660512462E+44</v>
      </c>
      <c r="KDH51" s="1847"/>
      <c r="KDI51" s="1847">
        <f t="shared" ref="KDI51" si="11959">KDG51*$C$51</f>
        <v>1.6926669252025273E+44</v>
      </c>
      <c r="KDJ51" s="1847"/>
      <c r="KDK51" s="1847">
        <f t="shared" ref="KDK51" si="11960">KDI51*$C$51</f>
        <v>1.7349835983325902E+44</v>
      </c>
      <c r="KDL51" s="1847"/>
      <c r="KDM51" s="1847">
        <f t="shared" ref="KDM51" si="11961">KDK51*$C$51</f>
        <v>1.7783581882909048E+44</v>
      </c>
      <c r="KDN51" s="1847"/>
      <c r="KDO51" s="1847">
        <f t="shared" ref="KDO51" si="11962">KDM51*$C$51</f>
        <v>1.8228171429981772E+44</v>
      </c>
      <c r="KDP51" s="1847"/>
      <c r="KDQ51" s="1847">
        <f t="shared" ref="KDQ51" si="11963">KDO51*$C$51</f>
        <v>1.8683875715731314E+44</v>
      </c>
      <c r="KDR51" s="1847"/>
      <c r="KDS51" s="1847">
        <f t="shared" ref="KDS51" si="11964">KDQ51*$C$51</f>
        <v>1.9150972608624595E+44</v>
      </c>
      <c r="KDT51" s="1847"/>
      <c r="KDU51" s="1847">
        <f t="shared" ref="KDU51" si="11965">KDS51*$C$51</f>
        <v>1.9629746923840209E+44</v>
      </c>
      <c r="KDV51" s="1847"/>
      <c r="KDW51" s="1847">
        <f t="shared" ref="KDW51" si="11966">KDU51*$C$51</f>
        <v>2.0120490596936212E+44</v>
      </c>
      <c r="KDX51" s="1847"/>
      <c r="KDY51" s="1847">
        <f t="shared" ref="KDY51" si="11967">KDW51*$C$51</f>
        <v>2.0623502861859615E+44</v>
      </c>
      <c r="KDZ51" s="1847"/>
      <c r="KEA51" s="1847">
        <f t="shared" ref="KEA51" si="11968">KDY51*$C$51</f>
        <v>2.1139090433406102E+44</v>
      </c>
      <c r="KEB51" s="1847"/>
      <c r="KEC51" s="1847">
        <f t="shared" ref="KEC51" si="11969">KEA51*$C$51</f>
        <v>2.1667567694241253E+44</v>
      </c>
      <c r="KED51" s="1847"/>
      <c r="KEE51" s="1847">
        <f t="shared" ref="KEE51" si="11970">KEC51*$C$51</f>
        <v>2.2209256886597282E+44</v>
      </c>
      <c r="KEF51" s="1847"/>
      <c r="KEG51" s="1847">
        <f t="shared" ref="KEG51" si="11971">KEE51*$C$51</f>
        <v>2.276448830876221E+44</v>
      </c>
      <c r="KEH51" s="1847"/>
      <c r="KEI51" s="1847">
        <f t="shared" ref="KEI51" si="11972">KEG51*$C$51</f>
        <v>2.3333600516481264E+44</v>
      </c>
      <c r="KEJ51" s="1847"/>
      <c r="KEK51" s="1847">
        <f t="shared" ref="KEK51" si="11973">KEI51*$C$51</f>
        <v>2.3916940529393295E+44</v>
      </c>
      <c r="KEL51" s="1847"/>
      <c r="KEM51" s="1847">
        <f t="shared" ref="KEM51" si="11974">KEK51*$C$51</f>
        <v>2.4514864042628126E+44</v>
      </c>
      <c r="KEN51" s="1847"/>
      <c r="KEO51" s="1847">
        <f t="shared" ref="KEO51" si="11975">KEM51*$C$51</f>
        <v>2.5127735643693828E+44</v>
      </c>
      <c r="KEP51" s="1847"/>
      <c r="KEQ51" s="1847">
        <f t="shared" ref="KEQ51" si="11976">KEO51*$C$51</f>
        <v>2.5755929034786171E+44</v>
      </c>
      <c r="KER51" s="1847"/>
      <c r="KES51" s="1847">
        <f t="shared" ref="KES51" si="11977">KEQ51*$C$51</f>
        <v>2.6399827260655823E+44</v>
      </c>
      <c r="KET51" s="1847"/>
      <c r="KEU51" s="1847">
        <f t="shared" ref="KEU51" si="11978">KES51*$C$51</f>
        <v>2.7059822942172217E+44</v>
      </c>
      <c r="KEV51" s="1847"/>
      <c r="KEW51" s="1847">
        <f t="shared" ref="KEW51" si="11979">KEU51*$C$51</f>
        <v>2.7736318515726522E+44</v>
      </c>
      <c r="KEX51" s="1847"/>
      <c r="KEY51" s="1847">
        <f t="shared" ref="KEY51" si="11980">KEW51*$C$51</f>
        <v>2.8429726478619682E+44</v>
      </c>
      <c r="KEZ51" s="1847"/>
      <c r="KFA51" s="1847">
        <f t="shared" ref="KFA51" si="11981">KEY51*$C$51</f>
        <v>2.9140469640585172E+44</v>
      </c>
      <c r="KFB51" s="1847"/>
      <c r="KFC51" s="1847">
        <f t="shared" ref="KFC51" si="11982">KFA51*$C$51</f>
        <v>2.9868981381599799E+44</v>
      </c>
      <c r="KFD51" s="1847"/>
      <c r="KFE51" s="1847">
        <f t="shared" ref="KFE51" si="11983">KFC51*$C$51</f>
        <v>3.0615705916139791E+44</v>
      </c>
      <c r="KFF51" s="1847"/>
      <c r="KFG51" s="1847">
        <f t="shared" ref="KFG51" si="11984">KFE51*$C$51</f>
        <v>3.1381098564043283E+44</v>
      </c>
      <c r="KFH51" s="1847"/>
      <c r="KFI51" s="1847">
        <f t="shared" ref="KFI51" si="11985">KFG51*$C$51</f>
        <v>3.2165626028144362E+44</v>
      </c>
      <c r="KFJ51" s="1847"/>
      <c r="KFK51" s="1847">
        <f t="shared" ref="KFK51" si="11986">KFI51*$C$51</f>
        <v>3.2969766678847967E+44</v>
      </c>
      <c r="KFL51" s="1847"/>
      <c r="KFM51" s="1847">
        <f t="shared" ref="KFM51" si="11987">KFK51*$C$51</f>
        <v>3.3794010845819164E+44</v>
      </c>
      <c r="KFN51" s="1847"/>
      <c r="KFO51" s="1847">
        <f t="shared" ref="KFO51" si="11988">KFM51*$C$51</f>
        <v>3.463886111696464E+44</v>
      </c>
      <c r="KFP51" s="1847"/>
      <c r="KFQ51" s="1847">
        <f t="shared" ref="KFQ51" si="11989">KFO51*$C$51</f>
        <v>3.5504832644888752E+44</v>
      </c>
      <c r="KFR51" s="1847"/>
      <c r="KFS51" s="1847">
        <f t="shared" ref="KFS51" si="11990">KFQ51*$C$51</f>
        <v>3.6392453461010968E+44</v>
      </c>
      <c r="KFT51" s="1847"/>
      <c r="KFU51" s="1847">
        <f t="shared" ref="KFU51" si="11991">KFS51*$C$51</f>
        <v>3.7302264797536237E+44</v>
      </c>
      <c r="KFV51" s="1847"/>
      <c r="KFW51" s="1847">
        <f t="shared" ref="KFW51" si="11992">KFU51*$C$51</f>
        <v>3.8234821417474641E+44</v>
      </c>
      <c r="KFX51" s="1847"/>
      <c r="KFY51" s="1847">
        <f t="shared" ref="KFY51" si="11993">KFW51*$C$51</f>
        <v>3.9190691952911506E+44</v>
      </c>
      <c r="KFZ51" s="1847"/>
      <c r="KGA51" s="1847">
        <f t="shared" ref="KGA51" si="11994">KFY51*$C$51</f>
        <v>4.0170459251734291E+44</v>
      </c>
      <c r="KGB51" s="1847"/>
      <c r="KGC51" s="1847">
        <f t="shared" ref="KGC51" si="11995">KGA51*$C$51</f>
        <v>4.1174720733027644E+44</v>
      </c>
      <c r="KGD51" s="1847"/>
      <c r="KGE51" s="1847">
        <f t="shared" ref="KGE51" si="11996">KGC51*$C$51</f>
        <v>4.2204088751353334E+44</v>
      </c>
      <c r="KGF51" s="1847"/>
      <c r="KGG51" s="1847">
        <f t="shared" ref="KGG51" si="11997">KGE51*$C$51</f>
        <v>4.3259190970137166E+44</v>
      </c>
      <c r="KGH51" s="1847"/>
      <c r="KGI51" s="1847">
        <f t="shared" ref="KGI51" si="11998">KGG51*$C$51</f>
        <v>4.4340670744390595E+44</v>
      </c>
      <c r="KGJ51" s="1847"/>
      <c r="KGK51" s="1847">
        <f t="shared" ref="KGK51" si="11999">KGI51*$C$51</f>
        <v>4.5449187513000358E+44</v>
      </c>
      <c r="KGL51" s="1847"/>
      <c r="KGM51" s="1847">
        <f t="shared" ref="KGM51" si="12000">KGK51*$C$51</f>
        <v>4.658541720082536E+44</v>
      </c>
      <c r="KGN51" s="1847"/>
      <c r="KGO51" s="1847">
        <f t="shared" ref="KGO51" si="12001">KGM51*$C$51</f>
        <v>4.7750052630845991E+44</v>
      </c>
      <c r="KGP51" s="1847"/>
      <c r="KGQ51" s="1847">
        <f t="shared" ref="KGQ51" si="12002">KGO51*$C$51</f>
        <v>4.8943803946617137E+44</v>
      </c>
      <c r="KGR51" s="1847"/>
      <c r="KGS51" s="1847">
        <f t="shared" ref="KGS51" si="12003">KGQ51*$C$51</f>
        <v>5.0167399045282562E+44</v>
      </c>
      <c r="KGT51" s="1847"/>
      <c r="KGU51" s="1847">
        <f t="shared" ref="KGU51" si="12004">KGS51*$C$51</f>
        <v>5.1421584021414623E+44</v>
      </c>
      <c r="KGV51" s="1847"/>
      <c r="KGW51" s="1847">
        <f t="shared" ref="KGW51" si="12005">KGU51*$C$51</f>
        <v>5.2707123621949982E+44</v>
      </c>
      <c r="KGX51" s="1847"/>
      <c r="KGY51" s="1847">
        <f t="shared" ref="KGY51" si="12006">KGW51*$C$51</f>
        <v>5.4024801712498724E+44</v>
      </c>
      <c r="KGZ51" s="1847"/>
      <c r="KHA51" s="1847">
        <f t="shared" ref="KHA51" si="12007">KGY51*$C$51</f>
        <v>5.5375421755311187E+44</v>
      </c>
      <c r="KHB51" s="1847"/>
      <c r="KHC51" s="1847">
        <f t="shared" ref="KHC51" si="12008">KHA51*$C$51</f>
        <v>5.6759807299193964E+44</v>
      </c>
      <c r="KHD51" s="1847"/>
      <c r="KHE51" s="1847">
        <f t="shared" ref="KHE51" si="12009">KHC51*$C$51</f>
        <v>5.817880248167381E+44</v>
      </c>
      <c r="KHF51" s="1847"/>
      <c r="KHG51" s="1847">
        <f t="shared" ref="KHG51" si="12010">KHE51*$C$51</f>
        <v>5.9633272543715651E+44</v>
      </c>
      <c r="KHH51" s="1847"/>
      <c r="KHI51" s="1847">
        <f t="shared" ref="KHI51" si="12011">KHG51*$C$51</f>
        <v>6.1124104357308539E+44</v>
      </c>
      <c r="KHJ51" s="1847"/>
      <c r="KHK51" s="1847">
        <f t="shared" ref="KHK51" si="12012">KHI51*$C$51</f>
        <v>6.2652206966241245E+44</v>
      </c>
      <c r="KHL51" s="1847"/>
      <c r="KHM51" s="1847">
        <f t="shared" ref="KHM51" si="12013">KHK51*$C$51</f>
        <v>6.4218512140397268E+44</v>
      </c>
      <c r="KHN51" s="1847"/>
      <c r="KHO51" s="1847">
        <f t="shared" ref="KHO51" si="12014">KHM51*$C$51</f>
        <v>6.5823974943907197E+44</v>
      </c>
      <c r="KHP51" s="1847"/>
      <c r="KHQ51" s="1847">
        <f t="shared" ref="KHQ51" si="12015">KHO51*$C$51</f>
        <v>6.7469574317504874E+44</v>
      </c>
      <c r="KHR51" s="1847"/>
      <c r="KHS51" s="1847">
        <f t="shared" ref="KHS51" si="12016">KHQ51*$C$51</f>
        <v>6.9156313675442489E+44</v>
      </c>
      <c r="KHT51" s="1847"/>
      <c r="KHU51" s="1847">
        <f t="shared" ref="KHU51" si="12017">KHS51*$C$51</f>
        <v>7.0885221517328542E+44</v>
      </c>
      <c r="KHV51" s="1847"/>
      <c r="KHW51" s="1847">
        <f t="shared" ref="KHW51" si="12018">KHU51*$C$51</f>
        <v>7.2657352055261748E+44</v>
      </c>
      <c r="KHX51" s="1847"/>
      <c r="KHY51" s="1847">
        <f t="shared" ref="KHY51" si="12019">KHW51*$C$51</f>
        <v>7.4473785856643291E+44</v>
      </c>
      <c r="KHZ51" s="1847"/>
      <c r="KIA51" s="1847">
        <f t="shared" ref="KIA51" si="12020">KHY51*$C$51</f>
        <v>7.633563050305936E+44</v>
      </c>
      <c r="KIB51" s="1847"/>
      <c r="KIC51" s="1847">
        <f t="shared" ref="KIC51" si="12021">KIA51*$C$51</f>
        <v>7.8244021265635841E+44</v>
      </c>
      <c r="KID51" s="1847"/>
      <c r="KIE51" s="1847">
        <f t="shared" ref="KIE51" si="12022">KIC51*$C$51</f>
        <v>8.0200121797276734E+44</v>
      </c>
      <c r="KIF51" s="1847"/>
      <c r="KIG51" s="1847">
        <f t="shared" ref="KIG51" si="12023">KIE51*$C$51</f>
        <v>8.2205124842208649E+44</v>
      </c>
      <c r="KIH51" s="1847"/>
      <c r="KII51" s="1847">
        <f t="shared" ref="KII51" si="12024">KIG51*$C$51</f>
        <v>8.4260252963263865E+44</v>
      </c>
      <c r="KIJ51" s="1847"/>
      <c r="KIK51" s="1847">
        <f t="shared" ref="KIK51" si="12025">KII51*$C$51</f>
        <v>8.6366759287345453E+44</v>
      </c>
      <c r="KIL51" s="1847"/>
      <c r="KIM51" s="1847">
        <f t="shared" ref="KIM51" si="12026">KIK51*$C$51</f>
        <v>8.8525928269529087E+44</v>
      </c>
      <c r="KIN51" s="1847"/>
      <c r="KIO51" s="1847">
        <f t="shared" ref="KIO51" si="12027">KIM51*$C$51</f>
        <v>9.0739076476267312E+44</v>
      </c>
      <c r="KIP51" s="1847"/>
      <c r="KIQ51" s="1847">
        <f t="shared" ref="KIQ51" si="12028">KIO51*$C$51</f>
        <v>9.3007553388173984E+44</v>
      </c>
      <c r="KIR51" s="1847"/>
      <c r="KIS51" s="1847">
        <f t="shared" ref="KIS51" si="12029">KIQ51*$C$51</f>
        <v>9.5332742222878333E+44</v>
      </c>
      <c r="KIT51" s="1847"/>
      <c r="KIU51" s="1847">
        <f t="shared" ref="KIU51" si="12030">KIS51*$C$51</f>
        <v>9.7716060778450286E+44</v>
      </c>
      <c r="KIV51" s="1847"/>
      <c r="KIW51" s="1847">
        <f t="shared" ref="KIW51" si="12031">KIU51*$C$51</f>
        <v>1.0015896229791154E+45</v>
      </c>
      <c r="KIX51" s="1847"/>
      <c r="KIY51" s="1847">
        <f t="shared" ref="KIY51" si="12032">KIW51*$C$51</f>
        <v>1.0266293635535932E+45</v>
      </c>
      <c r="KIZ51" s="1847"/>
      <c r="KJA51" s="1847">
        <f t="shared" ref="KJA51" si="12033">KIY51*$C$51</f>
        <v>1.0522950976424329E+45</v>
      </c>
      <c r="KJB51" s="1847"/>
      <c r="KJC51" s="1847">
        <f t="shared" ref="KJC51" si="12034">KJA51*$C$51</f>
        <v>1.0786024750834936E+45</v>
      </c>
      <c r="KJD51" s="1847"/>
      <c r="KJE51" s="1847">
        <f t="shared" ref="KJE51" si="12035">KJC51*$C$51</f>
        <v>1.1055675369605809E+45</v>
      </c>
      <c r="KJF51" s="1847"/>
      <c r="KJG51" s="1847">
        <f t="shared" ref="KJG51" si="12036">KJE51*$C$51</f>
        <v>1.1332067253845953E+45</v>
      </c>
      <c r="KJH51" s="1847"/>
      <c r="KJI51" s="1847">
        <f t="shared" ref="KJI51" si="12037">KJG51*$C$51</f>
        <v>1.16153689351921E+45</v>
      </c>
      <c r="KJJ51" s="1847"/>
      <c r="KJK51" s="1847">
        <f t="shared" ref="KJK51" si="12038">KJI51*$C$51</f>
        <v>1.1905753158571902E+45</v>
      </c>
      <c r="KJL51" s="1847"/>
      <c r="KJM51" s="1847">
        <f t="shared" ref="KJM51" si="12039">KJK51*$C$51</f>
        <v>1.2203396987536198E+45</v>
      </c>
      <c r="KJN51" s="1847"/>
      <c r="KJO51" s="1847">
        <f t="shared" ref="KJO51" si="12040">KJM51*$C$51</f>
        <v>1.2508481912224602E+45</v>
      </c>
      <c r="KJP51" s="1847"/>
      <c r="KJQ51" s="1847">
        <f t="shared" ref="KJQ51" si="12041">KJO51*$C$51</f>
        <v>1.2821193960030216E+45</v>
      </c>
      <c r="KJR51" s="1847"/>
      <c r="KJS51" s="1847">
        <f t="shared" ref="KJS51" si="12042">KJQ51*$C$51</f>
        <v>1.3141723809030969E+45</v>
      </c>
      <c r="KJT51" s="1847"/>
      <c r="KJU51" s="1847">
        <f t="shared" ref="KJU51" si="12043">KJS51*$C$51</f>
        <v>1.3470266904256742E+45</v>
      </c>
      <c r="KJV51" s="1847"/>
      <c r="KJW51" s="1847">
        <f t="shared" ref="KJW51" si="12044">KJU51*$C$51</f>
        <v>1.3807023576863159E+45</v>
      </c>
      <c r="KJX51" s="1847"/>
      <c r="KJY51" s="1847">
        <f t="shared" ref="KJY51" si="12045">KJW51*$C$51</f>
        <v>1.4152199166284737E+45</v>
      </c>
      <c r="KJZ51" s="1847"/>
      <c r="KKA51" s="1847">
        <f t="shared" ref="KKA51" si="12046">KJY51*$C$51</f>
        <v>1.4506004145441853E+45</v>
      </c>
      <c r="KKB51" s="1847"/>
      <c r="KKC51" s="1847">
        <f t="shared" ref="KKC51" si="12047">KKA51*$C$51</f>
        <v>1.4868654249077899E+45</v>
      </c>
      <c r="KKD51" s="1847"/>
      <c r="KKE51" s="1847">
        <f t="shared" ref="KKE51" si="12048">KKC51*$C$51</f>
        <v>1.5240370605304845E+45</v>
      </c>
      <c r="KKF51" s="1847"/>
      <c r="KKG51" s="1847">
        <f t="shared" ref="KKG51" si="12049">KKE51*$C$51</f>
        <v>1.5621379870437464E+45</v>
      </c>
      <c r="KKH51" s="1847"/>
      <c r="KKI51" s="1847">
        <f t="shared" ref="KKI51" si="12050">KKG51*$C$51</f>
        <v>1.6011914367198398E+45</v>
      </c>
      <c r="KKJ51" s="1847"/>
      <c r="KKK51" s="1847">
        <f t="shared" ref="KKK51" si="12051">KKI51*$C$51</f>
        <v>1.6412212226378356E+45</v>
      </c>
      <c r="KKL51" s="1847"/>
      <c r="KKM51" s="1847">
        <f t="shared" ref="KKM51" si="12052">KKK51*$C$51</f>
        <v>1.6822517532037812E+45</v>
      </c>
      <c r="KKN51" s="1847"/>
      <c r="KKO51" s="1847">
        <f t="shared" ref="KKO51" si="12053">KKM51*$C$51</f>
        <v>1.7243080470338755E+45</v>
      </c>
      <c r="KKP51" s="1847"/>
      <c r="KKQ51" s="1847">
        <f t="shared" ref="KKQ51" si="12054">KKO51*$C$51</f>
        <v>1.7674157482097221E+45</v>
      </c>
      <c r="KKR51" s="1847"/>
      <c r="KKS51" s="1847">
        <f t="shared" ref="KKS51" si="12055">KKQ51*$C$51</f>
        <v>1.811601141914965E+45</v>
      </c>
      <c r="KKT51" s="1847"/>
      <c r="KKU51" s="1847">
        <f t="shared" ref="KKU51" si="12056">KKS51*$C$51</f>
        <v>1.8568911704628389E+45</v>
      </c>
      <c r="KKV51" s="1847"/>
      <c r="KKW51" s="1847">
        <f t="shared" ref="KKW51" si="12057">KKU51*$C$51</f>
        <v>1.9033134497244096E+45</v>
      </c>
      <c r="KKX51" s="1847"/>
      <c r="KKY51" s="1847">
        <f t="shared" ref="KKY51" si="12058">KKW51*$C$51</f>
        <v>1.9508962859675197E+45</v>
      </c>
      <c r="KKZ51" s="1847"/>
      <c r="KLA51" s="1847">
        <f t="shared" ref="KLA51" si="12059">KKY51*$C$51</f>
        <v>1.9996686931167075E+45</v>
      </c>
      <c r="KLB51" s="1847"/>
      <c r="KLC51" s="1847">
        <f t="shared" ref="KLC51" si="12060">KLA51*$C$51</f>
        <v>2.049660410444625E+45</v>
      </c>
      <c r="KLD51" s="1847"/>
      <c r="KLE51" s="1847">
        <f t="shared" ref="KLE51" si="12061">KLC51*$C$51</f>
        <v>2.1009019207057404E+45</v>
      </c>
      <c r="KLF51" s="1847"/>
      <c r="KLG51" s="1847">
        <f t="shared" ref="KLG51" si="12062">KLE51*$C$51</f>
        <v>2.1534244687233838E+45</v>
      </c>
      <c r="KLH51" s="1847"/>
      <c r="KLI51" s="1847">
        <f t="shared" ref="KLI51" si="12063">KLG51*$C$51</f>
        <v>2.2072600804414683E+45</v>
      </c>
      <c r="KLJ51" s="1847"/>
      <c r="KLK51" s="1847">
        <f t="shared" ref="KLK51" si="12064">KLI51*$C$51</f>
        <v>2.2624415824525047E+45</v>
      </c>
      <c r="KLL51" s="1847"/>
      <c r="KLM51" s="1847">
        <f t="shared" ref="KLM51" si="12065">KLK51*$C$51</f>
        <v>2.3190026220138169E+45</v>
      </c>
      <c r="KLN51" s="1847"/>
      <c r="KLO51" s="1847">
        <f t="shared" ref="KLO51" si="12066">KLM51*$C$51</f>
        <v>2.376977687564162E+45</v>
      </c>
      <c r="KLP51" s="1847"/>
      <c r="KLQ51" s="1847">
        <f t="shared" ref="KLQ51" si="12067">KLO51*$C$51</f>
        <v>2.436402129753266E+45</v>
      </c>
      <c r="KLR51" s="1847"/>
      <c r="KLS51" s="1847">
        <f t="shared" ref="KLS51" si="12068">KLQ51*$C$51</f>
        <v>2.4973121829970976E+45</v>
      </c>
      <c r="KLT51" s="1847"/>
      <c r="KLU51" s="1847">
        <f t="shared" ref="KLU51" si="12069">KLS51*$C$51</f>
        <v>2.5597449875720247E+45</v>
      </c>
      <c r="KLV51" s="1847"/>
      <c r="KLW51" s="1847">
        <f t="shared" ref="KLW51" si="12070">KLU51*$C$51</f>
        <v>2.6237386122613251E+45</v>
      </c>
      <c r="KLX51" s="1847"/>
      <c r="KLY51" s="1847">
        <f t="shared" ref="KLY51" si="12071">KLW51*$C$51</f>
        <v>2.6893320775678579E+45</v>
      </c>
      <c r="KLZ51" s="1847"/>
      <c r="KMA51" s="1847">
        <f t="shared" ref="KMA51" si="12072">KLY51*$C$51</f>
        <v>2.7565653795070542E+45</v>
      </c>
      <c r="KMB51" s="1847"/>
      <c r="KMC51" s="1847">
        <f t="shared" ref="KMC51" si="12073">KMA51*$C$51</f>
        <v>2.8254795139947304E+45</v>
      </c>
      <c r="KMD51" s="1847"/>
      <c r="KME51" s="1847">
        <f t="shared" ref="KME51" si="12074">KMC51*$C$51</f>
        <v>2.8961165018445984E+45</v>
      </c>
      <c r="KMF51" s="1847"/>
      <c r="KMG51" s="1847">
        <f t="shared" ref="KMG51" si="12075">KME51*$C$51</f>
        <v>2.9685194143907134E+45</v>
      </c>
      <c r="KMH51" s="1847"/>
      <c r="KMI51" s="1847">
        <f t="shared" ref="KMI51" si="12076">KMG51*$C$51</f>
        <v>3.042732399750481E+45</v>
      </c>
      <c r="KMJ51" s="1847"/>
      <c r="KMK51" s="1847">
        <f t="shared" ref="KMK51" si="12077">KMI51*$C$51</f>
        <v>3.1188007097442428E+45</v>
      </c>
      <c r="KML51" s="1847"/>
      <c r="KMM51" s="1847">
        <f t="shared" ref="KMM51" si="12078">KMK51*$C$51</f>
        <v>3.1967707274878484E+45</v>
      </c>
      <c r="KMN51" s="1847"/>
      <c r="KMO51" s="1847">
        <f t="shared" ref="KMO51" si="12079">KMM51*$C$51</f>
        <v>3.276689995675044E+45</v>
      </c>
      <c r="KMP51" s="1847"/>
      <c r="KMQ51" s="1847">
        <f t="shared" ref="KMQ51" si="12080">KMO51*$C$51</f>
        <v>3.3586072455669199E+45</v>
      </c>
      <c r="KMR51" s="1847"/>
      <c r="KMS51" s="1847">
        <f t="shared" ref="KMS51" si="12081">KMQ51*$C$51</f>
        <v>3.4425724267060926E+45</v>
      </c>
      <c r="KMT51" s="1847"/>
      <c r="KMU51" s="1847">
        <f t="shared" ref="KMU51" si="12082">KMS51*$C$51</f>
        <v>3.5286367373737448E+45</v>
      </c>
      <c r="KMV51" s="1847"/>
      <c r="KMW51" s="1847">
        <f t="shared" ref="KMW51" si="12083">KMU51*$C$51</f>
        <v>3.6168526558080881E+45</v>
      </c>
      <c r="KMX51" s="1847"/>
      <c r="KMY51" s="1847">
        <f t="shared" ref="KMY51" si="12084">KMW51*$C$51</f>
        <v>3.70727397220329E+45</v>
      </c>
      <c r="KMZ51" s="1847"/>
      <c r="KNA51" s="1847">
        <f t="shared" ref="KNA51" si="12085">KMY51*$C$51</f>
        <v>3.7999558215083721E+45</v>
      </c>
      <c r="KNB51" s="1847"/>
      <c r="KNC51" s="1847">
        <f t="shared" ref="KNC51" si="12086">KNA51*$C$51</f>
        <v>3.8949547170460812E+45</v>
      </c>
      <c r="KND51" s="1847"/>
      <c r="KNE51" s="1847">
        <f t="shared" ref="KNE51" si="12087">KNC51*$C$51</f>
        <v>3.9923285849722332E+45</v>
      </c>
      <c r="KNF51" s="1847"/>
      <c r="KNG51" s="1847">
        <f t="shared" ref="KNG51" si="12088">KNE51*$C$51</f>
        <v>4.0921367995965385E+45</v>
      </c>
      <c r="KNH51" s="1847"/>
      <c r="KNI51" s="1847">
        <f t="shared" ref="KNI51" si="12089">KNG51*$C$51</f>
        <v>4.1944402195864513E+45</v>
      </c>
      <c r="KNJ51" s="1847"/>
      <c r="KNK51" s="1847">
        <f t="shared" ref="KNK51" si="12090">KNI51*$C$51</f>
        <v>4.2993012250761123E+45</v>
      </c>
      <c r="KNL51" s="1847"/>
      <c r="KNM51" s="1847">
        <f t="shared" ref="KNM51" si="12091">KNK51*$C$51</f>
        <v>4.4067837557030149E+45</v>
      </c>
      <c r="KNN51" s="1847"/>
      <c r="KNO51" s="1847">
        <f t="shared" ref="KNO51" si="12092">KNM51*$C$51</f>
        <v>4.51695334959559E+45</v>
      </c>
      <c r="KNP51" s="1847"/>
      <c r="KNQ51" s="1847">
        <f t="shared" ref="KNQ51" si="12093">KNO51*$C$51</f>
        <v>4.6298771833354791E+45</v>
      </c>
      <c r="KNR51" s="1847"/>
      <c r="KNS51" s="1847">
        <f t="shared" ref="KNS51" si="12094">KNQ51*$C$51</f>
        <v>4.7456241129188656E+45</v>
      </c>
      <c r="KNT51" s="1847"/>
      <c r="KNU51" s="1847">
        <f t="shared" ref="KNU51" si="12095">KNS51*$C$51</f>
        <v>4.8642647157418367E+45</v>
      </c>
      <c r="KNV51" s="1847"/>
      <c r="KNW51" s="1847">
        <f t="shared" ref="KNW51" si="12096">KNU51*$C$51</f>
        <v>4.9858713336353822E+45</v>
      </c>
      <c r="KNX51" s="1847"/>
      <c r="KNY51" s="1847">
        <f t="shared" ref="KNY51" si="12097">KNW51*$C$51</f>
        <v>5.1105181169762661E+45</v>
      </c>
      <c r="KNZ51" s="1847"/>
      <c r="KOA51" s="1847">
        <f t="shared" ref="KOA51" si="12098">KNY51*$C$51</f>
        <v>5.2382810699006722E+45</v>
      </c>
      <c r="KOB51" s="1847"/>
      <c r="KOC51" s="1847">
        <f t="shared" ref="KOC51" si="12099">KOA51*$C$51</f>
        <v>5.3692380966481886E+45</v>
      </c>
      <c r="KOD51" s="1847"/>
      <c r="KOE51" s="1847">
        <f t="shared" ref="KOE51" si="12100">KOC51*$C$51</f>
        <v>5.5034690490643929E+45</v>
      </c>
      <c r="KOF51" s="1847"/>
      <c r="KOG51" s="1847">
        <f t="shared" ref="KOG51" si="12101">KOE51*$C$51</f>
        <v>5.6410557752910021E+45</v>
      </c>
      <c r="KOH51" s="1847"/>
      <c r="KOI51" s="1847">
        <f t="shared" ref="KOI51" si="12102">KOG51*$C$51</f>
        <v>5.7820821696732767E+45</v>
      </c>
      <c r="KOJ51" s="1847"/>
      <c r="KOK51" s="1847">
        <f t="shared" ref="KOK51" si="12103">KOI51*$C$51</f>
        <v>5.9266342239151082E+45</v>
      </c>
      <c r="KOL51" s="1847"/>
      <c r="KOM51" s="1847">
        <f t="shared" ref="KOM51" si="12104">KOK51*$C$51</f>
        <v>6.0748000795129852E+45</v>
      </c>
      <c r="KON51" s="1847"/>
      <c r="KOO51" s="1847">
        <f t="shared" ref="KOO51" si="12105">KOM51*$C$51</f>
        <v>6.2266700815008096E+45</v>
      </c>
      <c r="KOP51" s="1847"/>
      <c r="KOQ51" s="1847">
        <f t="shared" ref="KOQ51" si="12106">KOO51*$C$51</f>
        <v>6.3823368335383298E+45</v>
      </c>
      <c r="KOR51" s="1847"/>
      <c r="KOS51" s="1847">
        <f t="shared" ref="KOS51" si="12107">KOQ51*$C$51</f>
        <v>6.5418952543767877E+45</v>
      </c>
      <c r="KOT51" s="1847"/>
      <c r="KOU51" s="1847">
        <f t="shared" ref="KOU51" si="12108">KOS51*$C$51</f>
        <v>6.7054426357362063E+45</v>
      </c>
      <c r="KOV51" s="1847"/>
      <c r="KOW51" s="1847">
        <f t="shared" ref="KOW51" si="12109">KOU51*$C$51</f>
        <v>6.8730787016296104E+45</v>
      </c>
      <c r="KOX51" s="1847"/>
      <c r="KOY51" s="1847">
        <f t="shared" ref="KOY51" si="12110">KOW51*$C$51</f>
        <v>7.0449056691703497E+45</v>
      </c>
      <c r="KOZ51" s="1847"/>
      <c r="KPA51" s="1847">
        <f t="shared" ref="KPA51" si="12111">KOY51*$C$51</f>
        <v>7.2210283108996085E+45</v>
      </c>
      <c r="KPB51" s="1847"/>
      <c r="KPC51" s="1847">
        <f t="shared" ref="KPC51" si="12112">KPA51*$C$51</f>
        <v>7.4015540186720981E+45</v>
      </c>
      <c r="KPD51" s="1847"/>
      <c r="KPE51" s="1847">
        <f t="shared" ref="KPE51" si="12113">KPC51*$C$51</f>
        <v>7.5865928691389002E+45</v>
      </c>
      <c r="KPF51" s="1847"/>
      <c r="KPG51" s="1847">
        <f t="shared" ref="KPG51" si="12114">KPE51*$C$51</f>
        <v>7.7762576908673719E+45</v>
      </c>
      <c r="KPH51" s="1847"/>
      <c r="KPI51" s="1847">
        <f t="shared" ref="KPI51" si="12115">KPG51*$C$51</f>
        <v>7.9706641331390559E+45</v>
      </c>
      <c r="KPJ51" s="1847"/>
      <c r="KPK51" s="1847">
        <f t="shared" ref="KPK51" si="12116">KPI51*$C$51</f>
        <v>8.1699307364675321E+45</v>
      </c>
      <c r="KPL51" s="1847"/>
      <c r="KPM51" s="1847">
        <f t="shared" ref="KPM51" si="12117">KPK51*$C$51</f>
        <v>8.3741790048792196E+45</v>
      </c>
      <c r="KPN51" s="1847"/>
      <c r="KPO51" s="1847">
        <f t="shared" ref="KPO51" si="12118">KPM51*$C$51</f>
        <v>8.5835334800011997E+45</v>
      </c>
      <c r="KPP51" s="1847"/>
      <c r="KPQ51" s="1847">
        <f t="shared" ref="KPQ51" si="12119">KPO51*$C$51</f>
        <v>8.7981218170012294E+45</v>
      </c>
      <c r="KPR51" s="1847"/>
      <c r="KPS51" s="1847">
        <f t="shared" ref="KPS51" si="12120">KPQ51*$C$51</f>
        <v>9.0180748624262588E+45</v>
      </c>
      <c r="KPT51" s="1847"/>
      <c r="KPU51" s="1847">
        <f t="shared" ref="KPU51" si="12121">KPS51*$C$51</f>
        <v>9.2435267339869143E+45</v>
      </c>
      <c r="KPV51" s="1847"/>
      <c r="KPW51" s="1847">
        <f t="shared" ref="KPW51" si="12122">KPU51*$C$51</f>
        <v>9.4746149023365865E+45</v>
      </c>
      <c r="KPX51" s="1847"/>
      <c r="KPY51" s="1847">
        <f t="shared" ref="KPY51" si="12123">KPW51*$C$51</f>
        <v>9.7114802748950009E+45</v>
      </c>
      <c r="KPZ51" s="1847"/>
      <c r="KQA51" s="1847">
        <f t="shared" ref="KQA51" si="12124">KPY51*$C$51</f>
        <v>9.954267281767375E+45</v>
      </c>
      <c r="KQB51" s="1847"/>
      <c r="KQC51" s="1847">
        <f t="shared" ref="KQC51" si="12125">KQA51*$C$51</f>
        <v>1.0203123963811558E+46</v>
      </c>
      <c r="KQD51" s="1847"/>
      <c r="KQE51" s="1847">
        <f t="shared" ref="KQE51" si="12126">KQC51*$C$51</f>
        <v>1.0458202062906847E+46</v>
      </c>
      <c r="KQF51" s="1847"/>
      <c r="KQG51" s="1847">
        <f t="shared" ref="KQG51" si="12127">KQE51*$C$51</f>
        <v>1.0719657114479517E+46</v>
      </c>
      <c r="KQH51" s="1847"/>
      <c r="KQI51" s="1847">
        <f t="shared" ref="KQI51" si="12128">KQG51*$C$51</f>
        <v>1.0987648542341504E+46</v>
      </c>
      <c r="KQJ51" s="1847"/>
      <c r="KQK51" s="1847">
        <f t="shared" ref="KQK51" si="12129">KQI51*$C$51</f>
        <v>1.126233975590004E+46</v>
      </c>
      <c r="KQL51" s="1847"/>
      <c r="KQM51" s="1847">
        <f t="shared" ref="KQM51" si="12130">KQK51*$C$51</f>
        <v>1.1543898249797541E+46</v>
      </c>
      <c r="KQN51" s="1847"/>
      <c r="KQO51" s="1847">
        <f t="shared" ref="KQO51" si="12131">KQM51*$C$51</f>
        <v>1.1832495706042477E+46</v>
      </c>
      <c r="KQP51" s="1847"/>
      <c r="KQQ51" s="1847">
        <f t="shared" ref="KQQ51" si="12132">KQO51*$C$51</f>
        <v>1.2128308098693539E+46</v>
      </c>
      <c r="KQR51" s="1847"/>
      <c r="KQS51" s="1847">
        <f t="shared" ref="KQS51" si="12133">KQQ51*$C$51</f>
        <v>1.2431515801160875E+46</v>
      </c>
      <c r="KQT51" s="1847"/>
      <c r="KQU51" s="1847">
        <f t="shared" ref="KQU51" si="12134">KQS51*$C$51</f>
        <v>1.2742303696189896E+46</v>
      </c>
      <c r="KQV51" s="1847"/>
      <c r="KQW51" s="1847">
        <f t="shared" ref="KQW51" si="12135">KQU51*$C$51</f>
        <v>1.3060861288594642E+46</v>
      </c>
      <c r="KQX51" s="1847"/>
      <c r="KQY51" s="1847">
        <f t="shared" ref="KQY51" si="12136">KQW51*$C$51</f>
        <v>1.3387382820809507E+46</v>
      </c>
      <c r="KQZ51" s="1847"/>
      <c r="KRA51" s="1847">
        <f t="shared" ref="KRA51" si="12137">KQY51*$C$51</f>
        <v>1.3722067391329744E+46</v>
      </c>
      <c r="KRB51" s="1847"/>
      <c r="KRC51" s="1847">
        <f t="shared" ref="KRC51" si="12138">KRA51*$C$51</f>
        <v>1.4065119076112987E+46</v>
      </c>
      <c r="KRD51" s="1847"/>
      <c r="KRE51" s="1847">
        <f t="shared" ref="KRE51" si="12139">KRC51*$C$51</f>
        <v>1.441674705301581E+46</v>
      </c>
      <c r="KRF51" s="1847"/>
      <c r="KRG51" s="1847">
        <f t="shared" ref="KRG51" si="12140">KRE51*$C$51</f>
        <v>1.4777165729341205E+46</v>
      </c>
      <c r="KRH51" s="1847"/>
      <c r="KRI51" s="1847">
        <f t="shared" ref="KRI51" si="12141">KRG51*$C$51</f>
        <v>1.5146594872574733E+46</v>
      </c>
      <c r="KRJ51" s="1847"/>
      <c r="KRK51" s="1847">
        <f t="shared" ref="KRK51" si="12142">KRI51*$C$51</f>
        <v>1.55252597443891E+46</v>
      </c>
      <c r="KRL51" s="1847"/>
      <c r="KRM51" s="1847">
        <f t="shared" ref="KRM51" si="12143">KRK51*$C$51</f>
        <v>1.5913391237998827E+46</v>
      </c>
      <c r="KRN51" s="1847"/>
      <c r="KRO51" s="1847">
        <f t="shared" ref="KRO51" si="12144">KRM51*$C$51</f>
        <v>1.6311226018948796E+46</v>
      </c>
      <c r="KRP51" s="1847"/>
      <c r="KRQ51" s="1847">
        <f t="shared" ref="KRQ51" si="12145">KRO51*$C$51</f>
        <v>1.6719006669422514E+46</v>
      </c>
      <c r="KRR51" s="1847"/>
      <c r="KRS51" s="1847">
        <f t="shared" ref="KRS51" si="12146">KRQ51*$C$51</f>
        <v>1.7136981836158075E+46</v>
      </c>
      <c r="KRT51" s="1847"/>
      <c r="KRU51" s="1847">
        <f t="shared" ref="KRU51" si="12147">KRS51*$C$51</f>
        <v>1.7565406382062026E+46</v>
      </c>
      <c r="KRV51" s="1847"/>
      <c r="KRW51" s="1847">
        <f t="shared" ref="KRW51" si="12148">KRU51*$C$51</f>
        <v>1.8004541541613575E+46</v>
      </c>
      <c r="KRX51" s="1847"/>
      <c r="KRY51" s="1847">
        <f t="shared" ref="KRY51" si="12149">KRW51*$C$51</f>
        <v>1.8454655080153913E+46</v>
      </c>
      <c r="KRZ51" s="1847"/>
      <c r="KSA51" s="1847">
        <f t="shared" ref="KSA51" si="12150">KRY51*$C$51</f>
        <v>1.8916021457157758E+46</v>
      </c>
      <c r="KSB51" s="1847"/>
      <c r="KSC51" s="1847">
        <f t="shared" ref="KSC51" si="12151">KSA51*$C$51</f>
        <v>1.9388921993586701E+46</v>
      </c>
      <c r="KSD51" s="1847"/>
      <c r="KSE51" s="1847">
        <f t="shared" ref="KSE51" si="12152">KSC51*$C$51</f>
        <v>1.9873645043426367E+46</v>
      </c>
      <c r="KSF51" s="1847"/>
      <c r="KSG51" s="1847">
        <f t="shared" ref="KSG51" si="12153">KSE51*$C$51</f>
        <v>2.0370486169512023E+46</v>
      </c>
      <c r="KSH51" s="1847"/>
      <c r="KSI51" s="1847">
        <f t="shared" ref="KSI51" si="12154">KSG51*$C$51</f>
        <v>2.0879748323749821E+46</v>
      </c>
      <c r="KSJ51" s="1847"/>
      <c r="KSK51" s="1847">
        <f t="shared" ref="KSK51" si="12155">KSI51*$C$51</f>
        <v>2.1401742031843566E+46</v>
      </c>
      <c r="KSL51" s="1847"/>
      <c r="KSM51" s="1847">
        <f t="shared" ref="KSM51" si="12156">KSK51*$C$51</f>
        <v>2.1936785582639654E+46</v>
      </c>
      <c r="KSN51" s="1847"/>
      <c r="KSO51" s="1847">
        <f t="shared" ref="KSO51" si="12157">KSM51*$C$51</f>
        <v>2.2485205222205644E+46</v>
      </c>
      <c r="KSP51" s="1847"/>
      <c r="KSQ51" s="1847">
        <f t="shared" ref="KSQ51" si="12158">KSO51*$C$51</f>
        <v>2.3047335352760785E+46</v>
      </c>
      <c r="KSR51" s="1847"/>
      <c r="KSS51" s="1847">
        <f t="shared" ref="KSS51" si="12159">KSQ51*$C$51</f>
        <v>2.3623518736579802E+46</v>
      </c>
      <c r="KST51" s="1847"/>
      <c r="KSU51" s="1847">
        <f t="shared" ref="KSU51" si="12160">KSS51*$C$51</f>
        <v>2.4214106704994296E+46</v>
      </c>
      <c r="KSV51" s="1847"/>
      <c r="KSW51" s="1847">
        <f t="shared" ref="KSW51" si="12161">KSU51*$C$51</f>
        <v>2.4819459372619149E+46</v>
      </c>
      <c r="KSX51" s="1847"/>
      <c r="KSY51" s="1847">
        <f t="shared" ref="KSY51" si="12162">KSW51*$C$51</f>
        <v>2.5439945856934624E+46</v>
      </c>
      <c r="KSZ51" s="1847"/>
      <c r="KTA51" s="1847">
        <f t="shared" ref="KTA51" si="12163">KSY51*$C$51</f>
        <v>2.6075944503357986E+46</v>
      </c>
      <c r="KTB51" s="1847"/>
      <c r="KTC51" s="1847">
        <f t="shared" ref="KTC51" si="12164">KTA51*$C$51</f>
        <v>2.6727843115941935E+46</v>
      </c>
      <c r="KTD51" s="1847"/>
      <c r="KTE51" s="1847">
        <f t="shared" ref="KTE51" si="12165">KTC51*$C$51</f>
        <v>2.7396039193840481E+46</v>
      </c>
      <c r="KTF51" s="1847"/>
      <c r="KTG51" s="1847">
        <f t="shared" ref="KTG51" si="12166">KTE51*$C$51</f>
        <v>2.8080940173686489E+46</v>
      </c>
      <c r="KTH51" s="1847"/>
      <c r="KTI51" s="1847">
        <f t="shared" ref="KTI51" si="12167">KTG51*$C$51</f>
        <v>2.878296367802865E+46</v>
      </c>
      <c r="KTJ51" s="1847"/>
      <c r="KTK51" s="1847">
        <f t="shared" ref="KTK51" si="12168">KTI51*$C$51</f>
        <v>2.9502537769979364E+46</v>
      </c>
      <c r="KTL51" s="1847"/>
      <c r="KTM51" s="1847">
        <f t="shared" ref="KTM51" si="12169">KTK51*$C$51</f>
        <v>3.0240101214228844E+46</v>
      </c>
      <c r="KTN51" s="1847"/>
      <c r="KTO51" s="1847">
        <f t="shared" ref="KTO51" si="12170">KTM51*$C$51</f>
        <v>3.0996103744584563E+46</v>
      </c>
      <c r="KTP51" s="1847"/>
      <c r="KTQ51" s="1847">
        <f t="shared" ref="KTQ51" si="12171">KTO51*$C$51</f>
        <v>3.1771006338199174E+46</v>
      </c>
      <c r="KTR51" s="1847"/>
      <c r="KTS51" s="1847">
        <f t="shared" ref="KTS51" si="12172">KTQ51*$C$51</f>
        <v>3.2565281496654151E+46</v>
      </c>
      <c r="KTT51" s="1847"/>
      <c r="KTU51" s="1847">
        <f t="shared" ref="KTU51" si="12173">KTS51*$C$51</f>
        <v>3.3379413534070501E+46</v>
      </c>
      <c r="KTV51" s="1847"/>
      <c r="KTW51" s="1847">
        <f t="shared" ref="KTW51" si="12174">KTU51*$C$51</f>
        <v>3.4213898872422261E+46</v>
      </c>
      <c r="KTX51" s="1847"/>
      <c r="KTY51" s="1847">
        <f t="shared" ref="KTY51" si="12175">KTW51*$C$51</f>
        <v>3.5069246344232813E+46</v>
      </c>
      <c r="KTZ51" s="1847"/>
      <c r="KUA51" s="1847">
        <f t="shared" ref="KUA51" si="12176">KTY51*$C$51</f>
        <v>3.5945977502838631E+46</v>
      </c>
      <c r="KUB51" s="1847"/>
      <c r="KUC51" s="1847">
        <f t="shared" ref="KUC51" si="12177">KUA51*$C$51</f>
        <v>3.6844626940409595E+46</v>
      </c>
      <c r="KUD51" s="1847"/>
      <c r="KUE51" s="1847">
        <f t="shared" ref="KUE51" si="12178">KUC51*$C$51</f>
        <v>3.7765742613919833E+46</v>
      </c>
      <c r="KUF51" s="1847"/>
      <c r="KUG51" s="1847">
        <f t="shared" ref="KUG51" si="12179">KUE51*$C$51</f>
        <v>3.8709886179267827E+46</v>
      </c>
      <c r="KUH51" s="1847"/>
      <c r="KUI51" s="1847">
        <f t="shared" ref="KUI51" si="12180">KUG51*$C$51</f>
        <v>3.9677633333749522E+46</v>
      </c>
      <c r="KUJ51" s="1847"/>
      <c r="KUK51" s="1847">
        <f t="shared" ref="KUK51" si="12181">KUI51*$C$51</f>
        <v>4.0669574167093257E+46</v>
      </c>
      <c r="KUL51" s="1847"/>
      <c r="KUM51" s="1847">
        <f t="shared" ref="KUM51" si="12182">KUK51*$C$51</f>
        <v>4.1686313521270583E+46</v>
      </c>
      <c r="KUN51" s="1847"/>
      <c r="KUO51" s="1847">
        <f t="shared" ref="KUO51" si="12183">KUM51*$C$51</f>
        <v>4.2728471359302344E+46</v>
      </c>
      <c r="KUP51" s="1847"/>
      <c r="KUQ51" s="1847">
        <f t="shared" ref="KUQ51" si="12184">KUO51*$C$51</f>
        <v>4.3796683143284901E+46</v>
      </c>
      <c r="KUR51" s="1847"/>
      <c r="KUS51" s="1847">
        <f t="shared" ref="KUS51" si="12185">KUQ51*$C$51</f>
        <v>4.489160022186702E+46</v>
      </c>
      <c r="KUT51" s="1847"/>
      <c r="KUU51" s="1847">
        <f t="shared" ref="KUU51" si="12186">KUS51*$C$51</f>
        <v>4.601389022741369E+46</v>
      </c>
      <c r="KUV51" s="1847"/>
      <c r="KUW51" s="1847">
        <f t="shared" ref="KUW51" si="12187">KUU51*$C$51</f>
        <v>4.7164237483099025E+46</v>
      </c>
      <c r="KUX51" s="1847"/>
      <c r="KUY51" s="1847">
        <f t="shared" ref="KUY51" si="12188">KUW51*$C$51</f>
        <v>4.8343343420176492E+46</v>
      </c>
      <c r="KUZ51" s="1847"/>
      <c r="KVA51" s="1847">
        <f t="shared" ref="KVA51" si="12189">KUY51*$C$51</f>
        <v>4.95519270056809E+46</v>
      </c>
      <c r="KVB51" s="1847"/>
      <c r="KVC51" s="1847">
        <f t="shared" ref="KVC51" si="12190">KVA51*$C$51</f>
        <v>5.0790725180822921E+46</v>
      </c>
      <c r="KVD51" s="1847"/>
      <c r="KVE51" s="1847">
        <f t="shared" ref="KVE51" si="12191">KVC51*$C$51</f>
        <v>5.2060493310343486E+46</v>
      </c>
      <c r="KVF51" s="1847"/>
      <c r="KVG51" s="1847">
        <f t="shared" ref="KVG51" si="12192">KVE51*$C$51</f>
        <v>5.3362005643102071E+46</v>
      </c>
      <c r="KVH51" s="1847"/>
      <c r="KVI51" s="1847">
        <f t="shared" ref="KVI51" si="12193">KVG51*$C$51</f>
        <v>5.4696055784179623E+46</v>
      </c>
      <c r="KVJ51" s="1847"/>
      <c r="KVK51" s="1847">
        <f t="shared" ref="KVK51" si="12194">KVI51*$C$51</f>
        <v>5.6063457178784108E+46</v>
      </c>
      <c r="KVL51" s="1847"/>
      <c r="KVM51" s="1847">
        <f t="shared" ref="KVM51" si="12195">KVK51*$C$51</f>
        <v>5.7465043608253705E+46</v>
      </c>
      <c r="KVN51" s="1847"/>
      <c r="KVO51" s="1847">
        <f t="shared" ref="KVO51" si="12196">KVM51*$C$51</f>
        <v>5.8901669698460044E+46</v>
      </c>
      <c r="KVP51" s="1847"/>
      <c r="KVQ51" s="1847">
        <f t="shared" ref="KVQ51" si="12197">KVO51*$C$51</f>
        <v>6.0374211440921543E+46</v>
      </c>
      <c r="KVR51" s="1847"/>
      <c r="KVS51" s="1847">
        <f t="shared" ref="KVS51" si="12198">KVQ51*$C$51</f>
        <v>6.1883566726944575E+46</v>
      </c>
      <c r="KVT51" s="1847"/>
      <c r="KVU51" s="1847">
        <f t="shared" ref="KVU51" si="12199">KVS51*$C$51</f>
        <v>6.3430655895118185E+46</v>
      </c>
      <c r="KVV51" s="1847"/>
      <c r="KVW51" s="1847">
        <f t="shared" ref="KVW51" si="12200">KVU51*$C$51</f>
        <v>6.5016422292496134E+46</v>
      </c>
      <c r="KVX51" s="1847"/>
      <c r="KVY51" s="1847">
        <f t="shared" ref="KVY51" si="12201">KVW51*$C$51</f>
        <v>6.6641832849808533E+46</v>
      </c>
      <c r="KVZ51" s="1847"/>
      <c r="KWA51" s="1847">
        <f t="shared" ref="KWA51" si="12202">KVY51*$C$51</f>
        <v>6.8307878671053737E+46</v>
      </c>
      <c r="KWB51" s="1847"/>
      <c r="KWC51" s="1847">
        <f t="shared" ref="KWC51" si="12203">KWA51*$C$51</f>
        <v>7.0015575637830078E+46</v>
      </c>
      <c r="KWD51" s="1847"/>
      <c r="KWE51" s="1847">
        <f t="shared" ref="KWE51" si="12204">KWC51*$C$51</f>
        <v>7.1765965028775828E+46</v>
      </c>
      <c r="KWF51" s="1847"/>
      <c r="KWG51" s="1847">
        <f t="shared" ref="KWG51" si="12205">KWE51*$C$51</f>
        <v>7.3560114154495222E+46</v>
      </c>
      <c r="KWH51" s="1847"/>
      <c r="KWI51" s="1847">
        <f t="shared" ref="KWI51" si="12206">KWG51*$C$51</f>
        <v>7.5399117008357595E+46</v>
      </c>
      <c r="KWJ51" s="1847"/>
      <c r="KWK51" s="1847">
        <f t="shared" ref="KWK51" si="12207">KWI51*$C$51</f>
        <v>7.7284094933566529E+46</v>
      </c>
      <c r="KWL51" s="1847"/>
      <c r="KWM51" s="1847">
        <f t="shared" ref="KWM51" si="12208">KWK51*$C$51</f>
        <v>7.9216197306905685E+46</v>
      </c>
      <c r="KWN51" s="1847"/>
      <c r="KWO51" s="1847">
        <f t="shared" ref="KWO51" si="12209">KWM51*$C$51</f>
        <v>8.1196602239578315E+46</v>
      </c>
      <c r="KWP51" s="1847"/>
      <c r="KWQ51" s="1847">
        <f t="shared" ref="KWQ51" si="12210">KWO51*$C$51</f>
        <v>8.3226517295567767E+46</v>
      </c>
      <c r="KWR51" s="1847"/>
      <c r="KWS51" s="1847">
        <f t="shared" ref="KWS51" si="12211">KWQ51*$C$51</f>
        <v>8.530718022795695E+46</v>
      </c>
      <c r="KWT51" s="1847"/>
      <c r="KWU51" s="1847">
        <f t="shared" ref="KWU51" si="12212">KWS51*$C$51</f>
        <v>8.7439859733655863E+46</v>
      </c>
      <c r="KWV51" s="1847"/>
      <c r="KWW51" s="1847">
        <f t="shared" ref="KWW51" si="12213">KWU51*$C$51</f>
        <v>8.9625856226997255E+46</v>
      </c>
      <c r="KWX51" s="1847"/>
      <c r="KWY51" s="1847">
        <f t="shared" ref="KWY51" si="12214">KWW51*$C$51</f>
        <v>9.186650263267218E+46</v>
      </c>
      <c r="KWZ51" s="1847"/>
      <c r="KXA51" s="1847">
        <f t="shared" ref="KXA51" si="12215">KWY51*$C$51</f>
        <v>9.4163165198488984E+46</v>
      </c>
      <c r="KXB51" s="1847"/>
      <c r="KXC51" s="1847">
        <f t="shared" ref="KXC51" si="12216">KXA51*$C$51</f>
        <v>9.6517244328451203E+46</v>
      </c>
      <c r="KXD51" s="1847"/>
      <c r="KXE51" s="1847">
        <f t="shared" ref="KXE51" si="12217">KXC51*$C$51</f>
        <v>9.8930175436662481E+46</v>
      </c>
      <c r="KXF51" s="1847"/>
      <c r="KXG51" s="1847">
        <f t="shared" ref="KXG51" si="12218">KXE51*$C$51</f>
        <v>1.0140342982257903E+47</v>
      </c>
      <c r="KXH51" s="1847"/>
      <c r="KXI51" s="1847">
        <f t="shared" ref="KXI51" si="12219">KXG51*$C$51</f>
        <v>1.0393851556814349E+47</v>
      </c>
      <c r="KXJ51" s="1847"/>
      <c r="KXK51" s="1847">
        <f t="shared" ref="KXK51" si="12220">KXI51*$C$51</f>
        <v>1.0653697845734707E+47</v>
      </c>
      <c r="KXL51" s="1847"/>
      <c r="KXM51" s="1847">
        <f t="shared" ref="KXM51" si="12221">KXK51*$C$51</f>
        <v>1.0920040291878074E+47</v>
      </c>
      <c r="KXN51" s="1847"/>
      <c r="KXO51" s="1847">
        <f t="shared" ref="KXO51" si="12222">KXM51*$C$51</f>
        <v>1.1193041299175024E+47</v>
      </c>
      <c r="KXP51" s="1847"/>
      <c r="KXQ51" s="1847">
        <f t="shared" ref="KXQ51" si="12223">KXO51*$C$51</f>
        <v>1.1472867331654398E+47</v>
      </c>
      <c r="KXR51" s="1847"/>
      <c r="KXS51" s="1847">
        <f t="shared" ref="KXS51" si="12224">KXQ51*$C$51</f>
        <v>1.1759689014945756E+47</v>
      </c>
      <c r="KXT51" s="1847"/>
      <c r="KXU51" s="1847">
        <f t="shared" ref="KXU51" si="12225">KXS51*$C$51</f>
        <v>1.2053681240319399E+47</v>
      </c>
      <c r="KXV51" s="1847"/>
      <c r="KXW51" s="1847">
        <f t="shared" ref="KXW51" si="12226">KXU51*$C$51</f>
        <v>1.2355023271327383E+47</v>
      </c>
      <c r="KXX51" s="1847"/>
      <c r="KXY51" s="1847">
        <f t="shared" ref="KXY51" si="12227">KXW51*$C$51</f>
        <v>1.2663898853110566E+47</v>
      </c>
      <c r="KXZ51" s="1847"/>
      <c r="KYA51" s="1847">
        <f t="shared" ref="KYA51" si="12228">KXY51*$C$51</f>
        <v>1.2980496324438329E+47</v>
      </c>
      <c r="KYB51" s="1847"/>
      <c r="KYC51" s="1847">
        <f t="shared" ref="KYC51" si="12229">KYA51*$C$51</f>
        <v>1.3305008732549287E+47</v>
      </c>
      <c r="KYD51" s="1847"/>
      <c r="KYE51" s="1847">
        <f t="shared" ref="KYE51" si="12230">KYC51*$C$51</f>
        <v>1.3637633950863019E+47</v>
      </c>
      <c r="KYF51" s="1847"/>
      <c r="KYG51" s="1847">
        <f t="shared" ref="KYG51" si="12231">KYE51*$C$51</f>
        <v>1.3978574799634594E+47</v>
      </c>
      <c r="KYH51" s="1847"/>
      <c r="KYI51" s="1847">
        <f t="shared" ref="KYI51" si="12232">KYG51*$C$51</f>
        <v>1.4328039169625458E+47</v>
      </c>
      <c r="KYJ51" s="1847"/>
      <c r="KYK51" s="1847">
        <f t="shared" ref="KYK51" si="12233">KYI51*$C$51</f>
        <v>1.4686240148866093E+47</v>
      </c>
      <c r="KYL51" s="1847"/>
      <c r="KYM51" s="1847">
        <f t="shared" ref="KYM51" si="12234">KYK51*$C$51</f>
        <v>1.5053396152587744E+47</v>
      </c>
      <c r="KYN51" s="1847"/>
      <c r="KYO51" s="1847">
        <f t="shared" ref="KYO51" si="12235">KYM51*$C$51</f>
        <v>1.5429731056402435E+47</v>
      </c>
      <c r="KYP51" s="1847"/>
      <c r="KYQ51" s="1847">
        <f t="shared" ref="KYQ51" si="12236">KYO51*$C$51</f>
        <v>1.5815474332812495E+47</v>
      </c>
      <c r="KYR51" s="1847"/>
      <c r="KYS51" s="1847">
        <f t="shared" ref="KYS51" si="12237">KYQ51*$C$51</f>
        <v>1.6210861191132806E+47</v>
      </c>
      <c r="KYT51" s="1847"/>
      <c r="KYU51" s="1847">
        <f t="shared" ref="KYU51" si="12238">KYS51*$C$51</f>
        <v>1.6616132720911125E+47</v>
      </c>
      <c r="KYV51" s="1847"/>
      <c r="KYW51" s="1847">
        <f t="shared" ref="KYW51" si="12239">KYU51*$C$51</f>
        <v>1.7031536038933901E+47</v>
      </c>
      <c r="KYX51" s="1847"/>
      <c r="KYY51" s="1847">
        <f t="shared" ref="KYY51" si="12240">KYW51*$C$51</f>
        <v>1.7457324439907248E+47</v>
      </c>
      <c r="KYZ51" s="1847"/>
      <c r="KZA51" s="1847">
        <f t="shared" ref="KZA51" si="12241">KYY51*$C$51</f>
        <v>1.7893757550904927E+47</v>
      </c>
      <c r="KZB51" s="1847"/>
      <c r="KZC51" s="1847">
        <f t="shared" ref="KZC51" si="12242">KZA51*$C$51</f>
        <v>1.8341101489677548E+47</v>
      </c>
      <c r="KZD51" s="1847"/>
      <c r="KZE51" s="1847">
        <f t="shared" ref="KZE51" si="12243">KZC51*$C$51</f>
        <v>1.8799629026919486E+47</v>
      </c>
      <c r="KZF51" s="1847"/>
      <c r="KZG51" s="1847">
        <f t="shared" ref="KZG51" si="12244">KZE51*$C$51</f>
        <v>1.9269619752592472E+47</v>
      </c>
      <c r="KZH51" s="1847"/>
      <c r="KZI51" s="1847">
        <f t="shared" ref="KZI51" si="12245">KZG51*$C$51</f>
        <v>1.9751360246407282E+47</v>
      </c>
      <c r="KZJ51" s="1847"/>
      <c r="KZK51" s="1847">
        <f t="shared" ref="KZK51" si="12246">KZI51*$C$51</f>
        <v>2.0245144252567462E+47</v>
      </c>
      <c r="KZL51" s="1847"/>
      <c r="KZM51" s="1847">
        <f t="shared" ref="KZM51" si="12247">KZK51*$C$51</f>
        <v>2.0751272858881648E+47</v>
      </c>
      <c r="KZN51" s="1847"/>
      <c r="KZO51" s="1847">
        <f t="shared" ref="KZO51" si="12248">KZM51*$C$51</f>
        <v>2.1270054680353685E+47</v>
      </c>
      <c r="KZP51" s="1847"/>
      <c r="KZQ51" s="1847">
        <f t="shared" ref="KZQ51" si="12249">KZO51*$C$51</f>
        <v>2.1801806047362525E+47</v>
      </c>
      <c r="KZR51" s="1847"/>
      <c r="KZS51" s="1847">
        <f t="shared" ref="KZS51" si="12250">KZQ51*$C$51</f>
        <v>2.2346851198546587E+47</v>
      </c>
      <c r="KZT51" s="1847"/>
      <c r="KZU51" s="1847">
        <f t="shared" ref="KZU51" si="12251">KZS51*$C$51</f>
        <v>2.2905522478510251E+47</v>
      </c>
      <c r="KZV51" s="1847"/>
      <c r="KZW51" s="1847">
        <f t="shared" ref="KZW51" si="12252">KZU51*$C$51</f>
        <v>2.3478160540473007E+47</v>
      </c>
      <c r="KZX51" s="1847"/>
      <c r="KZY51" s="1847">
        <f t="shared" ref="KZY51" si="12253">KZW51*$C$51</f>
        <v>2.4065114553984829E+47</v>
      </c>
      <c r="KZZ51" s="1847"/>
      <c r="LAA51" s="1847">
        <f t="shared" ref="LAA51" si="12254">KZY51*$C$51</f>
        <v>2.4666742417834449E+47</v>
      </c>
      <c r="LAB51" s="1847"/>
      <c r="LAC51" s="1847">
        <f t="shared" ref="LAC51" si="12255">LAA51*$C$51</f>
        <v>2.5283410978280309E+47</v>
      </c>
      <c r="LAD51" s="1847"/>
      <c r="LAE51" s="1847">
        <f t="shared" ref="LAE51" si="12256">LAC51*$C$51</f>
        <v>2.5915496252737313E+47</v>
      </c>
      <c r="LAF51" s="1847"/>
      <c r="LAG51" s="1847">
        <f t="shared" ref="LAG51" si="12257">LAE51*$C$51</f>
        <v>2.6563383659055744E+47</v>
      </c>
      <c r="LAH51" s="1847"/>
      <c r="LAI51" s="1847">
        <f t="shared" ref="LAI51" si="12258">LAG51*$C$51</f>
        <v>2.7227468250532136E+47</v>
      </c>
      <c r="LAJ51" s="1847"/>
      <c r="LAK51" s="1847">
        <f t="shared" ref="LAK51" si="12259">LAI51*$C$51</f>
        <v>2.7908154956795438E+47</v>
      </c>
      <c r="LAL51" s="1847"/>
      <c r="LAM51" s="1847">
        <f t="shared" ref="LAM51" si="12260">LAK51*$C$51</f>
        <v>2.8605858830715322E+47</v>
      </c>
      <c r="LAN51" s="1847"/>
      <c r="LAO51" s="1847">
        <f t="shared" ref="LAO51" si="12261">LAM51*$C$51</f>
        <v>2.9321005301483202E+47</v>
      </c>
      <c r="LAP51" s="1847"/>
      <c r="LAQ51" s="1847">
        <f t="shared" ref="LAQ51" si="12262">LAO51*$C$51</f>
        <v>3.0054030434020278E+47</v>
      </c>
      <c r="LAR51" s="1847"/>
      <c r="LAS51" s="1847">
        <f t="shared" ref="LAS51" si="12263">LAQ51*$C$51</f>
        <v>3.0805381194870782E+47</v>
      </c>
      <c r="LAT51" s="1847"/>
      <c r="LAU51" s="1847">
        <f t="shared" ref="LAU51" si="12264">LAS51*$C$51</f>
        <v>3.157551572474255E+47</v>
      </c>
      <c r="LAV51" s="1847"/>
      <c r="LAW51" s="1847">
        <f t="shared" ref="LAW51" si="12265">LAU51*$C$51</f>
        <v>3.2364903617861112E+47</v>
      </c>
      <c r="LAX51" s="1847"/>
      <c r="LAY51" s="1847">
        <f t="shared" ref="LAY51" si="12266">LAW51*$C$51</f>
        <v>3.3174026208307637E+47</v>
      </c>
      <c r="LAZ51" s="1847"/>
      <c r="LBA51" s="1847">
        <f t="shared" ref="LBA51" si="12267">LAY51*$C$51</f>
        <v>3.4003376863515323E+47</v>
      </c>
      <c r="LBB51" s="1847"/>
      <c r="LBC51" s="1847">
        <f t="shared" ref="LBC51" si="12268">LBA51*$C$51</f>
        <v>3.4853461285103204E+47</v>
      </c>
      <c r="LBD51" s="1847"/>
      <c r="LBE51" s="1847">
        <f t="shared" ref="LBE51" si="12269">LBC51*$C$51</f>
        <v>3.5724797817230781E+47</v>
      </c>
      <c r="LBF51" s="1847"/>
      <c r="LBG51" s="1847">
        <f t="shared" ref="LBG51" si="12270">LBE51*$C$51</f>
        <v>3.6617917762661545E+47</v>
      </c>
      <c r="LBH51" s="1847"/>
      <c r="LBI51" s="1847">
        <f t="shared" ref="LBI51" si="12271">LBG51*$C$51</f>
        <v>3.7533365706728079E+47</v>
      </c>
      <c r="LBJ51" s="1847"/>
      <c r="LBK51" s="1847">
        <f t="shared" ref="LBK51" si="12272">LBI51*$C$51</f>
        <v>3.8471699849396278E+47</v>
      </c>
      <c r="LBL51" s="1847"/>
      <c r="LBM51" s="1847">
        <f t="shared" ref="LBM51" si="12273">LBK51*$C$51</f>
        <v>3.9433492345631182E+47</v>
      </c>
      <c r="LBN51" s="1847"/>
      <c r="LBO51" s="1847">
        <f t="shared" ref="LBO51" si="12274">LBM51*$C$51</f>
        <v>4.0419329654271957E+47</v>
      </c>
      <c r="LBP51" s="1847"/>
      <c r="LBQ51" s="1847">
        <f t="shared" ref="LBQ51" si="12275">LBO51*$C$51</f>
        <v>4.1429812895628755E+47</v>
      </c>
      <c r="LBR51" s="1847"/>
      <c r="LBS51" s="1847">
        <f t="shared" ref="LBS51" si="12276">LBQ51*$C$51</f>
        <v>4.2465558218019474E+47</v>
      </c>
      <c r="LBT51" s="1847"/>
      <c r="LBU51" s="1847">
        <f t="shared" ref="LBU51" si="12277">LBS51*$C$51</f>
        <v>4.352719717346996E+47</v>
      </c>
      <c r="LBV51" s="1847"/>
      <c r="LBW51" s="1847">
        <f t="shared" ref="LBW51" si="12278">LBU51*$C$51</f>
        <v>4.4615377102806708E+47</v>
      </c>
      <c r="LBX51" s="1847"/>
      <c r="LBY51" s="1847">
        <f t="shared" ref="LBY51" si="12279">LBW51*$C$51</f>
        <v>4.5730761530376871E+47</v>
      </c>
      <c r="LBZ51" s="1847"/>
      <c r="LCA51" s="1847">
        <f t="shared" ref="LCA51" si="12280">LBY51*$C$51</f>
        <v>4.6874030568636289E+47</v>
      </c>
      <c r="LCB51" s="1847"/>
      <c r="LCC51" s="1847">
        <f t="shared" ref="LCC51" si="12281">LCA51*$C$51</f>
        <v>4.8045881332852189E+47</v>
      </c>
      <c r="LCD51" s="1847"/>
      <c r="LCE51" s="1847">
        <f t="shared" ref="LCE51" si="12282">LCC51*$C$51</f>
        <v>4.9247028366173492E+47</v>
      </c>
      <c r="LCF51" s="1847"/>
      <c r="LCG51" s="1847">
        <f t="shared" ref="LCG51" si="12283">LCE51*$C$51</f>
        <v>5.0478204075327823E+47</v>
      </c>
      <c r="LCH51" s="1847"/>
      <c r="LCI51" s="1847">
        <f t="shared" ref="LCI51" si="12284">LCG51*$C$51</f>
        <v>5.1740159177211012E+47</v>
      </c>
      <c r="LCJ51" s="1847"/>
      <c r="LCK51" s="1847">
        <f t="shared" ref="LCK51" si="12285">LCI51*$C$51</f>
        <v>5.3033663156641284E+47</v>
      </c>
      <c r="LCL51" s="1847"/>
      <c r="LCM51" s="1847">
        <f t="shared" ref="LCM51" si="12286">LCK51*$C$51</f>
        <v>5.4359504735557312E+47</v>
      </c>
      <c r="LCN51" s="1847"/>
      <c r="LCO51" s="1847">
        <f t="shared" ref="LCO51" si="12287">LCM51*$C$51</f>
        <v>5.5718492353946242E+47</v>
      </c>
      <c r="LCP51" s="1847"/>
      <c r="LCQ51" s="1847">
        <f t="shared" ref="LCQ51" si="12288">LCO51*$C$51</f>
        <v>5.7111454662794889E+47</v>
      </c>
      <c r="LCR51" s="1847"/>
      <c r="LCS51" s="1847">
        <f t="shared" ref="LCS51" si="12289">LCQ51*$C$51</f>
        <v>5.8539241029364761E+47</v>
      </c>
      <c r="LCT51" s="1847"/>
      <c r="LCU51" s="1847">
        <f t="shared" ref="LCU51" si="12290">LCS51*$C$51</f>
        <v>6.0002722055098874E+47</v>
      </c>
      <c r="LCV51" s="1847"/>
      <c r="LCW51" s="1847">
        <f t="shared" ref="LCW51" si="12291">LCU51*$C$51</f>
        <v>6.1502790106476338E+47</v>
      </c>
      <c r="LCX51" s="1847"/>
      <c r="LCY51" s="1847">
        <f t="shared" ref="LCY51" si="12292">LCW51*$C$51</f>
        <v>6.3040359859138244E+47</v>
      </c>
      <c r="LCZ51" s="1847"/>
      <c r="LDA51" s="1847">
        <f t="shared" ref="LDA51" si="12293">LCY51*$C$51</f>
        <v>6.4616368855616697E+47</v>
      </c>
      <c r="LDB51" s="1847"/>
      <c r="LDC51" s="1847">
        <f t="shared" ref="LDC51" si="12294">LDA51*$C$51</f>
        <v>6.6231778077007108E+47</v>
      </c>
      <c r="LDD51" s="1847"/>
      <c r="LDE51" s="1847">
        <f t="shared" ref="LDE51" si="12295">LDC51*$C$51</f>
        <v>6.7887572528932279E+47</v>
      </c>
      <c r="LDF51" s="1847"/>
      <c r="LDG51" s="1847">
        <f t="shared" ref="LDG51" si="12296">LDE51*$C$51</f>
        <v>6.9584761842155581E+47</v>
      </c>
      <c r="LDH51" s="1847"/>
      <c r="LDI51" s="1847">
        <f t="shared" ref="LDI51" si="12297">LDG51*$C$51</f>
        <v>7.1324380888209464E+47</v>
      </c>
      <c r="LDJ51" s="1847"/>
      <c r="LDK51" s="1847">
        <f t="shared" ref="LDK51" si="12298">LDI51*$C$51</f>
        <v>7.3107490410414691E+47</v>
      </c>
      <c r="LDL51" s="1847"/>
      <c r="LDM51" s="1847">
        <f t="shared" ref="LDM51" si="12299">LDK51*$C$51</f>
        <v>7.4935177670675054E+47</v>
      </c>
      <c r="LDN51" s="1847"/>
      <c r="LDO51" s="1847">
        <f t="shared" ref="LDO51" si="12300">LDM51*$C$51</f>
        <v>7.6808557112441919E+47</v>
      </c>
      <c r="LDP51" s="1847"/>
      <c r="LDQ51" s="1847">
        <f t="shared" ref="LDQ51" si="12301">LDO51*$C$51</f>
        <v>7.8728771040252962E+47</v>
      </c>
      <c r="LDR51" s="1847"/>
      <c r="LDS51" s="1847">
        <f t="shared" ref="LDS51" si="12302">LDQ51*$C$51</f>
        <v>8.0696990316259273E+47</v>
      </c>
      <c r="LDT51" s="1847"/>
      <c r="LDU51" s="1847">
        <f t="shared" ref="LDU51" si="12303">LDS51*$C$51</f>
        <v>8.2714415074165748E+47</v>
      </c>
      <c r="LDV51" s="1847"/>
      <c r="LDW51" s="1847">
        <f t="shared" ref="LDW51" si="12304">LDU51*$C$51</f>
        <v>8.4782275451019881E+47</v>
      </c>
      <c r="LDX51" s="1847"/>
      <c r="LDY51" s="1847">
        <f t="shared" ref="LDY51" si="12305">LDW51*$C$51</f>
        <v>8.6901832337295365E+47</v>
      </c>
      <c r="LDZ51" s="1847"/>
      <c r="LEA51" s="1847">
        <f t="shared" ref="LEA51" si="12306">LDY51*$C$51</f>
        <v>8.9074378145727734E+47</v>
      </c>
      <c r="LEB51" s="1847"/>
      <c r="LEC51" s="1847">
        <f t="shared" ref="LEC51" si="12307">LEA51*$C$51</f>
        <v>9.1301237599370924E+47</v>
      </c>
      <c r="LED51" s="1847"/>
      <c r="LEE51" s="1847">
        <f t="shared" ref="LEE51" si="12308">LEC51*$C$51</f>
        <v>9.3583768539355184E+47</v>
      </c>
      <c r="LEF51" s="1847"/>
      <c r="LEG51" s="1847">
        <f t="shared" ref="LEG51" si="12309">LEE51*$C$51</f>
        <v>9.5923362752839053E+47</v>
      </c>
      <c r="LEH51" s="1847"/>
      <c r="LEI51" s="1847">
        <f t="shared" ref="LEI51" si="12310">LEG51*$C$51</f>
        <v>9.832144682166002E+47</v>
      </c>
      <c r="LEJ51" s="1847"/>
      <c r="LEK51" s="1847">
        <f t="shared" ref="LEK51" si="12311">LEI51*$C$51</f>
        <v>1.0077948299220151E+48</v>
      </c>
      <c r="LEL51" s="1847"/>
      <c r="LEM51" s="1847">
        <f t="shared" ref="LEM51" si="12312">LEK51*$C$51</f>
        <v>1.0329897006700653E+48</v>
      </c>
      <c r="LEN51" s="1847"/>
      <c r="LEO51" s="1847">
        <f t="shared" ref="LEO51" si="12313">LEM51*$C$51</f>
        <v>1.0588144431868168E+48</v>
      </c>
      <c r="LEP51" s="1847"/>
      <c r="LEQ51" s="1847">
        <f t="shared" ref="LEQ51" si="12314">LEO51*$C$51</f>
        <v>1.085284804266487E+48</v>
      </c>
      <c r="LER51" s="1847"/>
      <c r="LES51" s="1847">
        <f t="shared" ref="LES51" si="12315">LEQ51*$C$51</f>
        <v>1.1124169243731491E+48</v>
      </c>
      <c r="LET51" s="1847"/>
      <c r="LEU51" s="1847">
        <f t="shared" ref="LEU51" si="12316">LES51*$C$51</f>
        <v>1.1402273474824777E+48</v>
      </c>
      <c r="LEV51" s="1847"/>
      <c r="LEW51" s="1847">
        <f t="shared" ref="LEW51" si="12317">LEU51*$C$51</f>
        <v>1.1687330311695395E+48</v>
      </c>
      <c r="LEX51" s="1847"/>
      <c r="LEY51" s="1847">
        <f t="shared" ref="LEY51" si="12318">LEW51*$C$51</f>
        <v>1.197951356948778E+48</v>
      </c>
      <c r="LEZ51" s="1847"/>
      <c r="LFA51" s="1847">
        <f t="shared" ref="LFA51" si="12319">LEY51*$C$51</f>
        <v>1.2279001408724973E+48</v>
      </c>
      <c r="LFB51" s="1847"/>
      <c r="LFC51" s="1847">
        <f t="shared" ref="LFC51" si="12320">LFA51*$C$51</f>
        <v>1.2585976443943096E+48</v>
      </c>
      <c r="LFD51" s="1847"/>
      <c r="LFE51" s="1847">
        <f t="shared" ref="LFE51" si="12321">LFC51*$C$51</f>
        <v>1.2900625855041672E+48</v>
      </c>
      <c r="LFF51" s="1847"/>
      <c r="LFG51" s="1847">
        <f t="shared" ref="LFG51" si="12322">LFE51*$C$51</f>
        <v>1.3223141501417713E+48</v>
      </c>
      <c r="LFH51" s="1847"/>
      <c r="LFI51" s="1847">
        <f t="shared" ref="LFI51" si="12323">LFG51*$C$51</f>
        <v>1.3553720038953154E+48</v>
      </c>
      <c r="LFJ51" s="1847"/>
      <c r="LFK51" s="1847">
        <f t="shared" ref="LFK51" si="12324">LFI51*$C$51</f>
        <v>1.3892563039926982E+48</v>
      </c>
      <c r="LFL51" s="1847"/>
      <c r="LFM51" s="1847">
        <f t="shared" ref="LFM51" si="12325">LFK51*$C$51</f>
        <v>1.4239877115925155E+48</v>
      </c>
      <c r="LFN51" s="1847"/>
      <c r="LFO51" s="1847">
        <f t="shared" ref="LFO51" si="12326">LFM51*$C$51</f>
        <v>1.4595874043823283E+48</v>
      </c>
      <c r="LFP51" s="1847"/>
      <c r="LFQ51" s="1847">
        <f t="shared" ref="LFQ51" si="12327">LFO51*$C$51</f>
        <v>1.4960770894918863E+48</v>
      </c>
      <c r="LFR51" s="1847"/>
      <c r="LFS51" s="1847">
        <f t="shared" ref="LFS51" si="12328">LFQ51*$C$51</f>
        <v>1.5334790167291834E+48</v>
      </c>
      <c r="LFT51" s="1847"/>
      <c r="LFU51" s="1847">
        <f t="shared" ref="LFU51" si="12329">LFS51*$C$51</f>
        <v>1.571815992147413E+48</v>
      </c>
      <c r="LFV51" s="1847"/>
      <c r="LFW51" s="1847">
        <f t="shared" ref="LFW51" si="12330">LFU51*$C$51</f>
        <v>1.6111113919510982E+48</v>
      </c>
      <c r="LFX51" s="1847"/>
      <c r="LFY51" s="1847">
        <f t="shared" ref="LFY51" si="12331">LFW51*$C$51</f>
        <v>1.6513891767498753E+48</v>
      </c>
      <c r="LFZ51" s="1847"/>
      <c r="LGA51" s="1847">
        <f t="shared" ref="LGA51" si="12332">LFY51*$C$51</f>
        <v>1.692673906168622E+48</v>
      </c>
      <c r="LGB51" s="1847"/>
      <c r="LGC51" s="1847">
        <f t="shared" ref="LGC51" si="12333">LGA51*$C$51</f>
        <v>1.7349907538228374E+48</v>
      </c>
      <c r="LGD51" s="1847"/>
      <c r="LGE51" s="1847">
        <f t="shared" ref="LGE51" si="12334">LGC51*$C$51</f>
        <v>1.7783655226684082E+48</v>
      </c>
      <c r="LGF51" s="1847"/>
      <c r="LGG51" s="1847">
        <f t="shared" ref="LGG51" si="12335">LGE51*$C$51</f>
        <v>1.8228246607351181E+48</v>
      </c>
      <c r="LGH51" s="1847"/>
      <c r="LGI51" s="1847">
        <f t="shared" ref="LGI51" si="12336">LGG51*$C$51</f>
        <v>1.8683952772534958E+48</v>
      </c>
      <c r="LGJ51" s="1847"/>
      <c r="LGK51" s="1847">
        <f t="shared" ref="LGK51" si="12337">LGI51*$C$51</f>
        <v>1.9151051591848329E+48</v>
      </c>
      <c r="LGL51" s="1847"/>
      <c r="LGM51" s="1847">
        <f t="shared" ref="LGM51" si="12338">LGK51*$C$51</f>
        <v>1.9629827881644537E+48</v>
      </c>
      <c r="LGN51" s="1847"/>
      <c r="LGO51" s="1847">
        <f t="shared" ref="LGO51" si="12339">LGM51*$C$51</f>
        <v>2.0120573578685648E+48</v>
      </c>
      <c r="LGP51" s="1847"/>
      <c r="LGQ51" s="1847">
        <f t="shared" ref="LGQ51" si="12340">LGO51*$C$51</f>
        <v>2.0623587918152788E+48</v>
      </c>
      <c r="LGR51" s="1847"/>
      <c r="LGS51" s="1847">
        <f t="shared" ref="LGS51" si="12341">LGQ51*$C$51</f>
        <v>2.1139177616106608E+48</v>
      </c>
      <c r="LGT51" s="1847"/>
      <c r="LGU51" s="1847">
        <f t="shared" ref="LGU51" si="12342">LGS51*$C$51</f>
        <v>2.1667657056509272E+48</v>
      </c>
      <c r="LGV51" s="1847"/>
      <c r="LGW51" s="1847">
        <f t="shared" ref="LGW51" si="12343">LGU51*$C$51</f>
        <v>2.2209348482922002E+48</v>
      </c>
      <c r="LGX51" s="1847"/>
      <c r="LGY51" s="1847">
        <f t="shared" ref="LGY51" si="12344">LGW51*$C$51</f>
        <v>2.2764582194995049E+48</v>
      </c>
      <c r="LGZ51" s="1847"/>
      <c r="LHA51" s="1847">
        <f t="shared" ref="LHA51" si="12345">LGY51*$C$51</f>
        <v>2.3333696749869923E+48</v>
      </c>
      <c r="LHB51" s="1847"/>
      <c r="LHC51" s="1847">
        <f t="shared" ref="LHC51" si="12346">LHA51*$C$51</f>
        <v>2.3917039168616669E+48</v>
      </c>
      <c r="LHD51" s="1847"/>
      <c r="LHE51" s="1847">
        <f t="shared" ref="LHE51" si="12347">LHC51*$C$51</f>
        <v>2.4514965147832083E+48</v>
      </c>
      <c r="LHF51" s="1847"/>
      <c r="LHG51" s="1847">
        <f t="shared" ref="LHG51" si="12348">LHE51*$C$51</f>
        <v>2.5127839276527882E+48</v>
      </c>
      <c r="LHH51" s="1847"/>
      <c r="LHI51" s="1847">
        <f t="shared" ref="LHI51" si="12349">LHG51*$C$51</f>
        <v>2.5756035258441075E+48</v>
      </c>
      <c r="LHJ51" s="1847"/>
      <c r="LHK51" s="1847">
        <f t="shared" ref="LHK51" si="12350">LHI51*$C$51</f>
        <v>2.6399936139902101E+48</v>
      </c>
      <c r="LHL51" s="1847"/>
      <c r="LHM51" s="1847">
        <f t="shared" ref="LHM51" si="12351">LHK51*$C$51</f>
        <v>2.705993454339965E+48</v>
      </c>
      <c r="LHN51" s="1847"/>
      <c r="LHO51" s="1847">
        <f t="shared" ref="LHO51" si="12352">LHM51*$C$51</f>
        <v>2.7736432906984639E+48</v>
      </c>
      <c r="LHP51" s="1847"/>
      <c r="LHQ51" s="1847">
        <f t="shared" ref="LHQ51" si="12353">LHO51*$C$51</f>
        <v>2.8429843729659252E+48</v>
      </c>
      <c r="LHR51" s="1847"/>
      <c r="LHS51" s="1847">
        <f t="shared" ref="LHS51" si="12354">LHQ51*$C$51</f>
        <v>2.9140589822900731E+48</v>
      </c>
      <c r="LHT51" s="1847"/>
      <c r="LHU51" s="1847">
        <f t="shared" ref="LHU51" si="12355">LHS51*$C$51</f>
        <v>2.9869104568473247E+48</v>
      </c>
      <c r="LHV51" s="1847"/>
      <c r="LHW51" s="1847">
        <f t="shared" ref="LHW51" si="12356">LHU51*$C$51</f>
        <v>3.0615832182685075E+48</v>
      </c>
      <c r="LHX51" s="1847"/>
      <c r="LHY51" s="1847">
        <f t="shared" ref="LHY51" si="12357">LHW51*$C$51</f>
        <v>3.1381227987252201E+48</v>
      </c>
      <c r="LHZ51" s="1847"/>
      <c r="LIA51" s="1847">
        <f t="shared" ref="LIA51" si="12358">LHY51*$C$51</f>
        <v>3.2165758686933502E+48</v>
      </c>
      <c r="LIB51" s="1847"/>
      <c r="LIC51" s="1847">
        <f t="shared" ref="LIC51" si="12359">LIA51*$C$51</f>
        <v>3.2969902654106838E+48</v>
      </c>
      <c r="LID51" s="1847"/>
      <c r="LIE51" s="1847">
        <f t="shared" ref="LIE51" si="12360">LIC51*$C$51</f>
        <v>3.3794150220459508E+48</v>
      </c>
      <c r="LIF51" s="1847"/>
      <c r="LIG51" s="1847">
        <f t="shared" ref="LIG51" si="12361">LIE51*$C$51</f>
        <v>3.463900397597099E+48</v>
      </c>
      <c r="LIH51" s="1847"/>
      <c r="LII51" s="1847">
        <f t="shared" ref="LII51" si="12362">LIG51*$C$51</f>
        <v>3.5504979075370264E+48</v>
      </c>
      <c r="LIJ51" s="1847"/>
      <c r="LIK51" s="1847">
        <f t="shared" ref="LIK51" si="12363">LII51*$C$51</f>
        <v>3.6392603552254516E+48</v>
      </c>
      <c r="LIL51" s="1847"/>
      <c r="LIM51" s="1847">
        <f t="shared" ref="LIM51" si="12364">LIK51*$C$51</f>
        <v>3.7302418641060876E+48</v>
      </c>
      <c r="LIN51" s="1847"/>
      <c r="LIO51" s="1847">
        <f t="shared" ref="LIO51" si="12365">LIM51*$C$51</f>
        <v>3.8234979107087394E+48</v>
      </c>
      <c r="LIP51" s="1847"/>
      <c r="LIQ51" s="1847">
        <f t="shared" ref="LIQ51" si="12366">LIO51*$C$51</f>
        <v>3.9190853584764573E+48</v>
      </c>
      <c r="LIR51" s="1847"/>
      <c r="LIS51" s="1847">
        <f t="shared" ref="LIS51" si="12367">LIQ51*$C$51</f>
        <v>4.0170624924383682E+48</v>
      </c>
      <c r="LIT51" s="1847"/>
      <c r="LIU51" s="1847">
        <f t="shared" ref="LIU51" si="12368">LIS51*$C$51</f>
        <v>4.117489054749327E+48</v>
      </c>
      <c r="LIV51" s="1847"/>
      <c r="LIW51" s="1847">
        <f t="shared" ref="LIW51" si="12369">LIU51*$C$51</f>
        <v>4.2204262811180599E+48</v>
      </c>
      <c r="LIX51" s="1847"/>
      <c r="LIY51" s="1847">
        <f t="shared" ref="LIY51" si="12370">LIW51*$C$51</f>
        <v>4.325936938146011E+48</v>
      </c>
      <c r="LIZ51" s="1847"/>
      <c r="LJA51" s="1847">
        <f t="shared" ref="LJA51" si="12371">LIY51*$C$51</f>
        <v>4.4340853615996608E+48</v>
      </c>
      <c r="LJB51" s="1847"/>
      <c r="LJC51" s="1847">
        <f t="shared" ref="LJC51" si="12372">LJA51*$C$51</f>
        <v>4.5449374956396518E+48</v>
      </c>
      <c r="LJD51" s="1847"/>
      <c r="LJE51" s="1847">
        <f t="shared" ref="LJE51" si="12373">LJC51*$C$51</f>
        <v>4.6585609330306426E+48</v>
      </c>
      <c r="LJF51" s="1847"/>
      <c r="LJG51" s="1847">
        <f t="shared" ref="LJG51" si="12374">LJE51*$C$51</f>
        <v>4.7750249563564079E+48</v>
      </c>
      <c r="LJH51" s="1847"/>
      <c r="LJI51" s="1847">
        <f t="shared" ref="LJI51" si="12375">LJG51*$C$51</f>
        <v>4.894400580265318E+48</v>
      </c>
      <c r="LJJ51" s="1847"/>
      <c r="LJK51" s="1847">
        <f t="shared" ref="LJK51" si="12376">LJI51*$C$51</f>
        <v>5.0167605947719504E+48</v>
      </c>
      <c r="LJL51" s="1847"/>
      <c r="LJM51" s="1847">
        <f t="shared" ref="LJM51" si="12377">LJK51*$C$51</f>
        <v>5.1421796096412489E+48</v>
      </c>
      <c r="LJN51" s="1847"/>
      <c r="LJO51" s="1847">
        <f t="shared" ref="LJO51" si="12378">LJM51*$C$51</f>
        <v>5.2707340998822795E+48</v>
      </c>
      <c r="LJP51" s="1847"/>
      <c r="LJQ51" s="1847">
        <f t="shared" ref="LJQ51" si="12379">LJO51*$C$51</f>
        <v>5.4025024523793361E+48</v>
      </c>
      <c r="LJR51" s="1847"/>
      <c r="LJS51" s="1847">
        <f t="shared" ref="LJS51" si="12380">LJQ51*$C$51</f>
        <v>5.5375650136888189E+48</v>
      </c>
      <c r="LJT51" s="1847"/>
      <c r="LJU51" s="1847">
        <f t="shared" ref="LJU51" si="12381">LJS51*$C$51</f>
        <v>5.6760041390310386E+48</v>
      </c>
      <c r="LJV51" s="1847"/>
      <c r="LJW51" s="1847">
        <f t="shared" ref="LJW51" si="12382">LJU51*$C$51</f>
        <v>5.8179042425068144E+48</v>
      </c>
      <c r="LJX51" s="1847"/>
      <c r="LJY51" s="1847">
        <f t="shared" ref="LJY51" si="12383">LJW51*$C$51</f>
        <v>5.9633518485694846E+48</v>
      </c>
      <c r="LJZ51" s="1847"/>
      <c r="LKA51" s="1847">
        <f t="shared" ref="LKA51" si="12384">LJY51*$C$51</f>
        <v>6.112435644783721E+48</v>
      </c>
      <c r="LKB51" s="1847"/>
      <c r="LKC51" s="1847">
        <f t="shared" ref="LKC51" si="12385">LKA51*$C$51</f>
        <v>6.2652465359033132E+48</v>
      </c>
      <c r="LKD51" s="1847"/>
      <c r="LKE51" s="1847">
        <f t="shared" ref="LKE51" si="12386">LKC51*$C$51</f>
        <v>6.4218776993008948E+48</v>
      </c>
      <c r="LKF51" s="1847"/>
      <c r="LKG51" s="1847">
        <f t="shared" ref="LKG51" si="12387">LKE51*$C$51</f>
        <v>6.5824246417834172E+48</v>
      </c>
      <c r="LKH51" s="1847"/>
      <c r="LKI51" s="1847">
        <f t="shared" ref="LKI51" si="12388">LKG51*$C$51</f>
        <v>6.7469852578280025E+48</v>
      </c>
      <c r="LKJ51" s="1847"/>
      <c r="LKK51" s="1847">
        <f t="shared" ref="LKK51" si="12389">LKI51*$C$51</f>
        <v>6.9156598892737015E+48</v>
      </c>
      <c r="LKL51" s="1847"/>
      <c r="LKM51" s="1847">
        <f t="shared" ref="LKM51" si="12390">LKK51*$C$51</f>
        <v>7.0885513865055435E+48</v>
      </c>
      <c r="LKN51" s="1847"/>
      <c r="LKO51" s="1847">
        <f t="shared" ref="LKO51" si="12391">LKM51*$C$51</f>
        <v>7.265765171168181E+48</v>
      </c>
      <c r="LKP51" s="1847"/>
      <c r="LKQ51" s="1847">
        <f t="shared" ref="LKQ51" si="12392">LKO51*$C$51</f>
        <v>7.4474093004473849E+48</v>
      </c>
      <c r="LKR51" s="1847"/>
      <c r="LKS51" s="1847">
        <f t="shared" ref="LKS51" si="12393">LKQ51*$C$51</f>
        <v>7.6335945329585693E+48</v>
      </c>
      <c r="LKT51" s="1847"/>
      <c r="LKU51" s="1847">
        <f t="shared" ref="LKU51" si="12394">LKS51*$C$51</f>
        <v>7.8244343962825335E+48</v>
      </c>
      <c r="LKV51" s="1847"/>
      <c r="LKW51" s="1847">
        <f t="shared" ref="LKW51" si="12395">LKU51*$C$51</f>
        <v>8.0200452561895956E+48</v>
      </c>
      <c r="LKX51" s="1847"/>
      <c r="LKY51" s="1847">
        <f t="shared" ref="LKY51" si="12396">LKW51*$C$51</f>
        <v>8.2205463875943349E+48</v>
      </c>
      <c r="LKZ51" s="1847"/>
      <c r="LLA51" s="1847">
        <f t="shared" ref="LLA51" si="12397">LKY51*$C$51</f>
        <v>8.4260600472841926E+48</v>
      </c>
      <c r="LLB51" s="1847"/>
      <c r="LLC51" s="1847">
        <f t="shared" ref="LLC51" si="12398">LLA51*$C$51</f>
        <v>8.6367115484662967E+48</v>
      </c>
      <c r="LLD51" s="1847"/>
      <c r="LLE51" s="1847">
        <f t="shared" ref="LLE51" si="12399">LLC51*$C$51</f>
        <v>8.8526293371779529E+48</v>
      </c>
      <c r="LLF51" s="1847"/>
      <c r="LLG51" s="1847">
        <f t="shared" ref="LLG51" si="12400">LLE51*$C$51</f>
        <v>9.0739450706074011E+48</v>
      </c>
      <c r="LLH51" s="1847"/>
      <c r="LLI51" s="1847">
        <f t="shared" ref="LLI51" si="12401">LLG51*$C$51</f>
        <v>9.3007936973725856E+48</v>
      </c>
      <c r="LLJ51" s="1847"/>
      <c r="LLK51" s="1847">
        <f t="shared" ref="LLK51" si="12402">LLI51*$C$51</f>
        <v>9.5333135398068997E+48</v>
      </c>
      <c r="LLL51" s="1847"/>
      <c r="LLM51" s="1847">
        <f t="shared" ref="LLM51" si="12403">LLK51*$C$51</f>
        <v>9.7716463783020711E+48</v>
      </c>
      <c r="LLN51" s="1847"/>
      <c r="LLO51" s="1847">
        <f t="shared" ref="LLO51" si="12404">LLM51*$C$51</f>
        <v>1.0015937537759622E+49</v>
      </c>
      <c r="LLP51" s="1847"/>
      <c r="LLQ51" s="1847">
        <f t="shared" ref="LLQ51" si="12405">LLO51*$C$51</f>
        <v>1.0266335976203611E+49</v>
      </c>
      <c r="LLR51" s="1847"/>
      <c r="LLS51" s="1847">
        <f t="shared" ref="LLS51" si="12406">LLQ51*$C$51</f>
        <v>1.05229943756087E+49</v>
      </c>
      <c r="LLT51" s="1847"/>
      <c r="LLU51" s="1847">
        <f t="shared" ref="LLU51" si="12407">LLS51*$C$51</f>
        <v>1.0786069234998917E+49</v>
      </c>
      <c r="LLV51" s="1847"/>
      <c r="LLW51" s="1847">
        <f t="shared" ref="LLW51" si="12408">LLU51*$C$51</f>
        <v>1.105572096587389E+49</v>
      </c>
      <c r="LLX51" s="1847"/>
      <c r="LLY51" s="1847">
        <f t="shared" ref="LLY51" si="12409">LLW51*$C$51</f>
        <v>1.1332113990020735E+49</v>
      </c>
      <c r="LLZ51" s="1847"/>
      <c r="LMA51" s="1847">
        <f t="shared" ref="LMA51" si="12410">LLY51*$C$51</f>
        <v>1.1615416839771253E+49</v>
      </c>
      <c r="LMB51" s="1847"/>
      <c r="LMC51" s="1847">
        <f t="shared" ref="LMC51" si="12411">LMA51*$C$51</f>
        <v>1.1905802260765533E+49</v>
      </c>
      <c r="LMD51" s="1847"/>
      <c r="LME51" s="1847">
        <f t="shared" ref="LME51" si="12412">LMC51*$C$51</f>
        <v>1.2203447317284672E+49</v>
      </c>
      <c r="LMF51" s="1847"/>
      <c r="LMG51" s="1847">
        <f t="shared" ref="LMG51" si="12413">LME51*$C$51</f>
        <v>1.2508533500216788E+49</v>
      </c>
      <c r="LMH51" s="1847"/>
      <c r="LMI51" s="1847">
        <f t="shared" ref="LMI51" si="12414">LMG51*$C$51</f>
        <v>1.2821246837722208E+49</v>
      </c>
      <c r="LMJ51" s="1847"/>
      <c r="LMK51" s="1847">
        <f t="shared" ref="LMK51" si="12415">LMI51*$C$51</f>
        <v>1.3141778008665261E+49</v>
      </c>
      <c r="LML51" s="1847"/>
      <c r="LMM51" s="1847">
        <f t="shared" ref="LMM51" si="12416">LMK51*$C$51</f>
        <v>1.3470322458881891E+49</v>
      </c>
      <c r="LMN51" s="1847"/>
      <c r="LMO51" s="1847">
        <f t="shared" ref="LMO51" si="12417">LMM51*$C$51</f>
        <v>1.3807080520353937E+49</v>
      </c>
      <c r="LMP51" s="1847"/>
      <c r="LMQ51" s="1847">
        <f t="shared" ref="LMQ51" si="12418">LMO51*$C$51</f>
        <v>1.4152257533362783E+49</v>
      </c>
      <c r="LMR51" s="1847"/>
      <c r="LMS51" s="1847">
        <f t="shared" ref="LMS51" si="12419">LMQ51*$C$51</f>
        <v>1.4506063971696853E+49</v>
      </c>
      <c r="LMT51" s="1847"/>
      <c r="LMU51" s="1847">
        <f t="shared" ref="LMU51" si="12420">LMS51*$C$51</f>
        <v>1.4868715570989274E+49</v>
      </c>
      <c r="LMV51" s="1847"/>
      <c r="LMW51" s="1847">
        <f t="shared" ref="LMW51" si="12421">LMU51*$C$51</f>
        <v>1.5240433460264003E+49</v>
      </c>
      <c r="LMX51" s="1847"/>
      <c r="LMY51" s="1847">
        <f t="shared" ref="LMY51" si="12422">LMW51*$C$51</f>
        <v>1.5621444296770603E+49</v>
      </c>
      <c r="LMZ51" s="1847"/>
      <c r="LNA51" s="1847">
        <f t="shared" ref="LNA51" si="12423">LMY51*$C$51</f>
        <v>1.6011980404189867E+49</v>
      </c>
      <c r="LNB51" s="1847"/>
      <c r="LNC51" s="1847">
        <f t="shared" ref="LNC51" si="12424">LNA51*$C$51</f>
        <v>1.6412279914294612E+49</v>
      </c>
      <c r="LND51" s="1847"/>
      <c r="LNE51" s="1847">
        <f t="shared" ref="LNE51" si="12425">LNC51*$C$51</f>
        <v>1.6822586912151975E+49</v>
      </c>
      <c r="LNF51" s="1847"/>
      <c r="LNG51" s="1847">
        <f t="shared" ref="LNG51" si="12426">LNE51*$C$51</f>
        <v>1.7243151584955773E+49</v>
      </c>
      <c r="LNH51" s="1847"/>
      <c r="LNI51" s="1847">
        <f t="shared" ref="LNI51" si="12427">LNG51*$C$51</f>
        <v>1.7674230374579666E+49</v>
      </c>
      <c r="LNJ51" s="1847"/>
      <c r="LNK51" s="1847">
        <f t="shared" ref="LNK51" si="12428">LNI51*$C$51</f>
        <v>1.8116086133944154E+49</v>
      </c>
      <c r="LNL51" s="1847"/>
      <c r="LNM51" s="1847">
        <f t="shared" ref="LNM51" si="12429">LNK51*$C$51</f>
        <v>1.8568988287292758E+49</v>
      </c>
      <c r="LNN51" s="1847"/>
      <c r="LNO51" s="1847">
        <f t="shared" ref="LNO51" si="12430">LNM51*$C$51</f>
        <v>1.9033212994475074E+49</v>
      </c>
      <c r="LNP51" s="1847"/>
      <c r="LNQ51" s="1847">
        <f t="shared" ref="LNQ51" si="12431">LNO51*$C$51</f>
        <v>1.9509043319336949E+49</v>
      </c>
      <c r="LNR51" s="1847"/>
      <c r="LNS51" s="1847">
        <f t="shared" ref="LNS51" si="12432">LNQ51*$C$51</f>
        <v>1.999676940232037E+49</v>
      </c>
      <c r="LNT51" s="1847"/>
      <c r="LNU51" s="1847">
        <f t="shared" ref="LNU51" si="12433">LNS51*$C$51</f>
        <v>2.0496688637378379E+49</v>
      </c>
      <c r="LNV51" s="1847"/>
      <c r="LNW51" s="1847">
        <f t="shared" ref="LNW51" si="12434">LNU51*$C$51</f>
        <v>2.1009105853312835E+49</v>
      </c>
      <c r="LNX51" s="1847"/>
      <c r="LNY51" s="1847">
        <f t="shared" ref="LNY51" si="12435">LNW51*$C$51</f>
        <v>2.1534333499645654E+49</v>
      </c>
      <c r="LNZ51" s="1847"/>
      <c r="LOA51" s="1847">
        <f t="shared" ref="LOA51" si="12436">LNY51*$C$51</f>
        <v>2.2072691837136794E+49</v>
      </c>
      <c r="LOB51" s="1847"/>
      <c r="LOC51" s="1847">
        <f t="shared" ref="LOC51" si="12437">LOA51*$C$51</f>
        <v>2.2624509133065213E+49</v>
      </c>
      <c r="LOD51" s="1847"/>
      <c r="LOE51" s="1847">
        <f t="shared" ref="LOE51" si="12438">LOC51*$C$51</f>
        <v>2.3190121861391841E+49</v>
      </c>
      <c r="LOF51" s="1847"/>
      <c r="LOG51" s="1847">
        <f t="shared" ref="LOG51" si="12439">LOE51*$C$51</f>
        <v>2.3769874907926637E+49</v>
      </c>
      <c r="LOH51" s="1847"/>
      <c r="LOI51" s="1847">
        <f t="shared" ref="LOI51" si="12440">LOG51*$C$51</f>
        <v>2.4364121780624799E+49</v>
      </c>
      <c r="LOJ51" s="1847"/>
      <c r="LOK51" s="1847">
        <f t="shared" ref="LOK51" si="12441">LOI51*$C$51</f>
        <v>2.4973224825140416E+49</v>
      </c>
      <c r="LOL51" s="1847"/>
      <c r="LOM51" s="1847">
        <f t="shared" ref="LOM51" si="12442">LOK51*$C$51</f>
        <v>2.5597555445768924E+49</v>
      </c>
      <c r="LON51" s="1847"/>
      <c r="LOO51" s="1847">
        <f t="shared" ref="LOO51" si="12443">LOM51*$C$51</f>
        <v>2.6237494331913145E+49</v>
      </c>
      <c r="LOP51" s="1847"/>
      <c r="LOQ51" s="1847">
        <f t="shared" ref="LOQ51" si="12444">LOO51*$C$51</f>
        <v>2.689343169021097E+49</v>
      </c>
      <c r="LOR51" s="1847"/>
      <c r="LOS51" s="1847">
        <f t="shared" ref="LOS51" si="12445">LOQ51*$C$51</f>
        <v>2.756576748246624E+49</v>
      </c>
      <c r="LOT51" s="1847"/>
      <c r="LOU51" s="1847">
        <f t="shared" ref="LOU51" si="12446">LOS51*$C$51</f>
        <v>2.8254911669527895E+49</v>
      </c>
      <c r="LOV51" s="1847"/>
      <c r="LOW51" s="1847">
        <f t="shared" ref="LOW51" si="12447">LOU51*$C$51</f>
        <v>2.8961284461266091E+49</v>
      </c>
      <c r="LOX51" s="1847"/>
      <c r="LOY51" s="1847">
        <f t="shared" ref="LOY51" si="12448">LOW51*$C$51</f>
        <v>2.9685316572797739E+49</v>
      </c>
      <c r="LOZ51" s="1847"/>
      <c r="LPA51" s="1847">
        <f t="shared" ref="LPA51" si="12449">LOY51*$C$51</f>
        <v>3.0427449487117679E+49</v>
      </c>
      <c r="LPB51" s="1847"/>
      <c r="LPC51" s="1847">
        <f t="shared" ref="LPC51" si="12450">LPA51*$C$51</f>
        <v>3.1188135724295616E+49</v>
      </c>
      <c r="LPD51" s="1847"/>
      <c r="LPE51" s="1847">
        <f t="shared" ref="LPE51" si="12451">LPC51*$C$51</f>
        <v>3.1967839117403004E+49</v>
      </c>
      <c r="LPF51" s="1847"/>
      <c r="LPG51" s="1847">
        <f t="shared" ref="LPG51" si="12452">LPE51*$C$51</f>
        <v>3.2767035095338078E+49</v>
      </c>
      <c r="LPH51" s="1847"/>
      <c r="LPI51" s="1847">
        <f t="shared" ref="LPI51" si="12453">LPG51*$C$51</f>
        <v>3.3586210972721526E+49</v>
      </c>
      <c r="LPJ51" s="1847"/>
      <c r="LPK51" s="1847">
        <f t="shared" ref="LPK51" si="12454">LPI51*$C$51</f>
        <v>3.442586624703956E+49</v>
      </c>
      <c r="LPL51" s="1847"/>
      <c r="LPM51" s="1847">
        <f t="shared" ref="LPM51" si="12455">LPK51*$C$51</f>
        <v>3.5286512903215548E+49</v>
      </c>
      <c r="LPN51" s="1847"/>
      <c r="LPO51" s="1847">
        <f t="shared" ref="LPO51" si="12456">LPM51*$C$51</f>
        <v>3.6168675725795934E+49</v>
      </c>
      <c r="LPP51" s="1847"/>
      <c r="LPQ51" s="1847">
        <f t="shared" ref="LPQ51" si="12457">LPO51*$C$51</f>
        <v>3.707289261894083E+49</v>
      </c>
      <c r="LPR51" s="1847"/>
      <c r="LPS51" s="1847">
        <f t="shared" ref="LPS51" si="12458">LPQ51*$C$51</f>
        <v>3.7999714934414348E+49</v>
      </c>
      <c r="LPT51" s="1847"/>
      <c r="LPU51" s="1847">
        <f t="shared" ref="LPU51" si="12459">LPS51*$C$51</f>
        <v>3.8949707807774703E+49</v>
      </c>
      <c r="LPV51" s="1847"/>
      <c r="LPW51" s="1847">
        <f t="shared" ref="LPW51" si="12460">LPU51*$C$51</f>
        <v>3.9923450502969068E+49</v>
      </c>
      <c r="LPX51" s="1847"/>
      <c r="LPY51" s="1847">
        <f t="shared" ref="LPY51" si="12461">LPW51*$C$51</f>
        <v>4.0921536765543292E+49</v>
      </c>
      <c r="LPZ51" s="1847"/>
      <c r="LQA51" s="1847">
        <f t="shared" ref="LQA51" si="12462">LPY51*$C$51</f>
        <v>4.1944575184681872E+49</v>
      </c>
      <c r="LQB51" s="1847"/>
      <c r="LQC51" s="1847">
        <f t="shared" ref="LQC51" si="12463">LQA51*$C$51</f>
        <v>4.2993189564298916E+49</v>
      </c>
      <c r="LQD51" s="1847"/>
      <c r="LQE51" s="1847">
        <f t="shared" ref="LQE51" si="12464">LQC51*$C$51</f>
        <v>4.4068019303406388E+49</v>
      </c>
      <c r="LQF51" s="1847"/>
      <c r="LQG51" s="1847">
        <f t="shared" ref="LQG51" si="12465">LQE51*$C$51</f>
        <v>4.5169719785991543E+49</v>
      </c>
      <c r="LQH51" s="1847"/>
      <c r="LQI51" s="1847">
        <f t="shared" ref="LQI51" si="12466">LQG51*$C$51</f>
        <v>4.629896278064133E+49</v>
      </c>
      <c r="LQJ51" s="1847"/>
      <c r="LQK51" s="1847">
        <f t="shared" ref="LQK51" si="12467">LQI51*$C$51</f>
        <v>4.7456436850157363E+49</v>
      </c>
      <c r="LQL51" s="1847"/>
      <c r="LQM51" s="1847">
        <f t="shared" ref="LQM51" si="12468">LQK51*$C$51</f>
        <v>4.8642847771411298E+49</v>
      </c>
      <c r="LQN51" s="1847"/>
      <c r="LQO51" s="1847">
        <f t="shared" ref="LQO51" si="12469">LQM51*$C$51</f>
        <v>4.9858918965696573E+49</v>
      </c>
      <c r="LQP51" s="1847"/>
      <c r="LQQ51" s="1847">
        <f t="shared" ref="LQQ51" si="12470">LQO51*$C$51</f>
        <v>5.1105391939838981E+49</v>
      </c>
      <c r="LQR51" s="1847"/>
      <c r="LQS51" s="1847">
        <f t="shared" ref="LQS51" si="12471">LQQ51*$C$51</f>
        <v>5.2383026738334951E+49</v>
      </c>
      <c r="LQT51" s="1847"/>
      <c r="LQU51" s="1847">
        <f t="shared" ref="LQU51" si="12472">LQS51*$C$51</f>
        <v>5.3692602406793318E+49</v>
      </c>
      <c r="LQV51" s="1847"/>
      <c r="LQW51" s="1847">
        <f t="shared" ref="LQW51" si="12473">LQU51*$C$51</f>
        <v>5.5034917466963142E+49</v>
      </c>
      <c r="LQX51" s="1847"/>
      <c r="LQY51" s="1847">
        <f t="shared" ref="LQY51" si="12474">LQW51*$C$51</f>
        <v>5.6410790403637215E+49</v>
      </c>
      <c r="LQZ51" s="1847"/>
      <c r="LRA51" s="1847">
        <f t="shared" ref="LRA51" si="12475">LQY51*$C$51</f>
        <v>5.7821060163728143E+49</v>
      </c>
      <c r="LRB51" s="1847"/>
      <c r="LRC51" s="1847">
        <f t="shared" ref="LRC51" si="12476">LRA51*$C$51</f>
        <v>5.9266586667821336E+49</v>
      </c>
      <c r="LRD51" s="1847"/>
      <c r="LRE51" s="1847">
        <f t="shared" ref="LRE51" si="12477">LRC51*$C$51</f>
        <v>6.0748251334516869E+49</v>
      </c>
      <c r="LRF51" s="1847"/>
      <c r="LRG51" s="1847">
        <f t="shared" ref="LRG51" si="12478">LRE51*$C$51</f>
        <v>6.2266957617879782E+49</v>
      </c>
      <c r="LRH51" s="1847"/>
      <c r="LRI51" s="1847">
        <f t="shared" ref="LRI51" si="12479">LRG51*$C$51</f>
        <v>6.3823631558326766E+49</v>
      </c>
      <c r="LRJ51" s="1847"/>
      <c r="LRK51" s="1847">
        <f t="shared" ref="LRK51" si="12480">LRI51*$C$51</f>
        <v>6.5419222347284929E+49</v>
      </c>
      <c r="LRL51" s="1847"/>
      <c r="LRM51" s="1847">
        <f t="shared" ref="LRM51" si="12481">LRK51*$C$51</f>
        <v>6.7054702905967048E+49</v>
      </c>
      <c r="LRN51" s="1847"/>
      <c r="LRO51" s="1847">
        <f t="shared" ref="LRO51" si="12482">LRM51*$C$51</f>
        <v>6.8731070478616218E+49</v>
      </c>
      <c r="LRP51" s="1847"/>
      <c r="LRQ51" s="1847">
        <f t="shared" ref="LRQ51" si="12483">LRO51*$C$51</f>
        <v>7.0449347240581616E+49</v>
      </c>
      <c r="LRR51" s="1847"/>
      <c r="LRS51" s="1847">
        <f t="shared" ref="LRS51" si="12484">LRQ51*$C$51</f>
        <v>7.2210580921596146E+49</v>
      </c>
      <c r="LRT51" s="1847"/>
      <c r="LRU51" s="1847">
        <f t="shared" ref="LRU51" si="12485">LRS51*$C$51</f>
        <v>7.4015845444636044E+49</v>
      </c>
      <c r="LRV51" s="1847"/>
      <c r="LRW51" s="1847">
        <f t="shared" ref="LRW51" si="12486">LRU51*$C$51</f>
        <v>7.5866241580751938E+49</v>
      </c>
      <c r="LRX51" s="1847"/>
      <c r="LRY51" s="1847">
        <f t="shared" ref="LRY51" si="12487">LRW51*$C$51</f>
        <v>7.7762897620270729E+49</v>
      </c>
      <c r="LRZ51" s="1847"/>
      <c r="LSA51" s="1847">
        <f t="shared" ref="LSA51" si="12488">LRY51*$C$51</f>
        <v>7.9706970060777488E+49</v>
      </c>
      <c r="LSB51" s="1847"/>
      <c r="LSC51" s="1847">
        <f t="shared" ref="LSC51" si="12489">LSA51*$C$51</f>
        <v>8.1699644312296922E+49</v>
      </c>
      <c r="LSD51" s="1847"/>
      <c r="LSE51" s="1847">
        <f t="shared" ref="LSE51" si="12490">LSC51*$C$51</f>
        <v>8.3742135420104337E+49</v>
      </c>
      <c r="LSF51" s="1847"/>
      <c r="LSG51" s="1847">
        <f t="shared" ref="LSG51" si="12491">LSE51*$C$51</f>
        <v>8.5835688805606942E+49</v>
      </c>
      <c r="LSH51" s="1847"/>
      <c r="LSI51" s="1847">
        <f t="shared" ref="LSI51" si="12492">LSG51*$C$51</f>
        <v>8.7981581025747112E+49</v>
      </c>
      <c r="LSJ51" s="1847"/>
      <c r="LSK51" s="1847">
        <f t="shared" ref="LSK51" si="12493">LSI51*$C$51</f>
        <v>9.0181120551390781E+49</v>
      </c>
      <c r="LSL51" s="1847"/>
      <c r="LSM51" s="1847">
        <f t="shared" ref="LSM51" si="12494">LSK51*$C$51</f>
        <v>9.2435648565175548E+49</v>
      </c>
      <c r="LSN51" s="1847"/>
      <c r="LSO51" s="1847">
        <f t="shared" ref="LSO51" si="12495">LSM51*$C$51</f>
        <v>9.4746539779304923E+49</v>
      </c>
      <c r="LSP51" s="1847"/>
      <c r="LSQ51" s="1847">
        <f t="shared" ref="LSQ51" si="12496">LSO51*$C$51</f>
        <v>9.7115203273787528E+49</v>
      </c>
      <c r="LSR51" s="1847"/>
      <c r="LSS51" s="1847">
        <f t="shared" ref="LSS51" si="12497">LSQ51*$C$51</f>
        <v>9.9543083355632207E+49</v>
      </c>
      <c r="LST51" s="1847"/>
      <c r="LSU51" s="1847">
        <f t="shared" ref="LSU51" si="12498">LSS51*$C$51</f>
        <v>1.0203166043952301E+50</v>
      </c>
      <c r="LSV51" s="1847"/>
      <c r="LSW51" s="1847">
        <f t="shared" ref="LSW51" si="12499">LSU51*$C$51</f>
        <v>1.0458245195051107E+50</v>
      </c>
      <c r="LSX51" s="1847"/>
      <c r="LSY51" s="1847">
        <f t="shared" ref="LSY51" si="12500">LSW51*$C$51</f>
        <v>1.0719701324927384E+50</v>
      </c>
      <c r="LSZ51" s="1847"/>
      <c r="LTA51" s="1847">
        <f t="shared" ref="LTA51" si="12501">LSY51*$C$51</f>
        <v>1.0987693858050568E+50</v>
      </c>
      <c r="LTB51" s="1847"/>
      <c r="LTC51" s="1847">
        <f t="shared" ref="LTC51" si="12502">LTA51*$C$51</f>
        <v>1.1262386204501831E+50</v>
      </c>
      <c r="LTD51" s="1847"/>
      <c r="LTE51" s="1847">
        <f t="shared" ref="LTE51" si="12503">LTC51*$C$51</f>
        <v>1.1543945859614376E+50</v>
      </c>
      <c r="LTF51" s="1847"/>
      <c r="LTG51" s="1847">
        <f t="shared" ref="LTG51" si="12504">LTE51*$C$51</f>
        <v>1.1832544506104734E+50</v>
      </c>
      <c r="LTH51" s="1847"/>
      <c r="LTI51" s="1847">
        <f t="shared" ref="LTI51" si="12505">LTG51*$C$51</f>
        <v>1.2128358118757352E+50</v>
      </c>
      <c r="LTJ51" s="1847"/>
      <c r="LTK51" s="1847">
        <f t="shared" ref="LTK51" si="12506">LTI51*$C$51</f>
        <v>1.2431567071726285E+50</v>
      </c>
      <c r="LTL51" s="1847"/>
      <c r="LTM51" s="1847">
        <f t="shared" ref="LTM51" si="12507">LTK51*$C$51</f>
        <v>1.274235624851944E+50</v>
      </c>
      <c r="LTN51" s="1847"/>
      <c r="LTO51" s="1847">
        <f t="shared" ref="LTO51" si="12508">LTM51*$C$51</f>
        <v>1.3060915154732424E+50</v>
      </c>
      <c r="LTP51" s="1847"/>
      <c r="LTQ51" s="1847">
        <f t="shared" ref="LTQ51" si="12509">LTO51*$C$51</f>
        <v>1.3387438033600734E+50</v>
      </c>
      <c r="LTR51" s="1847"/>
      <c r="LTS51" s="1847">
        <f t="shared" ref="LTS51" si="12510">LTQ51*$C$51</f>
        <v>1.3722123984440752E+50</v>
      </c>
      <c r="LTT51" s="1847"/>
      <c r="LTU51" s="1847">
        <f t="shared" ref="LTU51" si="12511">LTS51*$C$51</f>
        <v>1.4065177084051769E+50</v>
      </c>
      <c r="LTV51" s="1847"/>
      <c r="LTW51" s="1847">
        <f t="shared" ref="LTW51" si="12512">LTU51*$C$51</f>
        <v>1.4416806511153062E+50</v>
      </c>
      <c r="LTX51" s="1847"/>
      <c r="LTY51" s="1847">
        <f t="shared" ref="LTY51" si="12513">LTW51*$C$51</f>
        <v>1.4777226673931886E+50</v>
      </c>
      <c r="LTZ51" s="1847"/>
      <c r="LUA51" s="1847">
        <f t="shared" ref="LUA51" si="12514">LTY51*$C$51</f>
        <v>1.5146657340780181E+50</v>
      </c>
      <c r="LUB51" s="1847"/>
      <c r="LUC51" s="1847">
        <f t="shared" ref="LUC51" si="12515">LUA51*$C$51</f>
        <v>1.5525323774299683E+50</v>
      </c>
      <c r="LUD51" s="1847"/>
      <c r="LUE51" s="1847">
        <f t="shared" ref="LUE51" si="12516">LUC51*$C$51</f>
        <v>1.5913456868657174E+50</v>
      </c>
      <c r="LUF51" s="1847"/>
      <c r="LUG51" s="1847">
        <f t="shared" ref="LUG51" si="12517">LUE51*$C$51</f>
        <v>1.6311293290373602E+50</v>
      </c>
      <c r="LUH51" s="1847"/>
      <c r="LUI51" s="1847">
        <f t="shared" ref="LUI51" si="12518">LUG51*$C$51</f>
        <v>1.671907562263294E+50</v>
      </c>
      <c r="LUJ51" s="1847"/>
      <c r="LUK51" s="1847">
        <f t="shared" ref="LUK51" si="12519">LUI51*$C$51</f>
        <v>1.7137052513198762E+50</v>
      </c>
      <c r="LUL51" s="1847"/>
      <c r="LUM51" s="1847">
        <f t="shared" ref="LUM51" si="12520">LUK51*$C$51</f>
        <v>1.756547882602873E+50</v>
      </c>
      <c r="LUN51" s="1847"/>
      <c r="LUO51" s="1847">
        <f t="shared" ref="LUO51" si="12521">LUM51*$C$51</f>
        <v>1.8004615796679445E+50</v>
      </c>
      <c r="LUP51" s="1847"/>
      <c r="LUQ51" s="1847">
        <f t="shared" ref="LUQ51" si="12522">LUO51*$C$51</f>
        <v>1.845473119159643E+50</v>
      </c>
      <c r="LUR51" s="1847"/>
      <c r="LUS51" s="1847">
        <f t="shared" ref="LUS51" si="12523">LUQ51*$C$51</f>
        <v>1.8916099471386338E+50</v>
      </c>
      <c r="LUT51" s="1847"/>
      <c r="LUU51" s="1847">
        <f t="shared" ref="LUU51" si="12524">LUS51*$C$51</f>
        <v>1.9389001958170995E+50</v>
      </c>
      <c r="LUV51" s="1847"/>
      <c r="LUW51" s="1847">
        <f t="shared" ref="LUW51" si="12525">LUU51*$C$51</f>
        <v>1.9873727007125267E+50</v>
      </c>
      <c r="LUX51" s="1847"/>
      <c r="LUY51" s="1847">
        <f t="shared" ref="LUY51" si="12526">LUW51*$C$51</f>
        <v>2.0370570182303396E+50</v>
      </c>
      <c r="LUZ51" s="1847"/>
      <c r="LVA51" s="1847">
        <f t="shared" ref="LVA51" si="12527">LUY51*$C$51</f>
        <v>2.087983443686098E+50</v>
      </c>
      <c r="LVB51" s="1847"/>
      <c r="LVC51" s="1847">
        <f t="shared" ref="LVC51" si="12528">LVA51*$C$51</f>
        <v>2.1401830297782501E+50</v>
      </c>
      <c r="LVD51" s="1847"/>
      <c r="LVE51" s="1847">
        <f t="shared" ref="LVE51" si="12529">LVC51*$C$51</f>
        <v>2.1936876055227063E+50</v>
      </c>
      <c r="LVF51" s="1847"/>
      <c r="LVG51" s="1847">
        <f t="shared" ref="LVG51" si="12530">LVE51*$C$51</f>
        <v>2.2485297956607738E+50</v>
      </c>
      <c r="LVH51" s="1847"/>
      <c r="LVI51" s="1847">
        <f t="shared" ref="LVI51" si="12531">LVG51*$C$51</f>
        <v>2.3047430405522929E+50</v>
      </c>
      <c r="LVJ51" s="1847"/>
      <c r="LVK51" s="1847">
        <f t="shared" ref="LVK51" si="12532">LVI51*$C$51</f>
        <v>2.3623616165661E+50</v>
      </c>
      <c r="LVL51" s="1847"/>
      <c r="LVM51" s="1847">
        <f t="shared" ref="LVM51" si="12533">LVK51*$C$51</f>
        <v>2.4214206569802524E+50</v>
      </c>
      <c r="LVN51" s="1847"/>
      <c r="LVO51" s="1847">
        <f t="shared" ref="LVO51" si="12534">LVM51*$C$51</f>
        <v>2.4819561734047585E+50</v>
      </c>
      <c r="LVP51" s="1847"/>
      <c r="LVQ51" s="1847">
        <f t="shared" ref="LVQ51" si="12535">LVO51*$C$51</f>
        <v>2.5440050777398771E+50</v>
      </c>
      <c r="LVR51" s="1847"/>
      <c r="LVS51" s="1847">
        <f t="shared" ref="LVS51" si="12536">LVQ51*$C$51</f>
        <v>2.6076052046833738E+50</v>
      </c>
      <c r="LVT51" s="1847"/>
      <c r="LVU51" s="1847">
        <f t="shared" ref="LVU51" si="12537">LVS51*$C$51</f>
        <v>2.672795334800458E+50</v>
      </c>
      <c r="LVV51" s="1847"/>
      <c r="LVW51" s="1847">
        <f t="shared" ref="LVW51" si="12538">LVU51*$C$51</f>
        <v>2.7396152181704692E+50</v>
      </c>
      <c r="LVX51" s="1847"/>
      <c r="LVY51" s="1847">
        <f t="shared" ref="LVY51" si="12539">LVW51*$C$51</f>
        <v>2.8081055986247309E+50</v>
      </c>
      <c r="LVZ51" s="1847"/>
      <c r="LWA51" s="1847">
        <f t="shared" ref="LWA51" si="12540">LVY51*$C$51</f>
        <v>2.878308238590349E+50</v>
      </c>
      <c r="LWB51" s="1847"/>
      <c r="LWC51" s="1847">
        <f t="shared" ref="LWC51" si="12541">LWA51*$C$51</f>
        <v>2.9502659445551073E+50</v>
      </c>
      <c r="LWD51" s="1847"/>
      <c r="LWE51" s="1847">
        <f t="shared" ref="LWE51" si="12542">LWC51*$C$51</f>
        <v>3.0240225931689846E+50</v>
      </c>
      <c r="LWF51" s="1847"/>
      <c r="LWG51" s="1847">
        <f t="shared" ref="LWG51" si="12543">LWE51*$C$51</f>
        <v>3.0996231579982091E+50</v>
      </c>
      <c r="LWH51" s="1847"/>
      <c r="LWI51" s="1847">
        <f t="shared" ref="LWI51" si="12544">LWG51*$C$51</f>
        <v>3.1771137369481641E+50</v>
      </c>
      <c r="LWJ51" s="1847"/>
      <c r="LWK51" s="1847">
        <f t="shared" ref="LWK51" si="12545">LWI51*$C$51</f>
        <v>3.256541580371868E+50</v>
      </c>
      <c r="LWL51" s="1847"/>
      <c r="LWM51" s="1847">
        <f t="shared" ref="LWM51" si="12546">LWK51*$C$51</f>
        <v>3.3379551198811643E+50</v>
      </c>
      <c r="LWN51" s="1847"/>
      <c r="LWO51" s="1847">
        <f t="shared" ref="LWO51" si="12547">LWM51*$C$51</f>
        <v>3.4214039978781933E+50</v>
      </c>
      <c r="LWP51" s="1847"/>
      <c r="LWQ51" s="1847">
        <f t="shared" ref="LWQ51" si="12548">LWO51*$C$51</f>
        <v>3.5069390978251476E+50</v>
      </c>
      <c r="LWR51" s="1847"/>
      <c r="LWS51" s="1847">
        <f t="shared" ref="LWS51" si="12549">LWQ51*$C$51</f>
        <v>3.5946125752707759E+50</v>
      </c>
      <c r="LWT51" s="1847"/>
      <c r="LWU51" s="1847">
        <f t="shared" ref="LWU51" si="12550">LWS51*$C$51</f>
        <v>3.6844778896525447E+50</v>
      </c>
      <c r="LWV51" s="1847"/>
      <c r="LWW51" s="1847">
        <f t="shared" ref="LWW51" si="12551">LWU51*$C$51</f>
        <v>3.7765898368938584E+50</v>
      </c>
      <c r="LWX51" s="1847"/>
      <c r="LWY51" s="1847">
        <f t="shared" ref="LWY51" si="12552">LWW51*$C$51</f>
        <v>3.8710045828162042E+50</v>
      </c>
      <c r="LWZ51" s="1847"/>
      <c r="LXA51" s="1847">
        <f t="shared" ref="LXA51" si="12553">LWY51*$C$51</f>
        <v>3.9677796973866089E+50</v>
      </c>
      <c r="LXB51" s="1847"/>
      <c r="LXC51" s="1847">
        <f t="shared" ref="LXC51" si="12554">LXA51*$C$51</f>
        <v>4.0669741898212739E+50</v>
      </c>
      <c r="LXD51" s="1847"/>
      <c r="LXE51" s="1847">
        <f t="shared" ref="LXE51" si="12555">LXC51*$C$51</f>
        <v>4.168648544566805E+50</v>
      </c>
      <c r="LXF51" s="1847"/>
      <c r="LXG51" s="1847">
        <f t="shared" ref="LXG51" si="12556">LXE51*$C$51</f>
        <v>4.2728647581809744E+50</v>
      </c>
      <c r="LXH51" s="1847"/>
      <c r="LXI51" s="1847">
        <f t="shared" ref="LXI51" si="12557">LXG51*$C$51</f>
        <v>4.3796863771354988E+50</v>
      </c>
      <c r="LXJ51" s="1847"/>
      <c r="LXK51" s="1847">
        <f t="shared" ref="LXK51" si="12558">LXI51*$C$51</f>
        <v>4.4891785365638859E+50</v>
      </c>
      <c r="LXL51" s="1847"/>
      <c r="LXM51" s="1847">
        <f t="shared" ref="LXM51" si="12559">LXK51*$C$51</f>
        <v>4.6014079999779823E+50</v>
      </c>
      <c r="LXN51" s="1847"/>
      <c r="LXO51" s="1847">
        <f t="shared" ref="LXO51" si="12560">LXM51*$C$51</f>
        <v>4.7164431999774314E+50</v>
      </c>
      <c r="LXP51" s="1847"/>
      <c r="LXQ51" s="1847">
        <f t="shared" ref="LXQ51" si="12561">LXO51*$C$51</f>
        <v>4.8343542799768671E+50</v>
      </c>
      <c r="LXR51" s="1847"/>
      <c r="LXS51" s="1847">
        <f t="shared" ref="LXS51" si="12562">LXQ51*$C$51</f>
        <v>4.9552131369762882E+50</v>
      </c>
      <c r="LXT51" s="1847"/>
      <c r="LXU51" s="1847">
        <f t="shared" ref="LXU51" si="12563">LXS51*$C$51</f>
        <v>5.0790934654006946E+50</v>
      </c>
      <c r="LXV51" s="1847"/>
      <c r="LXW51" s="1847">
        <f t="shared" ref="LXW51" si="12564">LXU51*$C$51</f>
        <v>5.2060708020357112E+50</v>
      </c>
      <c r="LXX51" s="1847"/>
      <c r="LXY51" s="1847">
        <f t="shared" ref="LXY51" si="12565">LXW51*$C$51</f>
        <v>5.3362225720866038E+50</v>
      </c>
      <c r="LXZ51" s="1847"/>
      <c r="LYA51" s="1847">
        <f t="shared" ref="LYA51" si="12566">LXY51*$C$51</f>
        <v>5.4696281363887686E+50</v>
      </c>
      <c r="LYB51" s="1847"/>
      <c r="LYC51" s="1847">
        <f t="shared" ref="LYC51" si="12567">LYA51*$C$51</f>
        <v>5.606368839798487E+50</v>
      </c>
      <c r="LYD51" s="1847"/>
      <c r="LYE51" s="1847">
        <f t="shared" ref="LYE51" si="12568">LYC51*$C$51</f>
        <v>5.746528060793449E+50</v>
      </c>
      <c r="LYF51" s="1847"/>
      <c r="LYG51" s="1847">
        <f t="shared" ref="LYG51" si="12569">LYE51*$C$51</f>
        <v>5.8901912623132844E+50</v>
      </c>
      <c r="LYH51" s="1847"/>
      <c r="LYI51" s="1847">
        <f t="shared" ref="LYI51" si="12570">LYG51*$C$51</f>
        <v>6.0374460438711158E+50</v>
      </c>
      <c r="LYJ51" s="1847"/>
      <c r="LYK51" s="1847">
        <f t="shared" ref="LYK51" si="12571">LYI51*$C$51</f>
        <v>6.1883821949678933E+50</v>
      </c>
      <c r="LYL51" s="1847"/>
      <c r="LYM51" s="1847">
        <f t="shared" ref="LYM51" si="12572">LYK51*$C$51</f>
        <v>6.3430917498420897E+50</v>
      </c>
      <c r="LYN51" s="1847"/>
      <c r="LYO51" s="1847">
        <f t="shared" ref="LYO51" si="12573">LYM51*$C$51</f>
        <v>6.5016690435881411E+50</v>
      </c>
      <c r="LYP51" s="1847"/>
      <c r="LYQ51" s="1847">
        <f t="shared" ref="LYQ51" si="12574">LYO51*$C$51</f>
        <v>6.6642107696778442E+50</v>
      </c>
      <c r="LYR51" s="1847"/>
      <c r="LYS51" s="1847">
        <f t="shared" ref="LYS51" si="12575">LYQ51*$C$51</f>
        <v>6.8308160389197895E+50</v>
      </c>
      <c r="LYT51" s="1847"/>
      <c r="LYU51" s="1847">
        <f t="shared" ref="LYU51" si="12576">LYS51*$C$51</f>
        <v>7.0015864398927833E+50</v>
      </c>
      <c r="LYV51" s="1847"/>
      <c r="LYW51" s="1847">
        <f t="shared" ref="LYW51" si="12577">LYU51*$C$51</f>
        <v>7.1766261008901019E+50</v>
      </c>
      <c r="LYX51" s="1847"/>
      <c r="LYY51" s="1847">
        <f t="shared" ref="LYY51" si="12578">LYW51*$C$51</f>
        <v>7.3560417534123541E+50</v>
      </c>
      <c r="LYZ51" s="1847"/>
      <c r="LZA51" s="1847">
        <f t="shared" ref="LZA51" si="12579">LYY51*$C$51</f>
        <v>7.539942797247663E+50</v>
      </c>
      <c r="LZB51" s="1847"/>
      <c r="LZC51" s="1847">
        <f t="shared" ref="LZC51" si="12580">LZA51*$C$51</f>
        <v>7.7284413671788544E+50</v>
      </c>
      <c r="LZD51" s="1847"/>
      <c r="LZE51" s="1847">
        <f t="shared" ref="LZE51" si="12581">LZC51*$C$51</f>
        <v>7.9216524013583253E+50</v>
      </c>
      <c r="LZF51" s="1847"/>
      <c r="LZG51" s="1847">
        <f t="shared" ref="LZG51" si="12582">LZE51*$C$51</f>
        <v>8.119693711392282E+50</v>
      </c>
      <c r="LZH51" s="1847"/>
      <c r="LZI51" s="1847">
        <f t="shared" ref="LZI51" si="12583">LZG51*$C$51</f>
        <v>8.322686054177088E+50</v>
      </c>
      <c r="LZJ51" s="1847"/>
      <c r="LZK51" s="1847">
        <f t="shared" ref="LZK51" si="12584">LZI51*$C$51</f>
        <v>8.5307532055315147E+50</v>
      </c>
      <c r="LZL51" s="1847"/>
      <c r="LZM51" s="1847">
        <f t="shared" ref="LZM51" si="12585">LZK51*$C$51</f>
        <v>8.7440220356698023E+50</v>
      </c>
      <c r="LZN51" s="1847"/>
      <c r="LZO51" s="1847">
        <f t="shared" ref="LZO51" si="12586">LZM51*$C$51</f>
        <v>8.9626225865615461E+50</v>
      </c>
      <c r="LZP51" s="1847"/>
      <c r="LZQ51" s="1847">
        <f t="shared" ref="LZQ51" si="12587">LZO51*$C$51</f>
        <v>9.1866881512255842E+50</v>
      </c>
      <c r="LZR51" s="1847"/>
      <c r="LZS51" s="1847">
        <f t="shared" ref="LZS51" si="12588">LZQ51*$C$51</f>
        <v>9.4163553550062238E+50</v>
      </c>
      <c r="LZT51" s="1847"/>
      <c r="LZU51" s="1847">
        <f t="shared" ref="LZU51" si="12589">LZS51*$C$51</f>
        <v>9.6517642388813792E+50</v>
      </c>
      <c r="LZV51" s="1847"/>
      <c r="LZW51" s="1847">
        <f t="shared" ref="LZW51" si="12590">LZU51*$C$51</f>
        <v>9.8930583448534128E+50</v>
      </c>
      <c r="LZX51" s="1847"/>
      <c r="LZY51" s="1847">
        <f t="shared" ref="LZY51" si="12591">LZW51*$C$51</f>
        <v>1.0140384803474748E+51</v>
      </c>
      <c r="LZZ51" s="1847"/>
      <c r="MAA51" s="1847">
        <f t="shared" ref="MAA51" si="12592">LZY51*$C$51</f>
        <v>1.0393894423561615E+51</v>
      </c>
      <c r="MAB51" s="1847"/>
      <c r="MAC51" s="1847">
        <f t="shared" ref="MAC51" si="12593">MAA51*$C$51</f>
        <v>1.0653741784150655E+51</v>
      </c>
      <c r="MAD51" s="1847"/>
      <c r="MAE51" s="1847">
        <f t="shared" ref="MAE51" si="12594">MAC51*$C$51</f>
        <v>1.0920085328754421E+51</v>
      </c>
      <c r="MAF51" s="1847"/>
      <c r="MAG51" s="1847">
        <f t="shared" ref="MAG51" si="12595">MAE51*$C$51</f>
        <v>1.1193087461973281E+51</v>
      </c>
      <c r="MAH51" s="1847"/>
      <c r="MAI51" s="1847">
        <f t="shared" ref="MAI51" si="12596">MAG51*$C$51</f>
        <v>1.1472914648522611E+51</v>
      </c>
      <c r="MAJ51" s="1847"/>
      <c r="MAK51" s="1847">
        <f t="shared" ref="MAK51" si="12597">MAI51*$C$51</f>
        <v>1.1759737514735675E+51</v>
      </c>
      <c r="MAL51" s="1847"/>
      <c r="MAM51" s="1847">
        <f t="shared" ref="MAM51" si="12598">MAK51*$C$51</f>
        <v>1.2053730952604066E+51</v>
      </c>
      <c r="MAN51" s="1847"/>
      <c r="MAO51" s="1847">
        <f t="shared" ref="MAO51" si="12599">MAM51*$C$51</f>
        <v>1.2355074226419168E+51</v>
      </c>
      <c r="MAP51" s="1847"/>
      <c r="MAQ51" s="1847">
        <f t="shared" ref="MAQ51" si="12600">MAO51*$C$51</f>
        <v>1.2663951082079645E+51</v>
      </c>
      <c r="MAR51" s="1847"/>
      <c r="MAS51" s="1847">
        <f t="shared" ref="MAS51" si="12601">MAQ51*$C$51</f>
        <v>1.2980549859131635E+51</v>
      </c>
      <c r="MAT51" s="1847"/>
      <c r="MAU51" s="1847">
        <f t="shared" ref="MAU51" si="12602">MAS51*$C$51</f>
        <v>1.3305063605609926E+51</v>
      </c>
      <c r="MAV51" s="1847"/>
      <c r="MAW51" s="1847">
        <f t="shared" ref="MAW51" si="12603">MAU51*$C$51</f>
        <v>1.3637690195750173E+51</v>
      </c>
      <c r="MAX51" s="1847"/>
      <c r="MAY51" s="1847">
        <f t="shared" ref="MAY51" si="12604">MAW51*$C$51</f>
        <v>1.3978632450643925E+51</v>
      </c>
      <c r="MAZ51" s="1847"/>
      <c r="MBA51" s="1847">
        <f t="shared" ref="MBA51" si="12605">MAY51*$C$51</f>
        <v>1.4328098261910022E+51</v>
      </c>
      <c r="MBB51" s="1847"/>
      <c r="MBC51" s="1847">
        <f t="shared" ref="MBC51" si="12606">MBA51*$C$51</f>
        <v>1.4686300718457771E+51</v>
      </c>
      <c r="MBD51" s="1847"/>
      <c r="MBE51" s="1847">
        <f t="shared" ref="MBE51" si="12607">MBC51*$C$51</f>
        <v>1.5053458236419213E+51</v>
      </c>
      <c r="MBF51" s="1847"/>
      <c r="MBG51" s="1847">
        <f t="shared" ref="MBG51" si="12608">MBE51*$C$51</f>
        <v>1.5429794692329693E+51</v>
      </c>
      <c r="MBH51" s="1847"/>
      <c r="MBI51" s="1847">
        <f t="shared" ref="MBI51" si="12609">MBG51*$C$51</f>
        <v>1.5815539559637935E+51</v>
      </c>
      <c r="MBJ51" s="1847"/>
      <c r="MBK51" s="1847">
        <f t="shared" ref="MBK51" si="12610">MBI51*$C$51</f>
        <v>1.6210928048628883E+51</v>
      </c>
      <c r="MBL51" s="1847"/>
      <c r="MBM51" s="1847">
        <f t="shared" ref="MBM51" si="12611">MBK51*$C$51</f>
        <v>1.6616201249844602E+51</v>
      </c>
      <c r="MBN51" s="1847"/>
      <c r="MBO51" s="1847">
        <f t="shared" ref="MBO51" si="12612">MBM51*$C$51</f>
        <v>1.7031606281090714E+51</v>
      </c>
      <c r="MBP51" s="1847"/>
      <c r="MBQ51" s="1847">
        <f t="shared" ref="MBQ51" si="12613">MBO51*$C$51</f>
        <v>1.745739643811798E+51</v>
      </c>
      <c r="MBR51" s="1847"/>
      <c r="MBS51" s="1847">
        <f t="shared" ref="MBS51" si="12614">MBQ51*$C$51</f>
        <v>1.7893831349070929E+51</v>
      </c>
      <c r="MBT51" s="1847"/>
      <c r="MBU51" s="1847">
        <f t="shared" ref="MBU51" si="12615">MBS51*$C$51</f>
        <v>1.83411771327977E+51</v>
      </c>
      <c r="MBV51" s="1847"/>
      <c r="MBW51" s="1847">
        <f t="shared" ref="MBW51" si="12616">MBU51*$C$51</f>
        <v>1.8799706561117641E+51</v>
      </c>
      <c r="MBX51" s="1847"/>
      <c r="MBY51" s="1847">
        <f t="shared" ref="MBY51" si="12617">MBW51*$C$51</f>
        <v>1.9269699225145582E+51</v>
      </c>
      <c r="MBZ51" s="1847"/>
      <c r="MCA51" s="1847">
        <f t="shared" ref="MCA51" si="12618">MBY51*$C$51</f>
        <v>1.9751441705774219E+51</v>
      </c>
      <c r="MCB51" s="1847"/>
      <c r="MCC51" s="1847">
        <f t="shared" ref="MCC51" si="12619">MCA51*$C$51</f>
        <v>2.0245227748418573E+51</v>
      </c>
      <c r="MCD51" s="1847"/>
      <c r="MCE51" s="1847">
        <f t="shared" ref="MCE51" si="12620">MCC51*$C$51</f>
        <v>2.0751358442129036E+51</v>
      </c>
      <c r="MCF51" s="1847"/>
      <c r="MCG51" s="1847">
        <f t="shared" ref="MCG51" si="12621">MCE51*$C$51</f>
        <v>2.1270142403182259E+51</v>
      </c>
      <c r="MCH51" s="1847"/>
      <c r="MCI51" s="1847">
        <f t="shared" ref="MCI51" si="12622">MCG51*$C$51</f>
        <v>2.1801895963261814E+51</v>
      </c>
      <c r="MCJ51" s="1847"/>
      <c r="MCK51" s="1847">
        <f t="shared" ref="MCK51" si="12623">MCI51*$C$51</f>
        <v>2.2346943362343356E+51</v>
      </c>
      <c r="MCL51" s="1847"/>
      <c r="MCM51" s="1847">
        <f t="shared" ref="MCM51" si="12624">MCK51*$C$51</f>
        <v>2.2905616946401939E+51</v>
      </c>
      <c r="MCN51" s="1847"/>
      <c r="MCO51" s="1847">
        <f t="shared" ref="MCO51" si="12625">MCM51*$C$51</f>
        <v>2.3478257370061986E+51</v>
      </c>
      <c r="MCP51" s="1847"/>
      <c r="MCQ51" s="1847">
        <f t="shared" ref="MCQ51" si="12626">MCO51*$C$51</f>
        <v>2.4065213804313534E+51</v>
      </c>
      <c r="MCR51" s="1847"/>
      <c r="MCS51" s="1847">
        <f t="shared" ref="MCS51" si="12627">MCQ51*$C$51</f>
        <v>2.4666844149421369E+51</v>
      </c>
      <c r="MCT51" s="1847"/>
      <c r="MCU51" s="1847">
        <f t="shared" ref="MCU51" si="12628">MCS51*$C$51</f>
        <v>2.52835152531569E+51</v>
      </c>
      <c r="MCV51" s="1847"/>
      <c r="MCW51" s="1847">
        <f t="shared" ref="MCW51" si="12629">MCU51*$C$51</f>
        <v>2.5915603134485821E+51</v>
      </c>
      <c r="MCX51" s="1847"/>
      <c r="MCY51" s="1847">
        <f t="shared" ref="MCY51" si="12630">MCW51*$C$51</f>
        <v>2.6563493212847963E+51</v>
      </c>
      <c r="MCZ51" s="1847"/>
      <c r="MDA51" s="1847">
        <f t="shared" ref="MDA51" si="12631">MCY51*$C$51</f>
        <v>2.7227580543169161E+51</v>
      </c>
      <c r="MDB51" s="1847"/>
      <c r="MDC51" s="1847">
        <f t="shared" ref="MDC51" si="12632">MDA51*$C$51</f>
        <v>2.7908270056748388E+51</v>
      </c>
      <c r="MDD51" s="1847"/>
      <c r="MDE51" s="1847">
        <f t="shared" ref="MDE51" si="12633">MDC51*$C$51</f>
        <v>2.8605976808167096E+51</v>
      </c>
      <c r="MDF51" s="1847"/>
      <c r="MDG51" s="1847">
        <f t="shared" ref="MDG51" si="12634">MDE51*$C$51</f>
        <v>2.9321126228371273E+51</v>
      </c>
      <c r="MDH51" s="1847"/>
      <c r="MDI51" s="1847">
        <f t="shared" ref="MDI51" si="12635">MDG51*$C$51</f>
        <v>3.0054154384080555E+51</v>
      </c>
      <c r="MDJ51" s="1847"/>
      <c r="MDK51" s="1847">
        <f t="shared" ref="MDK51" si="12636">MDI51*$C$51</f>
        <v>3.0805508243682567E+51</v>
      </c>
      <c r="MDL51" s="1847"/>
      <c r="MDM51" s="1847">
        <f t="shared" ref="MDM51" si="12637">MDK51*$C$51</f>
        <v>3.1575645949774628E+51</v>
      </c>
      <c r="MDN51" s="1847"/>
      <c r="MDO51" s="1847">
        <f t="shared" ref="MDO51" si="12638">MDM51*$C$51</f>
        <v>3.2365037098518994E+51</v>
      </c>
      <c r="MDP51" s="1847"/>
      <c r="MDQ51" s="1847">
        <f t="shared" ref="MDQ51" si="12639">MDO51*$C$51</f>
        <v>3.3174163025981968E+51</v>
      </c>
      <c r="MDR51" s="1847"/>
      <c r="MDS51" s="1847">
        <f t="shared" ref="MDS51" si="12640">MDQ51*$C$51</f>
        <v>3.4003517101631516E+51</v>
      </c>
      <c r="MDT51" s="1847"/>
      <c r="MDU51" s="1847">
        <f t="shared" ref="MDU51" si="12641">MDS51*$C$51</f>
        <v>3.4853605029172304E+51</v>
      </c>
      <c r="MDV51" s="1847"/>
      <c r="MDW51" s="1847">
        <f t="shared" ref="MDW51" si="12642">MDU51*$C$51</f>
        <v>3.5724945154901608E+51</v>
      </c>
      <c r="MDX51" s="1847"/>
      <c r="MDY51" s="1847">
        <f t="shared" ref="MDY51" si="12643">MDW51*$C$51</f>
        <v>3.6618068783774146E+51</v>
      </c>
      <c r="MDZ51" s="1847"/>
      <c r="MEA51" s="1847">
        <f t="shared" ref="MEA51" si="12644">MDY51*$C$51</f>
        <v>3.7533520503368499E+51</v>
      </c>
      <c r="MEB51" s="1847"/>
      <c r="MEC51" s="1847">
        <f t="shared" ref="MEC51" si="12645">MEA51*$C$51</f>
        <v>3.8471858515952705E+51</v>
      </c>
      <c r="MED51" s="1847"/>
      <c r="MEE51" s="1847">
        <f t="shared" ref="MEE51" si="12646">MEC51*$C$51</f>
        <v>3.943365497885152E+51</v>
      </c>
      <c r="MEF51" s="1847"/>
      <c r="MEG51" s="1847">
        <f t="shared" ref="MEG51" si="12647">MEE51*$C$51</f>
        <v>4.0419496353322805E+51</v>
      </c>
      <c r="MEH51" s="1847"/>
      <c r="MEI51" s="1847">
        <f t="shared" ref="MEI51" si="12648">MEG51*$C$51</f>
        <v>4.1429983762155871E+51</v>
      </c>
      <c r="MEJ51" s="1847"/>
      <c r="MEK51" s="1847">
        <f t="shared" ref="MEK51" si="12649">MEI51*$C$51</f>
        <v>4.2465733356209763E+51</v>
      </c>
      <c r="MEL51" s="1847"/>
      <c r="MEM51" s="1847">
        <f t="shared" ref="MEM51" si="12650">MEK51*$C$51</f>
        <v>4.3527376690115004E+51</v>
      </c>
      <c r="MEN51" s="1847"/>
      <c r="MEO51" s="1847">
        <f t="shared" ref="MEO51" si="12651">MEM51*$C$51</f>
        <v>4.4615561107367876E+51</v>
      </c>
      <c r="MEP51" s="1847"/>
      <c r="MEQ51" s="1847">
        <f t="shared" ref="MEQ51" si="12652">MEO51*$C$51</f>
        <v>4.5730950135052066E+51</v>
      </c>
      <c r="MER51" s="1847"/>
      <c r="MES51" s="1847">
        <f t="shared" ref="MES51" si="12653">MEQ51*$C$51</f>
        <v>4.6874223888428367E+51</v>
      </c>
      <c r="MET51" s="1847"/>
      <c r="MEU51" s="1847">
        <f t="shared" ref="MEU51" si="12654">MES51*$C$51</f>
        <v>4.8046079485639074E+51</v>
      </c>
      <c r="MEV51" s="1847"/>
      <c r="MEW51" s="1847">
        <f t="shared" ref="MEW51" si="12655">MEU51*$C$51</f>
        <v>4.9247231472780047E+51</v>
      </c>
      <c r="MEX51" s="1847"/>
      <c r="MEY51" s="1847">
        <f t="shared" ref="MEY51" si="12656">MEW51*$C$51</f>
        <v>5.0478412259599544E+51</v>
      </c>
      <c r="MEZ51" s="1847"/>
      <c r="MFA51" s="1847">
        <f t="shared" ref="MFA51" si="12657">MEY51*$C$51</f>
        <v>5.1740372566089527E+51</v>
      </c>
      <c r="MFB51" s="1847"/>
      <c r="MFC51" s="1847">
        <f t="shared" ref="MFC51" si="12658">MFA51*$C$51</f>
        <v>5.303388188024176E+51</v>
      </c>
      <c r="MFD51" s="1847"/>
      <c r="MFE51" s="1847">
        <f t="shared" ref="MFE51" si="12659">MFC51*$C$51</f>
        <v>5.4359728927247797E+51</v>
      </c>
      <c r="MFF51" s="1847"/>
      <c r="MFG51" s="1847">
        <f t="shared" ref="MFG51" si="12660">MFE51*$C$51</f>
        <v>5.5718722150428984E+51</v>
      </c>
      <c r="MFH51" s="1847"/>
      <c r="MFI51" s="1847">
        <f t="shared" ref="MFI51" si="12661">MFG51*$C$51</f>
        <v>5.7111690204189702E+51</v>
      </c>
      <c r="MFJ51" s="1847"/>
      <c r="MFK51" s="1847">
        <f t="shared" ref="MFK51" si="12662">MFI51*$C$51</f>
        <v>5.8539482459294436E+51</v>
      </c>
      <c r="MFL51" s="1847"/>
      <c r="MFM51" s="1847">
        <f t="shared" ref="MFM51" si="12663">MFK51*$C$51</f>
        <v>6.0002969520776789E+51</v>
      </c>
      <c r="MFN51" s="1847"/>
      <c r="MFO51" s="1847">
        <f t="shared" ref="MFO51" si="12664">MFM51*$C$51</f>
        <v>6.1503043758796209E+51</v>
      </c>
      <c r="MFP51" s="1847"/>
      <c r="MFQ51" s="1847">
        <f t="shared" ref="MFQ51" si="12665">MFO51*$C$51</f>
        <v>6.3040619852766108E+51</v>
      </c>
      <c r="MFR51" s="1847"/>
      <c r="MFS51" s="1847">
        <f t="shared" ref="MFS51" si="12666">MFQ51*$C$51</f>
        <v>6.461663534908526E+51</v>
      </c>
      <c r="MFT51" s="1847"/>
      <c r="MFU51" s="1847">
        <f t="shared" ref="MFU51" si="12667">MFS51*$C$51</f>
        <v>6.6232051232812385E+51</v>
      </c>
      <c r="MFV51" s="1847"/>
      <c r="MFW51" s="1847">
        <f t="shared" ref="MFW51" si="12668">MFU51*$C$51</f>
        <v>6.7887852513632691E+51</v>
      </c>
      <c r="MFX51" s="1847"/>
      <c r="MFY51" s="1847">
        <f t="shared" ref="MFY51" si="12669">MFW51*$C$51</f>
        <v>6.9585048826473509E+51</v>
      </c>
      <c r="MFZ51" s="1847"/>
      <c r="MGA51" s="1847">
        <f t="shared" ref="MGA51" si="12670">MFY51*$C$51</f>
        <v>7.1324675047135343E+51</v>
      </c>
      <c r="MGB51" s="1847"/>
      <c r="MGC51" s="1847">
        <f t="shared" ref="MGC51" si="12671">MGA51*$C$51</f>
        <v>7.3107791923313717E+51</v>
      </c>
      <c r="MGD51" s="1847"/>
      <c r="MGE51" s="1847">
        <f t="shared" ref="MGE51" si="12672">MGC51*$C$51</f>
        <v>7.4935486721396554E+51</v>
      </c>
      <c r="MGF51" s="1847"/>
      <c r="MGG51" s="1847">
        <f t="shared" ref="MGG51" si="12673">MGE51*$C$51</f>
        <v>7.6808873889431463E+51</v>
      </c>
      <c r="MGH51" s="1847"/>
      <c r="MGI51" s="1847">
        <f t="shared" ref="MGI51" si="12674">MGG51*$C$51</f>
        <v>7.8729095736667249E+51</v>
      </c>
      <c r="MGJ51" s="1847"/>
      <c r="MGK51" s="1847">
        <f t="shared" ref="MGK51" si="12675">MGI51*$C$51</f>
        <v>8.0697323130083916E+51</v>
      </c>
      <c r="MGL51" s="1847"/>
      <c r="MGM51" s="1847">
        <f t="shared" ref="MGM51" si="12676">MGK51*$C$51</f>
        <v>8.2714756208336001E+51</v>
      </c>
      <c r="MGN51" s="1847"/>
      <c r="MGO51" s="1847">
        <f t="shared" ref="MGO51" si="12677">MGM51*$C$51</f>
        <v>8.4782625113544392E+51</v>
      </c>
      <c r="MGP51" s="1847"/>
      <c r="MGQ51" s="1847">
        <f t="shared" ref="MGQ51" si="12678">MGO51*$C$51</f>
        <v>8.6902190741382996E+51</v>
      </c>
      <c r="MGR51" s="1847"/>
      <c r="MGS51" s="1847">
        <f t="shared" ref="MGS51" si="12679">MGQ51*$C$51</f>
        <v>8.9074745509917564E+51</v>
      </c>
      <c r="MGT51" s="1847"/>
      <c r="MGU51" s="1847">
        <f t="shared" ref="MGU51" si="12680">MGS51*$C$51</f>
        <v>9.1301614147665495E+51</v>
      </c>
      <c r="MGV51" s="1847"/>
      <c r="MGW51" s="1847">
        <f t="shared" ref="MGW51" si="12681">MGU51*$C$51</f>
        <v>9.3584154501357129E+51</v>
      </c>
      <c r="MGX51" s="1847"/>
      <c r="MGY51" s="1847">
        <f t="shared" ref="MGY51" si="12682">MGW51*$C$51</f>
        <v>9.5923758363891047E+51</v>
      </c>
      <c r="MGZ51" s="1847"/>
      <c r="MHA51" s="1847">
        <f t="shared" ref="MHA51" si="12683">MGY51*$C$51</f>
        <v>9.8321852322988314E+51</v>
      </c>
      <c r="MHB51" s="1847"/>
      <c r="MHC51" s="1847">
        <f t="shared" ref="MHC51" si="12684">MHA51*$C$51</f>
        <v>1.0077989863106301E+52</v>
      </c>
      <c r="MHD51" s="1847"/>
      <c r="MHE51" s="1847">
        <f t="shared" ref="MHE51" si="12685">MHC51*$C$51</f>
        <v>1.0329939609683958E+52</v>
      </c>
      <c r="MHF51" s="1847"/>
      <c r="MHG51" s="1847">
        <f t="shared" ref="MHG51" si="12686">MHE51*$C$51</f>
        <v>1.0588188099926055E+52</v>
      </c>
      <c r="MHH51" s="1847"/>
      <c r="MHI51" s="1847">
        <f t="shared" ref="MHI51" si="12687">MHG51*$C$51</f>
        <v>1.0852892802424206E+52</v>
      </c>
      <c r="MHJ51" s="1847"/>
      <c r="MHK51" s="1847">
        <f t="shared" ref="MHK51" si="12688">MHI51*$C$51</f>
        <v>1.1124215122484811E+52</v>
      </c>
      <c r="MHL51" s="1847"/>
      <c r="MHM51" s="1847">
        <f t="shared" ref="MHM51" si="12689">MHK51*$C$51</f>
        <v>1.140232050054693E+52</v>
      </c>
      <c r="MHN51" s="1847"/>
      <c r="MHO51" s="1847">
        <f t="shared" ref="MHO51" si="12690">MHM51*$C$51</f>
        <v>1.1687378513060601E+52</v>
      </c>
      <c r="MHP51" s="1847"/>
      <c r="MHQ51" s="1847">
        <f t="shared" ref="MHQ51" si="12691">MHO51*$C$51</f>
        <v>1.1979562975887115E+52</v>
      </c>
      <c r="MHR51" s="1847"/>
      <c r="MHS51" s="1847">
        <f t="shared" ref="MHS51" si="12692">MHQ51*$C$51</f>
        <v>1.2279052050284292E+52</v>
      </c>
      <c r="MHT51" s="1847"/>
      <c r="MHU51" s="1847">
        <f t="shared" ref="MHU51" si="12693">MHS51*$C$51</f>
        <v>1.2586028351541399E+52</v>
      </c>
      <c r="MHV51" s="1847"/>
      <c r="MHW51" s="1847">
        <f t="shared" ref="MHW51" si="12694">MHU51*$C$51</f>
        <v>1.2900679060329933E+52</v>
      </c>
      <c r="MHX51" s="1847"/>
      <c r="MHY51" s="1847">
        <f t="shared" ref="MHY51" si="12695">MHW51*$C$51</f>
        <v>1.3223196036838179E+52</v>
      </c>
      <c r="MHZ51" s="1847"/>
      <c r="MIA51" s="1847">
        <f t="shared" ref="MIA51" si="12696">MHY51*$C$51</f>
        <v>1.3553775937759132E+52</v>
      </c>
      <c r="MIB51" s="1847"/>
      <c r="MIC51" s="1847">
        <f t="shared" ref="MIC51" si="12697">MIA51*$C$51</f>
        <v>1.389262033620311E+52</v>
      </c>
      <c r="MID51" s="1847"/>
      <c r="MIE51" s="1847">
        <f t="shared" ref="MIE51" si="12698">MIC51*$C$51</f>
        <v>1.4239935844608186E+52</v>
      </c>
      <c r="MIF51" s="1847"/>
      <c r="MIG51" s="1847">
        <f t="shared" ref="MIG51" si="12699">MIE51*$C$51</f>
        <v>1.4595934240723389E+52</v>
      </c>
      <c r="MIH51" s="1847"/>
      <c r="MII51" s="1847">
        <f t="shared" ref="MII51" si="12700">MIG51*$C$51</f>
        <v>1.4960832596741472E+52</v>
      </c>
      <c r="MIJ51" s="1847"/>
      <c r="MIK51" s="1847">
        <f t="shared" ref="MIK51" si="12701">MII51*$C$51</f>
        <v>1.5334853411660008E+52</v>
      </c>
      <c r="MIL51" s="1847"/>
      <c r="MIM51" s="1847">
        <f t="shared" ref="MIM51" si="12702">MIK51*$C$51</f>
        <v>1.5718224746951506E+52</v>
      </c>
      <c r="MIN51" s="1847"/>
      <c r="MIO51" s="1847">
        <f t="shared" ref="MIO51" si="12703">MIM51*$C$51</f>
        <v>1.6111180365625292E+52</v>
      </c>
      <c r="MIP51" s="1847"/>
      <c r="MIQ51" s="1847">
        <f t="shared" ref="MIQ51" si="12704">MIO51*$C$51</f>
        <v>1.6513959874765922E+52</v>
      </c>
      <c r="MIR51" s="1847"/>
      <c r="MIS51" s="1847">
        <f t="shared" ref="MIS51" si="12705">MIQ51*$C$51</f>
        <v>1.692680887163507E+52</v>
      </c>
      <c r="MIT51" s="1847"/>
      <c r="MIU51" s="1847">
        <f t="shared" ref="MIU51" si="12706">MIS51*$C$51</f>
        <v>1.7349979093425944E+52</v>
      </c>
      <c r="MIV51" s="1847"/>
      <c r="MIW51" s="1847">
        <f t="shared" ref="MIW51" si="12707">MIU51*$C$51</f>
        <v>1.778372857076159E+52</v>
      </c>
      <c r="MIX51" s="1847"/>
      <c r="MIY51" s="1847">
        <f t="shared" ref="MIY51" si="12708">MIW51*$C$51</f>
        <v>1.8228321785030629E+52</v>
      </c>
      <c r="MIZ51" s="1847"/>
      <c r="MJA51" s="1847">
        <f t="shared" ref="MJA51" si="12709">MIY51*$C$51</f>
        <v>1.8684029829656393E+52</v>
      </c>
      <c r="MJB51" s="1847"/>
      <c r="MJC51" s="1847">
        <f t="shared" ref="MJC51" si="12710">MJA51*$C$51</f>
        <v>1.9151130575397801E+52</v>
      </c>
      <c r="MJD51" s="1847"/>
      <c r="MJE51" s="1847">
        <f t="shared" ref="MJE51" si="12711">MJC51*$C$51</f>
        <v>1.9629908839782744E+52</v>
      </c>
      <c r="MJF51" s="1847"/>
      <c r="MJG51" s="1847">
        <f t="shared" ref="MJG51" si="12712">MJE51*$C$51</f>
        <v>2.0120656560777311E+52</v>
      </c>
      <c r="MJH51" s="1847"/>
      <c r="MJI51" s="1847">
        <f t="shared" ref="MJI51" si="12713">MJG51*$C$51</f>
        <v>2.0623672974796741E+52</v>
      </c>
      <c r="MJJ51" s="1847"/>
      <c r="MJK51" s="1847">
        <f t="shared" ref="MJK51" si="12714">MJI51*$C$51</f>
        <v>2.1139264799166657E+52</v>
      </c>
      <c r="MJL51" s="1847"/>
      <c r="MJM51" s="1847">
        <f t="shared" ref="MJM51" si="12715">MJK51*$C$51</f>
        <v>2.1667746419145822E+52</v>
      </c>
      <c r="MJN51" s="1847"/>
      <c r="MJO51" s="1847">
        <f t="shared" ref="MJO51" si="12716">MJM51*$C$51</f>
        <v>2.2209440079624464E+52</v>
      </c>
      <c r="MJP51" s="1847"/>
      <c r="MJQ51" s="1847">
        <f t="shared" ref="MJQ51" si="12717">MJO51*$C$51</f>
        <v>2.2764676081615073E+52</v>
      </c>
      <c r="MJR51" s="1847"/>
      <c r="MJS51" s="1847">
        <f t="shared" ref="MJS51" si="12718">MJQ51*$C$51</f>
        <v>2.3333792983655447E+52</v>
      </c>
      <c r="MJT51" s="1847"/>
      <c r="MJU51" s="1847">
        <f t="shared" ref="MJU51" si="12719">MJS51*$C$51</f>
        <v>2.3917137808246831E+52</v>
      </c>
      <c r="MJV51" s="1847"/>
      <c r="MJW51" s="1847">
        <f t="shared" ref="MJW51" si="12720">MJU51*$C$51</f>
        <v>2.4515066253452998E+52</v>
      </c>
      <c r="MJX51" s="1847"/>
      <c r="MJY51" s="1847">
        <f t="shared" ref="MJY51" si="12721">MJW51*$C$51</f>
        <v>2.5127942909789321E+52</v>
      </c>
      <c r="MJZ51" s="1847"/>
      <c r="MKA51" s="1847">
        <f t="shared" ref="MKA51" si="12722">MJY51*$C$51</f>
        <v>2.5756141482534053E+52</v>
      </c>
      <c r="MKB51" s="1847"/>
      <c r="MKC51" s="1847">
        <f t="shared" ref="MKC51" si="12723">MKA51*$C$51</f>
        <v>2.6400045019597402E+52</v>
      </c>
      <c r="MKD51" s="1847"/>
      <c r="MKE51" s="1847">
        <f t="shared" ref="MKE51" si="12724">MKC51*$C$51</f>
        <v>2.7060046145087336E+52</v>
      </c>
      <c r="MKF51" s="1847"/>
      <c r="MKG51" s="1847">
        <f t="shared" ref="MKG51" si="12725">MKE51*$C$51</f>
        <v>2.7736547298714517E+52</v>
      </c>
      <c r="MKH51" s="1847"/>
      <c r="MKI51" s="1847">
        <f t="shared" ref="MKI51" si="12726">MKG51*$C$51</f>
        <v>2.8429960981182378E+52</v>
      </c>
      <c r="MKJ51" s="1847"/>
      <c r="MKK51" s="1847">
        <f t="shared" ref="MKK51" si="12727">MKI51*$C$51</f>
        <v>2.9140710005711934E+52</v>
      </c>
      <c r="MKL51" s="1847"/>
      <c r="MKM51" s="1847">
        <f t="shared" ref="MKM51" si="12728">MKK51*$C$51</f>
        <v>2.9869227755854729E+52</v>
      </c>
      <c r="MKN51" s="1847"/>
      <c r="MKO51" s="1847">
        <f t="shared" ref="MKO51" si="12729">MKM51*$C$51</f>
        <v>3.0615958449751097E+52</v>
      </c>
      <c r="MKP51" s="1847"/>
      <c r="MKQ51" s="1847">
        <f t="shared" ref="MKQ51" si="12730">MKO51*$C$51</f>
        <v>3.1381357410994874E+52</v>
      </c>
      <c r="MKR51" s="1847"/>
      <c r="MKS51" s="1847">
        <f t="shared" ref="MKS51" si="12731">MKQ51*$C$51</f>
        <v>3.2165891346269743E+52</v>
      </c>
      <c r="MKT51" s="1847"/>
      <c r="MKU51" s="1847">
        <f t="shared" ref="MKU51" si="12732">MKS51*$C$51</f>
        <v>3.2970038629926485E+52</v>
      </c>
      <c r="MKV51" s="1847"/>
      <c r="MKW51" s="1847">
        <f t="shared" ref="MKW51" si="12733">MKU51*$C$51</f>
        <v>3.3794289595674643E+52</v>
      </c>
      <c r="MKX51" s="1847"/>
      <c r="MKY51" s="1847">
        <f t="shared" ref="MKY51" si="12734">MKW51*$C$51</f>
        <v>3.4639146835566505E+52</v>
      </c>
      <c r="MKZ51" s="1847"/>
      <c r="MLA51" s="1847">
        <f t="shared" ref="MLA51" si="12735">MKY51*$C$51</f>
        <v>3.5505125506455665E+52</v>
      </c>
      <c r="MLB51" s="1847"/>
      <c r="MLC51" s="1847">
        <f t="shared" ref="MLC51" si="12736">MLA51*$C$51</f>
        <v>3.6392753644117052E+52</v>
      </c>
      <c r="MLD51" s="1847"/>
      <c r="MLE51" s="1847">
        <f t="shared" ref="MLE51" si="12737">MLC51*$C$51</f>
        <v>3.7302572485219977E+52</v>
      </c>
      <c r="MLF51" s="1847"/>
      <c r="MLG51" s="1847">
        <f t="shared" ref="MLG51" si="12738">MLE51*$C$51</f>
        <v>3.8235136797350472E+52</v>
      </c>
      <c r="MLH51" s="1847"/>
      <c r="MLI51" s="1847">
        <f t="shared" ref="MLI51" si="12739">MLG51*$C$51</f>
        <v>3.9191015217284232E+52</v>
      </c>
      <c r="MLJ51" s="1847"/>
      <c r="MLK51" s="1847">
        <f t="shared" ref="MLK51" si="12740">MLI51*$C$51</f>
        <v>4.0170790597716334E+52</v>
      </c>
      <c r="MLL51" s="1847"/>
      <c r="MLM51" s="1847">
        <f t="shared" ref="MLM51" si="12741">MLK51*$C$51</f>
        <v>4.117506036265924E+52</v>
      </c>
      <c r="MLN51" s="1847"/>
      <c r="MLO51" s="1847">
        <f t="shared" ref="MLO51" si="12742">MLM51*$C$51</f>
        <v>4.2204436871725718E+52</v>
      </c>
      <c r="MLP51" s="1847"/>
      <c r="MLQ51" s="1847">
        <f t="shared" ref="MLQ51" si="12743">MLO51*$C$51</f>
        <v>4.3259547793518857E+52</v>
      </c>
      <c r="MLR51" s="1847"/>
      <c r="MLS51" s="1847">
        <f t="shared" ref="MLS51" si="12744">MLQ51*$C$51</f>
        <v>4.4341036488356825E+52</v>
      </c>
      <c r="MLT51" s="1847"/>
      <c r="MLU51" s="1847">
        <f t="shared" ref="MLU51" si="12745">MLS51*$C$51</f>
        <v>4.5449562400565743E+52</v>
      </c>
      <c r="MLV51" s="1847"/>
      <c r="MLW51" s="1847">
        <f t="shared" ref="MLW51" si="12746">MLU51*$C$51</f>
        <v>4.6585801460579885E+52</v>
      </c>
      <c r="MLX51" s="1847"/>
      <c r="MLY51" s="1847">
        <f t="shared" ref="MLY51" si="12747">MLW51*$C$51</f>
        <v>4.775044649709438E+52</v>
      </c>
      <c r="MLZ51" s="1847"/>
      <c r="MMA51" s="1847">
        <f t="shared" ref="MMA51" si="12748">MLY51*$C$51</f>
        <v>4.8944207659521738E+52</v>
      </c>
      <c r="MMB51" s="1847"/>
      <c r="MMC51" s="1847">
        <f t="shared" ref="MMC51" si="12749">MMA51*$C$51</f>
        <v>5.0167812851009777E+52</v>
      </c>
      <c r="MMD51" s="1847"/>
      <c r="MME51" s="1847">
        <f t="shared" ref="MME51" si="12750">MMC51*$C$51</f>
        <v>5.1422008172285016E+52</v>
      </c>
      <c r="MMF51" s="1847"/>
      <c r="MMG51" s="1847">
        <f t="shared" ref="MMG51" si="12751">MME51*$C$51</f>
        <v>5.270755837659214E+52</v>
      </c>
      <c r="MMH51" s="1847"/>
      <c r="MMI51" s="1847">
        <f t="shared" ref="MMI51" si="12752">MMG51*$C$51</f>
        <v>5.4025247336006944E+52</v>
      </c>
      <c r="MMJ51" s="1847"/>
      <c r="MMK51" s="1847">
        <f t="shared" ref="MMK51" si="12753">MMI51*$C$51</f>
        <v>5.5375878519407117E+52</v>
      </c>
      <c r="MML51" s="1847"/>
      <c r="MMM51" s="1847">
        <f t="shared" ref="MMM51" si="12754">MMK51*$C$51</f>
        <v>5.6760275482392288E+52</v>
      </c>
      <c r="MMN51" s="1847"/>
      <c r="MMO51" s="1847">
        <f t="shared" ref="MMO51" si="12755">MMM51*$C$51</f>
        <v>5.8179282369452087E+52</v>
      </c>
      <c r="MMP51" s="1847"/>
      <c r="MMQ51" s="1847">
        <f t="shared" ref="MMQ51" si="12756">MMO51*$C$51</f>
        <v>5.9633764428688386E+52</v>
      </c>
      <c r="MMR51" s="1847"/>
      <c r="MMS51" s="1847">
        <f t="shared" ref="MMS51" si="12757">MMQ51*$C$51</f>
        <v>6.112460853940559E+52</v>
      </c>
      <c r="MMT51" s="1847"/>
      <c r="MMU51" s="1847">
        <f t="shared" ref="MMU51" si="12758">MMS51*$C$51</f>
        <v>6.2652723752890729E+52</v>
      </c>
      <c r="MMV51" s="1847"/>
      <c r="MMW51" s="1847">
        <f t="shared" ref="MMW51" si="12759">MMU51*$C$51</f>
        <v>6.4219041846712989E+52</v>
      </c>
      <c r="MMX51" s="1847"/>
      <c r="MMY51" s="1847">
        <f t="shared" ref="MMY51" si="12760">MMW51*$C$51</f>
        <v>6.5824517892880809E+52</v>
      </c>
      <c r="MMZ51" s="1847"/>
      <c r="MNA51" s="1847">
        <f t="shared" ref="MNA51" si="12761">MMY51*$C$51</f>
        <v>6.7470130840202819E+52</v>
      </c>
      <c r="MNB51" s="1847"/>
      <c r="MNC51" s="1847">
        <f t="shared" ref="MNC51" si="12762">MNA51*$C$51</f>
        <v>6.9156884111207879E+52</v>
      </c>
      <c r="MND51" s="1847"/>
      <c r="MNE51" s="1847">
        <f t="shared" ref="MNE51" si="12763">MNC51*$C$51</f>
        <v>7.0885806213988066E+52</v>
      </c>
      <c r="MNF51" s="1847"/>
      <c r="MNG51" s="1847">
        <f t="shared" ref="MNG51" si="12764">MNE51*$C$51</f>
        <v>7.2657951369337759E+52</v>
      </c>
      <c r="MNH51" s="1847"/>
      <c r="MNI51" s="1847">
        <f t="shared" ref="MNI51" si="12765">MNG51*$C$51</f>
        <v>7.4474400153571192E+52</v>
      </c>
      <c r="MNJ51" s="1847"/>
      <c r="MNK51" s="1847">
        <f t="shared" ref="MNK51" si="12766">MNI51*$C$51</f>
        <v>7.6336260157410463E+52</v>
      </c>
      <c r="MNL51" s="1847"/>
      <c r="MNM51" s="1847">
        <f t="shared" ref="MNM51" si="12767">MNK51*$C$51</f>
        <v>7.8244666661345714E+52</v>
      </c>
      <c r="MNN51" s="1847"/>
      <c r="MNO51" s="1847">
        <f t="shared" ref="MNO51" si="12768">MNM51*$C$51</f>
        <v>8.0200783327879349E+52</v>
      </c>
      <c r="MNP51" s="1847"/>
      <c r="MNQ51" s="1847">
        <f t="shared" ref="MNQ51" si="12769">MNO51*$C$51</f>
        <v>8.2205802911076323E+52</v>
      </c>
      <c r="MNR51" s="1847"/>
      <c r="MNS51" s="1847">
        <f t="shared" ref="MNS51" si="12770">MNQ51*$C$51</f>
        <v>8.4260947983853219E+52</v>
      </c>
      <c r="MNT51" s="1847"/>
      <c r="MNU51" s="1847">
        <f t="shared" ref="MNU51" si="12771">MNS51*$C$51</f>
        <v>8.6367471683449537E+52</v>
      </c>
      <c r="MNV51" s="1847"/>
      <c r="MNW51" s="1847">
        <f t="shared" ref="MNW51" si="12772">MNU51*$C$51</f>
        <v>8.8526658475535769E+52</v>
      </c>
      <c r="MNX51" s="1847"/>
      <c r="MNY51" s="1847">
        <f t="shared" ref="MNY51" si="12773">MNW51*$C$51</f>
        <v>9.0739824937424157E+52</v>
      </c>
      <c r="MNZ51" s="1847"/>
      <c r="MOA51" s="1847">
        <f t="shared" ref="MOA51" si="12774">MNY51*$C$51</f>
        <v>9.3008320560859752E+52</v>
      </c>
      <c r="MOB51" s="1847"/>
      <c r="MOC51" s="1847">
        <f t="shared" ref="MOC51" si="12775">MOA51*$C$51</f>
        <v>9.5333528574881234E+52</v>
      </c>
      <c r="MOD51" s="1847"/>
      <c r="MOE51" s="1847">
        <f t="shared" ref="MOE51" si="12776">MOC51*$C$51</f>
        <v>9.7716866789253254E+52</v>
      </c>
      <c r="MOF51" s="1847"/>
      <c r="MOG51" s="1847">
        <f t="shared" ref="MOG51" si="12777">MOE51*$C$51</f>
        <v>1.0015978845898458E+53</v>
      </c>
      <c r="MOH51" s="1847"/>
      <c r="MOI51" s="1847">
        <f t="shared" ref="MOI51" si="12778">MOG51*$C$51</f>
        <v>1.0266378317045918E+53</v>
      </c>
      <c r="MOJ51" s="1847"/>
      <c r="MOK51" s="1847">
        <f t="shared" ref="MOK51" si="12779">MOI51*$C$51</f>
        <v>1.0523037774972066E+53</v>
      </c>
      <c r="MOL51" s="1847"/>
      <c r="MOM51" s="1847">
        <f t="shared" ref="MOM51" si="12780">MOK51*$C$51</f>
        <v>1.0786113719346368E+53</v>
      </c>
      <c r="MON51" s="1847"/>
      <c r="MOO51" s="1847">
        <f t="shared" ref="MOO51" si="12781">MOM51*$C$51</f>
        <v>1.1055766562330026E+53</v>
      </c>
      <c r="MOP51" s="1847"/>
      <c r="MOQ51" s="1847">
        <f t="shared" ref="MOQ51" si="12782">MOO51*$C$51</f>
        <v>1.1332160726388275E+53</v>
      </c>
      <c r="MOR51" s="1847"/>
      <c r="MOS51" s="1847">
        <f t="shared" ref="MOS51" si="12783">MOQ51*$C$51</f>
        <v>1.1615464744547982E+53</v>
      </c>
      <c r="MOT51" s="1847"/>
      <c r="MOU51" s="1847">
        <f t="shared" ref="MOU51" si="12784">MOS51*$C$51</f>
        <v>1.1905851363161679E+53</v>
      </c>
      <c r="MOV51" s="1847"/>
      <c r="MOW51" s="1847">
        <f t="shared" ref="MOW51" si="12785">MOU51*$C$51</f>
        <v>1.2203497647240719E+53</v>
      </c>
      <c r="MOX51" s="1847"/>
      <c r="MOY51" s="1847">
        <f t="shared" ref="MOY51" si="12786">MOW51*$C$51</f>
        <v>1.2508585088421737E+53</v>
      </c>
      <c r="MOZ51" s="1847"/>
      <c r="MPA51" s="1847">
        <f t="shared" ref="MPA51" si="12787">MOY51*$C$51</f>
        <v>1.2821299715632279E+53</v>
      </c>
      <c r="MPB51" s="1847"/>
      <c r="MPC51" s="1847">
        <f t="shared" ref="MPC51" si="12788">MPA51*$C$51</f>
        <v>1.3141832208523085E+53</v>
      </c>
      <c r="MPD51" s="1847"/>
      <c r="MPE51" s="1847">
        <f t="shared" ref="MPE51" si="12789">MPC51*$C$51</f>
        <v>1.347037801373616E+53</v>
      </c>
      <c r="MPF51" s="1847"/>
      <c r="MPG51" s="1847">
        <f t="shared" ref="MPG51" si="12790">MPE51*$C$51</f>
        <v>1.3807137464079562E+53</v>
      </c>
      <c r="MPH51" s="1847"/>
      <c r="MPI51" s="1847">
        <f t="shared" ref="MPI51" si="12791">MPG51*$C$51</f>
        <v>1.4152315900681549E+53</v>
      </c>
      <c r="MPJ51" s="1847"/>
      <c r="MPK51" s="1847">
        <f t="shared" ref="MPK51" si="12792">MPI51*$C$51</f>
        <v>1.4506123798198586E+53</v>
      </c>
      <c r="MPL51" s="1847"/>
      <c r="MPM51" s="1847">
        <f t="shared" ref="MPM51" si="12793">MPK51*$C$51</f>
        <v>1.4868776893153549E+53</v>
      </c>
      <c r="MPN51" s="1847"/>
      <c r="MPO51" s="1847">
        <f t="shared" ref="MPO51" si="12794">MPM51*$C$51</f>
        <v>1.5240496315482386E+53</v>
      </c>
      <c r="MPP51" s="1847"/>
      <c r="MPQ51" s="1847">
        <f t="shared" ref="MPQ51" si="12795">MPO51*$C$51</f>
        <v>1.5621508723369445E+53</v>
      </c>
      <c r="MPR51" s="1847"/>
      <c r="MPS51" s="1847">
        <f t="shared" ref="MPS51" si="12796">MPQ51*$C$51</f>
        <v>1.601204644145368E+53</v>
      </c>
      <c r="MPT51" s="1847"/>
      <c r="MPU51" s="1847">
        <f t="shared" ref="MPU51" si="12797">MPS51*$C$51</f>
        <v>1.641234760249002E+53</v>
      </c>
      <c r="MPV51" s="1847"/>
      <c r="MPW51" s="1847">
        <f t="shared" ref="MPW51" si="12798">MPU51*$C$51</f>
        <v>1.682265629255227E+53</v>
      </c>
      <c r="MPX51" s="1847"/>
      <c r="MPY51" s="1847">
        <f t="shared" ref="MPY51" si="12799">MPW51*$C$51</f>
        <v>1.7243222699866074E+53</v>
      </c>
      <c r="MPZ51" s="1847"/>
      <c r="MQA51" s="1847">
        <f t="shared" ref="MQA51" si="12800">MPY51*$C$51</f>
        <v>1.7674303267362724E+53</v>
      </c>
      <c r="MQB51" s="1847"/>
      <c r="MQC51" s="1847">
        <f t="shared" ref="MQC51" si="12801">MQA51*$C$51</f>
        <v>1.811616084904679E+53</v>
      </c>
      <c r="MQD51" s="1847"/>
      <c r="MQE51" s="1847">
        <f t="shared" ref="MQE51" si="12802">MQC51*$C$51</f>
        <v>1.8569064870272958E+53</v>
      </c>
      <c r="MQF51" s="1847"/>
      <c r="MQG51" s="1847">
        <f t="shared" ref="MQG51" si="12803">MQE51*$C$51</f>
        <v>1.9033291492029781E+53</v>
      </c>
      <c r="MQH51" s="1847"/>
      <c r="MQI51" s="1847">
        <f t="shared" ref="MQI51" si="12804">MQG51*$C$51</f>
        <v>1.9509123779330523E+53</v>
      </c>
      <c r="MQJ51" s="1847"/>
      <c r="MQK51" s="1847">
        <f t="shared" ref="MQK51" si="12805">MQI51*$C$51</f>
        <v>1.9996851873813786E+53</v>
      </c>
      <c r="MQL51" s="1847"/>
      <c r="MQM51" s="1847">
        <f t="shared" ref="MQM51" si="12806">MQK51*$C$51</f>
        <v>2.0496773170659127E+53</v>
      </c>
      <c r="MQN51" s="1847"/>
      <c r="MQO51" s="1847">
        <f t="shared" ref="MQO51" si="12807">MQM51*$C$51</f>
        <v>2.1009192499925604E+53</v>
      </c>
      <c r="MQP51" s="1847"/>
      <c r="MQQ51" s="1847">
        <f t="shared" ref="MQQ51" si="12808">MQO51*$C$51</f>
        <v>2.1534422312423742E+53</v>
      </c>
      <c r="MQR51" s="1847"/>
      <c r="MQS51" s="1847">
        <f t="shared" ref="MQS51" si="12809">MQQ51*$C$51</f>
        <v>2.2072782870234333E+53</v>
      </c>
      <c r="MQT51" s="1847"/>
      <c r="MQU51" s="1847">
        <f t="shared" ref="MQU51" si="12810">MQS51*$C$51</f>
        <v>2.2624602441990191E+53</v>
      </c>
      <c r="MQV51" s="1847"/>
      <c r="MQW51" s="1847">
        <f t="shared" ref="MQW51" si="12811">MQU51*$C$51</f>
        <v>2.3190217503039946E+53</v>
      </c>
      <c r="MQX51" s="1847"/>
      <c r="MQY51" s="1847">
        <f t="shared" ref="MQY51" si="12812">MQW51*$C$51</f>
        <v>2.376997294061594E+53</v>
      </c>
      <c r="MQZ51" s="1847"/>
      <c r="MRA51" s="1847">
        <f t="shared" ref="MRA51" si="12813">MQY51*$C$51</f>
        <v>2.4364222264131337E+53</v>
      </c>
      <c r="MRB51" s="1847"/>
      <c r="MRC51" s="1847">
        <f t="shared" ref="MRC51" si="12814">MRA51*$C$51</f>
        <v>2.4973327820734616E+53</v>
      </c>
      <c r="MRD51" s="1847"/>
      <c r="MRE51" s="1847">
        <f t="shared" ref="MRE51" si="12815">MRC51*$C$51</f>
        <v>2.5597661016252982E+53</v>
      </c>
      <c r="MRF51" s="1847"/>
      <c r="MRG51" s="1847">
        <f t="shared" ref="MRG51" si="12816">MRE51*$C$51</f>
        <v>2.6237602541659305E+53</v>
      </c>
      <c r="MRH51" s="1847"/>
      <c r="MRI51" s="1847">
        <f t="shared" ref="MRI51" si="12817">MRG51*$C$51</f>
        <v>2.6893542605200783E+53</v>
      </c>
      <c r="MRJ51" s="1847"/>
      <c r="MRK51" s="1847">
        <f t="shared" ref="MRK51" si="12818">MRI51*$C$51</f>
        <v>2.7565881170330802E+53</v>
      </c>
      <c r="MRL51" s="1847"/>
      <c r="MRM51" s="1847">
        <f t="shared" ref="MRM51" si="12819">MRK51*$C$51</f>
        <v>2.8255028199589069E+53</v>
      </c>
      <c r="MRN51" s="1847"/>
      <c r="MRO51" s="1847">
        <f t="shared" ref="MRO51" si="12820">MRM51*$C$51</f>
        <v>2.8961403904578792E+53</v>
      </c>
      <c r="MRP51" s="1847"/>
      <c r="MRQ51" s="1847">
        <f t="shared" ref="MRQ51" si="12821">MRO51*$C$51</f>
        <v>2.968543900219326E+53</v>
      </c>
      <c r="MRR51" s="1847"/>
      <c r="MRS51" s="1847">
        <f t="shared" ref="MRS51" si="12822">MRQ51*$C$51</f>
        <v>3.0427574977248087E+53</v>
      </c>
      <c r="MRT51" s="1847"/>
      <c r="MRU51" s="1847">
        <f t="shared" ref="MRU51" si="12823">MRS51*$C$51</f>
        <v>3.1188264351679287E+53</v>
      </c>
      <c r="MRV51" s="1847"/>
      <c r="MRW51" s="1847">
        <f t="shared" ref="MRW51" si="12824">MRU51*$C$51</f>
        <v>3.1967970960471266E+53</v>
      </c>
      <c r="MRX51" s="1847"/>
      <c r="MRY51" s="1847">
        <f t="shared" ref="MRY51" si="12825">MRW51*$C$51</f>
        <v>3.2767170234483046E+53</v>
      </c>
      <c r="MRZ51" s="1847"/>
      <c r="MSA51" s="1847">
        <f t="shared" ref="MSA51" si="12826">MRY51*$C$51</f>
        <v>3.3586349490345117E+53</v>
      </c>
      <c r="MSB51" s="1847"/>
      <c r="MSC51" s="1847">
        <f t="shared" ref="MSC51" si="12827">MSA51*$C$51</f>
        <v>3.4426008227603743E+53</v>
      </c>
      <c r="MSD51" s="1847"/>
      <c r="MSE51" s="1847">
        <f t="shared" ref="MSE51" si="12828">MSC51*$C$51</f>
        <v>3.5286658433293832E+53</v>
      </c>
      <c r="MSF51" s="1847"/>
      <c r="MSG51" s="1847">
        <f t="shared" ref="MSG51" si="12829">MSE51*$C$51</f>
        <v>3.6168824894126175E+53</v>
      </c>
      <c r="MSH51" s="1847"/>
      <c r="MSI51" s="1847">
        <f t="shared" ref="MSI51" si="12830">MSG51*$C$51</f>
        <v>3.7073045516479324E+53</v>
      </c>
      <c r="MSJ51" s="1847"/>
      <c r="MSK51" s="1847">
        <f t="shared" ref="MSK51" si="12831">MSI51*$C$51</f>
        <v>3.7999871654391304E+53</v>
      </c>
      <c r="MSL51" s="1847"/>
      <c r="MSM51" s="1847">
        <f t="shared" ref="MSM51" si="12832">MSK51*$C$51</f>
        <v>3.8949868445751083E+53</v>
      </c>
      <c r="MSN51" s="1847"/>
      <c r="MSO51" s="1847">
        <f t="shared" ref="MSO51" si="12833">MSM51*$C$51</f>
        <v>3.9923615156894859E+53</v>
      </c>
      <c r="MSP51" s="1847"/>
      <c r="MSQ51" s="1847">
        <f t="shared" ref="MSQ51" si="12834">MSO51*$C$51</f>
        <v>4.0921705535817227E+53</v>
      </c>
      <c r="MSR51" s="1847"/>
      <c r="MSS51" s="1847">
        <f t="shared" ref="MSS51" si="12835">MSQ51*$C$51</f>
        <v>4.1944748174212652E+53</v>
      </c>
      <c r="MST51" s="1847"/>
      <c r="MSU51" s="1847">
        <f t="shared" ref="MSU51" si="12836">MSS51*$C$51</f>
        <v>4.2993366878567967E+53</v>
      </c>
      <c r="MSV51" s="1847"/>
      <c r="MSW51" s="1847">
        <f t="shared" ref="MSW51" si="12837">MSU51*$C$51</f>
        <v>4.406820105053216E+53</v>
      </c>
      <c r="MSX51" s="1847"/>
      <c r="MSY51" s="1847">
        <f t="shared" ref="MSY51" si="12838">MSW51*$C$51</f>
        <v>4.5169906076795461E+53</v>
      </c>
      <c r="MSZ51" s="1847"/>
      <c r="MTA51" s="1847">
        <f t="shared" ref="MTA51" si="12839">MSY51*$C$51</f>
        <v>4.6299153728715339E+53</v>
      </c>
      <c r="MTB51" s="1847"/>
      <c r="MTC51" s="1847">
        <f t="shared" ref="MTC51" si="12840">MTA51*$C$51</f>
        <v>4.7456632571933216E+53</v>
      </c>
      <c r="MTD51" s="1847"/>
      <c r="MTE51" s="1847">
        <f t="shared" ref="MTE51" si="12841">MTC51*$C$51</f>
        <v>4.8643048386231545E+53</v>
      </c>
      <c r="MTF51" s="1847"/>
      <c r="MTG51" s="1847">
        <f t="shared" ref="MTG51" si="12842">MTE51*$C$51</f>
        <v>4.9859124595887326E+53</v>
      </c>
      <c r="MTH51" s="1847"/>
      <c r="MTI51" s="1847">
        <f t="shared" ref="MTI51" si="12843">MTG51*$C$51</f>
        <v>5.1105602710784506E+53</v>
      </c>
      <c r="MTJ51" s="1847"/>
      <c r="MTK51" s="1847">
        <f t="shared" ref="MTK51" si="12844">MTI51*$C$51</f>
        <v>5.2383242778554115E+53</v>
      </c>
      <c r="MTL51" s="1847"/>
      <c r="MTM51" s="1847">
        <f t="shared" ref="MTM51" si="12845">MTK51*$C$51</f>
        <v>5.3692823848017961E+53</v>
      </c>
      <c r="MTN51" s="1847"/>
      <c r="MTO51" s="1847">
        <f t="shared" ref="MTO51" si="12846">MTM51*$C$51</f>
        <v>5.5035144444218408E+53</v>
      </c>
      <c r="MTP51" s="1847"/>
      <c r="MTQ51" s="1847">
        <f t="shared" ref="MTQ51" si="12847">MTO51*$C$51</f>
        <v>5.6411023055323865E+53</v>
      </c>
      <c r="MTR51" s="1847"/>
      <c r="MTS51" s="1847">
        <f t="shared" ref="MTS51" si="12848">MTQ51*$C$51</f>
        <v>5.7821298631706957E+53</v>
      </c>
      <c r="MTT51" s="1847"/>
      <c r="MTU51" s="1847">
        <f t="shared" ref="MTU51" si="12849">MTS51*$C$51</f>
        <v>5.9266831097499622E+53</v>
      </c>
      <c r="MTV51" s="1847"/>
      <c r="MTW51" s="1847">
        <f t="shared" ref="MTW51" si="12850">MTU51*$C$51</f>
        <v>6.0748501874937107E+53</v>
      </c>
      <c r="MTX51" s="1847"/>
      <c r="MTY51" s="1847">
        <f t="shared" ref="MTY51" si="12851">MTW51*$C$51</f>
        <v>6.2267214421810532E+53</v>
      </c>
      <c r="MTZ51" s="1847"/>
      <c r="MUA51" s="1847">
        <f t="shared" ref="MUA51" si="12852">MTY51*$C$51</f>
        <v>6.3823894782355788E+53</v>
      </c>
      <c r="MUB51" s="1847"/>
      <c r="MUC51" s="1847">
        <f t="shared" ref="MUC51" si="12853">MUA51*$C$51</f>
        <v>6.5419492151914681E+53</v>
      </c>
      <c r="MUD51" s="1847"/>
      <c r="MUE51" s="1847">
        <f t="shared" ref="MUE51" si="12854">MUC51*$C$51</f>
        <v>6.7054979455712542E+53</v>
      </c>
      <c r="MUF51" s="1847"/>
      <c r="MUG51" s="1847">
        <f t="shared" ref="MUG51" si="12855">MUE51*$C$51</f>
        <v>6.873135394210535E+53</v>
      </c>
      <c r="MUH51" s="1847"/>
      <c r="MUI51" s="1847">
        <f t="shared" ref="MUI51" si="12856">MUG51*$C$51</f>
        <v>7.0449637790657975E+53</v>
      </c>
      <c r="MUJ51" s="1847"/>
      <c r="MUK51" s="1847">
        <f t="shared" ref="MUK51" si="12857">MUI51*$C$51</f>
        <v>7.2210878735424417E+53</v>
      </c>
      <c r="MUL51" s="1847"/>
      <c r="MUM51" s="1847">
        <f t="shared" ref="MUM51" si="12858">MUK51*$C$51</f>
        <v>7.4016150703810022E+53</v>
      </c>
      <c r="MUN51" s="1847"/>
      <c r="MUO51" s="1847">
        <f t="shared" ref="MUO51" si="12859">MUM51*$C$51</f>
        <v>7.5866554471405269E+53</v>
      </c>
      <c r="MUP51" s="1847"/>
      <c r="MUQ51" s="1847">
        <f t="shared" ref="MUQ51" si="12860">MUO51*$C$51</f>
        <v>7.7763218333190387E+53</v>
      </c>
      <c r="MUR51" s="1847"/>
      <c r="MUS51" s="1847">
        <f t="shared" ref="MUS51" si="12861">MUQ51*$C$51</f>
        <v>7.9707298791520133E+53</v>
      </c>
      <c r="MUT51" s="1847"/>
      <c r="MUU51" s="1847">
        <f t="shared" ref="MUU51" si="12862">MUS51*$C$51</f>
        <v>8.1699981261308135E+53</v>
      </c>
      <c r="MUV51" s="1847"/>
      <c r="MUW51" s="1847">
        <f t="shared" ref="MUW51" si="12863">MUU51*$C$51</f>
        <v>8.3742480792840837E+53</v>
      </c>
      <c r="MUX51" s="1847"/>
      <c r="MUY51" s="1847">
        <f t="shared" ref="MUY51" si="12864">MUW51*$C$51</f>
        <v>8.5836042812661851E+53</v>
      </c>
      <c r="MUZ51" s="1847"/>
      <c r="MVA51" s="1847">
        <f t="shared" ref="MVA51" si="12865">MUY51*$C$51</f>
        <v>8.7981943882978397E+53</v>
      </c>
      <c r="MVB51" s="1847"/>
      <c r="MVC51" s="1847">
        <f t="shared" ref="MVC51" si="12866">MVA51*$C$51</f>
        <v>9.0181492480052844E+53</v>
      </c>
      <c r="MVD51" s="1847"/>
      <c r="MVE51" s="1847">
        <f t="shared" ref="MVE51" si="12867">MVC51*$C$51</f>
        <v>9.2436029792054149E+53</v>
      </c>
      <c r="MVF51" s="1847"/>
      <c r="MVG51" s="1847">
        <f t="shared" ref="MVG51" si="12868">MVE51*$C$51</f>
        <v>9.4746930536855496E+53</v>
      </c>
      <c r="MVH51" s="1847"/>
      <c r="MVI51" s="1847">
        <f t="shared" ref="MVI51" si="12869">MVG51*$C$51</f>
        <v>9.7115603800276873E+53</v>
      </c>
      <c r="MVJ51" s="1847"/>
      <c r="MVK51" s="1847">
        <f t="shared" ref="MVK51" si="12870">MVI51*$C$51</f>
        <v>9.9543493895283791E+53</v>
      </c>
      <c r="MVL51" s="1847"/>
      <c r="MVM51" s="1847">
        <f t="shared" ref="MVM51" si="12871">MVK51*$C$51</f>
        <v>1.0203208124266587E+54</v>
      </c>
      <c r="MVN51" s="1847"/>
      <c r="MVO51" s="1847">
        <f t="shared" ref="MVO51" si="12872">MVM51*$C$51</f>
        <v>1.045828832737325E+54</v>
      </c>
      <c r="MVP51" s="1847"/>
      <c r="MVQ51" s="1847">
        <f t="shared" ref="MVQ51" si="12873">MVO51*$C$51</f>
        <v>1.0719745535557582E+54</v>
      </c>
      <c r="MVR51" s="1847"/>
      <c r="MVS51" s="1847">
        <f t="shared" ref="MVS51" si="12874">MVQ51*$C$51</f>
        <v>1.098773917394652E+54</v>
      </c>
      <c r="MVT51" s="1847"/>
      <c r="MVU51" s="1847">
        <f t="shared" ref="MVU51" si="12875">MVS51*$C$51</f>
        <v>1.1262432653295181E+54</v>
      </c>
      <c r="MVV51" s="1847"/>
      <c r="MVW51" s="1847">
        <f t="shared" ref="MVW51" si="12876">MVU51*$C$51</f>
        <v>1.1543993469627559E+54</v>
      </c>
      <c r="MVX51" s="1847"/>
      <c r="MVY51" s="1847">
        <f t="shared" ref="MVY51" si="12877">MVW51*$C$51</f>
        <v>1.1832593306368248E+54</v>
      </c>
      <c r="MVZ51" s="1847"/>
      <c r="MWA51" s="1847">
        <f t="shared" ref="MWA51" si="12878">MVY51*$C$51</f>
        <v>1.2128408139027453E+54</v>
      </c>
      <c r="MWB51" s="1847"/>
      <c r="MWC51" s="1847">
        <f t="shared" ref="MWC51" si="12879">MWA51*$C$51</f>
        <v>1.2431618342503138E+54</v>
      </c>
      <c r="MWD51" s="1847"/>
      <c r="MWE51" s="1847">
        <f t="shared" ref="MWE51" si="12880">MWC51*$C$51</f>
        <v>1.2742408801065715E+54</v>
      </c>
      <c r="MWF51" s="1847"/>
      <c r="MWG51" s="1847">
        <f t="shared" ref="MWG51" si="12881">MWE51*$C$51</f>
        <v>1.3060969021092357E+54</v>
      </c>
      <c r="MWH51" s="1847"/>
      <c r="MWI51" s="1847">
        <f t="shared" ref="MWI51" si="12882">MWG51*$C$51</f>
        <v>1.3387493246619664E+54</v>
      </c>
      <c r="MWJ51" s="1847"/>
      <c r="MWK51" s="1847">
        <f t="shared" ref="MWK51" si="12883">MWI51*$C$51</f>
        <v>1.3722180577785154E+54</v>
      </c>
      <c r="MWL51" s="1847"/>
      <c r="MWM51" s="1847">
        <f t="shared" ref="MWM51" si="12884">MWK51*$C$51</f>
        <v>1.4065235092229781E+54</v>
      </c>
      <c r="MWN51" s="1847"/>
      <c r="MWO51" s="1847">
        <f t="shared" ref="MWO51" si="12885">MWM51*$C$51</f>
        <v>1.4416865969535525E+54</v>
      </c>
      <c r="MWP51" s="1847"/>
      <c r="MWQ51" s="1847">
        <f t="shared" ref="MWQ51" si="12886">MWO51*$C$51</f>
        <v>1.4777287618773912E+54</v>
      </c>
      <c r="MWR51" s="1847"/>
      <c r="MWS51" s="1847">
        <f t="shared" ref="MWS51" si="12887">MWQ51*$C$51</f>
        <v>1.5146719809243258E+54</v>
      </c>
      <c r="MWT51" s="1847"/>
      <c r="MWU51" s="1847">
        <f t="shared" ref="MWU51" si="12888">MWS51*$C$51</f>
        <v>1.5525387804474337E+54</v>
      </c>
      <c r="MWV51" s="1847"/>
      <c r="MWW51" s="1847">
        <f t="shared" ref="MWW51" si="12889">MWU51*$C$51</f>
        <v>1.5913522499586195E+54</v>
      </c>
      <c r="MWX51" s="1847"/>
      <c r="MWY51" s="1847">
        <f t="shared" ref="MWY51" si="12890">MWW51*$C$51</f>
        <v>1.6311360562075848E+54</v>
      </c>
      <c r="MWZ51" s="1847"/>
      <c r="MXA51" s="1847">
        <f t="shared" ref="MXA51" si="12891">MWY51*$C$51</f>
        <v>1.6719144576127744E+54</v>
      </c>
      <c r="MXB51" s="1847"/>
      <c r="MXC51" s="1847">
        <f t="shared" ref="MXC51" si="12892">MXA51*$C$51</f>
        <v>1.7137123190530937E+54</v>
      </c>
      <c r="MXD51" s="1847"/>
      <c r="MXE51" s="1847">
        <f t="shared" ref="MXE51" si="12893">MXC51*$C$51</f>
        <v>1.756555127029421E+54</v>
      </c>
      <c r="MXF51" s="1847"/>
      <c r="MXG51" s="1847">
        <f t="shared" ref="MXG51" si="12894">MXE51*$C$51</f>
        <v>1.8004690052051565E+54</v>
      </c>
      <c r="MXH51" s="1847"/>
      <c r="MXI51" s="1847">
        <f t="shared" ref="MXI51" si="12895">MXG51*$C$51</f>
        <v>1.8454807303352853E+54</v>
      </c>
      <c r="MXJ51" s="1847"/>
      <c r="MXK51" s="1847">
        <f t="shared" ref="MXK51" si="12896">MXI51*$C$51</f>
        <v>1.8916177485936673E+54</v>
      </c>
      <c r="MXL51" s="1847"/>
      <c r="MXM51" s="1847">
        <f t="shared" ref="MXM51" si="12897">MXK51*$C$51</f>
        <v>1.9389081923085089E+54</v>
      </c>
      <c r="MXN51" s="1847"/>
      <c r="MXO51" s="1847">
        <f t="shared" ref="MXO51" si="12898">MXM51*$C$51</f>
        <v>1.9873808971162214E+54</v>
      </c>
      <c r="MXP51" s="1847"/>
      <c r="MXQ51" s="1847">
        <f t="shared" ref="MXQ51" si="12899">MXO51*$C$51</f>
        <v>2.0370654195441267E+54</v>
      </c>
      <c r="MXR51" s="1847"/>
      <c r="MXS51" s="1847">
        <f t="shared" ref="MXS51" si="12900">MXQ51*$C$51</f>
        <v>2.0879920550327299E+54</v>
      </c>
      <c r="MXT51" s="1847"/>
      <c r="MXU51" s="1847">
        <f t="shared" ref="MXU51" si="12901">MXS51*$C$51</f>
        <v>2.1401918564085479E+54</v>
      </c>
      <c r="MXV51" s="1847"/>
      <c r="MXW51" s="1847">
        <f t="shared" ref="MXW51" si="12902">MXU51*$C$51</f>
        <v>2.1936966528187613E+54</v>
      </c>
      <c r="MXX51" s="1847"/>
      <c r="MXY51" s="1847">
        <f t="shared" ref="MXY51" si="12903">MXW51*$C$51</f>
        <v>2.2485390691392302E+54</v>
      </c>
      <c r="MXZ51" s="1847"/>
      <c r="MYA51" s="1847">
        <f t="shared" ref="MYA51" si="12904">MXY51*$C$51</f>
        <v>2.3047525458677109E+54</v>
      </c>
      <c r="MYB51" s="1847"/>
      <c r="MYC51" s="1847">
        <f t="shared" ref="MYC51" si="12905">MYA51*$C$51</f>
        <v>2.3623713595144034E+54</v>
      </c>
      <c r="MYD51" s="1847"/>
      <c r="MYE51" s="1847">
        <f t="shared" ref="MYE51" si="12906">MYC51*$C$51</f>
        <v>2.4214306435022632E+54</v>
      </c>
      <c r="MYF51" s="1847"/>
      <c r="MYG51" s="1847">
        <f t="shared" ref="MYG51" si="12907">MYE51*$C$51</f>
        <v>2.4819664095898197E+54</v>
      </c>
      <c r="MYH51" s="1847"/>
      <c r="MYI51" s="1847">
        <f t="shared" ref="MYI51" si="12908">MYG51*$C$51</f>
        <v>2.544015569829565E+54</v>
      </c>
      <c r="MYJ51" s="1847"/>
      <c r="MYK51" s="1847">
        <f t="shared" ref="MYK51" si="12909">MYI51*$C$51</f>
        <v>2.6076159590753041E+54</v>
      </c>
      <c r="MYL51" s="1847"/>
      <c r="MYM51" s="1847">
        <f t="shared" ref="MYM51" si="12910">MYK51*$C$51</f>
        <v>2.6728063580521866E+54</v>
      </c>
      <c r="MYN51" s="1847"/>
      <c r="MYO51" s="1847">
        <f t="shared" ref="MYO51" si="12911">MYM51*$C$51</f>
        <v>2.7396265170034909E+54</v>
      </c>
      <c r="MYP51" s="1847"/>
      <c r="MYQ51" s="1847">
        <f t="shared" ref="MYQ51" si="12912">MYO51*$C$51</f>
        <v>2.8081171799285779E+54</v>
      </c>
      <c r="MYR51" s="1847"/>
      <c r="MYS51" s="1847">
        <f t="shared" ref="MYS51" si="12913">MYQ51*$C$51</f>
        <v>2.878320109426792E+54</v>
      </c>
      <c r="MYT51" s="1847"/>
      <c r="MYU51" s="1847">
        <f t="shared" ref="MYU51" si="12914">MYS51*$C$51</f>
        <v>2.9502781121624617E+54</v>
      </c>
      <c r="MYV51" s="1847"/>
      <c r="MYW51" s="1847">
        <f t="shared" ref="MYW51" si="12915">MYU51*$C$51</f>
        <v>3.0240350649665228E+54</v>
      </c>
      <c r="MYX51" s="1847"/>
      <c r="MYY51" s="1847">
        <f t="shared" ref="MYY51" si="12916">MYW51*$C$51</f>
        <v>3.0996359415906856E+54</v>
      </c>
      <c r="MYZ51" s="1847"/>
      <c r="MZA51" s="1847">
        <f t="shared" ref="MZA51" si="12917">MYY51*$C$51</f>
        <v>3.1771268401304526E+54</v>
      </c>
      <c r="MZB51" s="1847"/>
      <c r="MZC51" s="1847">
        <f t="shared" ref="MZC51" si="12918">MZA51*$C$51</f>
        <v>3.2565550111337137E+54</v>
      </c>
      <c r="MZD51" s="1847"/>
      <c r="MZE51" s="1847">
        <f t="shared" ref="MZE51" si="12919">MZC51*$C$51</f>
        <v>3.3379688864120559E+54</v>
      </c>
      <c r="MZF51" s="1847"/>
      <c r="MZG51" s="1847">
        <f t="shared" ref="MZG51" si="12920">MZE51*$C$51</f>
        <v>3.421418108572357E+54</v>
      </c>
      <c r="MZH51" s="1847"/>
      <c r="MZI51" s="1847">
        <f t="shared" ref="MZI51" si="12921">MZG51*$C$51</f>
        <v>3.5069535612866657E+54</v>
      </c>
      <c r="MZJ51" s="1847"/>
      <c r="MZK51" s="1847">
        <f t="shared" ref="MZK51" si="12922">MZI51*$C$51</f>
        <v>3.5946274003188323E+54</v>
      </c>
      <c r="MZL51" s="1847"/>
      <c r="MZM51" s="1847">
        <f t="shared" ref="MZM51" si="12923">MZK51*$C$51</f>
        <v>3.6844930853268031E+54</v>
      </c>
      <c r="MZN51" s="1847"/>
      <c r="MZO51" s="1847">
        <f t="shared" ref="MZO51" si="12924">MZM51*$C$51</f>
        <v>3.7766054124599726E+54</v>
      </c>
      <c r="MZP51" s="1847"/>
      <c r="MZQ51" s="1847">
        <f t="shared" ref="MZQ51" si="12925">MZO51*$C$51</f>
        <v>3.8710205477714714E+54</v>
      </c>
      <c r="MZR51" s="1847"/>
      <c r="MZS51" s="1847">
        <f t="shared" ref="MZS51" si="12926">MZQ51*$C$51</f>
        <v>3.9677960614657577E+54</v>
      </c>
      <c r="MZT51" s="1847"/>
      <c r="MZU51" s="1847">
        <f t="shared" ref="MZU51" si="12927">MZS51*$C$51</f>
        <v>4.0669909630024013E+54</v>
      </c>
      <c r="MZV51" s="1847"/>
      <c r="MZW51" s="1847">
        <f t="shared" ref="MZW51" si="12928">MZU51*$C$51</f>
        <v>4.1686657370774608E+54</v>
      </c>
      <c r="MZX51" s="1847"/>
      <c r="MZY51" s="1847">
        <f t="shared" ref="MZY51" si="12929">MZW51*$C$51</f>
        <v>4.2728823805043968E+54</v>
      </c>
      <c r="MZZ51" s="1847"/>
      <c r="NAA51" s="1847">
        <f t="shared" ref="NAA51" si="12930">MZY51*$C$51</f>
        <v>4.3797044400170061E+54</v>
      </c>
      <c r="NAB51" s="1847"/>
      <c r="NAC51" s="1847">
        <f t="shared" ref="NAC51" si="12931">NAA51*$C$51</f>
        <v>4.4891970510174309E+54</v>
      </c>
      <c r="NAD51" s="1847"/>
      <c r="NAE51" s="1847">
        <f t="shared" ref="NAE51" si="12932">NAC51*$C$51</f>
        <v>4.6014269772928662E+54</v>
      </c>
      <c r="NAF51" s="1847"/>
      <c r="NAG51" s="1847">
        <f t="shared" ref="NAG51" si="12933">NAE51*$C$51</f>
        <v>4.7164626517251875E+54</v>
      </c>
      <c r="NAH51" s="1847"/>
      <c r="NAI51" s="1847">
        <f t="shared" ref="NAI51" si="12934">NAG51*$C$51</f>
        <v>4.8343742180183165E+54</v>
      </c>
      <c r="NAJ51" s="1847"/>
      <c r="NAK51" s="1847">
        <f t="shared" ref="NAK51" si="12935">NAI51*$C$51</f>
        <v>4.9552335734687743E+54</v>
      </c>
      <c r="NAL51" s="1847"/>
      <c r="NAM51" s="1847">
        <f t="shared" ref="NAM51" si="12936">NAK51*$C$51</f>
        <v>5.0791144128054935E+54</v>
      </c>
      <c r="NAN51" s="1847"/>
      <c r="NAO51" s="1847">
        <f t="shared" ref="NAO51" si="12937">NAM51*$C$51</f>
        <v>5.2060922731256304E+54</v>
      </c>
      <c r="NAP51" s="1847"/>
      <c r="NAQ51" s="1847">
        <f t="shared" ref="NAQ51" si="12938">NAO51*$C$51</f>
        <v>5.3362445799537707E+54</v>
      </c>
      <c r="NAR51" s="1847"/>
      <c r="NAS51" s="1847">
        <f t="shared" ref="NAS51" si="12939">NAQ51*$C$51</f>
        <v>5.4696506944526147E+54</v>
      </c>
      <c r="NAT51" s="1847"/>
      <c r="NAU51" s="1847">
        <f t="shared" ref="NAU51" si="12940">NAS51*$C$51</f>
        <v>5.6063919618139295E+54</v>
      </c>
      <c r="NAV51" s="1847"/>
      <c r="NAW51" s="1847">
        <f t="shared" ref="NAW51" si="12941">NAU51*$C$51</f>
        <v>5.7465517608592775E+54</v>
      </c>
      <c r="NAX51" s="1847"/>
      <c r="NAY51" s="1847">
        <f t="shared" ref="NAY51" si="12942">NAW51*$C$51</f>
        <v>5.8902155548807588E+54</v>
      </c>
      <c r="NAZ51" s="1847"/>
      <c r="NBA51" s="1847">
        <f t="shared" ref="NBA51" si="12943">NAY51*$C$51</f>
        <v>6.0374709437527773E+54</v>
      </c>
      <c r="NBB51" s="1847"/>
      <c r="NBC51" s="1847">
        <f t="shared" ref="NBC51" si="12944">NBA51*$C$51</f>
        <v>6.1884077173465962E+54</v>
      </c>
      <c r="NBD51" s="1847"/>
      <c r="NBE51" s="1847">
        <f t="shared" ref="NBE51" si="12945">NBC51*$C$51</f>
        <v>6.3431179102802607E+54</v>
      </c>
      <c r="NBF51" s="1847"/>
      <c r="NBG51" s="1847">
        <f t="shared" ref="NBG51" si="12946">NBE51*$C$51</f>
        <v>6.5016958580372664E+54</v>
      </c>
      <c r="NBH51" s="1847"/>
      <c r="NBI51" s="1847">
        <f t="shared" ref="NBI51" si="12947">NBG51*$C$51</f>
        <v>6.664238254488197E+54</v>
      </c>
      <c r="NBJ51" s="1847"/>
      <c r="NBK51" s="1847">
        <f t="shared" ref="NBK51" si="12948">NBI51*$C$51</f>
        <v>6.8308442108504009E+54</v>
      </c>
      <c r="NBL51" s="1847"/>
      <c r="NBM51" s="1847">
        <f t="shared" ref="NBM51" si="12949">NBK51*$C$51</f>
        <v>7.00161531612166E+54</v>
      </c>
      <c r="NBN51" s="1847"/>
      <c r="NBO51" s="1847">
        <f t="shared" ref="NBO51" si="12950">NBM51*$C$51</f>
        <v>7.1766556990247006E+54</v>
      </c>
      <c r="NBP51" s="1847"/>
      <c r="NBQ51" s="1847">
        <f t="shared" ref="NBQ51" si="12951">NBO51*$C$51</f>
        <v>7.3560720915003171E+54</v>
      </c>
      <c r="NBR51" s="1847"/>
      <c r="NBS51" s="1847">
        <f t="shared" ref="NBS51" si="12952">NBQ51*$C$51</f>
        <v>7.539973893787824E+54</v>
      </c>
      <c r="NBT51" s="1847"/>
      <c r="NBU51" s="1847">
        <f t="shared" ref="NBU51" si="12953">NBS51*$C$51</f>
        <v>7.7284732411325194E+54</v>
      </c>
      <c r="NBV51" s="1847"/>
      <c r="NBW51" s="1847">
        <f t="shared" ref="NBW51" si="12954">NBU51*$C$51</f>
        <v>7.9216850721608315E+54</v>
      </c>
      <c r="NBX51" s="1847"/>
      <c r="NBY51" s="1847">
        <f t="shared" ref="NBY51" si="12955">NBW51*$C$51</f>
        <v>8.1197271989648516E+54</v>
      </c>
      <c r="NBZ51" s="1847"/>
      <c r="NCA51" s="1847">
        <f t="shared" ref="NCA51" si="12956">NBY51*$C$51</f>
        <v>8.322720378938972E+54</v>
      </c>
      <c r="NCB51" s="1847"/>
      <c r="NCC51" s="1847">
        <f t="shared" ref="NCC51" si="12957">NCA51*$C$51</f>
        <v>8.5307883884124449E+54</v>
      </c>
      <c r="NCD51" s="1847"/>
      <c r="NCE51" s="1847">
        <f t="shared" ref="NCE51" si="12958">NCC51*$C$51</f>
        <v>8.7440580981227555E+54</v>
      </c>
      <c r="NCF51" s="1847"/>
      <c r="NCG51" s="1847">
        <f t="shared" ref="NCG51" si="12959">NCE51*$C$51</f>
        <v>8.9626595505758232E+54</v>
      </c>
      <c r="NCH51" s="1847"/>
      <c r="NCI51" s="1847">
        <f t="shared" ref="NCI51" si="12960">NCG51*$C$51</f>
        <v>9.1867260393402176E+54</v>
      </c>
      <c r="NCJ51" s="1847"/>
      <c r="NCK51" s="1847">
        <f t="shared" ref="NCK51" si="12961">NCI51*$C$51</f>
        <v>9.4163941903237227E+54</v>
      </c>
      <c r="NCL51" s="1847"/>
      <c r="NCM51" s="1847">
        <f t="shared" ref="NCM51" si="12962">NCK51*$C$51</f>
        <v>9.6518040450818144E+54</v>
      </c>
      <c r="NCN51" s="1847"/>
      <c r="NCO51" s="1847">
        <f t="shared" ref="NCO51" si="12963">NCM51*$C$51</f>
        <v>9.8930991462088584E+54</v>
      </c>
      <c r="NCP51" s="1847"/>
      <c r="NCQ51" s="1847">
        <f t="shared" ref="NCQ51" si="12964">NCO51*$C$51</f>
        <v>1.0140426624864079E+55</v>
      </c>
      <c r="NCR51" s="1847"/>
      <c r="NCS51" s="1847">
        <f t="shared" ref="NCS51" si="12965">NCQ51*$C$51</f>
        <v>1.039393729048568E+55</v>
      </c>
      <c r="NCT51" s="1847"/>
      <c r="NCU51" s="1847">
        <f t="shared" ref="NCU51" si="12966">NCS51*$C$51</f>
        <v>1.0653785722747821E+55</v>
      </c>
      <c r="NCV51" s="1847"/>
      <c r="NCW51" s="1847">
        <f t="shared" ref="NCW51" si="12967">NCU51*$C$51</f>
        <v>1.0920130365816515E+55</v>
      </c>
      <c r="NCX51" s="1847"/>
      <c r="NCY51" s="1847">
        <f t="shared" ref="NCY51" si="12968">NCW51*$C$51</f>
        <v>1.1193133624961927E+55</v>
      </c>
      <c r="NCZ51" s="1847"/>
      <c r="NDA51" s="1847">
        <f t="shared" ref="NDA51" si="12969">NCY51*$C$51</f>
        <v>1.1472961965585974E+55</v>
      </c>
      <c r="NDB51" s="1847"/>
      <c r="NDC51" s="1847">
        <f t="shared" ref="NDC51" si="12970">NDA51*$C$51</f>
        <v>1.1759786014725622E+55</v>
      </c>
      <c r="NDD51" s="1847"/>
      <c r="NDE51" s="1847">
        <f t="shared" ref="NDE51" si="12971">NDC51*$C$51</f>
        <v>1.2053780665093761E+55</v>
      </c>
      <c r="NDF51" s="1847"/>
      <c r="NDG51" s="1847">
        <f t="shared" ref="NDG51" si="12972">NDE51*$C$51</f>
        <v>1.2355125181721105E+55</v>
      </c>
      <c r="NDH51" s="1847"/>
      <c r="NDI51" s="1847">
        <f t="shared" ref="NDI51" si="12973">NDG51*$C$51</f>
        <v>1.266400331126413E+55</v>
      </c>
      <c r="NDJ51" s="1847"/>
      <c r="NDK51" s="1847">
        <f t="shared" ref="NDK51" si="12974">NDI51*$C$51</f>
        <v>1.2980603394045732E+55</v>
      </c>
      <c r="NDL51" s="1847"/>
      <c r="NDM51" s="1847">
        <f t="shared" ref="NDM51" si="12975">NDK51*$C$51</f>
        <v>1.3305118478896874E+55</v>
      </c>
      <c r="NDN51" s="1847"/>
      <c r="NDO51" s="1847">
        <f t="shared" ref="NDO51" si="12976">NDM51*$C$51</f>
        <v>1.3637746440869295E+55</v>
      </c>
      <c r="NDP51" s="1847"/>
      <c r="NDQ51" s="1847">
        <f t="shared" ref="NDQ51" si="12977">NDO51*$C$51</f>
        <v>1.3978690101891028E+55</v>
      </c>
      <c r="NDR51" s="1847"/>
      <c r="NDS51" s="1847">
        <f t="shared" ref="NDS51" si="12978">NDQ51*$C$51</f>
        <v>1.4328157354438302E+55</v>
      </c>
      <c r="NDT51" s="1847"/>
      <c r="NDU51" s="1847">
        <f t="shared" ref="NDU51" si="12979">NDS51*$C$51</f>
        <v>1.4686361288299259E+55</v>
      </c>
      <c r="NDV51" s="1847"/>
      <c r="NDW51" s="1847">
        <f t="shared" ref="NDW51" si="12980">NDU51*$C$51</f>
        <v>1.5053520320506739E+55</v>
      </c>
      <c r="NDX51" s="1847"/>
      <c r="NDY51" s="1847">
        <f t="shared" ref="NDY51" si="12981">NDW51*$C$51</f>
        <v>1.5429858328519405E+55</v>
      </c>
      <c r="NDZ51" s="1847"/>
      <c r="NEA51" s="1847">
        <f t="shared" ref="NEA51" si="12982">NDY51*$C$51</f>
        <v>1.5815604786732389E+55</v>
      </c>
      <c r="NEB51" s="1847"/>
      <c r="NEC51" s="1847">
        <f t="shared" ref="NEC51" si="12983">NEA51*$C$51</f>
        <v>1.6210994906400696E+55</v>
      </c>
      <c r="NED51" s="1847"/>
      <c r="NEE51" s="1847">
        <f t="shared" ref="NEE51" si="12984">NEC51*$C$51</f>
        <v>1.6616269779060712E+55</v>
      </c>
      <c r="NEF51" s="1847"/>
      <c r="NEG51" s="1847">
        <f t="shared" ref="NEG51" si="12985">NEE51*$C$51</f>
        <v>1.7031676523537228E+55</v>
      </c>
      <c r="NEH51" s="1847"/>
      <c r="NEI51" s="1847">
        <f t="shared" ref="NEI51" si="12986">NEG51*$C$51</f>
        <v>1.7457468436625658E+55</v>
      </c>
      <c r="NEJ51" s="1847"/>
      <c r="NEK51" s="1847">
        <f t="shared" ref="NEK51" si="12987">NEI51*$C$51</f>
        <v>1.7893905147541298E+55</v>
      </c>
      <c r="NEL51" s="1847"/>
      <c r="NEM51" s="1847">
        <f t="shared" ref="NEM51" si="12988">NEK51*$C$51</f>
        <v>1.8341252776229828E+55</v>
      </c>
      <c r="NEN51" s="1847"/>
      <c r="NEO51" s="1847">
        <f t="shared" ref="NEO51" si="12989">NEM51*$C$51</f>
        <v>1.8799784095635571E+55</v>
      </c>
      <c r="NEP51" s="1847"/>
      <c r="NEQ51" s="1847">
        <f t="shared" ref="NEQ51" si="12990">NEO51*$C$51</f>
        <v>1.9269778698026459E+55</v>
      </c>
      <c r="NER51" s="1847"/>
      <c r="NES51" s="1847">
        <f t="shared" ref="NES51" si="12991">NEQ51*$C$51</f>
        <v>1.9751523165477118E+55</v>
      </c>
      <c r="NET51" s="1847"/>
      <c r="NEU51" s="1847">
        <f t="shared" ref="NEU51" si="12992">NES51*$C$51</f>
        <v>2.0245311244614043E+55</v>
      </c>
      <c r="NEV51" s="1847"/>
      <c r="NEW51" s="1847">
        <f t="shared" ref="NEW51" si="12993">NEU51*$C$51</f>
        <v>2.0751444025729392E+55</v>
      </c>
      <c r="NEX51" s="1847"/>
      <c r="NEY51" s="1847">
        <f t="shared" ref="NEY51" si="12994">NEW51*$C$51</f>
        <v>2.1270230126372624E+55</v>
      </c>
      <c r="NEZ51" s="1847"/>
      <c r="NFA51" s="1847">
        <f t="shared" ref="NFA51" si="12995">NEY51*$C$51</f>
        <v>2.1801985879531939E+55</v>
      </c>
      <c r="NFB51" s="1847"/>
      <c r="NFC51" s="1847">
        <f t="shared" ref="NFC51" si="12996">NFA51*$C$51</f>
        <v>2.2347035526520236E+55</v>
      </c>
      <c r="NFD51" s="1847"/>
      <c r="NFE51" s="1847">
        <f t="shared" ref="NFE51" si="12997">NFC51*$C$51</f>
        <v>2.2905711414683239E+55</v>
      </c>
      <c r="NFF51" s="1847"/>
      <c r="NFG51" s="1847">
        <f t="shared" ref="NFG51" si="12998">NFE51*$C$51</f>
        <v>2.3478354200050317E+55</v>
      </c>
      <c r="NFH51" s="1847"/>
      <c r="NFI51" s="1847">
        <f t="shared" ref="NFI51" si="12999">NFG51*$C$51</f>
        <v>2.4065313055051573E+55</v>
      </c>
      <c r="NFJ51" s="1847"/>
      <c r="NFK51" s="1847">
        <f t="shared" ref="NFK51" si="13000">NFI51*$C$51</f>
        <v>2.4666945881427861E+55</v>
      </c>
      <c r="NFL51" s="1847"/>
      <c r="NFM51" s="1847">
        <f t="shared" ref="NFM51" si="13001">NFK51*$C$51</f>
        <v>2.5283619528463556E+55</v>
      </c>
      <c r="NFN51" s="1847"/>
      <c r="NFO51" s="1847">
        <f t="shared" ref="NFO51" si="13002">NFM51*$C$51</f>
        <v>2.5915710016675144E+55</v>
      </c>
      <c r="NFP51" s="1847"/>
      <c r="NFQ51" s="1847">
        <f t="shared" ref="NFQ51" si="13003">NFO51*$C$51</f>
        <v>2.6563602767092021E+55</v>
      </c>
      <c r="NFR51" s="1847"/>
      <c r="NFS51" s="1847">
        <f t="shared" ref="NFS51" si="13004">NFQ51*$C$51</f>
        <v>2.722769283626932E+55</v>
      </c>
      <c r="NFT51" s="1847"/>
      <c r="NFU51" s="1847">
        <f t="shared" ref="NFU51" si="13005">NFS51*$C$51</f>
        <v>2.7908385157176049E+55</v>
      </c>
      <c r="NFV51" s="1847"/>
      <c r="NFW51" s="1847">
        <f t="shared" ref="NFW51" si="13006">NFU51*$C$51</f>
        <v>2.860609478610545E+55</v>
      </c>
      <c r="NFX51" s="1847"/>
      <c r="NFY51" s="1847">
        <f t="shared" ref="NFY51" si="13007">NFW51*$C$51</f>
        <v>2.9321247155758087E+55</v>
      </c>
      <c r="NFZ51" s="1847"/>
      <c r="NGA51" s="1847">
        <f t="shared" ref="NGA51" si="13008">NFY51*$C$51</f>
        <v>3.0054278334652035E+55</v>
      </c>
      <c r="NGB51" s="1847"/>
      <c r="NGC51" s="1847">
        <f t="shared" ref="NGC51" si="13009">NGA51*$C$51</f>
        <v>3.0805635293018332E+55</v>
      </c>
      <c r="NGD51" s="1847"/>
      <c r="NGE51" s="1847">
        <f t="shared" ref="NGE51" si="13010">NGC51*$C$51</f>
        <v>3.1575776175343789E+55</v>
      </c>
      <c r="NGF51" s="1847"/>
      <c r="NGG51" s="1847">
        <f t="shared" ref="NGG51" si="13011">NGE51*$C$51</f>
        <v>3.236517057972738E+55</v>
      </c>
      <c r="NGH51" s="1847"/>
      <c r="NGI51" s="1847">
        <f t="shared" ref="NGI51" si="13012">NGG51*$C$51</f>
        <v>3.3174299844220563E+55</v>
      </c>
      <c r="NGJ51" s="1847"/>
      <c r="NGK51" s="1847">
        <f t="shared" ref="NGK51" si="13013">NGI51*$C$51</f>
        <v>3.4003657340326076E+55</v>
      </c>
      <c r="NGL51" s="1847"/>
      <c r="NGM51" s="1847">
        <f t="shared" ref="NGM51" si="13014">NGK51*$C$51</f>
        <v>3.4853748773834226E+55</v>
      </c>
      <c r="NGN51" s="1847"/>
      <c r="NGO51" s="1847">
        <f t="shared" ref="NGO51" si="13015">NGM51*$C$51</f>
        <v>3.5725092493180081E+55</v>
      </c>
      <c r="NGP51" s="1847"/>
      <c r="NGQ51" s="1847">
        <f t="shared" ref="NGQ51" si="13016">NGO51*$C$51</f>
        <v>3.6618219805509578E+55</v>
      </c>
      <c r="NGR51" s="1847"/>
      <c r="NGS51" s="1847">
        <f t="shared" ref="NGS51" si="13017">NGQ51*$C$51</f>
        <v>3.7533675300647314E+55</v>
      </c>
      <c r="NGT51" s="1847"/>
      <c r="NGU51" s="1847">
        <f t="shared" ref="NGU51" si="13018">NGS51*$C$51</f>
        <v>3.8472017183163495E+55</v>
      </c>
      <c r="NGV51" s="1847"/>
      <c r="NGW51" s="1847">
        <f t="shared" ref="NGW51" si="13019">NGU51*$C$51</f>
        <v>3.9433817612742581E+55</v>
      </c>
      <c r="NGX51" s="1847"/>
      <c r="NGY51" s="1847">
        <f t="shared" ref="NGY51" si="13020">NGW51*$C$51</f>
        <v>4.0419663053061144E+55</v>
      </c>
      <c r="NGZ51" s="1847"/>
      <c r="NHA51" s="1847">
        <f t="shared" ref="NHA51" si="13021">NGY51*$C$51</f>
        <v>4.1430154629387668E+55</v>
      </c>
      <c r="NHB51" s="1847"/>
      <c r="NHC51" s="1847">
        <f t="shared" ref="NHC51" si="13022">NHA51*$C$51</f>
        <v>4.2465908495122356E+55</v>
      </c>
      <c r="NHD51" s="1847"/>
      <c r="NHE51" s="1847">
        <f t="shared" ref="NHE51" si="13023">NHC51*$C$51</f>
        <v>4.3527556207500411E+55</v>
      </c>
      <c r="NHF51" s="1847"/>
      <c r="NHG51" s="1847">
        <f t="shared" ref="NHG51" si="13024">NHE51*$C$51</f>
        <v>4.4615745112687918E+55</v>
      </c>
      <c r="NHH51" s="1847"/>
      <c r="NHI51" s="1847">
        <f t="shared" ref="NHI51" si="13025">NHG51*$C$51</f>
        <v>4.5731138740505115E+55</v>
      </c>
      <c r="NHJ51" s="1847"/>
      <c r="NHK51" s="1847">
        <f t="shared" ref="NHK51" si="13026">NHI51*$C$51</f>
        <v>4.6874417209017737E+55</v>
      </c>
      <c r="NHL51" s="1847"/>
      <c r="NHM51" s="1847">
        <f t="shared" ref="NHM51" si="13027">NHK51*$C$51</f>
        <v>4.8046277639243179E+55</v>
      </c>
      <c r="NHN51" s="1847"/>
      <c r="NHO51" s="1847">
        <f t="shared" ref="NHO51" si="13028">NHM51*$C$51</f>
        <v>4.9247434580224254E+55</v>
      </c>
      <c r="NHP51" s="1847"/>
      <c r="NHQ51" s="1847">
        <f t="shared" ref="NHQ51" si="13029">NHO51*$C$51</f>
        <v>5.0478620444729853E+55</v>
      </c>
      <c r="NHR51" s="1847"/>
      <c r="NHS51" s="1847">
        <f t="shared" ref="NHS51" si="13030">NHQ51*$C$51</f>
        <v>5.1740585955848098E+55</v>
      </c>
      <c r="NHT51" s="1847"/>
      <c r="NHU51" s="1847">
        <f t="shared" ref="NHU51" si="13031">NHS51*$C$51</f>
        <v>5.3034100604744294E+55</v>
      </c>
      <c r="NHV51" s="1847"/>
      <c r="NHW51" s="1847">
        <f t="shared" ref="NHW51" si="13032">NHU51*$C$51</f>
        <v>5.4359953119862892E+55</v>
      </c>
      <c r="NHX51" s="1847"/>
      <c r="NHY51" s="1847">
        <f t="shared" ref="NHY51" si="13033">NHW51*$C$51</f>
        <v>5.5718951947859456E+55</v>
      </c>
      <c r="NHZ51" s="1847"/>
      <c r="NIA51" s="1847">
        <f t="shared" ref="NIA51" si="13034">NHY51*$C$51</f>
        <v>5.7111925746555936E+55</v>
      </c>
      <c r="NIB51" s="1847"/>
      <c r="NIC51" s="1847">
        <f t="shared" ref="NIC51" si="13035">NIA51*$C$51</f>
        <v>5.8539723890219824E+55</v>
      </c>
      <c r="NID51" s="1847"/>
      <c r="NIE51" s="1847">
        <f t="shared" ref="NIE51" si="13036">NIC51*$C$51</f>
        <v>6.0003216987475312E+55</v>
      </c>
      <c r="NIF51" s="1847"/>
      <c r="NIG51" s="1847">
        <f t="shared" ref="NIG51" si="13037">NIE51*$C$51</f>
        <v>6.1503297412162194E+55</v>
      </c>
      <c r="NIH51" s="1847"/>
      <c r="NII51" s="1847">
        <f t="shared" ref="NII51" si="13038">NIG51*$C$51</f>
        <v>6.3040879847466246E+55</v>
      </c>
      <c r="NIJ51" s="1847"/>
      <c r="NIK51" s="1847">
        <f t="shared" ref="NIK51" si="13039">NII51*$C$51</f>
        <v>6.4616901843652899E+55</v>
      </c>
      <c r="NIL51" s="1847"/>
      <c r="NIM51" s="1847">
        <f t="shared" ref="NIM51" si="13040">NIK51*$C$51</f>
        <v>6.623232438974421E+55</v>
      </c>
      <c r="NIN51" s="1847"/>
      <c r="NIO51" s="1847">
        <f t="shared" ref="NIO51" si="13041">NIM51*$C$51</f>
        <v>6.7888132499487809E+55</v>
      </c>
      <c r="NIP51" s="1847"/>
      <c r="NIQ51" s="1847">
        <f t="shared" ref="NIQ51" si="13042">NIO51*$C$51</f>
        <v>6.9585335811974996E+55</v>
      </c>
      <c r="NIR51" s="1847"/>
      <c r="NIS51" s="1847">
        <f t="shared" ref="NIS51" si="13043">NIQ51*$C$51</f>
        <v>7.132496920727436E+55</v>
      </c>
      <c r="NIT51" s="1847"/>
      <c r="NIU51" s="1847">
        <f t="shared" ref="NIU51" si="13044">NIS51*$C$51</f>
        <v>7.3108093437456218E+55</v>
      </c>
      <c r="NIV51" s="1847"/>
      <c r="NIW51" s="1847">
        <f t="shared" ref="NIW51" si="13045">NIU51*$C$51</f>
        <v>7.493579577339262E+55</v>
      </c>
      <c r="NIX51" s="1847"/>
      <c r="NIY51" s="1847">
        <f t="shared" ref="NIY51" si="13046">NIW51*$C$51</f>
        <v>7.6809190667727432E+55</v>
      </c>
      <c r="NIZ51" s="1847"/>
      <c r="NJA51" s="1847">
        <f t="shared" ref="NJA51" si="13047">NIY51*$C$51</f>
        <v>7.8729420434420613E+55</v>
      </c>
      <c r="NJB51" s="1847"/>
      <c r="NJC51" s="1847">
        <f t="shared" ref="NJC51" si="13048">NJA51*$C$51</f>
        <v>8.0697655945281121E+55</v>
      </c>
      <c r="NJD51" s="1847"/>
      <c r="NJE51" s="1847">
        <f t="shared" ref="NJE51" si="13049">NJC51*$C$51</f>
        <v>8.2715097343913137E+55</v>
      </c>
      <c r="NJF51" s="1847"/>
      <c r="NJG51" s="1847">
        <f t="shared" ref="NJG51" si="13050">NJE51*$C$51</f>
        <v>8.4782974777510954E+55</v>
      </c>
      <c r="NJH51" s="1847"/>
      <c r="NJI51" s="1847">
        <f t="shared" ref="NJI51" si="13051">NJG51*$C$51</f>
        <v>8.6902549146948724E+55</v>
      </c>
      <c r="NJJ51" s="1847"/>
      <c r="NJK51" s="1847">
        <f t="shared" ref="NJK51" si="13052">NJI51*$C$51</f>
        <v>8.9075112875622439E+55</v>
      </c>
      <c r="NJL51" s="1847"/>
      <c r="NJM51" s="1847">
        <f t="shared" ref="NJM51" si="13053">NJK51*$C$51</f>
        <v>9.1301990697512995E+55</v>
      </c>
      <c r="NJN51" s="1847"/>
      <c r="NJO51" s="1847">
        <f t="shared" ref="NJO51" si="13054">NJM51*$C$51</f>
        <v>9.3584540464950808E+55</v>
      </c>
      <c r="NJP51" s="1847"/>
      <c r="NJQ51" s="1847">
        <f t="shared" ref="NJQ51" si="13055">NJO51*$C$51</f>
        <v>9.5924153976574566E+55</v>
      </c>
      <c r="NJR51" s="1847"/>
      <c r="NJS51" s="1847">
        <f t="shared" ref="NJS51" si="13056">NJQ51*$C$51</f>
        <v>9.8322257825988911E+55</v>
      </c>
      <c r="NJT51" s="1847"/>
      <c r="NJU51" s="1847">
        <f t="shared" ref="NJU51" si="13057">NJS51*$C$51</f>
        <v>1.0078031427163863E+56</v>
      </c>
      <c r="NJV51" s="1847"/>
      <c r="NJW51" s="1847">
        <f t="shared" ref="NJW51" si="13058">NJU51*$C$51</f>
        <v>1.0329982212842958E+56</v>
      </c>
      <c r="NJX51" s="1847"/>
      <c r="NJY51" s="1847">
        <f t="shared" ref="NJY51" si="13059">NJW51*$C$51</f>
        <v>1.0588231768164031E+56</v>
      </c>
      <c r="NJZ51" s="1847"/>
      <c r="NKA51" s="1847">
        <f t="shared" ref="NKA51" si="13060">NJY51*$C$51</f>
        <v>1.0852937562368131E+56</v>
      </c>
      <c r="NKB51" s="1847"/>
      <c r="NKC51" s="1847">
        <f t="shared" ref="NKC51" si="13061">NKA51*$C$51</f>
        <v>1.1124261001427334E+56</v>
      </c>
      <c r="NKD51" s="1847"/>
      <c r="NKE51" s="1847">
        <f t="shared" ref="NKE51" si="13062">NKC51*$C$51</f>
        <v>1.1402367526463015E+56</v>
      </c>
      <c r="NKF51" s="1847"/>
      <c r="NKG51" s="1847">
        <f t="shared" ref="NKG51" si="13063">NKE51*$C$51</f>
        <v>1.168742671462459E+56</v>
      </c>
      <c r="NKH51" s="1847"/>
      <c r="NKI51" s="1847">
        <f t="shared" ref="NKI51" si="13064">NKG51*$C$51</f>
        <v>1.1979612382490203E+56</v>
      </c>
      <c r="NKJ51" s="1847"/>
      <c r="NKK51" s="1847">
        <f t="shared" ref="NKK51" si="13065">NKI51*$C$51</f>
        <v>1.2279102692052457E+56</v>
      </c>
      <c r="NKL51" s="1847"/>
      <c r="NKM51" s="1847">
        <f t="shared" ref="NKM51" si="13066">NKK51*$C$51</f>
        <v>1.2586080259353768E+56</v>
      </c>
      <c r="NKN51" s="1847"/>
      <c r="NKO51" s="1847">
        <f t="shared" ref="NKO51" si="13067">NKM51*$C$51</f>
        <v>1.2900732265837611E+56</v>
      </c>
      <c r="NKP51" s="1847"/>
      <c r="NKQ51" s="1847">
        <f t="shared" ref="NKQ51" si="13068">NKO51*$C$51</f>
        <v>1.3223250572483551E+56</v>
      </c>
      <c r="NKR51" s="1847"/>
      <c r="NKS51" s="1847">
        <f t="shared" ref="NKS51" si="13069">NKQ51*$C$51</f>
        <v>1.3553831836795638E+56</v>
      </c>
      <c r="NKT51" s="1847"/>
      <c r="NKU51" s="1847">
        <f t="shared" ref="NKU51" si="13070">NKS51*$C$51</f>
        <v>1.3892677632715529E+56</v>
      </c>
      <c r="NKV51" s="1847"/>
      <c r="NKW51" s="1847">
        <f t="shared" ref="NKW51" si="13071">NKU51*$C$51</f>
        <v>1.4239994573533417E+56</v>
      </c>
      <c r="NKX51" s="1847"/>
      <c r="NKY51" s="1847">
        <f t="shared" ref="NKY51" si="13072">NKW51*$C$51</f>
        <v>1.459599443787175E+56</v>
      </c>
      <c r="NKZ51" s="1847"/>
      <c r="NLA51" s="1847">
        <f t="shared" ref="NLA51" si="13073">NKY51*$C$51</f>
        <v>1.4960894298818542E+56</v>
      </c>
      <c r="NLB51" s="1847"/>
      <c r="NLC51" s="1847">
        <f t="shared" ref="NLC51" si="13074">NLA51*$C$51</f>
        <v>1.5334916656289003E+56</v>
      </c>
      <c r="NLD51" s="1847"/>
      <c r="NLE51" s="1847">
        <f t="shared" ref="NLE51" si="13075">NLC51*$C$51</f>
        <v>1.5718289572696226E+56</v>
      </c>
      <c r="NLF51" s="1847"/>
      <c r="NLG51" s="1847">
        <f t="shared" ref="NLG51" si="13076">NLE51*$C$51</f>
        <v>1.6111246812013631E+56</v>
      </c>
      <c r="NLH51" s="1847"/>
      <c r="NLI51" s="1847">
        <f t="shared" ref="NLI51" si="13077">NLG51*$C$51</f>
        <v>1.6514027982313971E+56</v>
      </c>
      <c r="NLJ51" s="1847"/>
      <c r="NLK51" s="1847">
        <f t="shared" ref="NLK51" si="13078">NLI51*$C$51</f>
        <v>1.6926878681871819E+56</v>
      </c>
      <c r="NLL51" s="1847"/>
      <c r="NLM51" s="1847">
        <f t="shared" ref="NLM51" si="13079">NLK51*$C$51</f>
        <v>1.7350050648918613E+56</v>
      </c>
      <c r="NLN51" s="1847"/>
      <c r="NLO51" s="1847">
        <f t="shared" ref="NLO51" si="13080">NLM51*$C$51</f>
        <v>1.7783801915141577E+56</v>
      </c>
      <c r="NLP51" s="1847"/>
      <c r="NLQ51" s="1847">
        <f t="shared" ref="NLQ51" si="13081">NLO51*$C$51</f>
        <v>1.8228396963020115E+56</v>
      </c>
      <c r="NLR51" s="1847"/>
      <c r="NLS51" s="1847">
        <f t="shared" ref="NLS51" si="13082">NLQ51*$C$51</f>
        <v>1.8684106887095616E+56</v>
      </c>
      <c r="NLT51" s="1847"/>
      <c r="NLU51" s="1847">
        <f t="shared" ref="NLU51" si="13083">NLS51*$C$51</f>
        <v>1.9151209559273005E+56</v>
      </c>
      <c r="NLV51" s="1847"/>
      <c r="NLW51" s="1847">
        <f t="shared" ref="NLW51" si="13084">NLU51*$C$51</f>
        <v>1.9629989798254829E+56</v>
      </c>
      <c r="NLX51" s="1847"/>
      <c r="NLY51" s="1847">
        <f t="shared" ref="NLY51" si="13085">NLW51*$C$51</f>
        <v>2.0120739543211196E+56</v>
      </c>
      <c r="NLZ51" s="1847"/>
      <c r="NMA51" s="1847">
        <f t="shared" ref="NMA51" si="13086">NLY51*$C$51</f>
        <v>2.0623758031791475E+56</v>
      </c>
      <c r="NMB51" s="1847"/>
      <c r="NMC51" s="1847">
        <f t="shared" ref="NMC51" si="13087">NMA51*$C$51</f>
        <v>2.113935198258626E+56</v>
      </c>
      <c r="NMD51" s="1847"/>
      <c r="NME51" s="1847">
        <f t="shared" ref="NME51" si="13088">NMC51*$C$51</f>
        <v>2.1667835782150914E+56</v>
      </c>
      <c r="NMF51" s="1847"/>
      <c r="NMG51" s="1847">
        <f t="shared" ref="NMG51" si="13089">NME51*$C$51</f>
        <v>2.2209531676704685E+56</v>
      </c>
      <c r="NMH51" s="1847"/>
      <c r="NMI51" s="1847">
        <f t="shared" ref="NMI51" si="13090">NMG51*$C$51</f>
        <v>2.2764769968622298E+56</v>
      </c>
      <c r="NMJ51" s="1847"/>
      <c r="NMK51" s="1847">
        <f t="shared" ref="NMK51" si="13091">NMI51*$C$51</f>
        <v>2.3333889217837854E+56</v>
      </c>
      <c r="NML51" s="1847"/>
      <c r="NMM51" s="1847">
        <f t="shared" ref="NMM51" si="13092">NMK51*$C$51</f>
        <v>2.3917236448283797E+56</v>
      </c>
      <c r="NMN51" s="1847"/>
      <c r="NMO51" s="1847">
        <f t="shared" ref="NMO51" si="13093">NMM51*$C$51</f>
        <v>2.451516735949089E+56</v>
      </c>
      <c r="NMP51" s="1847"/>
      <c r="NMQ51" s="1847">
        <f t="shared" ref="NMQ51" si="13094">NMO51*$C$51</f>
        <v>2.5128046543478159E+56</v>
      </c>
      <c r="NMR51" s="1847"/>
      <c r="NMS51" s="1847">
        <f t="shared" ref="NMS51" si="13095">NMQ51*$C$51</f>
        <v>2.5756247707065112E+56</v>
      </c>
      <c r="NMT51" s="1847"/>
      <c r="NMU51" s="1847">
        <f t="shared" ref="NMU51" si="13096">NMS51*$C$51</f>
        <v>2.6400153899741735E+56</v>
      </c>
      <c r="NMV51" s="1847"/>
      <c r="NMW51" s="1847">
        <f t="shared" ref="NMW51" si="13097">NMU51*$C$51</f>
        <v>2.7060157747235275E+56</v>
      </c>
      <c r="NMX51" s="1847"/>
      <c r="NMY51" s="1847">
        <f t="shared" ref="NMY51" si="13098">NMW51*$C$51</f>
        <v>2.7736661690916153E+56</v>
      </c>
      <c r="NMZ51" s="1847"/>
      <c r="NNA51" s="1847">
        <f t="shared" ref="NNA51" si="13099">NMY51*$C$51</f>
        <v>2.8430078233189052E+56</v>
      </c>
      <c r="NNB51" s="1847"/>
      <c r="NNC51" s="1847">
        <f t="shared" ref="NNC51" si="13100">NNA51*$C$51</f>
        <v>2.9140830189018775E+56</v>
      </c>
      <c r="NND51" s="1847"/>
      <c r="NNE51" s="1847">
        <f t="shared" ref="NNE51" si="13101">NNC51*$C$51</f>
        <v>2.9869350943744243E+56</v>
      </c>
      <c r="NNF51" s="1847"/>
      <c r="NNG51" s="1847">
        <f t="shared" ref="NNG51" si="13102">NNE51*$C$51</f>
        <v>3.0616084717337846E+56</v>
      </c>
      <c r="NNH51" s="1847"/>
      <c r="NNI51" s="1847">
        <f t="shared" ref="NNI51" si="13103">NNG51*$C$51</f>
        <v>3.1381486835271291E+56</v>
      </c>
      <c r="NNJ51" s="1847"/>
      <c r="NNK51" s="1847">
        <f t="shared" ref="NNK51" si="13104">NNI51*$C$51</f>
        <v>3.2166024006153068E+56</v>
      </c>
      <c r="NNL51" s="1847"/>
      <c r="NNM51" s="1847">
        <f t="shared" ref="NNM51" si="13105">NNK51*$C$51</f>
        <v>3.2970174606306892E+56</v>
      </c>
      <c r="NNN51" s="1847"/>
      <c r="NNO51" s="1847">
        <f t="shared" ref="NNO51" si="13106">NNM51*$C$51</f>
        <v>3.3794428971464563E+56</v>
      </c>
      <c r="NNP51" s="1847"/>
      <c r="NNQ51" s="1847">
        <f t="shared" ref="NNQ51" si="13107">NNO51*$C$51</f>
        <v>3.4639289695751175E+56</v>
      </c>
      <c r="NNR51" s="1847"/>
      <c r="NNS51" s="1847">
        <f t="shared" ref="NNS51" si="13108">NNQ51*$C$51</f>
        <v>3.5505271938144953E+56</v>
      </c>
      <c r="NNT51" s="1847"/>
      <c r="NNU51" s="1847">
        <f t="shared" ref="NNU51" si="13109">NNS51*$C$51</f>
        <v>3.6392903736598575E+56</v>
      </c>
      <c r="NNV51" s="1847"/>
      <c r="NNW51" s="1847">
        <f t="shared" ref="NNW51" si="13110">NNU51*$C$51</f>
        <v>3.7302726330013535E+56</v>
      </c>
      <c r="NNX51" s="1847"/>
      <c r="NNY51" s="1847">
        <f t="shared" ref="NNY51" si="13111">NNW51*$C$51</f>
        <v>3.823529448826387E+56</v>
      </c>
      <c r="NNZ51" s="1847"/>
      <c r="NOA51" s="1847">
        <f t="shared" ref="NOA51" si="13112">NNY51*$C$51</f>
        <v>3.9191176850470464E+56</v>
      </c>
      <c r="NOB51" s="1847"/>
      <c r="NOC51" s="1847">
        <f t="shared" ref="NOC51" si="13113">NOA51*$C$51</f>
        <v>4.0170956271732224E+56</v>
      </c>
      <c r="NOD51" s="1847"/>
      <c r="NOE51" s="1847">
        <f t="shared" ref="NOE51" si="13114">NOC51*$C$51</f>
        <v>4.1175230178525527E+56</v>
      </c>
      <c r="NOF51" s="1847"/>
      <c r="NOG51" s="1847">
        <f t="shared" ref="NOG51" si="13115">NOE51*$C$51</f>
        <v>4.2204610932988665E+56</v>
      </c>
      <c r="NOH51" s="1847"/>
      <c r="NOI51" s="1847">
        <f t="shared" ref="NOI51" si="13116">NOG51*$C$51</f>
        <v>4.3259726206313378E+56</v>
      </c>
      <c r="NOJ51" s="1847"/>
      <c r="NOK51" s="1847">
        <f t="shared" ref="NOK51" si="13117">NOI51*$C$51</f>
        <v>4.4341219361471205E+56</v>
      </c>
      <c r="NOL51" s="1847"/>
      <c r="NOM51" s="1847">
        <f t="shared" ref="NOM51" si="13118">NOK51*$C$51</f>
        <v>4.5449749845507978E+56</v>
      </c>
      <c r="NON51" s="1847"/>
      <c r="NOO51" s="1847">
        <f t="shared" ref="NOO51" si="13119">NOM51*$C$51</f>
        <v>4.6585993591645671E+56</v>
      </c>
      <c r="NOP51" s="1847"/>
      <c r="NOQ51" s="1847">
        <f t="shared" ref="NOQ51" si="13120">NOO51*$C$51</f>
        <v>4.7750643431436807E+56</v>
      </c>
      <c r="NOR51" s="1847"/>
      <c r="NOS51" s="1847">
        <f t="shared" ref="NOS51" si="13121">NOQ51*$C$51</f>
        <v>4.8944409517222724E+56</v>
      </c>
      <c r="NOT51" s="1847"/>
      <c r="NOU51" s="1847">
        <f t="shared" ref="NOU51" si="13122">NOS51*$C$51</f>
        <v>5.016801975515329E+56</v>
      </c>
      <c r="NOV51" s="1847"/>
      <c r="NOW51" s="1847">
        <f t="shared" ref="NOW51" si="13123">NOU51*$C$51</f>
        <v>5.1422220249032121E+56</v>
      </c>
      <c r="NOX51" s="1847"/>
      <c r="NOY51" s="1847">
        <f t="shared" ref="NOY51" si="13124">NOW51*$C$51</f>
        <v>5.2707775755257922E+56</v>
      </c>
      <c r="NOZ51" s="1847"/>
      <c r="NPA51" s="1847">
        <f t="shared" ref="NPA51" si="13125">NOY51*$C$51</f>
        <v>5.4025470149139362E+56</v>
      </c>
      <c r="NPB51" s="1847"/>
      <c r="NPC51" s="1847">
        <f t="shared" ref="NPC51" si="13126">NPA51*$C$51</f>
        <v>5.5376106902867843E+56</v>
      </c>
      <c r="NPD51" s="1847"/>
      <c r="NPE51" s="1847">
        <f t="shared" ref="NPE51" si="13127">NPC51*$C$51</f>
        <v>5.6760509575439535E+56</v>
      </c>
      <c r="NPF51" s="1847"/>
      <c r="NPG51" s="1847">
        <f t="shared" ref="NPG51" si="13128">NPE51*$C$51</f>
        <v>5.8179522314825522E+56</v>
      </c>
      <c r="NPH51" s="1847"/>
      <c r="NPI51" s="1847">
        <f t="shared" ref="NPI51" si="13129">NPG51*$C$51</f>
        <v>5.9634010372696153E+56</v>
      </c>
      <c r="NPJ51" s="1847"/>
      <c r="NPK51" s="1847">
        <f t="shared" ref="NPK51" si="13130">NPI51*$C$51</f>
        <v>6.1124860632013552E+56</v>
      </c>
      <c r="NPL51" s="1847"/>
      <c r="NPM51" s="1847">
        <f t="shared" ref="NPM51" si="13131">NPK51*$C$51</f>
        <v>6.2652982147813889E+56</v>
      </c>
      <c r="NPN51" s="1847"/>
      <c r="NPO51" s="1847">
        <f t="shared" ref="NPO51" si="13132">NPM51*$C$51</f>
        <v>6.4219306701509233E+56</v>
      </c>
      <c r="NPP51" s="1847"/>
      <c r="NPQ51" s="1847">
        <f t="shared" ref="NPQ51" si="13133">NPO51*$C$51</f>
        <v>6.582478936904696E+56</v>
      </c>
      <c r="NPR51" s="1847"/>
      <c r="NPS51" s="1847">
        <f t="shared" ref="NPS51" si="13134">NPQ51*$C$51</f>
        <v>6.7470409103273126E+56</v>
      </c>
      <c r="NPT51" s="1847"/>
      <c r="NPU51" s="1847">
        <f t="shared" ref="NPU51" si="13135">NPS51*$C$51</f>
        <v>6.9157169330854952E+56</v>
      </c>
      <c r="NPV51" s="1847"/>
      <c r="NPW51" s="1847">
        <f t="shared" ref="NPW51" si="13136">NPU51*$C$51</f>
        <v>7.0886098564126318E+56</v>
      </c>
      <c r="NPX51" s="1847"/>
      <c r="NPY51" s="1847">
        <f t="shared" ref="NPY51" si="13137">NPW51*$C$51</f>
        <v>7.2658251028229473E+56</v>
      </c>
      <c r="NPZ51" s="1847"/>
      <c r="NQA51" s="1847">
        <f t="shared" ref="NQA51" si="13138">NPY51*$C$51</f>
        <v>7.4474707303935206E+56</v>
      </c>
      <c r="NQB51" s="1847"/>
      <c r="NQC51" s="1847">
        <f t="shared" ref="NQC51" si="13139">NQA51*$C$51</f>
        <v>7.6336574986533582E+56</v>
      </c>
      <c r="NQD51" s="1847"/>
      <c r="NQE51" s="1847">
        <f t="shared" ref="NQE51" si="13140">NQC51*$C$51</f>
        <v>7.8244989361196914E+56</v>
      </c>
      <c r="NQF51" s="1847"/>
      <c r="NQG51" s="1847">
        <f t="shared" ref="NQG51" si="13141">NQE51*$C$51</f>
        <v>8.0201114095226822E+56</v>
      </c>
      <c r="NQH51" s="1847"/>
      <c r="NQI51" s="1847">
        <f t="shared" ref="NQI51" si="13142">NQG51*$C$51</f>
        <v>8.2206141947607483E+56</v>
      </c>
      <c r="NQJ51" s="1847"/>
      <c r="NQK51" s="1847">
        <f t="shared" ref="NQK51" si="13143">NQI51*$C$51</f>
        <v>8.4261295496297665E+56</v>
      </c>
      <c r="NQL51" s="1847"/>
      <c r="NQM51" s="1847">
        <f t="shared" ref="NQM51" si="13144">NQK51*$C$51</f>
        <v>8.6367827883705105E+56</v>
      </c>
      <c r="NQN51" s="1847"/>
      <c r="NQO51" s="1847">
        <f t="shared" ref="NQO51" si="13145">NQM51*$C$51</f>
        <v>8.8527023580797729E+56</v>
      </c>
      <c r="NQP51" s="1847"/>
      <c r="NQQ51" s="1847">
        <f t="shared" ref="NQQ51" si="13146">NQO51*$C$51</f>
        <v>9.0740199170317669E+56</v>
      </c>
      <c r="NQR51" s="1847"/>
      <c r="NQS51" s="1847">
        <f t="shared" ref="NQS51" si="13147">NQQ51*$C$51</f>
        <v>9.3008704149575599E+56</v>
      </c>
      <c r="NQT51" s="1847"/>
      <c r="NQU51" s="1847">
        <f t="shared" ref="NQU51" si="13148">NQS51*$C$51</f>
        <v>9.5333921753314973E+56</v>
      </c>
      <c r="NQV51" s="1847"/>
      <c r="NQW51" s="1847">
        <f t="shared" ref="NQW51" si="13149">NQU51*$C$51</f>
        <v>9.7717269797147845E+56</v>
      </c>
      <c r="NQX51" s="1847"/>
      <c r="NQY51" s="1847">
        <f t="shared" ref="NQY51" si="13150">NQW51*$C$51</f>
        <v>1.0016020154207654E+57</v>
      </c>
      <c r="NQZ51" s="1847"/>
      <c r="NRA51" s="1847">
        <f t="shared" ref="NRA51" si="13151">NQY51*$C$51</f>
        <v>1.0266420658062845E+57</v>
      </c>
      <c r="NRB51" s="1847"/>
      <c r="NRC51" s="1847">
        <f t="shared" ref="NRC51" si="13152">NRA51*$C$51</f>
        <v>1.0523081174514415E+57</v>
      </c>
      <c r="NRD51" s="1847"/>
      <c r="NRE51" s="1847">
        <f t="shared" ref="NRE51" si="13153">NRC51*$C$51</f>
        <v>1.0786158203877274E+57</v>
      </c>
      <c r="NRF51" s="1847"/>
      <c r="NRG51" s="1847">
        <f t="shared" ref="NRG51" si="13154">NRE51*$C$51</f>
        <v>1.1055812158974205E+57</v>
      </c>
      <c r="NRH51" s="1847"/>
      <c r="NRI51" s="1847">
        <f t="shared" ref="NRI51" si="13155">NRG51*$C$51</f>
        <v>1.133220746294856E+57</v>
      </c>
      <c r="NRJ51" s="1847"/>
      <c r="NRK51" s="1847">
        <f t="shared" ref="NRK51" si="13156">NRI51*$C$51</f>
        <v>1.1615512649522274E+57</v>
      </c>
      <c r="NRL51" s="1847"/>
      <c r="NRM51" s="1847">
        <f t="shared" ref="NRM51" si="13157">NRK51*$C$51</f>
        <v>1.190590046576033E+57</v>
      </c>
      <c r="NRN51" s="1847"/>
      <c r="NRO51" s="1847">
        <f t="shared" ref="NRO51" si="13158">NRM51*$C$51</f>
        <v>1.2203547977404337E+57</v>
      </c>
      <c r="NRP51" s="1847"/>
      <c r="NRQ51" s="1847">
        <f t="shared" ref="NRQ51" si="13159">NRO51*$C$51</f>
        <v>1.2508636676839445E+57</v>
      </c>
      <c r="NRR51" s="1847"/>
      <c r="NRS51" s="1847">
        <f t="shared" ref="NRS51" si="13160">NRQ51*$C$51</f>
        <v>1.282135259376043E+57</v>
      </c>
      <c r="NRT51" s="1847"/>
      <c r="NRU51" s="1847">
        <f t="shared" ref="NRU51" si="13161">NRS51*$C$51</f>
        <v>1.3141886408604439E+57</v>
      </c>
      <c r="NRV51" s="1847"/>
      <c r="NRW51" s="1847">
        <f t="shared" ref="NRW51" si="13162">NRU51*$C$51</f>
        <v>1.3470433568819549E+57</v>
      </c>
      <c r="NRX51" s="1847"/>
      <c r="NRY51" s="1847">
        <f t="shared" ref="NRY51" si="13163">NRW51*$C$51</f>
        <v>1.3807194408040037E+57</v>
      </c>
      <c r="NRZ51" s="1847"/>
      <c r="NSA51" s="1847">
        <f t="shared" ref="NSA51" si="13164">NRY51*$C$51</f>
        <v>1.4152374268241036E+57</v>
      </c>
      <c r="NSB51" s="1847"/>
      <c r="NSC51" s="1847">
        <f t="shared" ref="NSC51" si="13165">NSA51*$C$51</f>
        <v>1.450618362494706E+57</v>
      </c>
      <c r="NSD51" s="1847"/>
      <c r="NSE51" s="1847">
        <f t="shared" ref="NSE51" si="13166">NSC51*$C$51</f>
        <v>1.4868838215570736E+57</v>
      </c>
      <c r="NSF51" s="1847"/>
      <c r="NSG51" s="1847">
        <f t="shared" ref="NSG51" si="13167">NSE51*$C$51</f>
        <v>1.5240559170960003E+57</v>
      </c>
      <c r="NSH51" s="1847"/>
      <c r="NSI51" s="1847">
        <f t="shared" ref="NSI51" si="13168">NSG51*$C$51</f>
        <v>1.5621573150234001E+57</v>
      </c>
      <c r="NSJ51" s="1847"/>
      <c r="NSK51" s="1847">
        <f t="shared" ref="NSK51" si="13169">NSI51*$C$51</f>
        <v>1.601211247898985E+57</v>
      </c>
      <c r="NSL51" s="1847"/>
      <c r="NSM51" s="1847">
        <f t="shared" ref="NSM51" si="13170">NSK51*$C$51</f>
        <v>1.6412415290964596E+57</v>
      </c>
      <c r="NSN51" s="1847"/>
      <c r="NSO51" s="1847">
        <f t="shared" ref="NSO51" si="13171">NSM51*$C$51</f>
        <v>1.6822725673238711E+57</v>
      </c>
      <c r="NSP51" s="1847"/>
      <c r="NSQ51" s="1847">
        <f t="shared" ref="NSQ51" si="13172">NSO51*$C$51</f>
        <v>1.7243293815069677E+57</v>
      </c>
      <c r="NSR51" s="1847"/>
      <c r="NSS51" s="1847">
        <f t="shared" ref="NSS51" si="13173">NSQ51*$C$51</f>
        <v>1.7674376160446416E+57</v>
      </c>
      <c r="NST51" s="1847"/>
      <c r="NSU51" s="1847">
        <f t="shared" ref="NSU51" si="13174">NSS51*$C$51</f>
        <v>1.8116235564457575E+57</v>
      </c>
      <c r="NSV51" s="1847"/>
      <c r="NSW51" s="1847">
        <f t="shared" ref="NSW51" si="13175">NSU51*$C$51</f>
        <v>1.8569141453569012E+57</v>
      </c>
      <c r="NSX51" s="1847"/>
      <c r="NSY51" s="1847">
        <f t="shared" ref="NSY51" si="13176">NSW51*$C$51</f>
        <v>1.9033369989908234E+57</v>
      </c>
      <c r="NSZ51" s="1847"/>
      <c r="NTA51" s="1847">
        <f t="shared" ref="NTA51" si="13177">NSY51*$C$51</f>
        <v>1.9509204239655939E+57</v>
      </c>
      <c r="NTB51" s="1847"/>
      <c r="NTC51" s="1847">
        <f t="shared" ref="NTC51" si="13178">NTA51*$C$51</f>
        <v>1.9996934345647334E+57</v>
      </c>
      <c r="NTD51" s="1847"/>
      <c r="NTE51" s="1847">
        <f t="shared" ref="NTE51" si="13179">NTC51*$C$51</f>
        <v>2.0496857704288517E+57</v>
      </c>
      <c r="NTF51" s="1847"/>
      <c r="NTG51" s="1847">
        <f t="shared" ref="NTG51" si="13180">NTE51*$C$51</f>
        <v>2.1009279146895728E+57</v>
      </c>
      <c r="NTH51" s="1847"/>
      <c r="NTI51" s="1847">
        <f t="shared" ref="NTI51" si="13181">NTG51*$C$51</f>
        <v>2.1534511125568118E+57</v>
      </c>
      <c r="NTJ51" s="1847"/>
      <c r="NTK51" s="1847">
        <f t="shared" ref="NTK51" si="13182">NTI51*$C$51</f>
        <v>2.2072873903707318E+57</v>
      </c>
      <c r="NTL51" s="1847"/>
      <c r="NTM51" s="1847">
        <f t="shared" ref="NTM51" si="13183">NTK51*$C$51</f>
        <v>2.2624695751299998E+57</v>
      </c>
      <c r="NTN51" s="1847"/>
      <c r="NTO51" s="1847">
        <f t="shared" ref="NTO51" si="13184">NTM51*$C$51</f>
        <v>2.3190313145082494E+57</v>
      </c>
      <c r="NTP51" s="1847"/>
      <c r="NTQ51" s="1847">
        <f t="shared" ref="NTQ51" si="13185">NTO51*$C$51</f>
        <v>2.3770070973709555E+57</v>
      </c>
      <c r="NTR51" s="1847"/>
      <c r="NTS51" s="1847">
        <f t="shared" ref="NTS51" si="13186">NTQ51*$C$51</f>
        <v>2.4364322748052291E+57</v>
      </c>
      <c r="NTT51" s="1847"/>
      <c r="NTU51" s="1847">
        <f t="shared" ref="NTU51" si="13187">NTS51*$C$51</f>
        <v>2.4973430816753597E+57</v>
      </c>
      <c r="NTV51" s="1847"/>
      <c r="NTW51" s="1847">
        <f t="shared" ref="NTW51" si="13188">NTU51*$C$51</f>
        <v>2.5597766587172433E+57</v>
      </c>
      <c r="NTX51" s="1847"/>
      <c r="NTY51" s="1847">
        <f t="shared" ref="NTY51" si="13189">NTW51*$C$51</f>
        <v>2.6237710751851743E+57</v>
      </c>
      <c r="NTZ51" s="1847"/>
      <c r="NUA51" s="1847">
        <f t="shared" ref="NUA51" si="13190">NTY51*$C$51</f>
        <v>2.6893653520648036E+57</v>
      </c>
      <c r="NUB51" s="1847"/>
      <c r="NUC51" s="1847">
        <f t="shared" ref="NUC51" si="13191">NUA51*$C$51</f>
        <v>2.7565994858664233E+57</v>
      </c>
      <c r="NUD51" s="1847"/>
      <c r="NUE51" s="1847">
        <f t="shared" ref="NUE51" si="13192">NUC51*$C$51</f>
        <v>2.8255144730130836E+57</v>
      </c>
      <c r="NUF51" s="1847"/>
      <c r="NUG51" s="1847">
        <f t="shared" ref="NUG51" si="13193">NUE51*$C$51</f>
        <v>2.8961523348384104E+57</v>
      </c>
      <c r="NUH51" s="1847"/>
      <c r="NUI51" s="1847">
        <f t="shared" ref="NUI51" si="13194">NUG51*$C$51</f>
        <v>2.9685561432093704E+57</v>
      </c>
      <c r="NUJ51" s="1847"/>
      <c r="NUK51" s="1847">
        <f t="shared" ref="NUK51" si="13195">NUI51*$C$51</f>
        <v>3.0427700467896042E+57</v>
      </c>
      <c r="NUL51" s="1847"/>
      <c r="NUM51" s="1847">
        <f t="shared" ref="NUM51" si="13196">NUK51*$C$51</f>
        <v>3.118839297959344E+57</v>
      </c>
      <c r="NUN51" s="1847"/>
      <c r="NUO51" s="1847">
        <f t="shared" ref="NUO51" si="13197">NUM51*$C$51</f>
        <v>3.1968102804083271E+57</v>
      </c>
      <c r="NUP51" s="1847"/>
      <c r="NUQ51" s="1847">
        <f t="shared" ref="NUQ51" si="13198">NUO51*$C$51</f>
        <v>3.2767305374185347E+57</v>
      </c>
      <c r="NUR51" s="1847"/>
      <c r="NUS51" s="1847">
        <f t="shared" ref="NUS51" si="13199">NUQ51*$C$51</f>
        <v>3.358648800853998E+57</v>
      </c>
      <c r="NUT51" s="1847"/>
      <c r="NUU51" s="1847">
        <f t="shared" ref="NUU51" si="13200">NUS51*$C$51</f>
        <v>3.4426150208753477E+57</v>
      </c>
      <c r="NUV51" s="1847"/>
      <c r="NUW51" s="1847">
        <f t="shared" ref="NUW51" si="13201">NUU51*$C$51</f>
        <v>3.5286803963972309E+57</v>
      </c>
      <c r="NUX51" s="1847"/>
      <c r="NUY51" s="1847">
        <f t="shared" ref="NUY51" si="13202">NUW51*$C$51</f>
        <v>3.616897406307161E+57</v>
      </c>
      <c r="NUZ51" s="1847"/>
      <c r="NVA51" s="1847">
        <f t="shared" ref="NVA51" si="13203">NUY51*$C$51</f>
        <v>3.7073198414648399E+57</v>
      </c>
      <c r="NVB51" s="1847"/>
      <c r="NVC51" s="1847">
        <f t="shared" ref="NVC51" si="13204">NVA51*$C$51</f>
        <v>3.8000028375014606E+57</v>
      </c>
      <c r="NVD51" s="1847"/>
      <c r="NVE51" s="1847">
        <f t="shared" ref="NVE51" si="13205">NVC51*$C$51</f>
        <v>3.8950029084389971E+57</v>
      </c>
      <c r="NVF51" s="1847"/>
      <c r="NVG51" s="1847">
        <f t="shared" ref="NVG51" si="13206">NVE51*$C$51</f>
        <v>3.9923779811499718E+57</v>
      </c>
      <c r="NVH51" s="1847"/>
      <c r="NVI51" s="1847">
        <f t="shared" ref="NVI51" si="13207">NVG51*$C$51</f>
        <v>4.0921874306787207E+57</v>
      </c>
      <c r="NVJ51" s="1847"/>
      <c r="NVK51" s="1847">
        <f t="shared" ref="NVK51" si="13208">NVI51*$C$51</f>
        <v>4.1944921164456881E+57</v>
      </c>
      <c r="NVL51" s="1847"/>
      <c r="NVM51" s="1847">
        <f t="shared" ref="NVM51" si="13209">NVK51*$C$51</f>
        <v>4.2993544193568302E+57</v>
      </c>
      <c r="NVN51" s="1847"/>
      <c r="NVO51" s="1847">
        <f t="shared" ref="NVO51" si="13210">NVM51*$C$51</f>
        <v>4.4068382798407505E+57</v>
      </c>
      <c r="NVP51" s="1847"/>
      <c r="NVQ51" s="1847">
        <f t="shared" ref="NVQ51" si="13211">NVO51*$C$51</f>
        <v>4.5170092368367687E+57</v>
      </c>
      <c r="NVR51" s="1847"/>
      <c r="NVS51" s="1847">
        <f t="shared" ref="NVS51" si="13212">NVQ51*$C$51</f>
        <v>4.6299344677576875E+57</v>
      </c>
      <c r="NVT51" s="1847"/>
      <c r="NVU51" s="1847">
        <f t="shared" ref="NVU51" si="13213">NVS51*$C$51</f>
        <v>4.7456828294516292E+57</v>
      </c>
      <c r="NVV51" s="1847"/>
      <c r="NVW51" s="1847">
        <f t="shared" ref="NVW51" si="13214">NVU51*$C$51</f>
        <v>4.8643249001879196E+57</v>
      </c>
      <c r="NVX51" s="1847"/>
      <c r="NVY51" s="1847">
        <f t="shared" ref="NVY51" si="13215">NVW51*$C$51</f>
        <v>4.9859330226926171E+57</v>
      </c>
      <c r="NVZ51" s="1847"/>
      <c r="NWA51" s="1847">
        <f t="shared" ref="NWA51" si="13216">NVY51*$C$51</f>
        <v>5.1105813482599323E+57</v>
      </c>
      <c r="NWB51" s="1847"/>
      <c r="NWC51" s="1847">
        <f t="shared" ref="NWC51" si="13217">NWA51*$C$51</f>
        <v>5.2383458819664302E+57</v>
      </c>
      <c r="NWD51" s="1847"/>
      <c r="NWE51" s="1847">
        <f t="shared" ref="NWE51" si="13218">NWC51*$C$51</f>
        <v>5.3693045290155904E+57</v>
      </c>
      <c r="NWF51" s="1847"/>
      <c r="NWG51" s="1847">
        <f t="shared" ref="NWG51" si="13219">NWE51*$C$51</f>
        <v>5.5035371422409795E+57</v>
      </c>
      <c r="NWH51" s="1847"/>
      <c r="NWI51" s="1847">
        <f t="shared" ref="NWI51" si="13220">NWG51*$C$51</f>
        <v>5.6411255707970033E+57</v>
      </c>
      <c r="NWJ51" s="1847"/>
      <c r="NWK51" s="1847">
        <f t="shared" ref="NWK51" si="13221">NWI51*$C$51</f>
        <v>5.7821537100669282E+57</v>
      </c>
      <c r="NWL51" s="1847"/>
      <c r="NWM51" s="1847">
        <f t="shared" ref="NWM51" si="13222">NWK51*$C$51</f>
        <v>5.9267075528186008E+57</v>
      </c>
      <c r="NWN51" s="1847"/>
      <c r="NWO51" s="1847">
        <f t="shared" ref="NWO51" si="13223">NWM51*$C$51</f>
        <v>6.074875241639065E+57</v>
      </c>
      <c r="NWP51" s="1847"/>
      <c r="NWQ51" s="1847">
        <f t="shared" ref="NWQ51" si="13224">NWO51*$C$51</f>
        <v>6.2267471226800409E+57</v>
      </c>
      <c r="NWR51" s="1847"/>
      <c r="NWS51" s="1847">
        <f t="shared" ref="NWS51" si="13225">NWQ51*$C$51</f>
        <v>6.3824158007470418E+57</v>
      </c>
      <c r="NWT51" s="1847"/>
      <c r="NWU51" s="1847">
        <f t="shared" ref="NWU51" si="13226">NWS51*$C$51</f>
        <v>6.5419761957657168E+57</v>
      </c>
      <c r="NWV51" s="1847"/>
      <c r="NWW51" s="1847">
        <f t="shared" ref="NWW51" si="13227">NWU51*$C$51</f>
        <v>6.7055256006598585E+57</v>
      </c>
      <c r="NWX51" s="1847"/>
      <c r="NWY51" s="1847">
        <f t="shared" ref="NWY51" si="13228">NWW51*$C$51</f>
        <v>6.8731637406763547E+57</v>
      </c>
      <c r="NWZ51" s="1847"/>
      <c r="NXA51" s="1847">
        <f t="shared" ref="NXA51" si="13229">NWY51*$C$51</f>
        <v>7.0449928341932625E+57</v>
      </c>
      <c r="NXB51" s="1847"/>
      <c r="NXC51" s="1847">
        <f t="shared" ref="NXC51" si="13230">NXA51*$C$51</f>
        <v>7.221117655048093E+57</v>
      </c>
      <c r="NXD51" s="1847"/>
      <c r="NXE51" s="1847">
        <f t="shared" ref="NXE51" si="13231">NXC51*$C$51</f>
        <v>7.4016455964242942E+57</v>
      </c>
      <c r="NXF51" s="1847"/>
      <c r="NXG51" s="1847">
        <f t="shared" ref="NXG51" si="13232">NXE51*$C$51</f>
        <v>7.5866867363349007E+57</v>
      </c>
      <c r="NXH51" s="1847"/>
      <c r="NXI51" s="1847">
        <f t="shared" ref="NXI51" si="13233">NXG51*$C$51</f>
        <v>7.7763539047432728E+57</v>
      </c>
      <c r="NXJ51" s="1847"/>
      <c r="NXK51" s="1847">
        <f t="shared" ref="NXK51" si="13234">NXI51*$C$51</f>
        <v>7.9707627523618533E+57</v>
      </c>
      <c r="NXL51" s="1847"/>
      <c r="NXM51" s="1847">
        <f t="shared" ref="NXM51" si="13235">NXK51*$C$51</f>
        <v>8.1700318211708995E+57</v>
      </c>
      <c r="NXN51" s="1847"/>
      <c r="NXO51" s="1847">
        <f t="shared" ref="NXO51" si="13236">NXM51*$C$51</f>
        <v>8.3742826167001714E+57</v>
      </c>
      <c r="NXP51" s="1847"/>
      <c r="NXQ51" s="1847">
        <f t="shared" ref="NXQ51" si="13237">NXO51*$C$51</f>
        <v>8.5836396821176747E+57</v>
      </c>
      <c r="NXR51" s="1847"/>
      <c r="NXS51" s="1847">
        <f t="shared" ref="NXS51" si="13238">NXQ51*$C$51</f>
        <v>8.7982306741706153E+57</v>
      </c>
      <c r="NXT51" s="1847"/>
      <c r="NXU51" s="1847">
        <f t="shared" ref="NXU51" si="13239">NXS51*$C$51</f>
        <v>9.0181864410248792E+57</v>
      </c>
      <c r="NXV51" s="1847"/>
      <c r="NXW51" s="1847">
        <f t="shared" ref="NXW51" si="13240">NXU51*$C$51</f>
        <v>9.2436411020504998E+57</v>
      </c>
      <c r="NXX51" s="1847"/>
      <c r="NXY51" s="1847">
        <f t="shared" ref="NXY51" si="13241">NXW51*$C$51</f>
        <v>9.4747321296017609E+57</v>
      </c>
      <c r="NXZ51" s="1847"/>
      <c r="NYA51" s="1847">
        <f t="shared" ref="NYA51" si="13242">NXY51*$C$51</f>
        <v>9.7116004328418044E+57</v>
      </c>
      <c r="NYB51" s="1847"/>
      <c r="NYC51" s="1847">
        <f t="shared" ref="NYC51" si="13243">NYA51*$C$51</f>
        <v>9.954390443662849E+57</v>
      </c>
      <c r="NYD51" s="1847"/>
      <c r="NYE51" s="1847">
        <f t="shared" ref="NYE51" si="13244">NYC51*$C$51</f>
        <v>1.0203250204754419E+58</v>
      </c>
      <c r="NYF51" s="1847"/>
      <c r="NYG51" s="1847">
        <f t="shared" ref="NYG51" si="13245">NYE51*$C$51</f>
        <v>1.0458331459873279E+58</v>
      </c>
      <c r="NYH51" s="1847"/>
      <c r="NYI51" s="1847">
        <f t="shared" ref="NYI51" si="13246">NYG51*$C$51</f>
        <v>1.071978974637011E+58</v>
      </c>
      <c r="NYJ51" s="1847"/>
      <c r="NYK51" s="1847">
        <f t="shared" ref="NYK51" si="13247">NYI51*$C$51</f>
        <v>1.0987784490029361E+58</v>
      </c>
      <c r="NYL51" s="1847"/>
      <c r="NYM51" s="1847">
        <f t="shared" ref="NYM51" si="13248">NYK51*$C$51</f>
        <v>1.1262479102280095E+58</v>
      </c>
      <c r="NYN51" s="1847"/>
      <c r="NYO51" s="1847">
        <f t="shared" ref="NYO51" si="13249">NYM51*$C$51</f>
        <v>1.1544041079837096E+58</v>
      </c>
      <c r="NYP51" s="1847"/>
      <c r="NYQ51" s="1847">
        <f t="shared" ref="NYQ51" si="13250">NYO51*$C$51</f>
        <v>1.1832642106833023E+58</v>
      </c>
      <c r="NYR51" s="1847"/>
      <c r="NYS51" s="1847">
        <f t="shared" ref="NYS51" si="13251">NYQ51*$C$51</f>
        <v>1.2128458159503848E+58</v>
      </c>
      <c r="NYT51" s="1847"/>
      <c r="NYU51" s="1847">
        <f t="shared" ref="NYU51" si="13252">NYS51*$C$51</f>
        <v>1.2431669613491443E+58</v>
      </c>
      <c r="NYV51" s="1847"/>
      <c r="NYW51" s="1847">
        <f t="shared" ref="NYW51" si="13253">NYU51*$C$51</f>
        <v>1.2742461353828729E+58</v>
      </c>
      <c r="NYX51" s="1847"/>
      <c r="NYY51" s="1847">
        <f t="shared" ref="NYY51" si="13254">NYW51*$C$51</f>
        <v>1.3061022887674446E+58</v>
      </c>
      <c r="NYZ51" s="1847"/>
      <c r="NZA51" s="1847">
        <f t="shared" ref="NZA51" si="13255">NYY51*$C$51</f>
        <v>1.3387548459866305E+58</v>
      </c>
      <c r="NZB51" s="1847"/>
      <c r="NZC51" s="1847">
        <f t="shared" ref="NZC51" si="13256">NZA51*$C$51</f>
        <v>1.3722237171362962E+58</v>
      </c>
      <c r="NZD51" s="1847"/>
      <c r="NZE51" s="1847">
        <f t="shared" ref="NZE51" si="13257">NZC51*$C$51</f>
        <v>1.4065293100647034E+58</v>
      </c>
      <c r="NZF51" s="1847"/>
      <c r="NZG51" s="1847">
        <f t="shared" ref="NZG51" si="13258">NZE51*$C$51</f>
        <v>1.4416925428163207E+58</v>
      </c>
      <c r="NZH51" s="1847"/>
      <c r="NZI51" s="1847">
        <f t="shared" ref="NZI51" si="13259">NZG51*$C$51</f>
        <v>1.4777348563867286E+58</v>
      </c>
      <c r="NZJ51" s="1847"/>
      <c r="NZK51" s="1847">
        <f t="shared" ref="NZK51" si="13260">NZI51*$C$51</f>
        <v>1.5146782277963967E+58</v>
      </c>
      <c r="NZL51" s="1847"/>
      <c r="NZM51" s="1847">
        <f t="shared" ref="NZM51" si="13261">NZK51*$C$51</f>
        <v>1.5525451834913064E+58</v>
      </c>
      <c r="NZN51" s="1847"/>
      <c r="NZO51" s="1847">
        <f t="shared" ref="NZO51" si="13262">NZM51*$C$51</f>
        <v>1.5913588130785889E+58</v>
      </c>
      <c r="NZP51" s="1847"/>
      <c r="NZQ51" s="1847">
        <f t="shared" ref="NZQ51" si="13263">NZO51*$C$51</f>
        <v>1.6311427834055535E+58</v>
      </c>
      <c r="NZR51" s="1847"/>
      <c r="NZS51" s="1847">
        <f t="shared" ref="NZS51" si="13264">NZQ51*$C$51</f>
        <v>1.6719213529906922E+58</v>
      </c>
      <c r="NZT51" s="1847"/>
      <c r="NZU51" s="1847">
        <f t="shared" ref="NZU51" si="13265">NZS51*$C$51</f>
        <v>1.7137193868154593E+58</v>
      </c>
      <c r="NZV51" s="1847"/>
      <c r="NZW51" s="1847">
        <f t="shared" ref="NZW51" si="13266">NZU51*$C$51</f>
        <v>1.7565623714858456E+58</v>
      </c>
      <c r="NZX51" s="1847"/>
      <c r="NZY51" s="1847">
        <f t="shared" ref="NZY51" si="13267">NZW51*$C$51</f>
        <v>1.8004764307729914E+58</v>
      </c>
      <c r="NZZ51" s="1847"/>
      <c r="OAA51" s="1847">
        <f t="shared" ref="OAA51" si="13268">NZY51*$C$51</f>
        <v>1.8454883415423162E+58</v>
      </c>
      <c r="OAB51" s="1847"/>
      <c r="OAC51" s="1847">
        <f t="shared" ref="OAC51" si="13269">OAA51*$C$51</f>
        <v>1.891625550080874E+58</v>
      </c>
      <c r="OAD51" s="1847"/>
      <c r="OAE51" s="1847">
        <f t="shared" ref="OAE51" si="13270">OAC51*$C$51</f>
        <v>1.9389161888328956E+58</v>
      </c>
      <c r="OAF51" s="1847"/>
      <c r="OAG51" s="1847">
        <f t="shared" ref="OAG51" si="13271">OAE51*$C$51</f>
        <v>1.9873890935537177E+58</v>
      </c>
      <c r="OAH51" s="1847"/>
      <c r="OAI51" s="1847">
        <f t="shared" ref="OAI51" si="13272">OAG51*$C$51</f>
        <v>2.0370738208925605E+58</v>
      </c>
      <c r="OAJ51" s="1847"/>
      <c r="OAK51" s="1847">
        <f t="shared" ref="OAK51" si="13273">OAI51*$C$51</f>
        <v>2.0880006664148742E+58</v>
      </c>
      <c r="OAL51" s="1847"/>
      <c r="OAM51" s="1847">
        <f t="shared" ref="OAM51" si="13274">OAK51*$C$51</f>
        <v>2.1402006830752458E+58</v>
      </c>
      <c r="OAN51" s="1847"/>
      <c r="OAO51" s="1847">
        <f t="shared" ref="OAO51" si="13275">OAM51*$C$51</f>
        <v>2.1937057001521266E+58</v>
      </c>
      <c r="OAP51" s="1847"/>
      <c r="OAQ51" s="1847">
        <f t="shared" ref="OAQ51" si="13276">OAO51*$C$51</f>
        <v>2.2485483426559297E+58</v>
      </c>
      <c r="OAR51" s="1847"/>
      <c r="OAS51" s="1847">
        <f t="shared" ref="OAS51" si="13277">OAQ51*$C$51</f>
        <v>2.3047620512223278E+58</v>
      </c>
      <c r="OAT51" s="1847"/>
      <c r="OAU51" s="1847">
        <f t="shared" ref="OAU51" si="13278">OAS51*$C$51</f>
        <v>2.3623811025028858E+58</v>
      </c>
      <c r="OAV51" s="1847"/>
      <c r="OAW51" s="1847">
        <f t="shared" ref="OAW51" si="13279">OAU51*$C$51</f>
        <v>2.4214406300654577E+58</v>
      </c>
      <c r="OAX51" s="1847"/>
      <c r="OAY51" s="1847">
        <f t="shared" ref="OAY51" si="13280">OAW51*$C$51</f>
        <v>2.481976645817094E+58</v>
      </c>
      <c r="OAZ51" s="1847"/>
      <c r="OBA51" s="1847">
        <f t="shared" ref="OBA51" si="13281">OAY51*$C$51</f>
        <v>2.5440260619625213E+58</v>
      </c>
      <c r="OBB51" s="1847"/>
      <c r="OBC51" s="1847">
        <f t="shared" ref="OBC51" si="13282">OBA51*$C$51</f>
        <v>2.607626713511584E+58</v>
      </c>
      <c r="OBD51" s="1847"/>
      <c r="OBE51" s="1847">
        <f t="shared" ref="OBE51" si="13283">OBC51*$C$51</f>
        <v>2.6728173813493731E+58</v>
      </c>
      <c r="OBF51" s="1847"/>
      <c r="OBG51" s="1847">
        <f t="shared" ref="OBG51" si="13284">OBE51*$C$51</f>
        <v>2.739637815883107E+58</v>
      </c>
      <c r="OBH51" s="1847"/>
      <c r="OBI51" s="1847">
        <f t="shared" ref="OBI51" si="13285">OBG51*$C$51</f>
        <v>2.8081287612801845E+58</v>
      </c>
      <c r="OBJ51" s="1847"/>
      <c r="OBK51" s="1847">
        <f t="shared" ref="OBK51" si="13286">OBI51*$C$51</f>
        <v>2.8783319803121887E+58</v>
      </c>
      <c r="OBL51" s="1847"/>
      <c r="OBM51" s="1847">
        <f t="shared" ref="OBM51" si="13287">OBK51*$C$51</f>
        <v>2.9502902798199933E+58</v>
      </c>
      <c r="OBN51" s="1847"/>
      <c r="OBO51" s="1847">
        <f t="shared" ref="OBO51" si="13288">OBM51*$C$51</f>
        <v>3.024047536815493E+58</v>
      </c>
      <c r="OBP51" s="1847"/>
      <c r="OBQ51" s="1847">
        <f t="shared" ref="OBQ51" si="13289">OBO51*$C$51</f>
        <v>3.0996487252358801E+58</v>
      </c>
      <c r="OBR51" s="1847"/>
      <c r="OBS51" s="1847">
        <f t="shared" ref="OBS51" si="13290">OBQ51*$C$51</f>
        <v>3.1771399433667769E+58</v>
      </c>
      <c r="OBT51" s="1847"/>
      <c r="OBU51" s="1847">
        <f t="shared" ref="OBU51" si="13291">OBS51*$C$51</f>
        <v>3.2565684419509459E+58</v>
      </c>
      <c r="OBV51" s="1847"/>
      <c r="OBW51" s="1847">
        <f t="shared" ref="OBW51" si="13292">OBU51*$C$51</f>
        <v>3.3379826529997191E+58</v>
      </c>
      <c r="OBX51" s="1847"/>
      <c r="OBY51" s="1847">
        <f t="shared" ref="OBY51" si="13293">OBW51*$C$51</f>
        <v>3.4214322193247119E+58</v>
      </c>
      <c r="OBZ51" s="1847"/>
      <c r="OCA51" s="1847">
        <f t="shared" ref="OCA51" si="13294">OBY51*$C$51</f>
        <v>3.5069680248078295E+58</v>
      </c>
      <c r="OCB51" s="1847"/>
      <c r="OCC51" s="1847">
        <f t="shared" ref="OCC51" si="13295">OCA51*$C$51</f>
        <v>3.594642225428025E+58</v>
      </c>
      <c r="OCD51" s="1847"/>
      <c r="OCE51" s="1847">
        <f t="shared" ref="OCE51" si="13296">OCC51*$C$51</f>
        <v>3.6845082810637252E+58</v>
      </c>
      <c r="OCF51" s="1847"/>
      <c r="OCG51" s="1847">
        <f t="shared" ref="OCG51" si="13297">OCE51*$C$51</f>
        <v>3.776620988090318E+58</v>
      </c>
      <c r="OCH51" s="1847"/>
      <c r="OCI51" s="1847">
        <f t="shared" ref="OCI51" si="13298">OCG51*$C$51</f>
        <v>3.8710365127925756E+58</v>
      </c>
      <c r="OCJ51" s="1847"/>
      <c r="OCK51" s="1847">
        <f t="shared" ref="OCK51" si="13299">OCI51*$C$51</f>
        <v>3.9678124256123894E+58</v>
      </c>
      <c r="OCL51" s="1847"/>
      <c r="OCM51" s="1847">
        <f t="shared" ref="OCM51" si="13300">OCK51*$C$51</f>
        <v>4.067007736252699E+58</v>
      </c>
      <c r="OCN51" s="1847"/>
      <c r="OCO51" s="1847">
        <f t="shared" ref="OCO51" si="13301">OCM51*$C$51</f>
        <v>4.168682929659016E+58</v>
      </c>
      <c r="OCP51" s="1847"/>
      <c r="OCQ51" s="1847">
        <f t="shared" ref="OCQ51" si="13302">OCO51*$C$51</f>
        <v>4.2729000029004913E+58</v>
      </c>
      <c r="OCR51" s="1847"/>
      <c r="OCS51" s="1847">
        <f t="shared" ref="OCS51" si="13303">OCQ51*$C$51</f>
        <v>4.3797225029730031E+58</v>
      </c>
      <c r="OCT51" s="1847"/>
      <c r="OCU51" s="1847">
        <f t="shared" ref="OCU51" si="13304">OCS51*$C$51</f>
        <v>4.489215565547328E+58</v>
      </c>
      <c r="OCV51" s="1847"/>
      <c r="OCW51" s="1847">
        <f t="shared" ref="OCW51" si="13305">OCU51*$C$51</f>
        <v>4.6014459546860106E+58</v>
      </c>
      <c r="OCX51" s="1847"/>
      <c r="OCY51" s="1847">
        <f t="shared" ref="OCY51" si="13306">OCW51*$C$51</f>
        <v>4.7164821035531604E+58</v>
      </c>
      <c r="OCZ51" s="1847"/>
      <c r="ODA51" s="1847">
        <f t="shared" ref="ODA51" si="13307">OCY51*$C$51</f>
        <v>4.834394156141989E+58</v>
      </c>
      <c r="ODB51" s="1847"/>
      <c r="ODC51" s="1847">
        <f t="shared" ref="ODC51" si="13308">ODA51*$C$51</f>
        <v>4.9552540100455384E+58</v>
      </c>
      <c r="ODD51" s="1847"/>
      <c r="ODE51" s="1847">
        <f t="shared" ref="ODE51" si="13309">ODC51*$C$51</f>
        <v>5.0791353602966766E+58</v>
      </c>
      <c r="ODF51" s="1847"/>
      <c r="ODG51" s="1847">
        <f t="shared" ref="ODG51" si="13310">ODE51*$C$51</f>
        <v>5.2061137443040927E+58</v>
      </c>
      <c r="ODH51" s="1847"/>
      <c r="ODI51" s="1847">
        <f t="shared" ref="ODI51" si="13311">ODG51*$C$51</f>
        <v>5.3362665879116946E+58</v>
      </c>
      <c r="ODJ51" s="1847"/>
      <c r="ODK51" s="1847">
        <f t="shared" ref="ODK51" si="13312">ODI51*$C$51</f>
        <v>5.469673252609486E+58</v>
      </c>
      <c r="ODL51" s="1847"/>
      <c r="ODM51" s="1847">
        <f t="shared" ref="ODM51" si="13313">ODK51*$C$51</f>
        <v>5.606415083924723E+58</v>
      </c>
      <c r="ODN51" s="1847"/>
      <c r="ODO51" s="1847">
        <f t="shared" ref="ODO51" si="13314">ODM51*$C$51</f>
        <v>5.7465754610228407E+58</v>
      </c>
      <c r="ODP51" s="1847"/>
      <c r="ODQ51" s="1847">
        <f t="shared" ref="ODQ51" si="13315">ODO51*$C$51</f>
        <v>5.8902398475484109E+58</v>
      </c>
      <c r="ODR51" s="1847"/>
      <c r="ODS51" s="1847">
        <f t="shared" ref="ODS51" si="13316">ODQ51*$C$51</f>
        <v>6.0374958437371201E+58</v>
      </c>
      <c r="ODT51" s="1847"/>
      <c r="ODU51" s="1847">
        <f t="shared" ref="ODU51" si="13317">ODS51*$C$51</f>
        <v>6.1884332398305474E+58</v>
      </c>
      <c r="ODV51" s="1847"/>
      <c r="ODW51" s="1847">
        <f t="shared" ref="ODW51" si="13318">ODU51*$C$51</f>
        <v>6.3431440708263109E+58</v>
      </c>
      <c r="ODX51" s="1847"/>
      <c r="ODY51" s="1847">
        <f t="shared" ref="ODY51" si="13319">ODW51*$C$51</f>
        <v>6.5017226725969679E+58</v>
      </c>
      <c r="ODZ51" s="1847"/>
      <c r="OEA51" s="1847">
        <f t="shared" ref="OEA51" si="13320">ODY51*$C$51</f>
        <v>6.6642657394118914E+58</v>
      </c>
      <c r="OEB51" s="1847"/>
      <c r="OEC51" s="1847">
        <f t="shared" ref="OEC51" si="13321">OEA51*$C$51</f>
        <v>6.8308723828971876E+58</v>
      </c>
      <c r="OED51" s="1847"/>
      <c r="OEE51" s="1847">
        <f t="shared" ref="OEE51" si="13322">OEC51*$C$51</f>
        <v>7.0016441924696172E+58</v>
      </c>
      <c r="OEF51" s="1847"/>
      <c r="OEG51" s="1847">
        <f t="shared" ref="OEG51" si="13323">OEE51*$C$51</f>
        <v>7.1766852972813574E+58</v>
      </c>
      <c r="OEH51" s="1847"/>
      <c r="OEI51" s="1847">
        <f t="shared" ref="OEI51" si="13324">OEG51*$C$51</f>
        <v>7.3561024297133905E+58</v>
      </c>
      <c r="OEJ51" s="1847"/>
      <c r="OEK51" s="1847">
        <f t="shared" ref="OEK51" si="13325">OEI51*$C$51</f>
        <v>7.5400049904562243E+58</v>
      </c>
      <c r="OEL51" s="1847"/>
      <c r="OEM51" s="1847">
        <f t="shared" ref="OEM51" si="13326">OEK51*$C$51</f>
        <v>7.7285051152176296E+58</v>
      </c>
      <c r="OEN51" s="1847"/>
      <c r="OEO51" s="1847">
        <f t="shared" ref="OEO51" si="13327">OEM51*$C$51</f>
        <v>7.92171774309807E+58</v>
      </c>
      <c r="OEP51" s="1847"/>
      <c r="OEQ51" s="1847">
        <f t="shared" ref="OEQ51" si="13328">OEO51*$C$51</f>
        <v>8.119760686675521E+58</v>
      </c>
      <c r="OER51" s="1847"/>
      <c r="OES51" s="1847">
        <f t="shared" ref="OES51" si="13329">OEQ51*$C$51</f>
        <v>8.322754703842408E+58</v>
      </c>
      <c r="OET51" s="1847"/>
      <c r="OEU51" s="1847">
        <f t="shared" ref="OEU51" si="13330">OES51*$C$51</f>
        <v>8.530823571438468E+58</v>
      </c>
      <c r="OEV51" s="1847"/>
      <c r="OEW51" s="1847">
        <f t="shared" ref="OEW51" si="13331">OEU51*$C$51</f>
        <v>8.7440941607244287E+58</v>
      </c>
      <c r="OEX51" s="1847"/>
      <c r="OEY51" s="1847">
        <f t="shared" ref="OEY51" si="13332">OEW51*$C$51</f>
        <v>8.9626965147425385E+58</v>
      </c>
      <c r="OEZ51" s="1847"/>
      <c r="OFA51" s="1847">
        <f t="shared" ref="OFA51" si="13333">OEY51*$C$51</f>
        <v>9.1867639276111011E+58</v>
      </c>
      <c r="OFB51" s="1847"/>
      <c r="OFC51" s="1847">
        <f t="shared" ref="OFC51" si="13334">OFA51*$C$51</f>
        <v>9.4164330258013776E+58</v>
      </c>
      <c r="OFD51" s="1847"/>
      <c r="OFE51" s="1847">
        <f t="shared" ref="OFE51" si="13335">OFC51*$C$51</f>
        <v>9.6518438514464116E+58</v>
      </c>
      <c r="OFF51" s="1847"/>
      <c r="OFG51" s="1847">
        <f t="shared" ref="OFG51" si="13336">OFE51*$C$51</f>
        <v>9.8931399477325713E+58</v>
      </c>
      <c r="OFH51" s="1847"/>
      <c r="OFI51" s="1847">
        <f t="shared" ref="OFI51" si="13337">OFG51*$C$51</f>
        <v>1.0140468446425885E+59</v>
      </c>
      <c r="OFJ51" s="1847"/>
      <c r="OFK51" s="1847">
        <f t="shared" ref="OFK51" si="13338">OFI51*$C$51</f>
        <v>1.039398015758653E+59</v>
      </c>
      <c r="OFL51" s="1847"/>
      <c r="OFM51" s="1847">
        <f t="shared" ref="OFM51" si="13339">OFK51*$C$51</f>
        <v>1.0653829661526194E+59</v>
      </c>
      <c r="OFN51" s="1847"/>
      <c r="OFO51" s="1847">
        <f t="shared" ref="OFO51" si="13340">OFM51*$C$51</f>
        <v>1.0920175403064347E+59</v>
      </c>
      <c r="OFP51" s="1847"/>
      <c r="OFQ51" s="1847">
        <f t="shared" ref="OFQ51" si="13341">OFO51*$C$51</f>
        <v>1.1193179788140954E+59</v>
      </c>
      <c r="OFR51" s="1847"/>
      <c r="OFS51" s="1847">
        <f t="shared" ref="OFS51" si="13342">OFQ51*$C$51</f>
        <v>1.1473009282844478E+59</v>
      </c>
      <c r="OFT51" s="1847"/>
      <c r="OFU51" s="1847">
        <f t="shared" ref="OFU51" si="13343">OFS51*$C$51</f>
        <v>1.1759834514915588E+59</v>
      </c>
      <c r="OFV51" s="1847"/>
      <c r="OFW51" s="1847">
        <f t="shared" ref="OFW51" si="13344">OFU51*$C$51</f>
        <v>1.2053830377788477E+59</v>
      </c>
      <c r="OFX51" s="1847"/>
      <c r="OFY51" s="1847">
        <f t="shared" ref="OFY51" si="13345">OFW51*$C$51</f>
        <v>1.2355176137233187E+59</v>
      </c>
      <c r="OFZ51" s="1847"/>
      <c r="OGA51" s="1847">
        <f t="shared" ref="OGA51" si="13346">OFY51*$C$51</f>
        <v>1.2664055540664015E+59</v>
      </c>
      <c r="OGB51" s="1847"/>
      <c r="OGC51" s="1847">
        <f t="shared" ref="OGC51" si="13347">OGA51*$C$51</f>
        <v>1.2980656929180614E+59</v>
      </c>
      <c r="OGD51" s="1847"/>
      <c r="OGE51" s="1847">
        <f t="shared" ref="OGE51" si="13348">OGC51*$C$51</f>
        <v>1.3305173352410128E+59</v>
      </c>
      <c r="OGF51" s="1847"/>
      <c r="OGG51" s="1847">
        <f t="shared" ref="OGG51" si="13349">OGE51*$C$51</f>
        <v>1.3637802686220381E+59</v>
      </c>
      <c r="OGH51" s="1847"/>
      <c r="OGI51" s="1847">
        <f t="shared" ref="OGI51" si="13350">OGG51*$C$51</f>
        <v>1.3978747753375888E+59</v>
      </c>
      <c r="OGJ51" s="1847"/>
      <c r="OGK51" s="1847">
        <f t="shared" ref="OGK51" si="13351">OGI51*$C$51</f>
        <v>1.4328216447210283E+59</v>
      </c>
      <c r="OGL51" s="1847"/>
      <c r="OGM51" s="1847">
        <f t="shared" ref="OGM51" si="13352">OGK51*$C$51</f>
        <v>1.4686421858390538E+59</v>
      </c>
      <c r="OGN51" s="1847"/>
      <c r="OGO51" s="1847">
        <f t="shared" ref="OGO51" si="13353">OGM51*$C$51</f>
        <v>1.50535824048503E+59</v>
      </c>
      <c r="OGP51" s="1847"/>
      <c r="OGQ51" s="1847">
        <f t="shared" ref="OGQ51" si="13354">OGO51*$C$51</f>
        <v>1.5429921964971557E+59</v>
      </c>
      <c r="OGR51" s="1847"/>
      <c r="OGS51" s="1847">
        <f t="shared" ref="OGS51" si="13355">OGQ51*$C$51</f>
        <v>1.5815670014095845E+59</v>
      </c>
      <c r="OGT51" s="1847"/>
      <c r="OGU51" s="1847">
        <f t="shared" ref="OGU51" si="13356">OGS51*$C$51</f>
        <v>1.621106176444824E+59</v>
      </c>
      <c r="OGV51" s="1847"/>
      <c r="OGW51" s="1847">
        <f t="shared" ref="OGW51" si="13357">OGU51*$C$51</f>
        <v>1.6616338308559445E+59</v>
      </c>
      <c r="OGX51" s="1847"/>
      <c r="OGY51" s="1847">
        <f t="shared" ref="OGY51" si="13358">OGW51*$C$51</f>
        <v>1.7031746766273429E+59</v>
      </c>
      <c r="OGZ51" s="1847"/>
      <c r="OHA51" s="1847">
        <f t="shared" ref="OHA51" si="13359">OGY51*$C$51</f>
        <v>1.7457540435430262E+59</v>
      </c>
      <c r="OHB51" s="1847"/>
      <c r="OHC51" s="1847">
        <f t="shared" ref="OHC51" si="13360">OHA51*$C$51</f>
        <v>1.7893978946316018E+59</v>
      </c>
      <c r="OHD51" s="1847"/>
      <c r="OHE51" s="1847">
        <f t="shared" ref="OHE51" si="13361">OHC51*$C$51</f>
        <v>1.8341328419973916E+59</v>
      </c>
      <c r="OHF51" s="1847"/>
      <c r="OHG51" s="1847">
        <f t="shared" ref="OHG51" si="13362">OHE51*$C$51</f>
        <v>1.8799861630473263E+59</v>
      </c>
      <c r="OHH51" s="1847"/>
      <c r="OHI51" s="1847">
        <f t="shared" ref="OHI51" si="13363">OHG51*$C$51</f>
        <v>1.9269858171235092E+59</v>
      </c>
      <c r="OHJ51" s="1847"/>
      <c r="OHK51" s="1847">
        <f t="shared" ref="OHK51" si="13364">OHI51*$C$51</f>
        <v>1.9751604625515967E+59</v>
      </c>
      <c r="OHL51" s="1847"/>
      <c r="OHM51" s="1847">
        <f t="shared" ref="OHM51" si="13365">OHK51*$C$51</f>
        <v>2.0245394741153864E+59</v>
      </c>
      <c r="OHN51" s="1847"/>
      <c r="OHO51" s="1847">
        <f t="shared" ref="OHO51" si="13366">OHM51*$C$51</f>
        <v>2.0751529609682708E+59</v>
      </c>
      <c r="OHP51" s="1847"/>
      <c r="OHQ51" s="1847">
        <f t="shared" ref="OHQ51" si="13367">OHO51*$C$51</f>
        <v>2.1270317849924774E+59</v>
      </c>
      <c r="OHR51" s="1847"/>
      <c r="OHS51" s="1847">
        <f t="shared" ref="OHS51" si="13368">OHQ51*$C$51</f>
        <v>2.1802075796172892E+59</v>
      </c>
      <c r="OHT51" s="1847"/>
      <c r="OHU51" s="1847">
        <f t="shared" ref="OHU51" si="13369">OHS51*$C$51</f>
        <v>2.2347127691077213E+59</v>
      </c>
      <c r="OHV51" s="1847"/>
      <c r="OHW51" s="1847">
        <f t="shared" ref="OHW51" si="13370">OHU51*$C$51</f>
        <v>2.2905805883354142E+59</v>
      </c>
      <c r="OHX51" s="1847"/>
      <c r="OHY51" s="1847">
        <f t="shared" ref="OHY51" si="13371">OHW51*$C$51</f>
        <v>2.3478451030437995E+59</v>
      </c>
      <c r="OHZ51" s="1847"/>
      <c r="OIA51" s="1847">
        <f t="shared" ref="OIA51" si="13372">OHY51*$C$51</f>
        <v>2.4065412306198942E+59</v>
      </c>
      <c r="OIB51" s="1847"/>
      <c r="OIC51" s="1847">
        <f t="shared" ref="OIC51" si="13373">OIA51*$C$51</f>
        <v>2.4667047613853913E+59</v>
      </c>
      <c r="OID51" s="1847"/>
      <c r="OIE51" s="1847">
        <f t="shared" ref="OIE51" si="13374">OIC51*$C$51</f>
        <v>2.5283723804200258E+59</v>
      </c>
      <c r="OIF51" s="1847"/>
      <c r="OIG51" s="1847">
        <f t="shared" ref="OIG51" si="13375">OIE51*$C$51</f>
        <v>2.5915816899305262E+59</v>
      </c>
      <c r="OIH51" s="1847"/>
      <c r="OII51" s="1847">
        <f t="shared" ref="OII51" si="13376">OIG51*$C$51</f>
        <v>2.6563712321787892E+59</v>
      </c>
      <c r="OIJ51" s="1847"/>
      <c r="OIK51" s="1847">
        <f t="shared" ref="OIK51" si="13377">OII51*$C$51</f>
        <v>2.7227805129832587E+59</v>
      </c>
      <c r="OIL51" s="1847"/>
      <c r="OIM51" s="1847">
        <f t="shared" ref="OIM51" si="13378">OIK51*$C$51</f>
        <v>2.7908500258078402E+59</v>
      </c>
      <c r="OIN51" s="1847"/>
      <c r="OIO51" s="1847">
        <f t="shared" ref="OIO51" si="13379">OIM51*$C$51</f>
        <v>2.8606212764530361E+59</v>
      </c>
      <c r="OIP51" s="1847"/>
      <c r="OIQ51" s="1847">
        <f t="shared" ref="OIQ51" si="13380">OIO51*$C$51</f>
        <v>2.9321368083643618E+59</v>
      </c>
      <c r="OIR51" s="1847"/>
      <c r="OIS51" s="1847">
        <f t="shared" ref="OIS51" si="13381">OIQ51*$C$51</f>
        <v>3.0054402285734704E+59</v>
      </c>
      <c r="OIT51" s="1847"/>
      <c r="OIU51" s="1847">
        <f t="shared" ref="OIU51" si="13382">OIS51*$C$51</f>
        <v>3.080576234287807E+59</v>
      </c>
      <c r="OIV51" s="1847"/>
      <c r="OIW51" s="1847">
        <f t="shared" ref="OIW51" si="13383">OIU51*$C$51</f>
        <v>3.1575906401450021E+59</v>
      </c>
      <c r="OIX51" s="1847"/>
      <c r="OIY51" s="1847">
        <f t="shared" ref="OIY51" si="13384">OIW51*$C$51</f>
        <v>3.236530406148627E+59</v>
      </c>
      <c r="OIZ51" s="1847"/>
      <c r="OJA51" s="1847">
        <f t="shared" ref="OJA51" si="13385">OIY51*$C$51</f>
        <v>3.3174436663023423E+59</v>
      </c>
      <c r="OJB51" s="1847"/>
      <c r="OJC51" s="1847">
        <f t="shared" ref="OJC51" si="13386">OJA51*$C$51</f>
        <v>3.4003797579599006E+59</v>
      </c>
      <c r="OJD51" s="1847"/>
      <c r="OJE51" s="1847">
        <f t="shared" ref="OJE51" si="13387">OJC51*$C$51</f>
        <v>3.4853892519088976E+59</v>
      </c>
      <c r="OJF51" s="1847"/>
      <c r="OJG51" s="1847">
        <f t="shared" ref="OJG51" si="13388">OJE51*$C$51</f>
        <v>3.5725239832066199E+59</v>
      </c>
      <c r="OJH51" s="1847"/>
      <c r="OJI51" s="1847">
        <f t="shared" ref="OJI51" si="13389">OJG51*$C$51</f>
        <v>3.6618370827867851E+59</v>
      </c>
      <c r="OJJ51" s="1847"/>
      <c r="OJK51" s="1847">
        <f t="shared" ref="OJK51" si="13390">OJI51*$C$51</f>
        <v>3.7533830098564545E+59</v>
      </c>
      <c r="OJL51" s="1847"/>
      <c r="OJM51" s="1847">
        <f t="shared" ref="OJM51" si="13391">OJK51*$C$51</f>
        <v>3.8472175851028657E+59</v>
      </c>
      <c r="OJN51" s="1847"/>
      <c r="OJO51" s="1847">
        <f t="shared" ref="OJO51" si="13392">OJM51*$C$51</f>
        <v>3.9433980247304368E+59</v>
      </c>
      <c r="OJP51" s="1847"/>
      <c r="OJQ51" s="1847">
        <f t="shared" ref="OJQ51" si="13393">OJO51*$C$51</f>
        <v>4.0419829753486977E+59</v>
      </c>
      <c r="OJR51" s="1847"/>
      <c r="OJS51" s="1847">
        <f t="shared" ref="OJS51" si="13394">OJQ51*$C$51</f>
        <v>4.1430325497324145E+59</v>
      </c>
      <c r="OJT51" s="1847"/>
      <c r="OJU51" s="1847">
        <f t="shared" ref="OJU51" si="13395">OJS51*$C$51</f>
        <v>4.2466083634757246E+59</v>
      </c>
      <c r="OJV51" s="1847"/>
      <c r="OJW51" s="1847">
        <f t="shared" ref="OJW51" si="13396">OJU51*$C$51</f>
        <v>4.3527735725626176E+59</v>
      </c>
      <c r="OJX51" s="1847"/>
      <c r="OJY51" s="1847">
        <f t="shared" ref="OJY51" si="13397">OJW51*$C$51</f>
        <v>4.4615929118766823E+59</v>
      </c>
      <c r="OJZ51" s="1847"/>
      <c r="OKA51" s="1847">
        <f t="shared" ref="OKA51" si="13398">OJY51*$C$51</f>
        <v>4.5731327346735987E+59</v>
      </c>
      <c r="OKB51" s="1847"/>
      <c r="OKC51" s="1847">
        <f t="shared" ref="OKC51" si="13399">OKA51*$C$51</f>
        <v>4.6874610530404384E+59</v>
      </c>
      <c r="OKD51" s="1847"/>
      <c r="OKE51" s="1847">
        <f t="shared" ref="OKE51" si="13400">OKC51*$C$51</f>
        <v>4.8046475793664493E+59</v>
      </c>
      <c r="OKF51" s="1847"/>
      <c r="OKG51" s="1847">
        <f t="shared" ref="OKG51" si="13401">OKE51*$C$51</f>
        <v>4.9247637688506104E+59</v>
      </c>
      <c r="OKH51" s="1847"/>
      <c r="OKI51" s="1847">
        <f t="shared" ref="OKI51" si="13402">OKG51*$C$51</f>
        <v>5.0478828630718755E+59</v>
      </c>
      <c r="OKJ51" s="1847"/>
      <c r="OKK51" s="1847">
        <f t="shared" ref="OKK51" si="13403">OKI51*$C$51</f>
        <v>5.1740799346486719E+59</v>
      </c>
      <c r="OKL51" s="1847"/>
      <c r="OKM51" s="1847">
        <f t="shared" ref="OKM51" si="13404">OKK51*$C$51</f>
        <v>5.3034319330148881E+59</v>
      </c>
      <c r="OKN51" s="1847"/>
      <c r="OKO51" s="1847">
        <f t="shared" ref="OKO51" si="13405">OKM51*$C$51</f>
        <v>5.4360177313402601E+59</v>
      </c>
      <c r="OKP51" s="1847"/>
      <c r="OKQ51" s="1847">
        <f t="shared" ref="OKQ51" si="13406">OKO51*$C$51</f>
        <v>5.571918174623766E+59</v>
      </c>
      <c r="OKR51" s="1847"/>
      <c r="OKS51" s="1847">
        <f t="shared" ref="OKS51" si="13407">OKQ51*$C$51</f>
        <v>5.7112161289893598E+59</v>
      </c>
      <c r="OKT51" s="1847"/>
      <c r="OKU51" s="1847">
        <f t="shared" ref="OKU51" si="13408">OKS51*$C$51</f>
        <v>5.8539965322140935E+59</v>
      </c>
      <c r="OKV51" s="1847"/>
      <c r="OKW51" s="1847">
        <f t="shared" ref="OKW51" si="13409">OKU51*$C$51</f>
        <v>6.0003464455194456E+59</v>
      </c>
      <c r="OKX51" s="1847"/>
      <c r="OKY51" s="1847">
        <f t="shared" ref="OKY51" si="13410">OKW51*$C$51</f>
        <v>6.1503551066574313E+59</v>
      </c>
      <c r="OKZ51" s="1847"/>
      <c r="OLA51" s="1847">
        <f t="shared" ref="OLA51" si="13411">OKY51*$C$51</f>
        <v>6.3041139843238661E+59</v>
      </c>
      <c r="OLB51" s="1847"/>
      <c r="OLC51" s="1847">
        <f t="shared" ref="OLC51" si="13412">OLA51*$C$51</f>
        <v>6.4617168339319621E+59</v>
      </c>
      <c r="OLD51" s="1847"/>
      <c r="OLE51" s="1847">
        <f t="shared" ref="OLE51" si="13413">OLC51*$C$51</f>
        <v>6.6232597547802607E+59</v>
      </c>
      <c r="OLF51" s="1847"/>
      <c r="OLG51" s="1847">
        <f t="shared" ref="OLG51" si="13414">OLE51*$C$51</f>
        <v>6.7888412486497664E+59</v>
      </c>
      <c r="OLH51" s="1847"/>
      <c r="OLI51" s="1847">
        <f t="shared" ref="OLI51" si="13415">OLG51*$C$51</f>
        <v>6.9585622798660098E+59</v>
      </c>
      <c r="OLJ51" s="1847"/>
      <c r="OLK51" s="1847">
        <f t="shared" ref="OLK51" si="13416">OLI51*$C$51</f>
        <v>7.1325263368626594E+59</v>
      </c>
      <c r="OLL51" s="1847"/>
      <c r="OLM51" s="1847">
        <f t="shared" ref="OLM51" si="13417">OLK51*$C$51</f>
        <v>7.3108394952842249E+59</v>
      </c>
      <c r="OLN51" s="1847"/>
      <c r="OLO51" s="1847">
        <f t="shared" ref="OLO51" si="13418">OLM51*$C$51</f>
        <v>7.4936104826663295E+59</v>
      </c>
      <c r="OLP51" s="1847"/>
      <c r="OLQ51" s="1847">
        <f t="shared" ref="OLQ51" si="13419">OLO51*$C$51</f>
        <v>7.6809507447329872E+59</v>
      </c>
      <c r="OLR51" s="1847"/>
      <c r="OLS51" s="1847">
        <f t="shared" ref="OLS51" si="13420">OLQ51*$C$51</f>
        <v>7.8729745133513111E+59</v>
      </c>
      <c r="OLT51" s="1847"/>
      <c r="OLU51" s="1847">
        <f t="shared" ref="OLU51" si="13421">OLS51*$C$51</f>
        <v>8.0697988761850927E+59</v>
      </c>
      <c r="OLV51" s="1847"/>
      <c r="OLW51" s="1847">
        <f t="shared" ref="OLW51" si="13422">OLU51*$C$51</f>
        <v>8.2715438480897199E+59</v>
      </c>
      <c r="OLX51" s="1847"/>
      <c r="OLY51" s="1847">
        <f t="shared" ref="OLY51" si="13423">OLW51*$C$51</f>
        <v>8.4783324442919627E+59</v>
      </c>
      <c r="OLZ51" s="1847"/>
      <c r="OMA51" s="1847">
        <f t="shared" ref="OMA51" si="13424">OLY51*$C$51</f>
        <v>8.6902907553992618E+59</v>
      </c>
      <c r="OMB51" s="1847"/>
      <c r="OMC51" s="1847">
        <f t="shared" ref="OMC51" si="13425">OMA51*$C$51</f>
        <v>8.9075480242842426E+59</v>
      </c>
      <c r="OMD51" s="1847"/>
      <c r="OME51" s="1847">
        <f t="shared" ref="OME51" si="13426">OMC51*$C$51</f>
        <v>9.1302367248913475E+59</v>
      </c>
      <c r="OMF51" s="1847"/>
      <c r="OMG51" s="1847">
        <f t="shared" ref="OMG51" si="13427">OME51*$C$51</f>
        <v>9.3584926430136295E+59</v>
      </c>
      <c r="OMH51" s="1847"/>
      <c r="OMI51" s="1847">
        <f t="shared" ref="OMI51" si="13428">OMG51*$C$51</f>
        <v>9.5924549590889703E+59</v>
      </c>
      <c r="OMJ51" s="1847"/>
      <c r="OMK51" s="1847">
        <f t="shared" ref="OMK51" si="13429">OMI51*$C$51</f>
        <v>9.8322663330661936E+59</v>
      </c>
      <c r="OML51" s="1847"/>
      <c r="OMM51" s="1847">
        <f t="shared" ref="OMM51" si="13430">OMK51*$C$51</f>
        <v>1.0078072991392847E+60</v>
      </c>
      <c r="OMN51" s="1847"/>
      <c r="OMO51" s="1847">
        <f t="shared" ref="OMO51" si="13431">OMM51*$C$51</f>
        <v>1.0330024816177668E+60</v>
      </c>
      <c r="OMP51" s="1847"/>
      <c r="OMQ51" s="1847">
        <f t="shared" ref="OMQ51" si="13432">OMO51*$C$51</f>
        <v>1.058827543658211E+60</v>
      </c>
      <c r="OMR51" s="1847"/>
      <c r="OMS51" s="1847">
        <f t="shared" ref="OMS51" si="13433">OMQ51*$C$51</f>
        <v>1.0852982322496661E+60</v>
      </c>
      <c r="OMT51" s="1847"/>
      <c r="OMU51" s="1847">
        <f t="shared" ref="OMU51" si="13434">OMS51*$C$51</f>
        <v>1.1124306880559076E+60</v>
      </c>
      <c r="OMV51" s="1847"/>
      <c r="OMW51" s="1847">
        <f t="shared" ref="OMW51" si="13435">OMU51*$C$51</f>
        <v>1.1402414552573053E+60</v>
      </c>
      <c r="OMX51" s="1847"/>
      <c r="OMY51" s="1847">
        <f t="shared" ref="OMY51" si="13436">OMW51*$C$51</f>
        <v>1.1687474916387378E+60</v>
      </c>
      <c r="OMZ51" s="1847"/>
      <c r="ONA51" s="1847">
        <f t="shared" ref="ONA51" si="13437">OMY51*$C$51</f>
        <v>1.1979661789297061E+60</v>
      </c>
      <c r="ONB51" s="1847"/>
      <c r="ONC51" s="1847">
        <f t="shared" ref="ONC51" si="13438">ONA51*$C$51</f>
        <v>1.2279153334029487E+60</v>
      </c>
      <c r="OND51" s="1847"/>
      <c r="ONE51" s="1847">
        <f t="shared" ref="ONE51" si="13439">ONC51*$C$51</f>
        <v>1.2586132167380223E+60</v>
      </c>
      <c r="ONF51" s="1847"/>
      <c r="ONG51" s="1847">
        <f t="shared" ref="ONG51" si="13440">ONE51*$C$51</f>
        <v>1.2900785471564727E+60</v>
      </c>
      <c r="ONH51" s="1847"/>
      <c r="ONI51" s="1847">
        <f t="shared" ref="ONI51" si="13441">ONG51*$C$51</f>
        <v>1.3223305108353844E+60</v>
      </c>
      <c r="ONJ51" s="1847"/>
      <c r="ONK51" s="1847">
        <f t="shared" ref="ONK51" si="13442">ONI51*$C$51</f>
        <v>1.3553887736062689E+60</v>
      </c>
      <c r="ONL51" s="1847"/>
      <c r="ONM51" s="1847">
        <f t="shared" ref="ONM51" si="13443">ONK51*$C$51</f>
        <v>1.3892734929464254E+60</v>
      </c>
      <c r="ONN51" s="1847"/>
      <c r="ONO51" s="1847">
        <f t="shared" ref="ONO51" si="13444">ONM51*$C$51</f>
        <v>1.4240053302700859E+60</v>
      </c>
      <c r="ONP51" s="1847"/>
      <c r="ONQ51" s="1847">
        <f t="shared" ref="ONQ51" si="13445">ONO51*$C$51</f>
        <v>1.4596054635268379E+60</v>
      </c>
      <c r="ONR51" s="1847"/>
      <c r="ONS51" s="1847">
        <f t="shared" ref="ONS51" si="13446">ONQ51*$C$51</f>
        <v>1.4960956001150087E+60</v>
      </c>
      <c r="ONT51" s="1847"/>
      <c r="ONU51" s="1847">
        <f t="shared" ref="ONU51" si="13447">ONS51*$C$51</f>
        <v>1.5334979901178837E+60</v>
      </c>
      <c r="ONV51" s="1847"/>
      <c r="ONW51" s="1847">
        <f t="shared" ref="ONW51" si="13448">ONU51*$C$51</f>
        <v>1.5718354398708308E+60</v>
      </c>
      <c r="ONX51" s="1847"/>
      <c r="ONY51" s="1847">
        <f t="shared" ref="ONY51" si="13449">ONW51*$C$51</f>
        <v>1.6111313258676016E+60</v>
      </c>
      <c r="ONZ51" s="1847"/>
      <c r="OOA51" s="1847">
        <f t="shared" ref="OOA51" si="13450">ONY51*$C$51</f>
        <v>1.6514096090142913E+60</v>
      </c>
      <c r="OOB51" s="1847"/>
      <c r="OOC51" s="1847">
        <f t="shared" ref="OOC51" si="13451">OOA51*$C$51</f>
        <v>1.6926948492396484E+60</v>
      </c>
      <c r="OOD51" s="1847"/>
      <c r="OOE51" s="1847">
        <f t="shared" ref="OOE51" si="13452">OOC51*$C$51</f>
        <v>1.7350122204706394E+60</v>
      </c>
      <c r="OOF51" s="1847"/>
      <c r="OOG51" s="1847">
        <f t="shared" ref="OOG51" si="13453">OOE51*$C$51</f>
        <v>1.7783875259824051E+60</v>
      </c>
      <c r="OOH51" s="1847"/>
      <c r="OOI51" s="1847">
        <f t="shared" ref="OOI51" si="13454">OOG51*$C$51</f>
        <v>1.822847214131965E+60</v>
      </c>
      <c r="OOJ51" s="1847"/>
      <c r="OOK51" s="1847">
        <f t="shared" ref="OOK51" si="13455">OOI51*$C$51</f>
        <v>1.8684183944852639E+60</v>
      </c>
      <c r="OOL51" s="1847"/>
      <c r="OOM51" s="1847">
        <f t="shared" ref="OOM51" si="13456">OOK51*$C$51</f>
        <v>1.9151288543473954E+60</v>
      </c>
      <c r="OON51" s="1847"/>
      <c r="OOO51" s="1847">
        <f t="shared" ref="OOO51" si="13457">OOM51*$C$51</f>
        <v>1.9630070757060801E+60</v>
      </c>
      <c r="OOP51" s="1847"/>
      <c r="OOQ51" s="1847">
        <f t="shared" ref="OOQ51" si="13458">OOO51*$C$51</f>
        <v>2.0120822525987321E+60</v>
      </c>
      <c r="OOR51" s="1847"/>
      <c r="OOS51" s="1847">
        <f t="shared" ref="OOS51" si="13459">OOQ51*$C$51</f>
        <v>2.0623843089137004E+60</v>
      </c>
      <c r="OOT51" s="1847"/>
      <c r="OOU51" s="1847">
        <f t="shared" ref="OOU51" si="13460">OOS51*$C$51</f>
        <v>2.1139439166365428E+60</v>
      </c>
      <c r="OOV51" s="1847"/>
      <c r="OOW51" s="1847">
        <f t="shared" ref="OOW51" si="13461">OOU51*$C$51</f>
        <v>2.166792514552456E+60</v>
      </c>
      <c r="OOX51" s="1847"/>
      <c r="OOY51" s="1847">
        <f t="shared" ref="OOY51" si="13462">OOW51*$C$51</f>
        <v>2.2209623274162673E+60</v>
      </c>
      <c r="OOZ51" s="1847"/>
      <c r="OPA51" s="1847">
        <f t="shared" ref="OPA51" si="13463">OOY51*$C$51</f>
        <v>2.2764863856016739E+60</v>
      </c>
      <c r="OPB51" s="1847"/>
      <c r="OPC51" s="1847">
        <f t="shared" ref="OPC51" si="13464">OPA51*$C$51</f>
        <v>2.3333985452417154E+60</v>
      </c>
      <c r="OPD51" s="1847"/>
      <c r="OPE51" s="1847">
        <f t="shared" ref="OPE51" si="13465">OPC51*$C$51</f>
        <v>2.391733508872758E+60</v>
      </c>
      <c r="OPF51" s="1847"/>
      <c r="OPG51" s="1847">
        <f t="shared" ref="OPG51" si="13466">OPE51*$C$51</f>
        <v>2.4515268465945769E+60</v>
      </c>
      <c r="OPH51" s="1847"/>
      <c r="OPI51" s="1847">
        <f t="shared" ref="OPI51" si="13467">OPG51*$C$51</f>
        <v>2.5128150177594409E+60</v>
      </c>
      <c r="OPJ51" s="1847"/>
      <c r="OPK51" s="1847">
        <f t="shared" ref="OPK51" si="13468">OPI51*$C$51</f>
        <v>2.5756353932034265E+60</v>
      </c>
      <c r="OPL51" s="1847"/>
      <c r="OPM51" s="1847">
        <f t="shared" ref="OPM51" si="13469">OPK51*$C$51</f>
        <v>2.6400262780335121E+60</v>
      </c>
      <c r="OPN51" s="1847"/>
      <c r="OPO51" s="1847">
        <f t="shared" ref="OPO51" si="13470">OPM51*$C$51</f>
        <v>2.7060269349843495E+60</v>
      </c>
      <c r="OPP51" s="1847"/>
      <c r="OPQ51" s="1847">
        <f t="shared" ref="OPQ51" si="13471">OPO51*$C$51</f>
        <v>2.7736776083589578E+60</v>
      </c>
      <c r="OPR51" s="1847"/>
      <c r="OPS51" s="1847">
        <f t="shared" ref="OPS51" si="13472">OPQ51*$C$51</f>
        <v>2.8430195485679314E+60</v>
      </c>
      <c r="OPT51" s="1847"/>
      <c r="OPU51" s="1847">
        <f t="shared" ref="OPU51" si="13473">OPS51*$C$51</f>
        <v>2.9140950372821294E+60</v>
      </c>
      <c r="OPV51" s="1847"/>
      <c r="OPW51" s="1847">
        <f t="shared" ref="OPW51" si="13474">OPU51*$C$51</f>
        <v>2.9869474132141823E+60</v>
      </c>
      <c r="OPX51" s="1847"/>
      <c r="OPY51" s="1847">
        <f t="shared" ref="OPY51" si="13475">OPW51*$C$51</f>
        <v>3.0616210985445365E+60</v>
      </c>
      <c r="OPZ51" s="1847"/>
      <c r="OQA51" s="1847">
        <f t="shared" ref="OQA51" si="13476">OPY51*$C$51</f>
        <v>3.1381616260081496E+60</v>
      </c>
      <c r="OQB51" s="1847"/>
      <c r="OQC51" s="1847">
        <f t="shared" ref="OQC51" si="13477">OQA51*$C$51</f>
        <v>3.2166156666583532E+60</v>
      </c>
      <c r="OQD51" s="1847"/>
      <c r="OQE51" s="1847">
        <f t="shared" ref="OQE51" si="13478">OQC51*$C$51</f>
        <v>3.2970310583248117E+60</v>
      </c>
      <c r="OQF51" s="1847"/>
      <c r="OQG51" s="1847">
        <f t="shared" ref="OQG51" si="13479">OQE51*$C$51</f>
        <v>3.3794568347829315E+60</v>
      </c>
      <c r="OQH51" s="1847"/>
      <c r="OQI51" s="1847">
        <f t="shared" ref="OQI51" si="13480">OQG51*$C$51</f>
        <v>3.4639432556525047E+60</v>
      </c>
      <c r="OQJ51" s="1847"/>
      <c r="OQK51" s="1847">
        <f t="shared" ref="OQK51" si="13481">OQI51*$C$51</f>
        <v>3.5505418370438172E+60</v>
      </c>
      <c r="OQL51" s="1847"/>
      <c r="OQM51" s="1847">
        <f t="shared" ref="OQM51" si="13482">OQK51*$C$51</f>
        <v>3.639305382969912E+60</v>
      </c>
      <c r="OQN51" s="1847"/>
      <c r="OQO51" s="1847">
        <f t="shared" ref="OQO51" si="13483">OQM51*$C$51</f>
        <v>3.7302880175441595E+60</v>
      </c>
      <c r="OQP51" s="1847"/>
      <c r="OQQ51" s="1847">
        <f t="shared" ref="OQQ51" si="13484">OQO51*$C$51</f>
        <v>3.8235452179827632E+60</v>
      </c>
      <c r="OQR51" s="1847"/>
      <c r="OQS51" s="1847">
        <f t="shared" ref="OQS51" si="13485">OQQ51*$C$51</f>
        <v>3.9191338484323318E+60</v>
      </c>
      <c r="OQT51" s="1847"/>
      <c r="OQU51" s="1847">
        <f t="shared" ref="OQU51" si="13486">OQS51*$C$51</f>
        <v>4.0171121946431395E+60</v>
      </c>
      <c r="OQV51" s="1847"/>
      <c r="OQW51" s="1847">
        <f t="shared" ref="OQW51" si="13487">OQU51*$C$51</f>
        <v>4.1175399995092178E+60</v>
      </c>
      <c r="OQX51" s="1847"/>
      <c r="OQY51" s="1847">
        <f t="shared" ref="OQY51" si="13488">OQW51*$C$51</f>
        <v>4.2204784994969477E+60</v>
      </c>
      <c r="OQZ51" s="1847"/>
      <c r="ORA51" s="1847">
        <f t="shared" ref="ORA51" si="13489">OQY51*$C$51</f>
        <v>4.325990461984371E+60</v>
      </c>
      <c r="ORB51" s="1847"/>
      <c r="ORC51" s="1847">
        <f t="shared" ref="ORC51" si="13490">ORA51*$C$51</f>
        <v>4.4341402235339798E+60</v>
      </c>
      <c r="ORD51" s="1847"/>
      <c r="ORE51" s="1847">
        <f t="shared" ref="ORE51" si="13491">ORC51*$C$51</f>
        <v>4.5449937291223288E+60</v>
      </c>
      <c r="ORF51" s="1847"/>
      <c r="ORG51" s="1847">
        <f t="shared" ref="ORG51" si="13492">ORE51*$C$51</f>
        <v>4.658618572350387E+60</v>
      </c>
      <c r="ORH51" s="1847"/>
      <c r="ORI51" s="1847">
        <f t="shared" ref="ORI51" si="13493">ORG51*$C$51</f>
        <v>4.7750840366591461E+60</v>
      </c>
      <c r="ORJ51" s="1847"/>
      <c r="ORK51" s="1847">
        <f t="shared" ref="ORK51" si="13494">ORI51*$C$51</f>
        <v>4.8944611375756246E+60</v>
      </c>
      <c r="ORL51" s="1847"/>
      <c r="ORM51" s="1847">
        <f t="shared" ref="ORM51" si="13495">ORK51*$C$51</f>
        <v>5.0168226660150149E+60</v>
      </c>
      <c r="ORN51" s="1847"/>
      <c r="ORO51" s="1847">
        <f t="shared" ref="ORO51" si="13496">ORM51*$C$51</f>
        <v>5.14224323266539E+60</v>
      </c>
      <c r="ORP51" s="1847"/>
      <c r="ORQ51" s="1847">
        <f t="shared" ref="ORQ51" si="13497">ORO51*$C$51</f>
        <v>5.2707993134820245E+60</v>
      </c>
      <c r="ORR51" s="1847"/>
      <c r="ORS51" s="1847">
        <f t="shared" ref="ORS51" si="13498">ORQ51*$C$51</f>
        <v>5.4025692963190747E+60</v>
      </c>
      <c r="ORT51" s="1847"/>
      <c r="ORU51" s="1847">
        <f t="shared" ref="ORU51" si="13499">ORS51*$C$51</f>
        <v>5.5376335287270515E+60</v>
      </c>
      <c r="ORV51" s="1847"/>
      <c r="ORW51" s="1847">
        <f t="shared" ref="ORW51" si="13500">ORU51*$C$51</f>
        <v>5.6760743669452271E+60</v>
      </c>
      <c r="ORX51" s="1847"/>
      <c r="ORY51" s="1847">
        <f t="shared" ref="ORY51" si="13501">ORW51*$C$51</f>
        <v>5.817976226118857E+60</v>
      </c>
      <c r="ORZ51" s="1847"/>
      <c r="OSA51" s="1847">
        <f t="shared" ref="OSA51" si="13502">ORY51*$C$51</f>
        <v>5.9634256317718283E+60</v>
      </c>
      <c r="OSB51" s="1847"/>
      <c r="OSC51" s="1847">
        <f t="shared" ref="OSC51" si="13503">OSA51*$C$51</f>
        <v>6.1125112725661234E+60</v>
      </c>
      <c r="OSD51" s="1847"/>
      <c r="OSE51" s="1847">
        <f t="shared" ref="OSE51" si="13504">OSC51*$C$51</f>
        <v>6.2653240543802757E+60</v>
      </c>
      <c r="OSF51" s="1847"/>
      <c r="OSG51" s="1847">
        <f t="shared" ref="OSG51" si="13505">OSE51*$C$51</f>
        <v>6.4219571557397823E+60</v>
      </c>
      <c r="OSH51" s="1847"/>
      <c r="OSI51" s="1847">
        <f t="shared" ref="OSI51" si="13506">OSG51*$C$51</f>
        <v>6.582506084633276E+60</v>
      </c>
      <c r="OSJ51" s="1847"/>
      <c r="OSK51" s="1847">
        <f t="shared" ref="OSK51" si="13507">OSI51*$C$51</f>
        <v>6.7470687367491076E+60</v>
      </c>
      <c r="OSL51" s="1847"/>
      <c r="OSM51" s="1847">
        <f t="shared" ref="OSM51" si="13508">OSK51*$C$51</f>
        <v>6.9157454551678348E+60</v>
      </c>
      <c r="OSN51" s="1847"/>
      <c r="OSO51" s="1847">
        <f t="shared" ref="OSO51" si="13509">OSM51*$C$51</f>
        <v>7.0886390915470304E+60</v>
      </c>
      <c r="OSP51" s="1847"/>
      <c r="OSQ51" s="1847">
        <f t="shared" ref="OSQ51" si="13510">OSO51*$C$51</f>
        <v>7.2658550688357054E+60</v>
      </c>
      <c r="OSR51" s="1847"/>
      <c r="OSS51" s="1847">
        <f t="shared" ref="OSS51" si="13511">OSQ51*$C$51</f>
        <v>7.447501445556598E+60</v>
      </c>
      <c r="OST51" s="1847"/>
      <c r="OSU51" s="1847">
        <f t="shared" ref="OSU51" si="13512">OSS51*$C$51</f>
        <v>7.6336889816955123E+60</v>
      </c>
      <c r="OSV51" s="1847"/>
      <c r="OSW51" s="1847">
        <f t="shared" ref="OSW51" si="13513">OSU51*$C$51</f>
        <v>7.8245312062378987E+60</v>
      </c>
      <c r="OSX51" s="1847"/>
      <c r="OSY51" s="1847">
        <f t="shared" ref="OSY51" si="13514">OSW51*$C$51</f>
        <v>8.0201444863938452E+60</v>
      </c>
      <c r="OSZ51" s="1847"/>
      <c r="OTA51" s="1847">
        <f t="shared" ref="OTA51" si="13515">OSY51*$C$51</f>
        <v>8.2206480985536905E+60</v>
      </c>
      <c r="OTB51" s="1847"/>
      <c r="OTC51" s="1847">
        <f t="shared" ref="OTC51" si="13516">OTA51*$C$51</f>
        <v>8.4261643010175325E+60</v>
      </c>
      <c r="OTD51" s="1847"/>
      <c r="OTE51" s="1847">
        <f t="shared" ref="OTE51" si="13517">OTC51*$C$51</f>
        <v>8.6368184085429697E+60</v>
      </c>
      <c r="OTF51" s="1847"/>
      <c r="OTG51" s="1847">
        <f t="shared" ref="OTG51" si="13518">OTE51*$C$51</f>
        <v>8.852738868756543E+60</v>
      </c>
      <c r="OTH51" s="1847"/>
      <c r="OTI51" s="1847">
        <f t="shared" ref="OTI51" si="13519">OTG51*$C$51</f>
        <v>9.0740573404754558E+60</v>
      </c>
      <c r="OTJ51" s="1847"/>
      <c r="OTK51" s="1847">
        <f t="shared" ref="OTK51" si="13520">OTI51*$C$51</f>
        <v>9.300908773987341E+60</v>
      </c>
      <c r="OTL51" s="1847"/>
      <c r="OTM51" s="1847">
        <f t="shared" ref="OTM51" si="13521">OTK51*$C$51</f>
        <v>9.5334314933370231E+60</v>
      </c>
      <c r="OTN51" s="1847"/>
      <c r="OTO51" s="1847">
        <f t="shared" ref="OTO51" si="13522">OTM51*$C$51</f>
        <v>9.7717672806704476E+60</v>
      </c>
      <c r="OTP51" s="1847"/>
      <c r="OTQ51" s="1847">
        <f t="shared" ref="OTQ51" si="13523">OTO51*$C$51</f>
        <v>1.0016061462687208E+61</v>
      </c>
      <c r="OTR51" s="1847"/>
      <c r="OTS51" s="1847">
        <f t="shared" ref="OTS51" si="13524">OTQ51*$C$51</f>
        <v>1.0266462999254387E+61</v>
      </c>
      <c r="OTT51" s="1847"/>
      <c r="OTU51" s="1847">
        <f t="shared" ref="OTU51" si="13525">OTS51*$C$51</f>
        <v>1.0523124574235745E+61</v>
      </c>
      <c r="OTV51" s="1847"/>
      <c r="OTW51" s="1847">
        <f t="shared" ref="OTW51" si="13526">OTU51*$C$51</f>
        <v>1.0786202688591638E+61</v>
      </c>
      <c r="OTX51" s="1847"/>
      <c r="OTY51" s="1847">
        <f t="shared" ref="OTY51" si="13527">OTW51*$C$51</f>
        <v>1.1055857755806428E+61</v>
      </c>
      <c r="OTZ51" s="1847"/>
      <c r="OUA51" s="1847">
        <f t="shared" ref="OUA51" si="13528">OTY51*$C$51</f>
        <v>1.1332254199701588E+61</v>
      </c>
      <c r="OUB51" s="1847"/>
      <c r="OUC51" s="1847">
        <f t="shared" ref="OUC51" si="13529">OUA51*$C$51</f>
        <v>1.1615560554694127E+61</v>
      </c>
      <c r="OUD51" s="1847"/>
      <c r="OUE51" s="1847">
        <f t="shared" ref="OUE51" si="13530">OUC51*$C$51</f>
        <v>1.1905949568561478E+61</v>
      </c>
      <c r="OUF51" s="1847"/>
      <c r="OUG51" s="1847">
        <f t="shared" ref="OUG51" si="13531">OUE51*$C$51</f>
        <v>1.2203598307775514E+61</v>
      </c>
      <c r="OUH51" s="1847"/>
      <c r="OUI51" s="1847">
        <f t="shared" ref="OUI51" si="13532">OUG51*$C$51</f>
        <v>1.2508688265469901E+61</v>
      </c>
      <c r="OUJ51" s="1847"/>
      <c r="OUK51" s="1847">
        <f t="shared" ref="OUK51" si="13533">OUI51*$C$51</f>
        <v>1.2821405472106648E+61</v>
      </c>
      <c r="OUL51" s="1847"/>
      <c r="OUM51" s="1847">
        <f t="shared" ref="OUM51" si="13534">OUK51*$C$51</f>
        <v>1.3141940608909313E+61</v>
      </c>
      <c r="OUN51" s="1847"/>
      <c r="OUO51" s="1847">
        <f t="shared" ref="OUO51" si="13535">OUM51*$C$51</f>
        <v>1.3470489124132044E+61</v>
      </c>
      <c r="OUP51" s="1847"/>
      <c r="OUQ51" s="1847">
        <f t="shared" ref="OUQ51" si="13536">OUO51*$C$51</f>
        <v>1.3807251352235343E+61</v>
      </c>
      <c r="OUR51" s="1847"/>
      <c r="OUS51" s="1847">
        <f t="shared" ref="OUS51" si="13537">OUQ51*$C$51</f>
        <v>1.4152432636041225E+61</v>
      </c>
      <c r="OUT51" s="1847"/>
      <c r="OUU51" s="1847">
        <f t="shared" ref="OUU51" si="13538">OUS51*$C$51</f>
        <v>1.4506243451942256E+61</v>
      </c>
      <c r="OUV51" s="1847"/>
      <c r="OUW51" s="1847">
        <f t="shared" ref="OUW51" si="13539">OUU51*$C$51</f>
        <v>1.4868899538240809E+61</v>
      </c>
      <c r="OUX51" s="1847"/>
      <c r="OUY51" s="1847">
        <f t="shared" ref="OUY51" si="13540">OUW51*$C$51</f>
        <v>1.5240622026696829E+61</v>
      </c>
      <c r="OUZ51" s="1847"/>
      <c r="OVA51" s="1847">
        <f t="shared" ref="OVA51" si="13541">OUY51*$C$51</f>
        <v>1.5621637577364248E+61</v>
      </c>
      <c r="OVB51" s="1847"/>
      <c r="OVC51" s="1847">
        <f t="shared" ref="OVC51" si="13542">OVA51*$C$51</f>
        <v>1.6012178516798354E+61</v>
      </c>
      <c r="OVD51" s="1847"/>
      <c r="OVE51" s="1847">
        <f t="shared" ref="OVE51" si="13543">OVC51*$C$51</f>
        <v>1.6412482979718312E+61</v>
      </c>
      <c r="OVF51" s="1847"/>
      <c r="OVG51" s="1847">
        <f t="shared" ref="OVG51" si="13544">OVE51*$C$51</f>
        <v>1.6822795054211267E+61</v>
      </c>
      <c r="OVH51" s="1847"/>
      <c r="OVI51" s="1847">
        <f t="shared" ref="OVI51" si="13545">OVG51*$C$51</f>
        <v>1.7243364930566547E+61</v>
      </c>
      <c r="OVJ51" s="1847"/>
      <c r="OVK51" s="1847">
        <f t="shared" ref="OVK51" si="13546">OVI51*$C$51</f>
        <v>1.7674449053830709E+61</v>
      </c>
      <c r="OVL51" s="1847"/>
      <c r="OVM51" s="1847">
        <f t="shared" ref="OVM51" si="13547">OVK51*$C$51</f>
        <v>1.8116310280176476E+61</v>
      </c>
      <c r="OVN51" s="1847"/>
      <c r="OVO51" s="1847">
        <f t="shared" ref="OVO51" si="13548">OVM51*$C$51</f>
        <v>1.8569218037180885E+61</v>
      </c>
      <c r="OVP51" s="1847"/>
      <c r="OVQ51" s="1847">
        <f t="shared" ref="OVQ51" si="13549">OVO51*$C$51</f>
        <v>1.9033448488110407E+61</v>
      </c>
      <c r="OVR51" s="1847"/>
      <c r="OVS51" s="1847">
        <f t="shared" ref="OVS51" si="13550">OVQ51*$C$51</f>
        <v>1.9509284700313166E+61</v>
      </c>
      <c r="OVT51" s="1847"/>
      <c r="OVU51" s="1847">
        <f t="shared" ref="OVU51" si="13551">OVS51*$C$51</f>
        <v>1.9997016817820992E+61</v>
      </c>
      <c r="OVV51" s="1847"/>
      <c r="OVW51" s="1847">
        <f t="shared" ref="OVW51" si="13552">OVU51*$C$51</f>
        <v>2.0496942238266513E+61</v>
      </c>
      <c r="OVX51" s="1847"/>
      <c r="OVY51" s="1847">
        <f t="shared" ref="OVY51" si="13553">OVW51*$C$51</f>
        <v>2.1009365794223175E+61</v>
      </c>
      <c r="OVZ51" s="1847"/>
      <c r="OWA51" s="1847">
        <f t="shared" ref="OWA51" si="13554">OVY51*$C$51</f>
        <v>2.1534599939078753E+61</v>
      </c>
      <c r="OWB51" s="1847"/>
      <c r="OWC51" s="1847">
        <f t="shared" ref="OWC51" si="13555">OWA51*$C$51</f>
        <v>2.2072964937555721E+61</v>
      </c>
      <c r="OWD51" s="1847"/>
      <c r="OWE51" s="1847">
        <f t="shared" ref="OWE51" si="13556">OWC51*$C$51</f>
        <v>2.2624789060994614E+61</v>
      </c>
      <c r="OWF51" s="1847"/>
      <c r="OWG51" s="1847">
        <f t="shared" ref="OWG51" si="13557">OWE51*$C$51</f>
        <v>2.3190408787519475E+61</v>
      </c>
      <c r="OWH51" s="1847"/>
      <c r="OWI51" s="1847">
        <f t="shared" ref="OWI51" si="13558">OWG51*$C$51</f>
        <v>2.377016900720746E+61</v>
      </c>
      <c r="OWJ51" s="1847"/>
      <c r="OWK51" s="1847">
        <f t="shared" ref="OWK51" si="13559">OWI51*$C$51</f>
        <v>2.4364423232387646E+61</v>
      </c>
      <c r="OWL51" s="1847"/>
      <c r="OWM51" s="1847">
        <f t="shared" ref="OWM51" si="13560">OWK51*$C$51</f>
        <v>2.4973533813197336E+61</v>
      </c>
      <c r="OWN51" s="1847"/>
      <c r="OWO51" s="1847">
        <f t="shared" ref="OWO51" si="13561">OWM51*$C$51</f>
        <v>2.5597872158527266E+61</v>
      </c>
      <c r="OWP51" s="1847"/>
      <c r="OWQ51" s="1847">
        <f t="shared" ref="OWQ51" si="13562">OWO51*$C$51</f>
        <v>2.6237818962490444E+61</v>
      </c>
      <c r="OWR51" s="1847"/>
      <c r="OWS51" s="1847">
        <f t="shared" ref="OWS51" si="13563">OWQ51*$C$51</f>
        <v>2.6893764436552702E+61</v>
      </c>
      <c r="OWT51" s="1847"/>
      <c r="OWU51" s="1847">
        <f t="shared" ref="OWU51" si="13564">OWS51*$C$51</f>
        <v>2.7566108547466514E+61</v>
      </c>
      <c r="OWV51" s="1847"/>
      <c r="OWW51" s="1847">
        <f t="shared" ref="OWW51" si="13565">OWU51*$C$51</f>
        <v>2.8255261261153176E+61</v>
      </c>
      <c r="OWX51" s="1847"/>
      <c r="OWY51" s="1847">
        <f t="shared" ref="OWY51" si="13566">OWW51*$C$51</f>
        <v>2.8961642792682005E+61</v>
      </c>
      <c r="OWZ51" s="1847"/>
      <c r="OXA51" s="1847">
        <f t="shared" ref="OXA51" si="13567">OWY51*$C$51</f>
        <v>2.9685683862499054E+61</v>
      </c>
      <c r="OXB51" s="1847"/>
      <c r="OXC51" s="1847">
        <f t="shared" ref="OXC51" si="13568">OXA51*$C$51</f>
        <v>3.0427825959061526E+61</v>
      </c>
      <c r="OXD51" s="1847"/>
      <c r="OXE51" s="1847">
        <f t="shared" ref="OXE51" si="13569">OXC51*$C$51</f>
        <v>3.1188521608038063E+61</v>
      </c>
      <c r="OXF51" s="1847"/>
      <c r="OXG51" s="1847">
        <f t="shared" ref="OXG51" si="13570">OXE51*$C$51</f>
        <v>3.1968234648239012E+61</v>
      </c>
      <c r="OXH51" s="1847"/>
      <c r="OXI51" s="1847">
        <f t="shared" ref="OXI51" si="13571">OXG51*$C$51</f>
        <v>3.2767440514444985E+61</v>
      </c>
      <c r="OXJ51" s="1847"/>
      <c r="OXK51" s="1847">
        <f t="shared" ref="OXK51" si="13572">OXI51*$C$51</f>
        <v>3.3586626527306105E+61</v>
      </c>
      <c r="OXL51" s="1847"/>
      <c r="OXM51" s="1847">
        <f t="shared" ref="OXM51" si="13573">OXK51*$C$51</f>
        <v>3.4426292190488756E+61</v>
      </c>
      <c r="OXN51" s="1847"/>
      <c r="OXO51" s="1847">
        <f t="shared" ref="OXO51" si="13574">OXM51*$C$51</f>
        <v>3.5286949495250973E+61</v>
      </c>
      <c r="OXP51" s="1847"/>
      <c r="OXQ51" s="1847">
        <f t="shared" ref="OXQ51" si="13575">OXO51*$C$51</f>
        <v>3.6169123232632242E+61</v>
      </c>
      <c r="OXR51" s="1847"/>
      <c r="OXS51" s="1847">
        <f t="shared" ref="OXS51" si="13576">OXQ51*$C$51</f>
        <v>3.7073351313448044E+61</v>
      </c>
      <c r="OXT51" s="1847"/>
      <c r="OXU51" s="1847">
        <f t="shared" ref="OXU51" si="13577">OXS51*$C$51</f>
        <v>3.8000185096284244E+61</v>
      </c>
      <c r="OXV51" s="1847"/>
      <c r="OXW51" s="1847">
        <f t="shared" ref="OXW51" si="13578">OXU51*$C$51</f>
        <v>3.8950189723691345E+61</v>
      </c>
      <c r="OXX51" s="1847"/>
      <c r="OXY51" s="1847">
        <f t="shared" ref="OXY51" si="13579">OXW51*$C$51</f>
        <v>3.9923944466783623E+61</v>
      </c>
      <c r="OXZ51" s="1847"/>
      <c r="OYA51" s="1847">
        <f t="shared" ref="OYA51" si="13580">OXY51*$C$51</f>
        <v>4.0922043078453212E+61</v>
      </c>
      <c r="OYB51" s="1847"/>
      <c r="OYC51" s="1847">
        <f t="shared" ref="OYC51" si="13581">OYA51*$C$51</f>
        <v>4.1945094155414541E+61</v>
      </c>
      <c r="OYD51" s="1847"/>
      <c r="OYE51" s="1847">
        <f t="shared" ref="OYE51" si="13582">OYC51*$C$51</f>
        <v>4.2993721509299901E+61</v>
      </c>
      <c r="OYF51" s="1847"/>
      <c r="OYG51" s="1847">
        <f t="shared" ref="OYG51" si="13583">OYE51*$C$51</f>
        <v>4.4068564547032397E+61</v>
      </c>
      <c r="OYH51" s="1847"/>
      <c r="OYI51" s="1847">
        <f t="shared" ref="OYI51" si="13584">OYG51*$C$51</f>
        <v>4.51702786607082E+61</v>
      </c>
      <c r="OYJ51" s="1847"/>
      <c r="OYK51" s="1847">
        <f t="shared" ref="OYK51" si="13585">OYI51*$C$51</f>
        <v>4.6299535627225899E+61</v>
      </c>
      <c r="OYL51" s="1847"/>
      <c r="OYM51" s="1847">
        <f t="shared" ref="OYM51" si="13586">OYK51*$C$51</f>
        <v>4.7457024017906544E+61</v>
      </c>
      <c r="OYN51" s="1847"/>
      <c r="OYO51" s="1847">
        <f t="shared" ref="OYO51" si="13587">OYM51*$C$51</f>
        <v>4.8643449618354202E+61</v>
      </c>
      <c r="OYP51" s="1847"/>
      <c r="OYQ51" s="1847">
        <f t="shared" ref="OYQ51" si="13588">OYO51*$C$51</f>
        <v>4.9859535858813053E+61</v>
      </c>
      <c r="OYR51" s="1847"/>
      <c r="OYS51" s="1847">
        <f t="shared" ref="OYS51" si="13589">OYQ51*$C$51</f>
        <v>5.1106024255283376E+61</v>
      </c>
      <c r="OYT51" s="1847"/>
      <c r="OYU51" s="1847">
        <f t="shared" ref="OYU51" si="13590">OYS51*$C$51</f>
        <v>5.238367486166545E+61</v>
      </c>
      <c r="OYV51" s="1847"/>
      <c r="OYW51" s="1847">
        <f t="shared" ref="OYW51" si="13591">OYU51*$C$51</f>
        <v>5.3693266733207082E+61</v>
      </c>
      <c r="OYX51" s="1847"/>
      <c r="OYY51" s="1847">
        <f t="shared" ref="OYY51" si="13592">OYW51*$C$51</f>
        <v>5.503559840153726E+61</v>
      </c>
      <c r="OYZ51" s="1847"/>
      <c r="OZA51" s="1847">
        <f t="shared" ref="OZA51" si="13593">OYY51*$C$51</f>
        <v>5.6411488361575683E+61</v>
      </c>
      <c r="OZB51" s="1847"/>
      <c r="OZC51" s="1847">
        <f t="shared" ref="OZC51" si="13594">OZA51*$C$51</f>
        <v>5.7821775570615069E+61</v>
      </c>
      <c r="OZD51" s="1847"/>
      <c r="OZE51" s="1847">
        <f t="shared" ref="OZE51" si="13595">OZC51*$C$51</f>
        <v>5.9267319959880446E+61</v>
      </c>
      <c r="OZF51" s="1847"/>
      <c r="OZG51" s="1847">
        <f t="shared" ref="OZG51" si="13596">OZE51*$C$51</f>
        <v>6.0749002958877448E+61</v>
      </c>
      <c r="OZH51" s="1847"/>
      <c r="OZI51" s="1847">
        <f t="shared" ref="OZI51" si="13597">OZG51*$C$51</f>
        <v>6.2267728032849381E+61</v>
      </c>
      <c r="OZJ51" s="1847"/>
      <c r="OZK51" s="1847">
        <f t="shared" ref="OZK51" si="13598">OZI51*$C$51</f>
        <v>6.3824421233670615E+61</v>
      </c>
      <c r="OZL51" s="1847"/>
      <c r="OZM51" s="1847">
        <f t="shared" ref="OZM51" si="13599">OZK51*$C$51</f>
        <v>6.5420031764512381E+61</v>
      </c>
      <c r="OZN51" s="1847"/>
      <c r="OZO51" s="1847">
        <f t="shared" ref="OZO51" si="13600">OZM51*$C$51</f>
        <v>6.7055532558625183E+61</v>
      </c>
      <c r="OZP51" s="1847"/>
      <c r="OZQ51" s="1847">
        <f t="shared" ref="OZQ51" si="13601">OZO51*$C$51</f>
        <v>6.8731920872590805E+61</v>
      </c>
      <c r="OZR51" s="1847"/>
      <c r="OZS51" s="1847">
        <f t="shared" ref="OZS51" si="13602">OZQ51*$C$51</f>
        <v>7.0450218894405563E+61</v>
      </c>
      <c r="OZT51" s="1847"/>
      <c r="OZU51" s="1847">
        <f t="shared" ref="OZU51" si="13603">OZS51*$C$51</f>
        <v>7.2211474366765697E+61</v>
      </c>
      <c r="OZV51" s="1847"/>
      <c r="OZW51" s="1847">
        <f t="shared" ref="OZW51" si="13604">OZU51*$C$51</f>
        <v>7.4016761225934837E+61</v>
      </c>
      <c r="OZX51" s="1847"/>
      <c r="OZY51" s="1847">
        <f t="shared" ref="OZY51" si="13605">OZW51*$C$51</f>
        <v>7.5867180256583206E+61</v>
      </c>
      <c r="OZZ51" s="1847"/>
      <c r="PAA51" s="1847">
        <f t="shared" ref="PAA51" si="13606">OZY51*$C$51</f>
        <v>7.7763859762997776E+61</v>
      </c>
      <c r="PAB51" s="1847"/>
      <c r="PAC51" s="1847">
        <f t="shared" ref="PAC51" si="13607">PAA51*$C$51</f>
        <v>7.9707956257072708E+61</v>
      </c>
      <c r="PAD51" s="1847"/>
      <c r="PAE51" s="1847">
        <f t="shared" ref="PAE51" si="13608">PAC51*$C$51</f>
        <v>8.1700655163499519E+61</v>
      </c>
      <c r="PAF51" s="1847"/>
      <c r="PAG51" s="1847">
        <f t="shared" ref="PAG51" si="13609">PAE51*$C$51</f>
        <v>8.3743171542586996E+61</v>
      </c>
      <c r="PAH51" s="1847"/>
      <c r="PAI51" s="1847">
        <f t="shared" ref="PAI51" si="13610">PAG51*$C$51</f>
        <v>8.5836750831151658E+61</v>
      </c>
      <c r="PAJ51" s="1847"/>
      <c r="PAK51" s="1847">
        <f t="shared" ref="PAK51" si="13611">PAI51*$C$51</f>
        <v>8.7982669601930444E+61</v>
      </c>
      <c r="PAL51" s="1847"/>
      <c r="PAM51" s="1847">
        <f t="shared" ref="PAM51" si="13612">PAK51*$C$51</f>
        <v>9.0182236341978702E+61</v>
      </c>
      <c r="PAN51" s="1847"/>
      <c r="PAO51" s="1847">
        <f t="shared" ref="PAO51" si="13613">PAM51*$C$51</f>
        <v>9.2436792250528161E+61</v>
      </c>
      <c r="PAP51" s="1847"/>
      <c r="PAQ51" s="1847">
        <f t="shared" ref="PAQ51" si="13614">PAO51*$C$51</f>
        <v>9.4747712056791354E+61</v>
      </c>
      <c r="PAR51" s="1847"/>
      <c r="PAS51" s="1847">
        <f t="shared" ref="PAS51" si="13615">PAQ51*$C$51</f>
        <v>9.7116404858211133E+61</v>
      </c>
      <c r="PAT51" s="1847"/>
      <c r="PAU51" s="1847">
        <f t="shared" ref="PAU51" si="13616">PAS51*$C$51</f>
        <v>9.9544314979666404E+61</v>
      </c>
      <c r="PAV51" s="1847"/>
      <c r="PAW51" s="1847">
        <f t="shared" ref="PAW51" si="13617">PAU51*$C$51</f>
        <v>1.0203292285415805E+62</v>
      </c>
      <c r="PAX51" s="1847"/>
      <c r="PAY51" s="1847">
        <f t="shared" ref="PAY51" si="13618">PAW51*$C$51</f>
        <v>1.0458374592551199E+62</v>
      </c>
      <c r="PAZ51" s="1847"/>
      <c r="PBA51" s="1847">
        <f t="shared" ref="PBA51" si="13619">PAY51*$C$51</f>
        <v>1.0719833957364978E+62</v>
      </c>
      <c r="PBB51" s="1847"/>
      <c r="PBC51" s="1847">
        <f t="shared" ref="PBC51" si="13620">PBA51*$C$51</f>
        <v>1.0987829806299101E+62</v>
      </c>
      <c r="PBD51" s="1847"/>
      <c r="PBE51" s="1847">
        <f t="shared" ref="PBE51" si="13621">PBC51*$C$51</f>
        <v>1.1262525551456578E+62</v>
      </c>
      <c r="PBF51" s="1847"/>
      <c r="PBG51" s="1847">
        <f t="shared" ref="PBG51" si="13622">PBE51*$C$51</f>
        <v>1.1544088690242991E+62</v>
      </c>
      <c r="PBH51" s="1847"/>
      <c r="PBI51" s="1847">
        <f t="shared" ref="PBI51" si="13623">PBG51*$C$51</f>
        <v>1.1832690907499065E+62</v>
      </c>
      <c r="PBJ51" s="1847"/>
      <c r="PBK51" s="1847">
        <f t="shared" ref="PBK51" si="13624">PBI51*$C$51</f>
        <v>1.212850818018654E+62</v>
      </c>
      <c r="PBL51" s="1847"/>
      <c r="PBM51" s="1847">
        <f t="shared" ref="PBM51" si="13625">PBK51*$C$51</f>
        <v>1.2431720884691202E+62</v>
      </c>
      <c r="PBN51" s="1847"/>
      <c r="PBO51" s="1847">
        <f t="shared" ref="PBO51" si="13626">PBM51*$C$51</f>
        <v>1.274251390680848E+62</v>
      </c>
      <c r="PBP51" s="1847"/>
      <c r="PBQ51" s="1847">
        <f t="shared" ref="PBQ51" si="13627">PBO51*$C$51</f>
        <v>1.3061076754478691E+62</v>
      </c>
      <c r="PBR51" s="1847"/>
      <c r="PBS51" s="1847">
        <f t="shared" ref="PBS51" si="13628">PBQ51*$C$51</f>
        <v>1.3387603673340657E+62</v>
      </c>
      <c r="PBT51" s="1847"/>
      <c r="PBU51" s="1847">
        <f t="shared" ref="PBU51" si="13629">PBS51*$C$51</f>
        <v>1.3722293765174172E+62</v>
      </c>
      <c r="PBV51" s="1847"/>
      <c r="PBW51" s="1847">
        <f t="shared" ref="PBW51" si="13630">PBU51*$C$51</f>
        <v>1.4065351109303524E+62</v>
      </c>
      <c r="PBX51" s="1847"/>
      <c r="PBY51" s="1847">
        <f t="shared" ref="PBY51" si="13631">PBW51*$C$51</f>
        <v>1.4416984887036111E+62</v>
      </c>
      <c r="PBZ51" s="1847"/>
      <c r="PCA51" s="1847">
        <f t="shared" ref="PCA51" si="13632">PBY51*$C$51</f>
        <v>1.4777409509212012E+62</v>
      </c>
      <c r="PCB51" s="1847"/>
      <c r="PCC51" s="1847">
        <f t="shared" ref="PCC51" si="13633">PCA51*$C$51</f>
        <v>1.514684474694231E+62</v>
      </c>
      <c r="PCD51" s="1847"/>
      <c r="PCE51" s="1847">
        <f t="shared" ref="PCE51" si="13634">PCC51*$C$51</f>
        <v>1.5525515865615866E+62</v>
      </c>
      <c r="PCF51" s="1847"/>
      <c r="PCG51" s="1847">
        <f t="shared" ref="PCG51" si="13635">PCE51*$C$51</f>
        <v>1.5913653762256262E+62</v>
      </c>
      <c r="PCH51" s="1847"/>
      <c r="PCI51" s="1847">
        <f t="shared" ref="PCI51" si="13636">PCG51*$C$51</f>
        <v>1.6311495106312667E+62</v>
      </c>
      <c r="PCJ51" s="1847"/>
      <c r="PCK51" s="1847">
        <f t="shared" ref="PCK51" si="13637">PCI51*$C$51</f>
        <v>1.6719282483970482E+62</v>
      </c>
      <c r="PCL51" s="1847"/>
      <c r="PCM51" s="1847">
        <f t="shared" ref="PCM51" si="13638">PCK51*$C$51</f>
        <v>1.7137264546069743E+62</v>
      </c>
      <c r="PCN51" s="1847"/>
      <c r="PCO51" s="1847">
        <f t="shared" ref="PCO51" si="13639">PCM51*$C$51</f>
        <v>1.7565696159721486E+62</v>
      </c>
      <c r="PCP51" s="1847"/>
      <c r="PCQ51" s="1847">
        <f t="shared" ref="PCQ51" si="13640">PCO51*$C$51</f>
        <v>1.8004838563714522E+62</v>
      </c>
      <c r="PCR51" s="1847"/>
      <c r="PCS51" s="1847">
        <f t="shared" ref="PCS51" si="13641">PCQ51*$C$51</f>
        <v>1.8454959527807385E+62</v>
      </c>
      <c r="PCT51" s="1847"/>
      <c r="PCU51" s="1847">
        <f t="shared" ref="PCU51" si="13642">PCS51*$C$51</f>
        <v>1.8916333516002567E+62</v>
      </c>
      <c r="PCV51" s="1847"/>
      <c r="PCW51" s="1847">
        <f t="shared" ref="PCW51" si="13643">PCU51*$C$51</f>
        <v>1.938924185390263E+62</v>
      </c>
      <c r="PCX51" s="1847"/>
      <c r="PCY51" s="1847">
        <f t="shared" ref="PCY51" si="13644">PCW51*$C$51</f>
        <v>1.9873972900250192E+62</v>
      </c>
      <c r="PCZ51" s="1847"/>
      <c r="PDA51" s="1847">
        <f t="shared" ref="PDA51" si="13645">PCY51*$C$51</f>
        <v>2.0370822222756446E+62</v>
      </c>
      <c r="PDB51" s="1847"/>
      <c r="PDC51" s="1847">
        <f t="shared" ref="PDC51" si="13646">PDA51*$C$51</f>
        <v>2.0880092778325353E+62</v>
      </c>
      <c r="PDD51" s="1847"/>
      <c r="PDE51" s="1847">
        <f t="shared" ref="PDE51" si="13647">PDC51*$C$51</f>
        <v>2.1402095097783487E+62</v>
      </c>
      <c r="PDF51" s="1847"/>
      <c r="PDG51" s="1847">
        <f t="shared" ref="PDG51" si="13648">PDE51*$C$51</f>
        <v>2.1937147475228071E+62</v>
      </c>
      <c r="PDH51" s="1847"/>
      <c r="PDI51" s="1847">
        <f t="shared" ref="PDI51" si="13649">PDG51*$C$51</f>
        <v>2.2485576162108771E+62</v>
      </c>
      <c r="PDJ51" s="1847"/>
      <c r="PDK51" s="1847">
        <f t="shared" ref="PDK51" si="13650">PDI51*$C$51</f>
        <v>2.3047715566161487E+62</v>
      </c>
      <c r="PDL51" s="1847"/>
      <c r="PDM51" s="1847">
        <f t="shared" ref="PDM51" si="13651">PDK51*$C$51</f>
        <v>2.3623908455315524E+62</v>
      </c>
      <c r="PDN51" s="1847"/>
      <c r="PDO51" s="1847">
        <f t="shared" ref="PDO51" si="13652">PDM51*$C$51</f>
        <v>2.4214506166698412E+62</v>
      </c>
      <c r="PDP51" s="1847"/>
      <c r="PDQ51" s="1847">
        <f t="shared" ref="PDQ51" si="13653">PDO51*$C$51</f>
        <v>2.481986882086587E+62</v>
      </c>
      <c r="PDR51" s="1847"/>
      <c r="PDS51" s="1847">
        <f t="shared" ref="PDS51" si="13654">PDQ51*$C$51</f>
        <v>2.5440365541387516E+62</v>
      </c>
      <c r="PDT51" s="1847"/>
      <c r="PDU51" s="1847">
        <f t="shared" ref="PDU51" si="13655">PDS51*$C$51</f>
        <v>2.6076374679922201E+62</v>
      </c>
      <c r="PDV51" s="1847"/>
      <c r="PDW51" s="1847">
        <f t="shared" ref="PDW51" si="13656">PDU51*$C$51</f>
        <v>2.6728284046920255E+62</v>
      </c>
      <c r="PDX51" s="1847"/>
      <c r="PDY51" s="1847">
        <f t="shared" ref="PDY51" si="13657">PDW51*$C$51</f>
        <v>2.7396491148093258E+62</v>
      </c>
      <c r="PDZ51" s="1847"/>
      <c r="PEA51" s="1847">
        <f t="shared" ref="PEA51" si="13658">PDY51*$C$51</f>
        <v>2.8081403426795586E+62</v>
      </c>
      <c r="PEB51" s="1847"/>
      <c r="PEC51" s="1847">
        <f t="shared" ref="PEC51" si="13659">PEA51*$C$51</f>
        <v>2.8783438512465473E+62</v>
      </c>
      <c r="PED51" s="1847"/>
      <c r="PEE51" s="1847">
        <f t="shared" ref="PEE51" si="13660">PEC51*$C$51</f>
        <v>2.9503024475277107E+62</v>
      </c>
      <c r="PEF51" s="1847"/>
      <c r="PEG51" s="1847">
        <f t="shared" ref="PEG51" si="13661">PEE51*$C$51</f>
        <v>3.0240600087159034E+62</v>
      </c>
      <c r="PEH51" s="1847"/>
      <c r="PEI51" s="1847">
        <f t="shared" ref="PEI51" si="13662">PEG51*$C$51</f>
        <v>3.0996615089338006E+62</v>
      </c>
      <c r="PEJ51" s="1847"/>
      <c r="PEK51" s="1847">
        <f t="shared" ref="PEK51" si="13663">PEI51*$C$51</f>
        <v>3.1771530466571455E+62</v>
      </c>
      <c r="PEL51" s="1847"/>
      <c r="PEM51" s="1847">
        <f t="shared" ref="PEM51" si="13664">PEK51*$C$51</f>
        <v>3.2565818728235738E+62</v>
      </c>
      <c r="PEN51" s="1847"/>
      <c r="PEO51" s="1847">
        <f t="shared" ref="PEO51" si="13665">PEM51*$C$51</f>
        <v>3.3379964196441631E+62</v>
      </c>
      <c r="PEP51" s="1847"/>
      <c r="PEQ51" s="1847">
        <f t="shared" ref="PEQ51" si="13666">PEO51*$C$51</f>
        <v>3.4214463301352666E+62</v>
      </c>
      <c r="PER51" s="1847"/>
      <c r="PES51" s="1847">
        <f t="shared" ref="PES51" si="13667">PEQ51*$C$51</f>
        <v>3.506982488388648E+62</v>
      </c>
      <c r="PET51" s="1847"/>
      <c r="PEU51" s="1847">
        <f t="shared" ref="PEU51" si="13668">PES51*$C$51</f>
        <v>3.594657050598364E+62</v>
      </c>
      <c r="PEV51" s="1847"/>
      <c r="PEW51" s="1847">
        <f t="shared" ref="PEW51" si="13669">PEU51*$C$51</f>
        <v>3.6845234768633229E+62</v>
      </c>
      <c r="PEX51" s="1847"/>
      <c r="PEY51" s="1847">
        <f t="shared" ref="PEY51" si="13670">PEW51*$C$51</f>
        <v>3.7766365637849057E+62</v>
      </c>
      <c r="PEZ51" s="1847"/>
      <c r="PFA51" s="1847">
        <f t="shared" ref="PFA51" si="13671">PEY51*$C$51</f>
        <v>3.8710524778795281E+62</v>
      </c>
      <c r="PFB51" s="1847"/>
      <c r="PFC51" s="1847">
        <f t="shared" ref="PFC51" si="13672">PFA51*$C$51</f>
        <v>3.9678287898265159E+62</v>
      </c>
      <c r="PFD51" s="1847"/>
      <c r="PFE51" s="1847">
        <f t="shared" ref="PFE51" si="13673">PFC51*$C$51</f>
        <v>4.0670245095721783E+62</v>
      </c>
      <c r="PFF51" s="1847"/>
      <c r="PFG51" s="1847">
        <f t="shared" ref="PFG51" si="13674">PFE51*$C$51</f>
        <v>4.1687001223114824E+62</v>
      </c>
      <c r="PFH51" s="1847"/>
      <c r="PFI51" s="1847">
        <f t="shared" ref="PFI51" si="13675">PFG51*$C$51</f>
        <v>4.272917625369269E+62</v>
      </c>
      <c r="PFJ51" s="1847"/>
      <c r="PFK51" s="1847">
        <f t="shared" ref="PFK51" si="13676">PFI51*$C$51</f>
        <v>4.3797405660035002E+62</v>
      </c>
      <c r="PFL51" s="1847"/>
      <c r="PFM51" s="1847">
        <f t="shared" ref="PFM51" si="13677">PFK51*$C$51</f>
        <v>4.4892340801535874E+62</v>
      </c>
      <c r="PFN51" s="1847"/>
      <c r="PFO51" s="1847">
        <f t="shared" ref="PFO51" si="13678">PFM51*$C$51</f>
        <v>4.6014649321574264E+62</v>
      </c>
      <c r="PFP51" s="1847"/>
      <c r="PFQ51" s="1847">
        <f t="shared" ref="PFQ51" si="13679">PFO51*$C$51</f>
        <v>4.7165015554613613E+62</v>
      </c>
      <c r="PFR51" s="1847"/>
      <c r="PFS51" s="1847">
        <f t="shared" ref="PFS51" si="13680">PFQ51*$C$51</f>
        <v>4.8344140943478949E+62</v>
      </c>
      <c r="PFT51" s="1847"/>
      <c r="PFU51" s="1847">
        <f t="shared" ref="PFU51" si="13681">PFS51*$C$51</f>
        <v>4.9552744467065917E+62</v>
      </c>
      <c r="PFV51" s="1847"/>
      <c r="PFW51" s="1847">
        <f t="shared" ref="PFW51" si="13682">PFU51*$C$51</f>
        <v>5.0791563078742565E+62</v>
      </c>
      <c r="PFX51" s="1847"/>
      <c r="PFY51" s="1847">
        <f t="shared" ref="PFY51" si="13683">PFW51*$C$51</f>
        <v>5.2061352155711123E+62</v>
      </c>
      <c r="PFZ51" s="1847"/>
      <c r="PGA51" s="1847">
        <f t="shared" ref="PGA51" si="13684">PFY51*$C$51</f>
        <v>5.3362885959603899E+62</v>
      </c>
      <c r="PGB51" s="1847"/>
      <c r="PGC51" s="1847">
        <f t="shared" ref="PGC51" si="13685">PGA51*$C$51</f>
        <v>5.469695810859399E+62</v>
      </c>
      <c r="PGD51" s="1847"/>
      <c r="PGE51" s="1847">
        <f t="shared" ref="PGE51" si="13686">PGC51*$C$51</f>
        <v>5.6064382061308839E+62</v>
      </c>
      <c r="PGF51" s="1847"/>
      <c r="PGG51" s="1847">
        <f t="shared" ref="PGG51" si="13687">PGE51*$C$51</f>
        <v>5.7465991612841556E+62</v>
      </c>
      <c r="PGH51" s="1847"/>
      <c r="PGI51" s="1847">
        <f t="shared" ref="PGI51" si="13688">PGG51*$C$51</f>
        <v>5.8902641403162593E+62</v>
      </c>
      <c r="PGJ51" s="1847"/>
      <c r="PGK51" s="1847">
        <f t="shared" ref="PGK51" si="13689">PGI51*$C$51</f>
        <v>6.0375207438241653E+62</v>
      </c>
      <c r="PGL51" s="1847"/>
      <c r="PGM51" s="1847">
        <f t="shared" ref="PGM51" si="13690">PGK51*$C$51</f>
        <v>6.188458762419769E+62</v>
      </c>
      <c r="PGN51" s="1847"/>
      <c r="PGO51" s="1847">
        <f t="shared" ref="PGO51" si="13691">PGM51*$C$51</f>
        <v>6.3431702314802629E+62</v>
      </c>
      <c r="PGP51" s="1847"/>
      <c r="PGQ51" s="1847">
        <f t="shared" ref="PGQ51" si="13692">PGO51*$C$51</f>
        <v>6.5017494872672688E+62</v>
      </c>
      <c r="PGR51" s="1847"/>
      <c r="PGS51" s="1847">
        <f t="shared" ref="PGS51" si="13693">PGQ51*$C$51</f>
        <v>6.66429322444895E+62</v>
      </c>
      <c r="PGT51" s="1847"/>
      <c r="PGU51" s="1847">
        <f t="shared" ref="PGU51" si="13694">PGS51*$C$51</f>
        <v>6.8309005550601728E+62</v>
      </c>
      <c r="PGV51" s="1847"/>
      <c r="PGW51" s="1847">
        <f t="shared" ref="PGW51" si="13695">PGU51*$C$51</f>
        <v>7.0016730689366766E+62</v>
      </c>
      <c r="PGX51" s="1847"/>
      <c r="PGY51" s="1847">
        <f t="shared" ref="PGY51" si="13696">PGW51*$C$51</f>
        <v>7.1767148956600932E+62</v>
      </c>
      <c r="PGZ51" s="1847"/>
      <c r="PHA51" s="1847">
        <f t="shared" ref="PHA51" si="13697">PGY51*$C$51</f>
        <v>7.3561327680515945E+62</v>
      </c>
      <c r="PHB51" s="1847"/>
      <c r="PHC51" s="1847">
        <f t="shared" ref="PHC51" si="13698">PHA51*$C$51</f>
        <v>7.5400360872528839E+62</v>
      </c>
      <c r="PHD51" s="1847"/>
      <c r="PHE51" s="1847">
        <f t="shared" ref="PHE51" si="13699">PHC51*$C$51</f>
        <v>7.7285369894342051E+62</v>
      </c>
      <c r="PHF51" s="1847"/>
      <c r="PHG51" s="1847">
        <f t="shared" ref="PHG51" si="13700">PHE51*$C$51</f>
        <v>7.9217504141700596E+62</v>
      </c>
      <c r="PHH51" s="1847"/>
      <c r="PHI51" s="1847">
        <f t="shared" ref="PHI51" si="13701">PHG51*$C$51</f>
        <v>8.11979417452431E+62</v>
      </c>
      <c r="PHJ51" s="1847"/>
      <c r="PHK51" s="1847">
        <f t="shared" ref="PHK51" si="13702">PHI51*$C$51</f>
        <v>8.3227890288874168E+62</v>
      </c>
      <c r="PHL51" s="1847"/>
      <c r="PHM51" s="1847">
        <f t="shared" ref="PHM51" si="13703">PHK51*$C$51</f>
        <v>8.5308587546096018E+62</v>
      </c>
      <c r="PHN51" s="1847"/>
      <c r="PHO51" s="1847">
        <f t="shared" ref="PHO51" si="13704">PHM51*$C$51</f>
        <v>8.7441302234748415E+62</v>
      </c>
      <c r="PHP51" s="1847"/>
      <c r="PHQ51" s="1847">
        <f t="shared" ref="PHQ51" si="13705">PHO51*$C$51</f>
        <v>8.9627334790617122E+62</v>
      </c>
      <c r="PHR51" s="1847"/>
      <c r="PHS51" s="1847">
        <f t="shared" ref="PHS51" si="13706">PHQ51*$C$51</f>
        <v>9.1868018160382536E+62</v>
      </c>
      <c r="PHT51" s="1847"/>
      <c r="PHU51" s="1847">
        <f t="shared" ref="PHU51" si="13707">PHS51*$C$51</f>
        <v>9.4164718614392084E+62</v>
      </c>
      <c r="PHV51" s="1847"/>
      <c r="PHW51" s="1847">
        <f t="shared" ref="PHW51" si="13708">PHU51*$C$51</f>
        <v>9.6518836579751884E+62</v>
      </c>
      <c r="PHX51" s="1847"/>
      <c r="PHY51" s="1847">
        <f t="shared" ref="PHY51" si="13709">PHW51*$C$51</f>
        <v>9.8931807494245672E+62</v>
      </c>
      <c r="PHZ51" s="1847"/>
      <c r="PIA51" s="1847">
        <f t="shared" ref="PIA51" si="13710">PHY51*$C$51</f>
        <v>1.0140510268160181E+63</v>
      </c>
      <c r="PIB51" s="1847"/>
      <c r="PIC51" s="1847">
        <f t="shared" ref="PIC51" si="13711">PIA51*$C$51</f>
        <v>1.0394023024864185E+63</v>
      </c>
      <c r="PID51" s="1847"/>
      <c r="PIE51" s="1847">
        <f t="shared" ref="PIE51" si="13712">PIC51*$C$51</f>
        <v>1.0653873600485788E+63</v>
      </c>
      <c r="PIF51" s="1847"/>
      <c r="PIG51" s="1847">
        <f t="shared" ref="PIG51" si="13713">PIE51*$C$51</f>
        <v>1.0920220440497931E+63</v>
      </c>
      <c r="PIH51" s="1847"/>
      <c r="PII51" s="1847">
        <f t="shared" ref="PII51" si="13714">PIG51*$C$51</f>
        <v>1.1193225951510379E+63</v>
      </c>
      <c r="PIJ51" s="1847"/>
      <c r="PIK51" s="1847">
        <f t="shared" ref="PIK51" si="13715">PII51*$C$51</f>
        <v>1.1473056600298137E+63</v>
      </c>
      <c r="PIL51" s="1847"/>
      <c r="PIM51" s="1847">
        <f t="shared" ref="PIM51" si="13716">PIK51*$C$51</f>
        <v>1.175988301530559E+63</v>
      </c>
      <c r="PIN51" s="1847"/>
      <c r="PIO51" s="1847">
        <f t="shared" ref="PIO51" si="13717">PIM51*$C$51</f>
        <v>1.2053880090688229E+63</v>
      </c>
      <c r="PIP51" s="1847"/>
      <c r="PIQ51" s="1847">
        <f t="shared" ref="PIQ51" si="13718">PIO51*$C$51</f>
        <v>1.2355227092955433E+63</v>
      </c>
      <c r="PIR51" s="1847"/>
      <c r="PIS51" s="1847">
        <f t="shared" ref="PIS51" si="13719">PIQ51*$C$51</f>
        <v>1.2664107770279318E+63</v>
      </c>
      <c r="PIT51" s="1847"/>
      <c r="PIU51" s="1847">
        <f t="shared" ref="PIU51" si="13720">PIS51*$C$51</f>
        <v>1.29807104645363E+63</v>
      </c>
      <c r="PIV51" s="1847"/>
      <c r="PIW51" s="1847">
        <f t="shared" ref="PIW51" si="13721">PIU51*$C$51</f>
        <v>1.3305228226149706E+63</v>
      </c>
      <c r="PIX51" s="1847"/>
      <c r="PIY51" s="1847">
        <f t="shared" ref="PIY51" si="13722">PIW51*$C$51</f>
        <v>1.3637858931803447E+63</v>
      </c>
      <c r="PIZ51" s="1847"/>
      <c r="PJA51" s="1847">
        <f t="shared" ref="PJA51" si="13723">PIY51*$C$51</f>
        <v>1.3978805405098533E+63</v>
      </c>
      <c r="PJB51" s="1847"/>
      <c r="PJC51" s="1847">
        <f t="shared" ref="PJC51" si="13724">PJA51*$C$51</f>
        <v>1.4328275540225996E+63</v>
      </c>
      <c r="PJD51" s="1847"/>
      <c r="PJE51" s="1847">
        <f t="shared" ref="PJE51" si="13725">PJC51*$C$51</f>
        <v>1.4686482428731645E+63</v>
      </c>
      <c r="PJF51" s="1847"/>
      <c r="PJG51" s="1847">
        <f t="shared" ref="PJG51" si="13726">PJE51*$C$51</f>
        <v>1.5053644489449935E+63</v>
      </c>
      <c r="PJH51" s="1847"/>
      <c r="PJI51" s="1847">
        <f t="shared" ref="PJI51" si="13727">PJG51*$C$51</f>
        <v>1.5429985601686183E+63</v>
      </c>
      <c r="PJJ51" s="1847"/>
      <c r="PJK51" s="1847">
        <f t="shared" ref="PJK51" si="13728">PJI51*$C$51</f>
        <v>1.5815735241728336E+63</v>
      </c>
      <c r="PJL51" s="1847"/>
      <c r="PJM51" s="1847">
        <f t="shared" ref="PJM51" si="13729">PJK51*$C$51</f>
        <v>1.6211128622771543E+63</v>
      </c>
      <c r="PJN51" s="1847"/>
      <c r="PJO51" s="1847">
        <f t="shared" ref="PJO51" si="13730">PJM51*$C$51</f>
        <v>1.6616406838340829E+63</v>
      </c>
      <c r="PJP51" s="1847"/>
      <c r="PJQ51" s="1847">
        <f t="shared" ref="PJQ51" si="13731">PJO51*$C$51</f>
        <v>1.7031817009299349E+63</v>
      </c>
      <c r="PJR51" s="1847"/>
      <c r="PJS51" s="1847">
        <f t="shared" ref="PJS51" si="13732">PJQ51*$C$51</f>
        <v>1.7457612434531831E+63</v>
      </c>
      <c r="PJT51" s="1847"/>
      <c r="PJU51" s="1847">
        <f t="shared" ref="PJU51" si="13733">PJS51*$C$51</f>
        <v>1.7894052745395125E+63</v>
      </c>
      <c r="PJV51" s="1847"/>
      <c r="PJW51" s="1847">
        <f t="shared" ref="PJW51" si="13734">PJU51*$C$51</f>
        <v>1.8341404064030002E+63</v>
      </c>
      <c r="PJX51" s="1847"/>
      <c r="PJY51" s="1847">
        <f t="shared" ref="PJY51" si="13735">PJW51*$C$51</f>
        <v>1.8799939165630751E+63</v>
      </c>
      <c r="PJZ51" s="1847"/>
      <c r="PKA51" s="1847">
        <f t="shared" ref="PKA51" si="13736">PJY51*$C$51</f>
        <v>1.9269937644771517E+63</v>
      </c>
      <c r="PKB51" s="1847"/>
      <c r="PKC51" s="1847">
        <f t="shared" ref="PKC51" si="13737">PKA51*$C$51</f>
        <v>1.9751686085890804E+63</v>
      </c>
      <c r="PKD51" s="1847"/>
      <c r="PKE51" s="1847">
        <f t="shared" ref="PKE51" si="13738">PKC51*$C$51</f>
        <v>2.0245478238038073E+63</v>
      </c>
      <c r="PKF51" s="1847"/>
      <c r="PKG51" s="1847">
        <f t="shared" ref="PKG51" si="13739">PKE51*$C$51</f>
        <v>2.0751615193989024E+63</v>
      </c>
      <c r="PKH51" s="1847"/>
      <c r="PKI51" s="1847">
        <f t="shared" ref="PKI51" si="13740">PKG51*$C$51</f>
        <v>2.1270405573838747E+63</v>
      </c>
      <c r="PKJ51" s="1847"/>
      <c r="PKK51" s="1847">
        <f t="shared" ref="PKK51" si="13741">PKI51*$C$51</f>
        <v>2.1802165713184713E+63</v>
      </c>
      <c r="PKL51" s="1847"/>
      <c r="PKM51" s="1847">
        <f t="shared" ref="PKM51" si="13742">PKK51*$C$51</f>
        <v>2.234721985601433E+63</v>
      </c>
      <c r="PKN51" s="1847"/>
      <c r="PKO51" s="1847">
        <f t="shared" ref="PKO51" si="13743">PKM51*$C$51</f>
        <v>2.2905900352414687E+63</v>
      </c>
      <c r="PKP51" s="1847"/>
      <c r="PKQ51" s="1847">
        <f t="shared" ref="PKQ51" si="13744">PKO51*$C$51</f>
        <v>2.3478547861225053E+63</v>
      </c>
      <c r="PKR51" s="1847"/>
      <c r="PKS51" s="1847">
        <f t="shared" ref="PKS51" si="13745">PKQ51*$C$51</f>
        <v>2.4065511557755677E+63</v>
      </c>
      <c r="PKT51" s="1847"/>
      <c r="PKU51" s="1847">
        <f t="shared" ref="PKU51" si="13746">PKS51*$C$51</f>
        <v>2.4667149346699568E+63</v>
      </c>
      <c r="PKV51" s="1847"/>
      <c r="PKW51" s="1847">
        <f t="shared" ref="PKW51" si="13747">PKU51*$C$51</f>
        <v>2.5283828080367054E+63</v>
      </c>
      <c r="PKX51" s="1847"/>
      <c r="PKY51" s="1847">
        <f t="shared" ref="PKY51" si="13748">PKW51*$C$51</f>
        <v>2.5915923782376228E+63</v>
      </c>
      <c r="PKZ51" s="1847"/>
      <c r="PLA51" s="1847">
        <f t="shared" ref="PLA51" si="13749">PKY51*$C$51</f>
        <v>2.656382187693563E+63</v>
      </c>
      <c r="PLB51" s="1847"/>
      <c r="PLC51" s="1847">
        <f t="shared" ref="PLC51" si="13750">PLA51*$C$51</f>
        <v>2.722791742385902E+63</v>
      </c>
      <c r="PLD51" s="1847"/>
      <c r="PLE51" s="1847">
        <f t="shared" ref="PLE51" si="13751">PLC51*$C$51</f>
        <v>2.7908615359455493E+63</v>
      </c>
      <c r="PLF51" s="1847"/>
      <c r="PLG51" s="1847">
        <f t="shared" ref="PLG51" si="13752">PLE51*$C$51</f>
        <v>2.8606330743441878E+63</v>
      </c>
      <c r="PLH51" s="1847"/>
      <c r="PLI51" s="1847">
        <f t="shared" ref="PLI51" si="13753">PLG51*$C$51</f>
        <v>2.9321489012027921E+63</v>
      </c>
      <c r="PLJ51" s="1847"/>
      <c r="PLK51" s="1847">
        <f t="shared" ref="PLK51" si="13754">PLI51*$C$51</f>
        <v>3.0054526237328615E+63</v>
      </c>
      <c r="PLL51" s="1847"/>
      <c r="PLM51" s="1847">
        <f t="shared" ref="PLM51" si="13755">PLK51*$C$51</f>
        <v>3.0805889393261827E+63</v>
      </c>
      <c r="PLN51" s="1847"/>
      <c r="PLO51" s="1847">
        <f t="shared" ref="PLO51" si="13756">PLM51*$C$51</f>
        <v>3.1576036628093369E+63</v>
      </c>
      <c r="PLP51" s="1847"/>
      <c r="PLQ51" s="1847">
        <f t="shared" ref="PLQ51" si="13757">PLO51*$C$51</f>
        <v>3.2365437543795699E+63</v>
      </c>
      <c r="PLR51" s="1847"/>
      <c r="PLS51" s="1847">
        <f t="shared" ref="PLS51" si="13758">PLQ51*$C$51</f>
        <v>3.317457348239059E+63</v>
      </c>
      <c r="PLT51" s="1847"/>
      <c r="PLU51" s="1847">
        <f t="shared" ref="PLU51" si="13759">PLS51*$C$51</f>
        <v>3.4003937819450353E+63</v>
      </c>
      <c r="PLV51" s="1847"/>
      <c r="PLW51" s="1847">
        <f t="shared" ref="PLW51" si="13760">PLU51*$C$51</f>
        <v>3.485403626493661E+63</v>
      </c>
      <c r="PLX51" s="1847"/>
      <c r="PLY51" s="1847">
        <f t="shared" ref="PLY51" si="13761">PLW51*$C$51</f>
        <v>3.5725387171560024E+63</v>
      </c>
      <c r="PLZ51" s="1847"/>
      <c r="PMA51" s="1847">
        <f t="shared" ref="PMA51" si="13762">PLY51*$C$51</f>
        <v>3.6618521850849022E+63</v>
      </c>
      <c r="PMB51" s="1847"/>
      <c r="PMC51" s="1847">
        <f t="shared" ref="PMC51" si="13763">PMA51*$C$51</f>
        <v>3.7533984897120246E+63</v>
      </c>
      <c r="PMD51" s="1847"/>
      <c r="PME51" s="1847">
        <f t="shared" ref="PME51" si="13764">PMC51*$C$51</f>
        <v>3.8472334519548251E+63</v>
      </c>
      <c r="PMF51" s="1847"/>
      <c r="PMG51" s="1847">
        <f t="shared" ref="PMG51" si="13765">PME51*$C$51</f>
        <v>3.9434142882536955E+63</v>
      </c>
      <c r="PMH51" s="1847"/>
      <c r="PMI51" s="1847">
        <f t="shared" ref="PMI51" si="13766">PMG51*$C$51</f>
        <v>4.0419996454600372E+63</v>
      </c>
      <c r="PMJ51" s="1847"/>
      <c r="PMK51" s="1847">
        <f t="shared" ref="PMK51" si="13767">PMI51*$C$51</f>
        <v>4.1430496365965377E+63</v>
      </c>
      <c r="PML51" s="1847"/>
      <c r="PMM51" s="1847">
        <f t="shared" ref="PMM51" si="13768">PMK51*$C$51</f>
        <v>4.2466258775114506E+63</v>
      </c>
      <c r="PMN51" s="1847"/>
      <c r="PMO51" s="1847">
        <f t="shared" ref="PMO51" si="13769">PMM51*$C$51</f>
        <v>4.3527915244492366E+63</v>
      </c>
      <c r="PMP51" s="1847"/>
      <c r="PMQ51" s="1847">
        <f t="shared" ref="PMQ51" si="13770">PMO51*$C$51</f>
        <v>4.4616113125604667E+63</v>
      </c>
      <c r="PMR51" s="1847"/>
      <c r="PMS51" s="1847">
        <f t="shared" ref="PMS51" si="13771">PMQ51*$C$51</f>
        <v>4.5731515953744779E+63</v>
      </c>
      <c r="PMT51" s="1847"/>
      <c r="PMU51" s="1847">
        <f t="shared" ref="PMU51" si="13772">PMS51*$C$51</f>
        <v>4.6874803852588393E+63</v>
      </c>
      <c r="PMV51" s="1847"/>
      <c r="PMW51" s="1847">
        <f t="shared" ref="PMW51" si="13773">PMU51*$C$51</f>
        <v>4.8046673948903098E+63</v>
      </c>
      <c r="PMX51" s="1847"/>
      <c r="PMY51" s="1847">
        <f t="shared" ref="PMY51" si="13774">PMW51*$C$51</f>
        <v>4.924784079762567E+63</v>
      </c>
      <c r="PMZ51" s="1847"/>
      <c r="PNA51" s="1847">
        <f t="shared" ref="PNA51" si="13775">PMY51*$C$51</f>
        <v>5.0479036817566306E+63</v>
      </c>
      <c r="PNB51" s="1847"/>
      <c r="PNC51" s="1847">
        <f t="shared" ref="PNC51" si="13776">PNA51*$C$51</f>
        <v>5.1741012738005457E+63</v>
      </c>
      <c r="PND51" s="1847"/>
      <c r="PNE51" s="1847">
        <f t="shared" ref="PNE51" si="13777">PNC51*$C$51</f>
        <v>5.3034538056455587E+63</v>
      </c>
      <c r="PNF51" s="1847"/>
      <c r="PNG51" s="1847">
        <f t="shared" ref="PNG51" si="13778">PNE51*$C$51</f>
        <v>5.4360401507866969E+63</v>
      </c>
      <c r="PNH51" s="1847"/>
      <c r="PNI51" s="1847">
        <f t="shared" ref="PNI51" si="13779">PNG51*$C$51</f>
        <v>5.5719411545563637E+63</v>
      </c>
      <c r="PNJ51" s="1847"/>
      <c r="PNK51" s="1847">
        <f t="shared" ref="PNK51" si="13780">PNI51*$C$51</f>
        <v>5.7112396834202726E+63</v>
      </c>
      <c r="PNL51" s="1847"/>
      <c r="PNM51" s="1847">
        <f t="shared" ref="PNM51" si="13781">PNK51*$C$51</f>
        <v>5.8540206755057787E+63</v>
      </c>
      <c r="PNN51" s="1847"/>
      <c r="PNO51" s="1847">
        <f t="shared" ref="PNO51" si="13782">PNM51*$C$51</f>
        <v>6.0003711923934227E+63</v>
      </c>
      <c r="PNP51" s="1847"/>
      <c r="PNQ51" s="1847">
        <f t="shared" ref="PNQ51" si="13783">PNO51*$C$51</f>
        <v>6.1503804722032575E+63</v>
      </c>
      <c r="PNR51" s="1847"/>
      <c r="PNS51" s="1847">
        <f t="shared" ref="PNS51" si="13784">PNQ51*$C$51</f>
        <v>6.3041399840083386E+63</v>
      </c>
      <c r="PNT51" s="1847"/>
      <c r="PNU51" s="1847">
        <f t="shared" ref="PNU51" si="13785">PNS51*$C$51</f>
        <v>6.4617434836085464E+63</v>
      </c>
      <c r="PNV51" s="1847"/>
      <c r="PNW51" s="1847">
        <f t="shared" ref="PNW51" si="13786">PNU51*$C$51</f>
        <v>6.6232870706987598E+63</v>
      </c>
      <c r="PNX51" s="1847"/>
      <c r="PNY51" s="1847">
        <f t="shared" ref="PNY51" si="13787">PNW51*$C$51</f>
        <v>6.7888692474662277E+63</v>
      </c>
      <c r="PNZ51" s="1847"/>
      <c r="POA51" s="1847">
        <f t="shared" ref="POA51" si="13788">PNY51*$C$51</f>
        <v>6.9585909786528826E+63</v>
      </c>
      <c r="POB51" s="1847"/>
      <c r="POC51" s="1847">
        <f t="shared" ref="POC51" si="13789">POA51*$C$51</f>
        <v>7.1325557531192036E+63</v>
      </c>
      <c r="POD51" s="1847"/>
      <c r="POE51" s="1847">
        <f t="shared" ref="POE51" si="13790">POC51*$C$51</f>
        <v>7.3108696469471833E+63</v>
      </c>
      <c r="POF51" s="1847"/>
      <c r="POG51" s="1847">
        <f t="shared" ref="POG51" si="13791">POE51*$C$51</f>
        <v>7.493641388120862E+63</v>
      </c>
      <c r="POH51" s="1847"/>
      <c r="POI51" s="1847">
        <f t="shared" ref="POI51" si="13792">POG51*$C$51</f>
        <v>7.6809824228238826E+63</v>
      </c>
      <c r="POJ51" s="1847"/>
      <c r="POK51" s="1847">
        <f t="shared" ref="POK51" si="13793">POI51*$C$51</f>
        <v>7.8730069833944788E+63</v>
      </c>
      <c r="POL51" s="1847"/>
      <c r="POM51" s="1847">
        <f t="shared" ref="POM51" si="13794">POK51*$C$51</f>
        <v>8.06983215797934E+63</v>
      </c>
      <c r="PON51" s="1847"/>
      <c r="POO51" s="1847">
        <f t="shared" ref="POO51" si="13795">POM51*$C$51</f>
        <v>8.2715779619288224E+63</v>
      </c>
      <c r="POP51" s="1847"/>
      <c r="POQ51" s="1847">
        <f t="shared" ref="POQ51" si="13796">POO51*$C$51</f>
        <v>8.4783674109770416E+63</v>
      </c>
      <c r="POR51" s="1847"/>
      <c r="POS51" s="1847">
        <f t="shared" ref="POS51" si="13797">POQ51*$C$51</f>
        <v>8.6903265962514675E+63</v>
      </c>
      <c r="POT51" s="1847"/>
      <c r="POU51" s="1847">
        <f t="shared" ref="POU51" si="13798">POS51*$C$51</f>
        <v>8.9075847611577528E+63</v>
      </c>
      <c r="POV51" s="1847"/>
      <c r="POW51" s="1847">
        <f t="shared" ref="POW51" si="13799">POU51*$C$51</f>
        <v>9.1302743801866955E+63</v>
      </c>
      <c r="POX51" s="1847"/>
      <c r="POY51" s="1847">
        <f t="shared" ref="POY51" si="13800">POW51*$C$51</f>
        <v>9.3585312396913627E+63</v>
      </c>
      <c r="POZ51" s="1847"/>
      <c r="PPA51" s="1847">
        <f t="shared" ref="PPA51" si="13801">POY51*$C$51</f>
        <v>9.5924945206836459E+63</v>
      </c>
      <c r="PPB51" s="1847"/>
      <c r="PPC51" s="1847">
        <f t="shared" ref="PPC51" si="13802">PPA51*$C$51</f>
        <v>9.8323068837007364E+63</v>
      </c>
      <c r="PPD51" s="1847"/>
      <c r="PPE51" s="1847">
        <f t="shared" ref="PPE51" si="13803">PPC51*$C$51</f>
        <v>1.0078114555793255E+64</v>
      </c>
      <c r="PPF51" s="1847"/>
      <c r="PPG51" s="1847">
        <f t="shared" ref="PPG51" si="13804">PPE51*$C$51</f>
        <v>1.0330067419688085E+64</v>
      </c>
      <c r="PPH51" s="1847"/>
      <c r="PPI51" s="1847">
        <f t="shared" ref="PPI51" si="13805">PPG51*$C$51</f>
        <v>1.0588319105180286E+64</v>
      </c>
      <c r="PPJ51" s="1847"/>
      <c r="PPK51" s="1847">
        <f t="shared" ref="PPK51" si="13806">PPI51*$C$51</f>
        <v>1.0853027082809793E+64</v>
      </c>
      <c r="PPL51" s="1847"/>
      <c r="PPM51" s="1847">
        <f t="shared" ref="PPM51" si="13807">PPK51*$C$51</f>
        <v>1.1124352759880036E+64</v>
      </c>
      <c r="PPN51" s="1847"/>
      <c r="PPO51" s="1847">
        <f t="shared" ref="PPO51" si="13808">PPM51*$C$51</f>
        <v>1.1402461578877036E+64</v>
      </c>
      <c r="PPP51" s="1847"/>
      <c r="PPQ51" s="1847">
        <f t="shared" ref="PPQ51" si="13809">PPO51*$C$51</f>
        <v>1.168752311834896E+64</v>
      </c>
      <c r="PPR51" s="1847"/>
      <c r="PPS51" s="1847">
        <f t="shared" ref="PPS51" si="13810">PPQ51*$C$51</f>
        <v>1.1979711196307683E+64</v>
      </c>
      <c r="PPT51" s="1847"/>
      <c r="PPU51" s="1847">
        <f t="shared" ref="PPU51" si="13811">PPS51*$C$51</f>
        <v>1.2279203976215373E+64</v>
      </c>
      <c r="PPV51" s="1847"/>
      <c r="PPW51" s="1847">
        <f t="shared" ref="PPW51" si="13812">PPU51*$C$51</f>
        <v>1.2586184075620756E+64</v>
      </c>
      <c r="PPX51" s="1847"/>
      <c r="PPY51" s="1847">
        <f t="shared" ref="PPY51" si="13813">PPW51*$C$51</f>
        <v>1.2900838677511274E+64</v>
      </c>
      <c r="PPZ51" s="1847"/>
      <c r="PQA51" s="1847">
        <f t="shared" ref="PQA51" si="13814">PPY51*$C$51</f>
        <v>1.3223359644449055E+64</v>
      </c>
      <c r="PQB51" s="1847"/>
      <c r="PQC51" s="1847">
        <f t="shared" ref="PQC51" si="13815">PQA51*$C$51</f>
        <v>1.3553943635560281E+64</v>
      </c>
      <c r="PQD51" s="1847"/>
      <c r="PQE51" s="1847">
        <f t="shared" ref="PQE51" si="13816">PQC51*$C$51</f>
        <v>1.3892792226449286E+64</v>
      </c>
      <c r="PQF51" s="1847"/>
      <c r="PQG51" s="1847">
        <f t="shared" ref="PQG51" si="13817">PQE51*$C$51</f>
        <v>1.4240112032110516E+64</v>
      </c>
      <c r="PQH51" s="1847"/>
      <c r="PQI51" s="1847">
        <f t="shared" ref="PQI51" si="13818">PQG51*$C$51</f>
        <v>1.4596114832913277E+64</v>
      </c>
      <c r="PQJ51" s="1847"/>
      <c r="PQK51" s="1847">
        <f t="shared" ref="PQK51" si="13819">PQI51*$C$51</f>
        <v>1.4961017703736108E+64</v>
      </c>
      <c r="PQL51" s="1847"/>
      <c r="PQM51" s="1847">
        <f t="shared" ref="PQM51" si="13820">PQK51*$C$51</f>
        <v>1.5335043146329509E+64</v>
      </c>
      <c r="PQN51" s="1847"/>
      <c r="PQO51" s="1847">
        <f t="shared" ref="PQO51" si="13821">PQM51*$C$51</f>
        <v>1.5718419224987746E+64</v>
      </c>
      <c r="PQP51" s="1847"/>
      <c r="PQQ51" s="1847">
        <f t="shared" ref="PQQ51" si="13822">PQO51*$C$51</f>
        <v>1.6111379705612439E+64</v>
      </c>
      <c r="PQR51" s="1847"/>
      <c r="PQS51" s="1847">
        <f t="shared" ref="PQS51" si="13823">PQQ51*$C$51</f>
        <v>1.6514164198252748E+64</v>
      </c>
      <c r="PQT51" s="1847"/>
      <c r="PQU51" s="1847">
        <f t="shared" ref="PQU51" si="13824">PQS51*$C$51</f>
        <v>1.6927018303209065E+64</v>
      </c>
      <c r="PQV51" s="1847"/>
      <c r="PQW51" s="1847">
        <f t="shared" ref="PQW51" si="13825">PQU51*$C$51</f>
        <v>1.7350193760789289E+64</v>
      </c>
      <c r="PQX51" s="1847"/>
      <c r="PQY51" s="1847">
        <f t="shared" ref="PQY51" si="13826">PQW51*$C$51</f>
        <v>1.7783948604809021E+64</v>
      </c>
      <c r="PQZ51" s="1847"/>
      <c r="PRA51" s="1847">
        <f t="shared" ref="PRA51" si="13827">PQY51*$C$51</f>
        <v>1.8228547319929247E+64</v>
      </c>
      <c r="PRB51" s="1847"/>
      <c r="PRC51" s="1847">
        <f t="shared" ref="PRC51" si="13828">PRA51*$C$51</f>
        <v>1.8684261002927477E+64</v>
      </c>
      <c r="PRD51" s="1847"/>
      <c r="PRE51" s="1847">
        <f t="shared" ref="PRE51" si="13829">PRC51*$C$51</f>
        <v>1.9151367528000663E+64</v>
      </c>
      <c r="PRF51" s="1847"/>
      <c r="PRG51" s="1847">
        <f t="shared" ref="PRG51" si="13830">PRE51*$C$51</f>
        <v>1.9630151716200678E+64</v>
      </c>
      <c r="PRH51" s="1847"/>
      <c r="PRI51" s="1847">
        <f t="shared" ref="PRI51" si="13831">PRG51*$C$51</f>
        <v>2.0120905509105694E+64</v>
      </c>
      <c r="PRJ51" s="1847"/>
      <c r="PRK51" s="1847">
        <f t="shared" ref="PRK51" si="13832">PRI51*$C$51</f>
        <v>2.0623928146833335E+64</v>
      </c>
      <c r="PRL51" s="1847"/>
      <c r="PRM51" s="1847">
        <f t="shared" ref="PRM51" si="13833">PRK51*$C$51</f>
        <v>2.1139526350504167E+64</v>
      </c>
      <c r="PRN51" s="1847"/>
      <c r="PRO51" s="1847">
        <f t="shared" ref="PRO51" si="13834">PRM51*$C$51</f>
        <v>2.1668014509266768E+64</v>
      </c>
      <c r="PRP51" s="1847"/>
      <c r="PRQ51" s="1847">
        <f t="shared" ref="PRQ51" si="13835">PRO51*$C$51</f>
        <v>2.2209714871998436E+64</v>
      </c>
      <c r="PRR51" s="1847"/>
      <c r="PRS51" s="1847">
        <f t="shared" ref="PRS51" si="13836">PRQ51*$C$51</f>
        <v>2.2764957743798394E+64</v>
      </c>
      <c r="PRT51" s="1847"/>
      <c r="PRU51" s="1847">
        <f t="shared" ref="PRU51" si="13837">PRS51*$C$51</f>
        <v>2.3334081687393351E+64</v>
      </c>
      <c r="PRV51" s="1847"/>
      <c r="PRW51" s="1847">
        <f t="shared" ref="PRW51" si="13838">PRU51*$C$51</f>
        <v>2.3917433729578181E+64</v>
      </c>
      <c r="PRX51" s="1847"/>
      <c r="PRY51" s="1847">
        <f t="shared" ref="PRY51" si="13839">PRW51*$C$51</f>
        <v>2.4515369572817632E+64</v>
      </c>
      <c r="PRZ51" s="1847"/>
      <c r="PSA51" s="1847">
        <f t="shared" ref="PSA51" si="13840">PRY51*$C$51</f>
        <v>2.5128253812138071E+64</v>
      </c>
      <c r="PSB51" s="1847"/>
      <c r="PSC51" s="1847">
        <f t="shared" ref="PSC51" si="13841">PSA51*$C$51</f>
        <v>2.5756460157441521E+64</v>
      </c>
      <c r="PSD51" s="1847"/>
      <c r="PSE51" s="1847">
        <f t="shared" ref="PSE51" si="13842">PSC51*$C$51</f>
        <v>2.6400371661377556E+64</v>
      </c>
      <c r="PSF51" s="1847"/>
      <c r="PSG51" s="1847">
        <f t="shared" ref="PSG51" si="13843">PSE51*$C$51</f>
        <v>2.706038095291199E+64</v>
      </c>
      <c r="PSH51" s="1847"/>
      <c r="PSI51" s="1847">
        <f t="shared" ref="PSI51" si="13844">PSG51*$C$51</f>
        <v>2.7736890476734785E+64</v>
      </c>
      <c r="PSJ51" s="1847"/>
      <c r="PSK51" s="1847">
        <f t="shared" ref="PSK51" si="13845">PSI51*$C$51</f>
        <v>2.8430312738653153E+64</v>
      </c>
      <c r="PSL51" s="1847"/>
      <c r="PSM51" s="1847">
        <f t="shared" ref="PSM51" si="13846">PSK51*$C$51</f>
        <v>2.9141070557119477E+64</v>
      </c>
      <c r="PSN51" s="1847"/>
      <c r="PSO51" s="1847">
        <f t="shared" ref="PSO51" si="13847">PSM51*$C$51</f>
        <v>2.9869597321047463E+64</v>
      </c>
      <c r="PSP51" s="1847"/>
      <c r="PSQ51" s="1847">
        <f t="shared" ref="PSQ51" si="13848">PSO51*$C$51</f>
        <v>3.0616337254073649E+64</v>
      </c>
      <c r="PSR51" s="1847"/>
      <c r="PSS51" s="1847">
        <f t="shared" ref="PSS51" si="13849">PSQ51*$C$51</f>
        <v>3.1381745685425488E+64</v>
      </c>
      <c r="PST51" s="1847"/>
      <c r="PSU51" s="1847">
        <f t="shared" ref="PSU51" si="13850">PSS51*$C$51</f>
        <v>3.2166289327561124E+64</v>
      </c>
      <c r="PSV51" s="1847"/>
      <c r="PSW51" s="1847">
        <f t="shared" ref="PSW51" si="13851">PSU51*$C$51</f>
        <v>3.2970446560750146E+64</v>
      </c>
      <c r="PSX51" s="1847"/>
      <c r="PSY51" s="1847">
        <f t="shared" ref="PSY51" si="13852">PSW51*$C$51</f>
        <v>3.3794707724768896E+64</v>
      </c>
      <c r="PSZ51" s="1847"/>
      <c r="PTA51" s="1847">
        <f t="shared" ref="PTA51" si="13853">PSY51*$C$51</f>
        <v>3.4639575417888113E+64</v>
      </c>
      <c r="PTB51" s="1847"/>
      <c r="PTC51" s="1847">
        <f t="shared" ref="PTC51" si="13854">PTA51*$C$51</f>
        <v>3.5505564803335312E+64</v>
      </c>
      <c r="PTD51" s="1847"/>
      <c r="PTE51" s="1847">
        <f t="shared" ref="PTE51" si="13855">PTC51*$C$51</f>
        <v>3.639320392341869E+64</v>
      </c>
      <c r="PTF51" s="1847"/>
      <c r="PTG51" s="1847">
        <f t="shared" ref="PTG51" si="13856">PTE51*$C$51</f>
        <v>3.7303034021504153E+64</v>
      </c>
      <c r="PTH51" s="1847"/>
      <c r="PTI51" s="1847">
        <f t="shared" ref="PTI51" si="13857">PTG51*$C$51</f>
        <v>3.8235609872041753E+64</v>
      </c>
      <c r="PTJ51" s="1847"/>
      <c r="PTK51" s="1847">
        <f t="shared" ref="PTK51" si="13858">PTI51*$C$51</f>
        <v>3.9191500118842793E+64</v>
      </c>
      <c r="PTL51" s="1847"/>
      <c r="PTM51" s="1847">
        <f t="shared" ref="PTM51" si="13859">PTK51*$C$51</f>
        <v>4.0171287621813861E+64</v>
      </c>
      <c r="PTN51" s="1847"/>
      <c r="PTO51" s="1847">
        <f t="shared" ref="PTO51" si="13860">PTM51*$C$51</f>
        <v>4.1175569812359201E+64</v>
      </c>
      <c r="PTP51" s="1847"/>
      <c r="PTQ51" s="1847">
        <f t="shared" ref="PTQ51" si="13861">PTO51*$C$51</f>
        <v>4.2204959057668176E+64</v>
      </c>
      <c r="PTR51" s="1847"/>
      <c r="PTS51" s="1847">
        <f t="shared" ref="PTS51" si="13862">PTQ51*$C$51</f>
        <v>4.3260083034109878E+64</v>
      </c>
      <c r="PTT51" s="1847"/>
      <c r="PTU51" s="1847">
        <f t="shared" ref="PTU51" si="13863">PTS51*$C$51</f>
        <v>4.4341585109962624E+64</v>
      </c>
      <c r="PTV51" s="1847"/>
      <c r="PTW51" s="1847">
        <f t="shared" ref="PTW51" si="13864">PTU51*$C$51</f>
        <v>4.5450124737711688E+64</v>
      </c>
      <c r="PTX51" s="1847"/>
      <c r="PTY51" s="1847">
        <f t="shared" ref="PTY51" si="13865">PTW51*$C$51</f>
        <v>4.6586377856154477E+64</v>
      </c>
      <c r="PTZ51" s="1847"/>
      <c r="PUA51" s="1847">
        <f t="shared" ref="PUA51" si="13866">PTY51*$C$51</f>
        <v>4.7751037302558337E+64</v>
      </c>
      <c r="PUB51" s="1847"/>
      <c r="PUC51" s="1847">
        <f t="shared" ref="PUC51" si="13867">PUA51*$C$51</f>
        <v>4.8944813235122293E+64</v>
      </c>
      <c r="PUD51" s="1847"/>
      <c r="PUE51" s="1847">
        <f t="shared" ref="PUE51" si="13868">PUC51*$C$51</f>
        <v>5.0168433566000349E+64</v>
      </c>
      <c r="PUF51" s="1847"/>
      <c r="PUG51" s="1847">
        <f t="shared" ref="PUG51" si="13869">PUE51*$C$51</f>
        <v>5.1422644405150353E+64</v>
      </c>
      <c r="PUH51" s="1847"/>
      <c r="PUI51" s="1847">
        <f t="shared" ref="PUI51" si="13870">PUG51*$C$51</f>
        <v>5.2708210515279105E+64</v>
      </c>
      <c r="PUJ51" s="1847"/>
      <c r="PUK51" s="1847">
        <f t="shared" ref="PUK51" si="13871">PUI51*$C$51</f>
        <v>5.4025915778161074E+64</v>
      </c>
      <c r="PUL51" s="1847"/>
      <c r="PUM51" s="1847">
        <f t="shared" ref="PUM51" si="13872">PUK51*$C$51</f>
        <v>5.5376563672615094E+64</v>
      </c>
      <c r="PUN51" s="1847"/>
      <c r="PUO51" s="1847">
        <f t="shared" ref="PUO51" si="13873">PUM51*$C$51</f>
        <v>5.6760977764430468E+64</v>
      </c>
      <c r="PUP51" s="1847"/>
      <c r="PUQ51" s="1847">
        <f t="shared" ref="PUQ51" si="13874">PUO51*$C$51</f>
        <v>5.8180002208541229E+64</v>
      </c>
      <c r="PUR51" s="1847"/>
      <c r="PUS51" s="1847">
        <f t="shared" ref="PUS51" si="13875">PUQ51*$C$51</f>
        <v>5.963450226375476E+64</v>
      </c>
      <c r="PUT51" s="1847"/>
      <c r="PUU51" s="1847">
        <f t="shared" ref="PUU51" si="13876">PUS51*$C$51</f>
        <v>6.1125364820348623E+64</v>
      </c>
      <c r="PUV51" s="1847"/>
      <c r="PUW51" s="1847">
        <f t="shared" ref="PUW51" si="13877">PUU51*$C$51</f>
        <v>6.2653498940857338E+64</v>
      </c>
      <c r="PUX51" s="1847"/>
      <c r="PUY51" s="1847">
        <f t="shared" ref="PUY51" si="13878">PUW51*$C$51</f>
        <v>6.4219836414378762E+64</v>
      </c>
      <c r="PUZ51" s="1847"/>
      <c r="PVA51" s="1847">
        <f t="shared" ref="PVA51" si="13879">PUY51*$C$51</f>
        <v>6.5825332324738229E+64</v>
      </c>
      <c r="PVB51" s="1847"/>
      <c r="PVC51" s="1847">
        <f t="shared" ref="PVC51" si="13880">PVA51*$C$51</f>
        <v>6.7470965632856683E+64</v>
      </c>
      <c r="PVD51" s="1847"/>
      <c r="PVE51" s="1847">
        <f t="shared" ref="PVE51" si="13881">PVC51*$C$51</f>
        <v>6.9157739773678098E+64</v>
      </c>
      <c r="PVF51" s="1847"/>
      <c r="PVG51" s="1847">
        <f t="shared" ref="PVG51" si="13882">PVE51*$C$51</f>
        <v>7.0886683268020039E+64</v>
      </c>
      <c r="PVH51" s="1847"/>
      <c r="PVI51" s="1847">
        <f t="shared" ref="PVI51" si="13883">PVG51*$C$51</f>
        <v>7.2658850349720534E+64</v>
      </c>
      <c r="PVJ51" s="1847"/>
      <c r="PVK51" s="1847">
        <f t="shared" ref="PVK51" si="13884">PVI51*$C$51</f>
        <v>7.4475321608463542E+64</v>
      </c>
      <c r="PVL51" s="1847"/>
      <c r="PVM51" s="1847">
        <f t="shared" ref="PVM51" si="13885">PVK51*$C$51</f>
        <v>7.6337204648675125E+64</v>
      </c>
      <c r="PVN51" s="1847"/>
      <c r="PVO51" s="1847">
        <f t="shared" ref="PVO51" si="13886">PVM51*$C$51</f>
        <v>7.8245634764891994E+64</v>
      </c>
      <c r="PVP51" s="1847"/>
      <c r="PVQ51" s="1847">
        <f t="shared" ref="PVQ51" si="13887">PVO51*$C$51</f>
        <v>8.0201775634014293E+64</v>
      </c>
      <c r="PVR51" s="1847"/>
      <c r="PVS51" s="1847">
        <f t="shared" ref="PVS51" si="13888">PVQ51*$C$51</f>
        <v>8.2206820024864645E+64</v>
      </c>
      <c r="PVT51" s="1847"/>
      <c r="PVU51" s="1847">
        <f t="shared" ref="PVU51" si="13889">PVS51*$C$51</f>
        <v>8.426199052548625E+64</v>
      </c>
      <c r="PVV51" s="1847"/>
      <c r="PVW51" s="1847">
        <f t="shared" ref="PVW51" si="13890">PVU51*$C$51</f>
        <v>8.6368540288623394E+64</v>
      </c>
      <c r="PVX51" s="1847"/>
      <c r="PVY51" s="1847">
        <f t="shared" ref="PVY51" si="13891">PVW51*$C$51</f>
        <v>8.8527753795838968E+64</v>
      </c>
      <c r="PVZ51" s="1847"/>
      <c r="PWA51" s="1847">
        <f t="shared" ref="PWA51" si="13892">PVY51*$C$51</f>
        <v>9.074094764073493E+64</v>
      </c>
      <c r="PWB51" s="1847"/>
      <c r="PWC51" s="1847">
        <f t="shared" ref="PWC51" si="13893">PWA51*$C$51</f>
        <v>9.3009471331753292E+64</v>
      </c>
      <c r="PWD51" s="1847"/>
      <c r="PWE51" s="1847">
        <f t="shared" ref="PWE51" si="13894">PWC51*$C$51</f>
        <v>9.5334708115047117E+64</v>
      </c>
      <c r="PWF51" s="1847"/>
      <c r="PWG51" s="1847">
        <f t="shared" ref="PWG51" si="13895">PWE51*$C$51</f>
        <v>9.7718075817923291E+64</v>
      </c>
      <c r="PWH51" s="1847"/>
      <c r="PWI51" s="1847">
        <f t="shared" ref="PWI51" si="13896">PWG51*$C$51</f>
        <v>1.0016102771337136E+65</v>
      </c>
      <c r="PWJ51" s="1847"/>
      <c r="PWK51" s="1847">
        <f t="shared" ref="PWK51" si="13897">PWI51*$C$51</f>
        <v>1.0266505340620564E+65</v>
      </c>
      <c r="PWL51" s="1847"/>
      <c r="PWM51" s="1847">
        <f t="shared" ref="PWM51" si="13898">PWK51*$C$51</f>
        <v>1.0523167974136077E+65</v>
      </c>
      <c r="PWN51" s="1847"/>
      <c r="PWO51" s="1847">
        <f t="shared" ref="PWO51" si="13899">PWM51*$C$51</f>
        <v>1.0786247173489478E+65</v>
      </c>
      <c r="PWP51" s="1847"/>
      <c r="PWQ51" s="1847">
        <f t="shared" ref="PWQ51" si="13900">PWO51*$C$51</f>
        <v>1.1055903352826714E+65</v>
      </c>
      <c r="PWR51" s="1847"/>
      <c r="PWS51" s="1847">
        <f t="shared" ref="PWS51" si="13901">PWQ51*$C$51</f>
        <v>1.1332300936647379E+65</v>
      </c>
      <c r="PWT51" s="1847"/>
      <c r="PWU51" s="1847">
        <f t="shared" ref="PWU51" si="13902">PWS51*$C$51</f>
        <v>1.1615608460063563E+65</v>
      </c>
      <c r="PWV51" s="1847"/>
      <c r="PWW51" s="1847">
        <f t="shared" ref="PWW51" si="13903">PWU51*$C$51</f>
        <v>1.1905998671565152E+65</v>
      </c>
      <c r="PWX51" s="1847"/>
      <c r="PWY51" s="1847">
        <f t="shared" ref="PWY51" si="13904">PWW51*$C$51</f>
        <v>1.2203648638354279E+65</v>
      </c>
      <c r="PWZ51" s="1847"/>
      <c r="PXA51" s="1847">
        <f t="shared" ref="PXA51" si="13905">PWY51*$C$51</f>
        <v>1.2508739854313136E+65</v>
      </c>
      <c r="PXB51" s="1847"/>
      <c r="PXC51" s="1847">
        <f t="shared" ref="PXC51" si="13906">PXA51*$C$51</f>
        <v>1.2821458350670963E+65</v>
      </c>
      <c r="PXD51" s="1847"/>
      <c r="PXE51" s="1847">
        <f t="shared" ref="PXE51" si="13907">PXC51*$C$51</f>
        <v>1.3141994809437735E+65</v>
      </c>
      <c r="PXF51" s="1847"/>
      <c r="PXG51" s="1847">
        <f t="shared" ref="PXG51" si="13908">PXE51*$C$51</f>
        <v>1.3470544679673676E+65</v>
      </c>
      <c r="PXH51" s="1847"/>
      <c r="PXI51" s="1847">
        <f t="shared" ref="PXI51" si="13909">PXG51*$C$51</f>
        <v>1.3807308296665516E+65</v>
      </c>
      <c r="PXJ51" s="1847"/>
      <c r="PXK51" s="1847">
        <f t="shared" ref="PXK51" si="13910">PXI51*$C$51</f>
        <v>1.4152491004082153E+65</v>
      </c>
      <c r="PXL51" s="1847"/>
      <c r="PXM51" s="1847">
        <f t="shared" ref="PXM51" si="13911">PXK51*$C$51</f>
        <v>1.4506303279184207E+65</v>
      </c>
      <c r="PXN51" s="1847"/>
      <c r="PXO51" s="1847">
        <f t="shared" ref="PXO51" si="13912">PXM51*$C$51</f>
        <v>1.486896086116381E+65</v>
      </c>
      <c r="PXP51" s="1847"/>
      <c r="PXQ51" s="1847">
        <f t="shared" ref="PXQ51" si="13913">PXO51*$C$51</f>
        <v>1.5240684882692903E+65</v>
      </c>
      <c r="PXR51" s="1847"/>
      <c r="PXS51" s="1847">
        <f t="shared" ref="PXS51" si="13914">PXQ51*$C$51</f>
        <v>1.5621702004760224E+65</v>
      </c>
      <c r="PXT51" s="1847"/>
      <c r="PXU51" s="1847">
        <f t="shared" ref="PXU51" si="13915">PXS51*$C$51</f>
        <v>1.6012244554879228E+65</v>
      </c>
      <c r="PXV51" s="1847"/>
      <c r="PXW51" s="1847">
        <f t="shared" ref="PXW51" si="13916">PXU51*$C$51</f>
        <v>1.6412550668751208E+65</v>
      </c>
      <c r="PXX51" s="1847"/>
      <c r="PXY51" s="1847">
        <f t="shared" ref="PXY51" si="13917">PXW51*$C$51</f>
        <v>1.6822864435469988E+65</v>
      </c>
      <c r="PXZ51" s="1847"/>
      <c r="PYA51" s="1847">
        <f t="shared" ref="PYA51" si="13918">PXY51*$C$51</f>
        <v>1.7243436046356735E+65</v>
      </c>
      <c r="PYB51" s="1847"/>
      <c r="PYC51" s="1847">
        <f t="shared" ref="PYC51" si="13919">PYA51*$C$51</f>
        <v>1.7674521947515651E+65</v>
      </c>
      <c r="PYD51" s="1847"/>
      <c r="PYE51" s="1847">
        <f t="shared" ref="PYE51" si="13920">PYC51*$C$51</f>
        <v>1.8116384996203542E+65</v>
      </c>
      <c r="PYF51" s="1847"/>
      <c r="PYG51" s="1847">
        <f t="shared" ref="PYG51" si="13921">PYE51*$C$51</f>
        <v>1.856929462110863E+65</v>
      </c>
      <c r="PYH51" s="1847"/>
      <c r="PYI51" s="1847">
        <f t="shared" ref="PYI51" si="13922">PYG51*$C$51</f>
        <v>1.9033526986636343E+65</v>
      </c>
      <c r="PYJ51" s="1847"/>
      <c r="PYK51" s="1847">
        <f t="shared" ref="PYK51" si="13923">PYI51*$C$51</f>
        <v>1.9509365161302251E+65</v>
      </c>
      <c r="PYL51" s="1847"/>
      <c r="PYM51" s="1847">
        <f t="shared" ref="PYM51" si="13924">PYK51*$C$51</f>
        <v>1.9997099290334805E+65</v>
      </c>
      <c r="PYN51" s="1847"/>
      <c r="PYO51" s="1847">
        <f t="shared" ref="PYO51" si="13925">PYM51*$C$51</f>
        <v>2.0497026772593172E+65</v>
      </c>
      <c r="PYP51" s="1847"/>
      <c r="PYQ51" s="1847">
        <f t="shared" ref="PYQ51" si="13926">PYO51*$C$51</f>
        <v>2.1009452441908E+65</v>
      </c>
      <c r="PYR51" s="1847"/>
      <c r="PYS51" s="1847">
        <f t="shared" ref="PYS51" si="13927">PYQ51*$C$51</f>
        <v>2.1534688752955697E+65</v>
      </c>
      <c r="PYT51" s="1847"/>
      <c r="PYU51" s="1847">
        <f t="shared" ref="PYU51" si="13928">PYS51*$C$51</f>
        <v>2.2073055971779587E+65</v>
      </c>
      <c r="PYV51" s="1847"/>
      <c r="PYW51" s="1847">
        <f t="shared" ref="PYW51" si="13929">PYU51*$C$51</f>
        <v>2.2624882371074074E+65</v>
      </c>
      <c r="PYX51" s="1847"/>
      <c r="PYY51" s="1847">
        <f t="shared" ref="PYY51" si="13930">PYW51*$C$51</f>
        <v>2.3190504430350923E+65</v>
      </c>
      <c r="PYZ51" s="1847"/>
      <c r="PZA51" s="1847">
        <f t="shared" ref="PZA51" si="13931">PYY51*$C$51</f>
        <v>2.3770267041109694E+65</v>
      </c>
      <c r="PZB51" s="1847"/>
      <c r="PZC51" s="1847">
        <f t="shared" ref="PZC51" si="13932">PZA51*$C$51</f>
        <v>2.4364523717137435E+65</v>
      </c>
      <c r="PZD51" s="1847"/>
      <c r="PZE51" s="1847">
        <f t="shared" ref="PZE51" si="13933">PZC51*$C$51</f>
        <v>2.4973636810065869E+65</v>
      </c>
      <c r="PZF51" s="1847"/>
      <c r="PZG51" s="1847">
        <f t="shared" ref="PZG51" si="13934">PZE51*$C$51</f>
        <v>2.5597977730317516E+65</v>
      </c>
      <c r="PZH51" s="1847"/>
      <c r="PZI51" s="1847">
        <f t="shared" ref="PZI51" si="13935">PZG51*$C$51</f>
        <v>2.6237927173575453E+65</v>
      </c>
      <c r="PZJ51" s="1847"/>
      <c r="PZK51" s="1847">
        <f t="shared" ref="PZK51" si="13936">PZI51*$C$51</f>
        <v>2.6893875352914839E+65</v>
      </c>
      <c r="PZL51" s="1847"/>
      <c r="PZM51" s="1847">
        <f t="shared" ref="PZM51" si="13937">PZK51*$C$51</f>
        <v>2.7566222236737709E+65</v>
      </c>
      <c r="PZN51" s="1847"/>
      <c r="PZO51" s="1847">
        <f t="shared" ref="PZO51" si="13938">PZM51*$C$51</f>
        <v>2.8255377792656149E+65</v>
      </c>
      <c r="PZP51" s="1847"/>
      <c r="PZQ51" s="1847">
        <f t="shared" ref="PZQ51" si="13939">PZO51*$C$51</f>
        <v>2.8961762237472552E+65</v>
      </c>
      <c r="PZR51" s="1847"/>
      <c r="PZS51" s="1847">
        <f t="shared" ref="PZS51" si="13940">PZQ51*$C$51</f>
        <v>2.9685806293409362E+65</v>
      </c>
      <c r="PZT51" s="1847"/>
      <c r="PZU51" s="1847">
        <f t="shared" ref="PZU51" si="13941">PZS51*$C$51</f>
        <v>3.0427951450744593E+65</v>
      </c>
      <c r="PZV51" s="1847"/>
      <c r="PZW51" s="1847">
        <f t="shared" ref="PZW51" si="13942">PZU51*$C$51</f>
        <v>3.1188650237013205E+65</v>
      </c>
      <c r="PZX51" s="1847"/>
      <c r="PZY51" s="1847">
        <f t="shared" ref="PZY51" si="13943">PZW51*$C$51</f>
        <v>3.196836649293853E+65</v>
      </c>
      <c r="PZZ51" s="1847"/>
      <c r="QAA51" s="1847">
        <f t="shared" ref="QAA51" si="13944">PZY51*$C$51</f>
        <v>3.276757565526199E+65</v>
      </c>
      <c r="QAB51" s="1847"/>
      <c r="QAC51" s="1847">
        <f t="shared" ref="QAC51" si="13945">QAA51*$C$51</f>
        <v>3.3586765046643536E+65</v>
      </c>
      <c r="QAD51" s="1847"/>
      <c r="QAE51" s="1847">
        <f t="shared" ref="QAE51" si="13946">QAC51*$C$51</f>
        <v>3.442643417280962E+65</v>
      </c>
      <c r="QAF51" s="1847"/>
      <c r="QAG51" s="1847">
        <f t="shared" ref="QAG51" si="13947">QAE51*$C$51</f>
        <v>3.5287095027129856E+65</v>
      </c>
      <c r="QAH51" s="1847"/>
      <c r="QAI51" s="1847">
        <f t="shared" ref="QAI51" si="13948">QAG51*$C$51</f>
        <v>3.6169272402808098E+65</v>
      </c>
      <c r="QAJ51" s="1847"/>
      <c r="QAK51" s="1847">
        <f t="shared" ref="QAK51" si="13949">QAI51*$C$51</f>
        <v>3.7073504212878295E+65</v>
      </c>
      <c r="QAL51" s="1847"/>
      <c r="QAM51" s="1847">
        <f t="shared" ref="QAM51" si="13950">QAK51*$C$51</f>
        <v>3.8000341818200248E+65</v>
      </c>
      <c r="QAN51" s="1847"/>
      <c r="QAO51" s="1847">
        <f t="shared" ref="QAO51" si="13951">QAM51*$C$51</f>
        <v>3.8950350363655251E+65</v>
      </c>
      <c r="QAP51" s="1847"/>
      <c r="QAQ51" s="1847">
        <f t="shared" ref="QAQ51" si="13952">QAO51*$C$51</f>
        <v>3.9924109122746628E+65</v>
      </c>
      <c r="QAR51" s="1847"/>
      <c r="QAS51" s="1847">
        <f t="shared" ref="QAS51" si="13953">QAQ51*$C$51</f>
        <v>4.0922211850815288E+65</v>
      </c>
      <c r="QAT51" s="1847"/>
      <c r="QAU51" s="1847">
        <f t="shared" ref="QAU51" si="13954">QAS51*$C$51</f>
        <v>4.1945267147085668E+65</v>
      </c>
      <c r="QAV51" s="1847"/>
      <c r="QAW51" s="1847">
        <f t="shared" ref="QAW51" si="13955">QAU51*$C$51</f>
        <v>4.2993898825762809E+65</v>
      </c>
      <c r="QAX51" s="1847"/>
      <c r="QAY51" s="1847">
        <f t="shared" ref="QAY51" si="13956">QAW51*$C$51</f>
        <v>4.4068746296406878E+65</v>
      </c>
      <c r="QAZ51" s="1847"/>
      <c r="QBA51" s="1847">
        <f t="shared" ref="QBA51" si="13957">QAY51*$C$51</f>
        <v>4.5170464953817046E+65</v>
      </c>
      <c r="QBB51" s="1847"/>
      <c r="QBC51" s="1847">
        <f t="shared" ref="QBC51" si="13958">QBA51*$C$51</f>
        <v>4.6299726577662467E+65</v>
      </c>
      <c r="QBD51" s="1847"/>
      <c r="QBE51" s="1847">
        <f t="shared" ref="QBE51" si="13959">QBC51*$C$51</f>
        <v>4.7457219742104029E+65</v>
      </c>
      <c r="QBF51" s="1847"/>
      <c r="QBG51" s="1847">
        <f t="shared" ref="QBG51" si="13960">QBE51*$C$51</f>
        <v>4.8643650235656627E+65</v>
      </c>
      <c r="QBH51" s="1847"/>
      <c r="QBI51" s="1847">
        <f t="shared" ref="QBI51" si="13961">QBG51*$C$51</f>
        <v>4.9859741491548034E+65</v>
      </c>
      <c r="QBJ51" s="1847"/>
      <c r="QBK51" s="1847">
        <f t="shared" ref="QBK51" si="13962">QBI51*$C$51</f>
        <v>5.1106235028836733E+65</v>
      </c>
      <c r="QBL51" s="1847"/>
      <c r="QBM51" s="1847">
        <f t="shared" ref="QBM51" si="13963">QBK51*$C$51</f>
        <v>5.2383890904557647E+65</v>
      </c>
      <c r="QBN51" s="1847"/>
      <c r="QBO51" s="1847">
        <f t="shared" ref="QBO51" si="13964">QBM51*$C$51</f>
        <v>5.3693488177171587E+65</v>
      </c>
      <c r="QBP51" s="1847"/>
      <c r="QBQ51" s="1847">
        <f t="shared" ref="QBQ51" si="13965">QBO51*$C$51</f>
        <v>5.5035825381600869E+65</v>
      </c>
      <c r="QBR51" s="1847"/>
      <c r="QBS51" s="1847">
        <f t="shared" ref="QBS51" si="13966">QBQ51*$C$51</f>
        <v>5.641172101614089E+65</v>
      </c>
      <c r="QBT51" s="1847"/>
      <c r="QBU51" s="1847">
        <f t="shared" ref="QBU51" si="13967">QBS51*$C$51</f>
        <v>5.7822014041544406E+65</v>
      </c>
      <c r="QBV51" s="1847"/>
      <c r="QBW51" s="1847">
        <f t="shared" ref="QBW51" si="13968">QBU51*$C$51</f>
        <v>5.9267564392583013E+65</v>
      </c>
      <c r="QBX51" s="1847"/>
      <c r="QBY51" s="1847">
        <f t="shared" ref="QBY51" si="13969">QBW51*$C$51</f>
        <v>6.0749253502397582E+65</v>
      </c>
      <c r="QBZ51" s="1847"/>
      <c r="QCA51" s="1847">
        <f t="shared" ref="QCA51" si="13970">QBY51*$C$51</f>
        <v>6.2267984839957513E+65</v>
      </c>
      <c r="QCB51" s="1847"/>
      <c r="QCC51" s="1847">
        <f t="shared" ref="QCC51" si="13971">QCA51*$C$51</f>
        <v>6.3824684460956448E+65</v>
      </c>
      <c r="QCD51" s="1847"/>
      <c r="QCE51" s="1847">
        <f t="shared" ref="QCE51" si="13972">QCC51*$C$51</f>
        <v>6.5420301572480358E+65</v>
      </c>
      <c r="QCF51" s="1847"/>
      <c r="QCG51" s="1847">
        <f t="shared" ref="QCG51" si="13973">QCE51*$C$51</f>
        <v>6.7055809111792363E+65</v>
      </c>
      <c r="QCH51" s="1847"/>
      <c r="QCI51" s="1847">
        <f t="shared" ref="QCI51" si="13974">QCG51*$C$51</f>
        <v>6.8732204339587169E+65</v>
      </c>
      <c r="QCJ51" s="1847"/>
      <c r="QCK51" s="1847">
        <f t="shared" ref="QCK51" si="13975">QCI51*$C$51</f>
        <v>7.0450509448076845E+65</v>
      </c>
      <c r="QCL51" s="1847"/>
      <c r="QCM51" s="1847">
        <f t="shared" ref="QCM51" si="13976">QCK51*$C$51</f>
        <v>7.2211772184278761E+65</v>
      </c>
      <c r="QCN51" s="1847"/>
      <c r="QCO51" s="1847">
        <f t="shared" ref="QCO51" si="13977">QCM51*$C$51</f>
        <v>7.4017066488885725E+65</v>
      </c>
      <c r="QCP51" s="1847"/>
      <c r="QCQ51" s="1847">
        <f t="shared" ref="QCQ51" si="13978">QCO51*$C$51</f>
        <v>7.5867493151107864E+65</v>
      </c>
      <c r="QCR51" s="1847"/>
      <c r="QCS51" s="1847">
        <f t="shared" ref="QCS51" si="13979">QCQ51*$C$51</f>
        <v>7.7764180479885557E+65</v>
      </c>
      <c r="QCT51" s="1847"/>
      <c r="QCU51" s="1847">
        <f t="shared" ref="QCU51" si="13980">QCS51*$C$51</f>
        <v>7.9708284991882691E+65</v>
      </c>
      <c r="QCV51" s="1847"/>
      <c r="QCW51" s="1847">
        <f t="shared" ref="QCW51" si="13981">QCU51*$C$51</f>
        <v>8.1700992116679754E+65</v>
      </c>
      <c r="QCX51" s="1847"/>
      <c r="QCY51" s="1847">
        <f t="shared" ref="QCY51" si="13982">QCW51*$C$51</f>
        <v>8.3743516919596745E+65</v>
      </c>
      <c r="QCZ51" s="1847"/>
      <c r="QDA51" s="1847">
        <f t="shared" ref="QDA51" si="13983">QCY51*$C$51</f>
        <v>8.5837104842586665E+65</v>
      </c>
      <c r="QDB51" s="1847"/>
      <c r="QDC51" s="1847">
        <f t="shared" ref="QDC51" si="13984">QDA51*$C$51</f>
        <v>8.7983032463651317E+65</v>
      </c>
      <c r="QDD51" s="1847"/>
      <c r="QDE51" s="1847">
        <f t="shared" ref="QDE51" si="13985">QDC51*$C$51</f>
        <v>9.0182608275242588E+65</v>
      </c>
      <c r="QDF51" s="1847"/>
      <c r="QDG51" s="1847">
        <f t="shared" ref="QDG51" si="13986">QDE51*$C$51</f>
        <v>9.2437173482123645E+65</v>
      </c>
      <c r="QDH51" s="1847"/>
      <c r="QDI51" s="1847">
        <f t="shared" ref="QDI51" si="13987">QDG51*$C$51</f>
        <v>9.4748102819176735E+65</v>
      </c>
      <c r="QDJ51" s="1847"/>
      <c r="QDK51" s="1847">
        <f t="shared" ref="QDK51" si="13988">QDI51*$C$51</f>
        <v>9.7116805389656149E+65</v>
      </c>
      <c r="QDL51" s="1847"/>
      <c r="QDM51" s="1847">
        <f t="shared" ref="QDM51" si="13989">QDK51*$C$51</f>
        <v>9.9544725524397548E+65</v>
      </c>
      <c r="QDN51" s="1847"/>
      <c r="QDO51" s="1847">
        <f t="shared" ref="QDO51" si="13990">QDM51*$C$51</f>
        <v>1.0203334366250747E+66</v>
      </c>
      <c r="QDP51" s="1847"/>
      <c r="QDQ51" s="1847">
        <f t="shared" ref="QDQ51" si="13991">QDO51*$C$51</f>
        <v>1.0458417725407015E+66</v>
      </c>
      <c r="QDR51" s="1847"/>
      <c r="QDS51" s="1847">
        <f t="shared" ref="QDS51" si="13992">QDQ51*$C$51</f>
        <v>1.0719878168542189E+66</v>
      </c>
      <c r="QDT51" s="1847"/>
      <c r="QDU51" s="1847">
        <f t="shared" ref="QDU51" si="13993">QDS51*$C$51</f>
        <v>1.0987875122755742E+66</v>
      </c>
      <c r="QDV51" s="1847"/>
      <c r="QDW51" s="1847">
        <f t="shared" ref="QDW51" si="13994">QDU51*$C$51</f>
        <v>1.1262572000824635E+66</v>
      </c>
      <c r="QDX51" s="1847"/>
      <c r="QDY51" s="1847">
        <f t="shared" ref="QDY51" si="13995">QDW51*$C$51</f>
        <v>1.1544136300845249E+66</v>
      </c>
      <c r="QDZ51" s="1847"/>
      <c r="QEA51" s="1847">
        <f t="shared" ref="QEA51" si="13996">QDY51*$C$51</f>
        <v>1.183273970836638E+66</v>
      </c>
      <c r="QEB51" s="1847"/>
      <c r="QEC51" s="1847">
        <f t="shared" ref="QEC51" si="13997">QEA51*$C$51</f>
        <v>1.2128558201075539E+66</v>
      </c>
      <c r="QED51" s="1847"/>
      <c r="QEE51" s="1847">
        <f t="shared" ref="QEE51" si="13998">QEC51*$C$51</f>
        <v>1.2431772156102426E+66</v>
      </c>
      <c r="QEF51" s="1847"/>
      <c r="QEG51" s="1847">
        <f t="shared" ref="QEG51" si="13999">QEE51*$C$51</f>
        <v>1.2742566460004985E+66</v>
      </c>
      <c r="QEH51" s="1847"/>
      <c r="QEI51" s="1847">
        <f t="shared" ref="QEI51" si="14000">QEG51*$C$51</f>
        <v>1.3061130621505108E+66</v>
      </c>
      <c r="QEJ51" s="1847"/>
      <c r="QEK51" s="1847">
        <f t="shared" ref="QEK51" si="14001">QEI51*$C$51</f>
        <v>1.3387658887042734E+66</v>
      </c>
      <c r="QEL51" s="1847"/>
      <c r="QEM51" s="1847">
        <f t="shared" ref="QEM51" si="14002">QEK51*$C$51</f>
        <v>1.3722350359218801E+66</v>
      </c>
      <c r="QEN51" s="1847"/>
      <c r="QEO51" s="1847">
        <f t="shared" ref="QEO51" si="14003">QEM51*$C$51</f>
        <v>1.4065409118199269E+66</v>
      </c>
      <c r="QEP51" s="1847"/>
      <c r="QEQ51" s="1847">
        <f t="shared" ref="QEQ51" si="14004">QEO51*$C$51</f>
        <v>1.4417044346154249E+66</v>
      </c>
      <c r="QER51" s="1847"/>
      <c r="QES51" s="1847">
        <f t="shared" ref="QES51" si="14005">QEQ51*$C$51</f>
        <v>1.4777470454808105E+66</v>
      </c>
      <c r="QET51" s="1847"/>
      <c r="QEU51" s="1847">
        <f t="shared" ref="QEU51" si="14006">QES51*$C$51</f>
        <v>1.5146907216178306E+66</v>
      </c>
      <c r="QEV51" s="1847"/>
      <c r="QEW51" s="1847">
        <f t="shared" ref="QEW51" si="14007">QEU51*$C$51</f>
        <v>1.5525579896582761E+66</v>
      </c>
      <c r="QEX51" s="1847"/>
      <c r="QEY51" s="1847">
        <f t="shared" ref="QEY51" si="14008">QEW51*$C$51</f>
        <v>1.5913719393997328E+66</v>
      </c>
      <c r="QEZ51" s="1847"/>
      <c r="QFA51" s="1847">
        <f t="shared" ref="QFA51" si="14009">QEY51*$C$51</f>
        <v>1.6311562378847259E+66</v>
      </c>
      <c r="QFB51" s="1847"/>
      <c r="QFC51" s="1847">
        <f t="shared" ref="QFC51" si="14010">QFA51*$C$51</f>
        <v>1.671935143831844E+66</v>
      </c>
      <c r="QFD51" s="1847"/>
      <c r="QFE51" s="1847">
        <f t="shared" ref="QFE51" si="14011">QFC51*$C$51</f>
        <v>1.7137335224276398E+66</v>
      </c>
      <c r="QFF51" s="1847"/>
      <c r="QFG51" s="1847">
        <f t="shared" ref="QFG51" si="14012">QFE51*$C$51</f>
        <v>1.7565768604883306E+66</v>
      </c>
      <c r="QFH51" s="1847"/>
      <c r="QFI51" s="1847">
        <f t="shared" ref="QFI51" si="14013">QFG51*$C$51</f>
        <v>1.8004912820005385E+66</v>
      </c>
      <c r="QFJ51" s="1847"/>
      <c r="QFK51" s="1847">
        <f t="shared" ref="QFK51" si="14014">QFI51*$C$51</f>
        <v>1.8455035640505518E+66</v>
      </c>
      <c r="QFL51" s="1847"/>
      <c r="QFM51" s="1847">
        <f t="shared" ref="QFM51" si="14015">QFK51*$C$51</f>
        <v>1.8916411531518156E+66</v>
      </c>
      <c r="QFN51" s="1847"/>
      <c r="QFO51" s="1847">
        <f t="shared" ref="QFO51" si="14016">QFM51*$C$51</f>
        <v>1.938932181980611E+66</v>
      </c>
      <c r="QFP51" s="1847"/>
      <c r="QFQ51" s="1847">
        <f t="shared" ref="QFQ51" si="14017">QFO51*$C$51</f>
        <v>1.9874054865301259E+66</v>
      </c>
      <c r="QFR51" s="1847"/>
      <c r="QFS51" s="1847">
        <f t="shared" ref="QFS51" si="14018">QFQ51*$C$51</f>
        <v>2.0370906236933789E+66</v>
      </c>
      <c r="QFT51" s="1847"/>
      <c r="QFU51" s="1847">
        <f t="shared" ref="QFU51" si="14019">QFS51*$C$51</f>
        <v>2.0880178892857134E+66</v>
      </c>
      <c r="QFV51" s="1847"/>
      <c r="QFW51" s="1847">
        <f t="shared" ref="QFW51" si="14020">QFU51*$C$51</f>
        <v>2.1402183365178561E+66</v>
      </c>
      <c r="QFX51" s="1847"/>
      <c r="QFY51" s="1847">
        <f t="shared" ref="QFY51" si="14021">QFW51*$C$51</f>
        <v>2.1937237949308023E+66</v>
      </c>
      <c r="QFZ51" s="1847"/>
      <c r="QGA51" s="1847">
        <f t="shared" ref="QGA51" si="14022">QFY51*$C$51</f>
        <v>2.2485668898040722E+66</v>
      </c>
      <c r="QGB51" s="1847"/>
      <c r="QGC51" s="1847">
        <f t="shared" ref="QGC51" si="14023">QGA51*$C$51</f>
        <v>2.3047810620491739E+66</v>
      </c>
      <c r="QGD51" s="1847"/>
      <c r="QGE51" s="1847">
        <f t="shared" ref="QGE51" si="14024">QGC51*$C$51</f>
        <v>2.3624005886004032E+66</v>
      </c>
      <c r="QGF51" s="1847"/>
      <c r="QGG51" s="1847">
        <f t="shared" ref="QGG51" si="14025">QGE51*$C$51</f>
        <v>2.421460603315413E+66</v>
      </c>
      <c r="QGH51" s="1847"/>
      <c r="QGI51" s="1847">
        <f t="shared" ref="QGI51" si="14026">QGG51*$C$51</f>
        <v>2.481997118398298E+66</v>
      </c>
      <c r="QGJ51" s="1847"/>
      <c r="QGK51" s="1847">
        <f t="shared" ref="QGK51" si="14027">QGI51*$C$51</f>
        <v>2.5440470463582554E+66</v>
      </c>
      <c r="QGL51" s="1847"/>
      <c r="QGM51" s="1847">
        <f t="shared" ref="QGM51" si="14028">QGK51*$C$51</f>
        <v>2.6076482225172115E+66</v>
      </c>
      <c r="QGN51" s="1847"/>
      <c r="QGO51" s="1847">
        <f t="shared" ref="QGO51" si="14029">QGM51*$C$51</f>
        <v>2.6728394280801413E+66</v>
      </c>
      <c r="QGP51" s="1847"/>
      <c r="QGQ51" s="1847">
        <f t="shared" ref="QGQ51" si="14030">QGO51*$C$51</f>
        <v>2.7396604137821448E+66</v>
      </c>
      <c r="QGR51" s="1847"/>
      <c r="QGS51" s="1847">
        <f t="shared" ref="QGS51" si="14031">QGQ51*$C$51</f>
        <v>2.8081519241266982E+66</v>
      </c>
      <c r="QGT51" s="1847"/>
      <c r="QGU51" s="1847">
        <f t="shared" ref="QGU51" si="14032">QGS51*$C$51</f>
        <v>2.8783557222298655E+66</v>
      </c>
      <c r="QGV51" s="1847"/>
      <c r="QGW51" s="1847">
        <f t="shared" ref="QGW51" si="14033">QGU51*$C$51</f>
        <v>2.9503146152856118E+66</v>
      </c>
      <c r="QGX51" s="1847"/>
      <c r="QGY51" s="1847">
        <f t="shared" ref="QGY51" si="14034">QGW51*$C$51</f>
        <v>3.024072480667752E+66</v>
      </c>
      <c r="QGZ51" s="1847"/>
      <c r="QHA51" s="1847">
        <f t="shared" ref="QHA51" si="14035">QGY51*$C$51</f>
        <v>3.0996742926844457E+66</v>
      </c>
      <c r="QHB51" s="1847"/>
      <c r="QHC51" s="1847">
        <f t="shared" ref="QHC51" si="14036">QHA51*$C$51</f>
        <v>3.1771661500015567E+66</v>
      </c>
      <c r="QHD51" s="1847"/>
      <c r="QHE51" s="1847">
        <f t="shared" ref="QHE51" si="14037">QHC51*$C$51</f>
        <v>3.2565953037515951E+66</v>
      </c>
      <c r="QHF51" s="1847"/>
      <c r="QHG51" s="1847">
        <f t="shared" ref="QHG51" si="14038">QHE51*$C$51</f>
        <v>3.3380101863453847E+66</v>
      </c>
      <c r="QHH51" s="1847"/>
      <c r="QHI51" s="1847">
        <f t="shared" ref="QHI51" si="14039">QHG51*$C$51</f>
        <v>3.4214604410040187E+66</v>
      </c>
      <c r="QHJ51" s="1847"/>
      <c r="QHK51" s="1847">
        <f t="shared" ref="QHK51" si="14040">QHI51*$C$51</f>
        <v>3.506996952029119E+66</v>
      </c>
      <c r="QHL51" s="1847"/>
      <c r="QHM51" s="1847">
        <f t="shared" ref="QHM51" si="14041">QHK51*$C$51</f>
        <v>3.594671875829847E+66</v>
      </c>
      <c r="QHN51" s="1847"/>
      <c r="QHO51" s="1847">
        <f t="shared" ref="QHO51" si="14042">QHM51*$C$51</f>
        <v>3.6845386727255927E+66</v>
      </c>
      <c r="QHP51" s="1847"/>
      <c r="QHQ51" s="1847">
        <f t="shared" ref="QHQ51" si="14043">QHO51*$C$51</f>
        <v>3.7766521395437323E+66</v>
      </c>
      <c r="QHR51" s="1847"/>
      <c r="QHS51" s="1847">
        <f t="shared" ref="QHS51" si="14044">QHQ51*$C$51</f>
        <v>3.8710684430323253E+66</v>
      </c>
      <c r="QHT51" s="1847"/>
      <c r="QHU51" s="1847">
        <f t="shared" ref="QHU51" si="14045">QHS51*$C$51</f>
        <v>3.9678451541081332E+66</v>
      </c>
      <c r="QHV51" s="1847"/>
      <c r="QHW51" s="1847">
        <f t="shared" ref="QHW51" si="14046">QHU51*$C$51</f>
        <v>4.0670412829608359E+66</v>
      </c>
      <c r="QHX51" s="1847"/>
      <c r="QHY51" s="1847">
        <f t="shared" ref="QHY51" si="14047">QHW51*$C$51</f>
        <v>4.1687173150348563E+66</v>
      </c>
      <c r="QHZ51" s="1847"/>
      <c r="QIA51" s="1847">
        <f t="shared" ref="QIA51" si="14048">QHY51*$C$51</f>
        <v>4.2729352479107276E+66</v>
      </c>
      <c r="QIB51" s="1847"/>
      <c r="QIC51" s="1847">
        <f t="shared" ref="QIC51" si="14049">QIA51*$C$51</f>
        <v>4.3797586291084954E+66</v>
      </c>
      <c r="QID51" s="1847"/>
      <c r="QIE51" s="1847">
        <f t="shared" ref="QIE51" si="14050">QIC51*$C$51</f>
        <v>4.4892525948362071E+66</v>
      </c>
      <c r="QIF51" s="1847"/>
      <c r="QIG51" s="1847">
        <f t="shared" ref="QIG51" si="14051">QIE51*$C$51</f>
        <v>4.6014839097071119E+66</v>
      </c>
      <c r="QIH51" s="1847"/>
      <c r="QII51" s="1847">
        <f t="shared" ref="QII51" si="14052">QIG51*$C$51</f>
        <v>4.7165210074497891E+66</v>
      </c>
      <c r="QIJ51" s="1847"/>
      <c r="QIK51" s="1847">
        <f t="shared" ref="QIK51" si="14053">QII51*$C$51</f>
        <v>4.8344340326360334E+66</v>
      </c>
      <c r="QIL51" s="1847"/>
      <c r="QIM51" s="1847">
        <f t="shared" ref="QIM51" si="14054">QIK51*$C$51</f>
        <v>4.9552948834519337E+66</v>
      </c>
      <c r="QIN51" s="1847"/>
      <c r="QIO51" s="1847">
        <f t="shared" ref="QIO51" si="14055">QIM51*$C$51</f>
        <v>5.0791772555382318E+66</v>
      </c>
      <c r="QIP51" s="1847"/>
      <c r="QIQ51" s="1847">
        <f t="shared" ref="QIQ51" si="14056">QIO51*$C$51</f>
        <v>5.2061566869266869E+66</v>
      </c>
      <c r="QIR51" s="1847"/>
      <c r="QIS51" s="1847">
        <f t="shared" ref="QIS51" si="14057">QIQ51*$C$51</f>
        <v>5.3363106040998534E+66</v>
      </c>
      <c r="QIT51" s="1847"/>
      <c r="QIU51" s="1847">
        <f t="shared" ref="QIU51" si="14058">QIS51*$C$51</f>
        <v>5.4697183692023492E+66</v>
      </c>
      <c r="QIV51" s="1847"/>
      <c r="QIW51" s="1847">
        <f t="shared" ref="QIW51" si="14059">QIU51*$C$51</f>
        <v>5.6064613284324076E+66</v>
      </c>
      <c r="QIX51" s="1847"/>
      <c r="QIY51" s="1847">
        <f t="shared" ref="QIY51" si="14060">QIW51*$C$51</f>
        <v>5.7466228616432175E+66</v>
      </c>
      <c r="QIZ51" s="1847"/>
      <c r="QJA51" s="1847">
        <f t="shared" ref="QJA51" si="14061">QIY51*$C$51</f>
        <v>5.8902884331842974E+66</v>
      </c>
      <c r="QJB51" s="1847"/>
      <c r="QJC51" s="1847">
        <f t="shared" ref="QJC51" si="14062">QJA51*$C$51</f>
        <v>6.0375456440139045E+66</v>
      </c>
      <c r="QJD51" s="1847"/>
      <c r="QJE51" s="1847">
        <f t="shared" ref="QJE51" si="14063">QJC51*$C$51</f>
        <v>6.1884842851142519E+66</v>
      </c>
      <c r="QJF51" s="1847"/>
      <c r="QJG51" s="1847">
        <f t="shared" ref="QJG51" si="14064">QJE51*$C$51</f>
        <v>6.3431963922421076E+66</v>
      </c>
      <c r="QJH51" s="1847"/>
      <c r="QJI51" s="1847">
        <f t="shared" ref="QJI51" si="14065">QJG51*$C$51</f>
        <v>6.5017763020481599E+66</v>
      </c>
      <c r="QJJ51" s="1847"/>
      <c r="QJK51" s="1847">
        <f t="shared" ref="QJK51" si="14066">QJI51*$C$51</f>
        <v>6.6643207095993634E+66</v>
      </c>
      <c r="QJL51" s="1847"/>
      <c r="QJM51" s="1847">
        <f t="shared" ref="QJM51" si="14067">QJK51*$C$51</f>
        <v>6.8309287273393467E+66</v>
      </c>
      <c r="QJN51" s="1847"/>
      <c r="QJO51" s="1847">
        <f t="shared" ref="QJO51" si="14068">QJM51*$C$51</f>
        <v>7.0017019455228296E+66</v>
      </c>
      <c r="QJP51" s="1847"/>
      <c r="QJQ51" s="1847">
        <f t="shared" ref="QJQ51" si="14069">QJO51*$C$51</f>
        <v>7.1767444941609003E+66</v>
      </c>
      <c r="QJR51" s="1847"/>
      <c r="QJS51" s="1847">
        <f t="shared" ref="QJS51" si="14070">QJQ51*$C$51</f>
        <v>7.3561631065149217E+66</v>
      </c>
      <c r="QJT51" s="1847"/>
      <c r="QJU51" s="1847">
        <f t="shared" ref="QJU51" si="14071">QJS51*$C$51</f>
        <v>7.5400671841777942E+66</v>
      </c>
      <c r="QJV51" s="1847"/>
      <c r="QJW51" s="1847">
        <f t="shared" ref="QJW51" si="14072">QJU51*$C$51</f>
        <v>7.7285688637822383E+66</v>
      </c>
      <c r="QJX51" s="1847"/>
      <c r="QJY51" s="1847">
        <f t="shared" ref="QJY51" si="14073">QJW51*$C$51</f>
        <v>7.9217830853767933E+66</v>
      </c>
      <c r="QJZ51" s="1847"/>
      <c r="QKA51" s="1847">
        <f t="shared" ref="QKA51" si="14074">QJY51*$C$51</f>
        <v>8.1198276625112127E+66</v>
      </c>
      <c r="QKB51" s="1847"/>
      <c r="QKC51" s="1847">
        <f t="shared" ref="QKC51" si="14075">QKA51*$C$51</f>
        <v>8.3228233540739918E+66</v>
      </c>
      <c r="QKD51" s="1847"/>
      <c r="QKE51" s="1847">
        <f t="shared" ref="QKE51" si="14076">QKC51*$C$51</f>
        <v>8.5308939379258404E+66</v>
      </c>
      <c r="QKF51" s="1847"/>
      <c r="QKG51" s="1847">
        <f t="shared" ref="QKG51" si="14077">QKE51*$C$51</f>
        <v>8.7441662863739854E+66</v>
      </c>
      <c r="QKH51" s="1847"/>
      <c r="QKI51" s="1847">
        <f t="shared" ref="QKI51" si="14078">QKG51*$C$51</f>
        <v>8.9627704435333343E+66</v>
      </c>
      <c r="QKJ51" s="1847"/>
      <c r="QKK51" s="1847">
        <f t="shared" ref="QKK51" si="14079">QKI51*$C$51</f>
        <v>9.1868397046216662E+66</v>
      </c>
      <c r="QKL51" s="1847"/>
      <c r="QKM51" s="1847">
        <f t="shared" ref="QKM51" si="14080">QKK51*$C$51</f>
        <v>9.4165106972372075E+66</v>
      </c>
      <c r="QKN51" s="1847"/>
      <c r="QKO51" s="1847">
        <f t="shared" ref="QKO51" si="14081">QKM51*$C$51</f>
        <v>9.6519234646681363E+66</v>
      </c>
      <c r="QKP51" s="1847"/>
      <c r="QKQ51" s="1847">
        <f t="shared" ref="QKQ51" si="14082">QKO51*$C$51</f>
        <v>9.8932215512848387E+66</v>
      </c>
      <c r="QKR51" s="1847"/>
      <c r="QKS51" s="1847">
        <f t="shared" ref="QKS51" si="14083">QKQ51*$C$51</f>
        <v>1.0140552090066959E+67</v>
      </c>
      <c r="QKT51" s="1847"/>
      <c r="QKU51" s="1847">
        <f t="shared" ref="QKU51" si="14084">QKS51*$C$51</f>
        <v>1.0394065892318632E+67</v>
      </c>
      <c r="QKV51" s="1847"/>
      <c r="QKW51" s="1847">
        <f t="shared" ref="QKW51" si="14085">QKU51*$C$51</f>
        <v>1.0653917539626597E+67</v>
      </c>
      <c r="QKX51" s="1847"/>
      <c r="QKY51" s="1847">
        <f t="shared" ref="QKY51" si="14086">QKW51*$C$51</f>
        <v>1.092026547811726E+67</v>
      </c>
      <c r="QKZ51" s="1847"/>
      <c r="QLA51" s="1847">
        <f t="shared" ref="QLA51" si="14087">QKY51*$C$51</f>
        <v>1.1193272115070191E+67</v>
      </c>
      <c r="QLB51" s="1847"/>
      <c r="QLC51" s="1847">
        <f t="shared" ref="QLC51" si="14088">QLA51*$C$51</f>
        <v>1.1473103917946945E+67</v>
      </c>
      <c r="QLD51" s="1847"/>
      <c r="QLE51" s="1847">
        <f t="shared" ref="QLE51" si="14089">QLC51*$C$51</f>
        <v>1.1759931515895617E+67</v>
      </c>
      <c r="QLF51" s="1847"/>
      <c r="QLG51" s="1847">
        <f t="shared" ref="QLG51" si="14090">QLE51*$C$51</f>
        <v>1.2053929803793007E+67</v>
      </c>
      <c r="QLH51" s="1847"/>
      <c r="QLI51" s="1847">
        <f t="shared" ref="QLI51" si="14091">QLG51*$C$51</f>
        <v>1.2355278048887831E+67</v>
      </c>
      <c r="QLJ51" s="1847"/>
      <c r="QLK51" s="1847">
        <f t="shared" ref="QLK51" si="14092">QLI51*$C$51</f>
        <v>1.2664160000110025E+67</v>
      </c>
      <c r="QLL51" s="1847"/>
      <c r="QLM51" s="1847">
        <f t="shared" ref="QLM51" si="14093">QLK51*$C$51</f>
        <v>1.2980764000112775E+67</v>
      </c>
      <c r="QLN51" s="1847"/>
      <c r="QLO51" s="1847">
        <f t="shared" ref="QLO51" si="14094">QLM51*$C$51</f>
        <v>1.3305283100115593E+67</v>
      </c>
      <c r="QLP51" s="1847"/>
      <c r="QLQ51" s="1847">
        <f t="shared" ref="QLQ51" si="14095">QLO51*$C$51</f>
        <v>1.3637915177618482E+67</v>
      </c>
      <c r="QLR51" s="1847"/>
      <c r="QLS51" s="1847">
        <f t="shared" ref="QLS51" si="14096">QLQ51*$C$51</f>
        <v>1.3978863057058942E+67</v>
      </c>
      <c r="QLT51" s="1847"/>
      <c r="QLU51" s="1847">
        <f t="shared" ref="QLU51" si="14097">QLS51*$C$51</f>
        <v>1.4328334633485414E+67</v>
      </c>
      <c r="QLV51" s="1847"/>
      <c r="QLW51" s="1847">
        <f t="shared" ref="QLW51" si="14098">QLU51*$C$51</f>
        <v>1.4686542999322548E+67</v>
      </c>
      <c r="QLX51" s="1847"/>
      <c r="QLY51" s="1847">
        <f t="shared" ref="QLY51" si="14099">QLW51*$C$51</f>
        <v>1.5053706574305609E+67</v>
      </c>
      <c r="QLZ51" s="1847"/>
      <c r="QMA51" s="1847">
        <f t="shared" ref="QMA51" si="14100">QLY51*$C$51</f>
        <v>1.5430049238663248E+67</v>
      </c>
      <c r="QMB51" s="1847"/>
      <c r="QMC51" s="1847">
        <f t="shared" ref="QMC51" si="14101">QMA51*$C$51</f>
        <v>1.5815800469629827E+67</v>
      </c>
      <c r="QMD51" s="1847"/>
      <c r="QME51" s="1847">
        <f t="shared" ref="QME51" si="14102">QMC51*$C$51</f>
        <v>1.6211195481370572E+67</v>
      </c>
      <c r="QMF51" s="1847"/>
      <c r="QMG51" s="1847">
        <f t="shared" ref="QMG51" si="14103">QME51*$C$51</f>
        <v>1.6616475368404834E+67</v>
      </c>
      <c r="QMH51" s="1847"/>
      <c r="QMI51" s="1847">
        <f t="shared" ref="QMI51" si="14104">QMG51*$C$51</f>
        <v>1.7031887252614953E+67</v>
      </c>
      <c r="QMJ51" s="1847"/>
      <c r="QMK51" s="1847">
        <f t="shared" ref="QMK51" si="14105">QMI51*$C$51</f>
        <v>1.7457684433930326E+67</v>
      </c>
      <c r="QML51" s="1847"/>
      <c r="QMM51" s="1847">
        <f t="shared" ref="QMM51" si="14106">QMK51*$C$51</f>
        <v>1.7894126544778583E+67</v>
      </c>
      <c r="QMN51" s="1847"/>
      <c r="QMO51" s="1847">
        <f t="shared" ref="QMO51" si="14107">QMM51*$C$51</f>
        <v>1.8341479708398046E+67</v>
      </c>
      <c r="QMP51" s="1847"/>
      <c r="QMQ51" s="1847">
        <f t="shared" ref="QMQ51" si="14108">QMO51*$C$51</f>
        <v>1.8800016701107994E+67</v>
      </c>
      <c r="QMR51" s="1847"/>
      <c r="QMS51" s="1847">
        <f t="shared" ref="QMS51" si="14109">QMQ51*$C$51</f>
        <v>1.9270017118635693E+67</v>
      </c>
      <c r="QMT51" s="1847"/>
      <c r="QMU51" s="1847">
        <f t="shared" ref="QMU51" si="14110">QMS51*$C$51</f>
        <v>1.9751767546601585E+67</v>
      </c>
      <c r="QMV51" s="1847"/>
      <c r="QMW51" s="1847">
        <f t="shared" ref="QMW51" si="14111">QMU51*$C$51</f>
        <v>2.0245561735266623E+67</v>
      </c>
      <c r="QMX51" s="1847"/>
      <c r="QMY51" s="1847">
        <f t="shared" ref="QMY51" si="14112">QMW51*$C$51</f>
        <v>2.0751700778648287E+67</v>
      </c>
      <c r="QMZ51" s="1847"/>
      <c r="QNA51" s="1847">
        <f t="shared" ref="QNA51" si="14113">QMY51*$C$51</f>
        <v>2.1270493298114494E+67</v>
      </c>
      <c r="QNB51" s="1847"/>
      <c r="QNC51" s="1847">
        <f t="shared" ref="QNC51" si="14114">QNA51*$C$51</f>
        <v>2.1802255630567355E+67</v>
      </c>
      <c r="QND51" s="1847"/>
      <c r="QNE51" s="1847">
        <f t="shared" ref="QNE51" si="14115">QNC51*$C$51</f>
        <v>2.2347312021331537E+67</v>
      </c>
      <c r="QNF51" s="1847"/>
      <c r="QNG51" s="1847">
        <f t="shared" ref="QNG51" si="14116">QNE51*$C$51</f>
        <v>2.2905994821864824E+67</v>
      </c>
      <c r="QNH51" s="1847"/>
      <c r="QNI51" s="1847">
        <f t="shared" ref="QNI51" si="14117">QNG51*$C$51</f>
        <v>2.3478644692411442E+67</v>
      </c>
      <c r="QNJ51" s="1847"/>
      <c r="QNK51" s="1847">
        <f t="shared" ref="QNK51" si="14118">QNI51*$C$51</f>
        <v>2.4065610809721725E+67</v>
      </c>
      <c r="QNL51" s="1847"/>
      <c r="QNM51" s="1847">
        <f t="shared" ref="QNM51" si="14119">QNK51*$C$51</f>
        <v>2.4667251079964765E+67</v>
      </c>
      <c r="QNN51" s="1847"/>
      <c r="QNO51" s="1847">
        <f t="shared" ref="QNO51" si="14120">QNM51*$C$51</f>
        <v>2.5283932356963882E+67</v>
      </c>
      <c r="QNP51" s="1847"/>
      <c r="QNQ51" s="1847">
        <f t="shared" ref="QNQ51" si="14121">QNO51*$C$51</f>
        <v>2.5916030665887976E+67</v>
      </c>
      <c r="QNR51" s="1847"/>
      <c r="QNS51" s="1847">
        <f t="shared" ref="QNS51" si="14122">QNQ51*$C$51</f>
        <v>2.6563931432535172E+67</v>
      </c>
      <c r="QNT51" s="1847"/>
      <c r="QNU51" s="1847">
        <f t="shared" ref="QNU51" si="14123">QNS51*$C$51</f>
        <v>2.7228029718348551E+67</v>
      </c>
      <c r="QNV51" s="1847"/>
      <c r="QNW51" s="1847">
        <f t="shared" ref="QNW51" si="14124">QNU51*$C$51</f>
        <v>2.7908730461307263E+67</v>
      </c>
      <c r="QNX51" s="1847"/>
      <c r="QNY51" s="1847">
        <f t="shared" ref="QNY51" si="14125">QNW51*$C$51</f>
        <v>2.8606448722839943E+67</v>
      </c>
      <c r="QNZ51" s="1847"/>
      <c r="QOA51" s="1847">
        <f t="shared" ref="QOA51" si="14126">QNY51*$C$51</f>
        <v>2.9321609940910938E+67</v>
      </c>
      <c r="QOB51" s="1847"/>
      <c r="QOC51" s="1847">
        <f t="shared" ref="QOC51" si="14127">QOA51*$C$51</f>
        <v>3.005465018943371E+67</v>
      </c>
      <c r="QOD51" s="1847"/>
      <c r="QOE51" s="1847">
        <f t="shared" ref="QOE51" si="14128">QOC51*$C$51</f>
        <v>3.080601644416955E+67</v>
      </c>
      <c r="QOF51" s="1847"/>
      <c r="QOG51" s="1847">
        <f t="shared" ref="QOG51" si="14129">QOE51*$C$51</f>
        <v>3.1576166855273787E+67</v>
      </c>
      <c r="QOH51" s="1847"/>
      <c r="QOI51" s="1847">
        <f t="shared" ref="QOI51" si="14130">QOG51*$C$51</f>
        <v>3.2365571026655629E+67</v>
      </c>
      <c r="QOJ51" s="1847"/>
      <c r="QOK51" s="1847">
        <f t="shared" ref="QOK51" si="14131">QOI51*$C$51</f>
        <v>3.3174710302322019E+67</v>
      </c>
      <c r="QOL51" s="1847"/>
      <c r="QOM51" s="1847">
        <f t="shared" ref="QOM51" si="14132">QOK51*$C$51</f>
        <v>3.4004078059880069E+67</v>
      </c>
      <c r="QON51" s="1847"/>
      <c r="QOO51" s="1847">
        <f t="shared" ref="QOO51" si="14133">QOM51*$C$51</f>
        <v>3.4854180011377066E+67</v>
      </c>
      <c r="QOP51" s="1847"/>
      <c r="QOQ51" s="1847">
        <f t="shared" ref="QOQ51" si="14134">QOO51*$C$51</f>
        <v>3.5725534511661488E+67</v>
      </c>
      <c r="QOR51" s="1847"/>
      <c r="QOS51" s="1847">
        <f t="shared" ref="QOS51" si="14135">QOQ51*$C$51</f>
        <v>3.6618672874453024E+67</v>
      </c>
      <c r="QOT51" s="1847"/>
      <c r="QOU51" s="1847">
        <f t="shared" ref="QOU51" si="14136">QOS51*$C$51</f>
        <v>3.7534139696314346E+67</v>
      </c>
      <c r="QOV51" s="1847"/>
      <c r="QOW51" s="1847">
        <f t="shared" ref="QOW51" si="14137">QOU51*$C$51</f>
        <v>3.8472493188722204E+67</v>
      </c>
      <c r="QOX51" s="1847"/>
      <c r="QOY51" s="1847">
        <f t="shared" ref="QOY51" si="14138">QOW51*$C$51</f>
        <v>3.9434305518440255E+67</v>
      </c>
      <c r="QOZ51" s="1847"/>
      <c r="QPA51" s="1847">
        <f t="shared" ref="QPA51" si="14139">QOY51*$C$51</f>
        <v>4.0420163156401261E+67</v>
      </c>
      <c r="QPB51" s="1847"/>
      <c r="QPC51" s="1847">
        <f t="shared" ref="QPC51" si="14140">QPA51*$C$51</f>
        <v>4.143066723531129E+67</v>
      </c>
      <c r="QPD51" s="1847"/>
      <c r="QPE51" s="1847">
        <f t="shared" ref="QPE51" si="14141">QPC51*$C$51</f>
        <v>4.2466433916194068E+67</v>
      </c>
      <c r="QPF51" s="1847"/>
      <c r="QPG51" s="1847">
        <f t="shared" ref="QPG51" si="14142">QPE51*$C$51</f>
        <v>4.3528094764098918E+67</v>
      </c>
      <c r="QPH51" s="1847"/>
      <c r="QPI51" s="1847">
        <f t="shared" ref="QPI51" si="14143">QPG51*$C$51</f>
        <v>4.461629713320139E+67</v>
      </c>
      <c r="QPJ51" s="1847"/>
      <c r="QPK51" s="1847">
        <f t="shared" ref="QPK51" si="14144">QPI51*$C$51</f>
        <v>4.5731704561531422E+67</v>
      </c>
      <c r="QPL51" s="1847"/>
      <c r="QPM51" s="1847">
        <f t="shared" ref="QPM51" si="14145">QPK51*$C$51</f>
        <v>4.6874997175569703E+67</v>
      </c>
      <c r="QPN51" s="1847"/>
      <c r="QPO51" s="1847">
        <f t="shared" ref="QPO51" si="14146">QPM51*$C$51</f>
        <v>4.8046872104958943E+67</v>
      </c>
      <c r="QPP51" s="1847"/>
      <c r="QPQ51" s="1847">
        <f t="shared" ref="QPQ51" si="14147">QPO51*$C$51</f>
        <v>4.9248043907582911E+67</v>
      </c>
      <c r="QPR51" s="1847"/>
      <c r="QPS51" s="1847">
        <f t="shared" ref="QPS51" si="14148">QPQ51*$C$51</f>
        <v>5.047924500527248E+67</v>
      </c>
      <c r="QPT51" s="1847"/>
      <c r="QPU51" s="1847">
        <f t="shared" ref="QPU51" si="14149">QPS51*$C$51</f>
        <v>5.1741226130404287E+67</v>
      </c>
      <c r="QPV51" s="1847"/>
      <c r="QPW51" s="1847">
        <f t="shared" ref="QPW51" si="14150">QPU51*$C$51</f>
        <v>5.3034756783664392E+67</v>
      </c>
      <c r="QPX51" s="1847"/>
      <c r="QPY51" s="1847">
        <f t="shared" ref="QPY51" si="14151">QPW51*$C$51</f>
        <v>5.4360625703255998E+67</v>
      </c>
      <c r="QPZ51" s="1847"/>
      <c r="QQA51" s="1847">
        <f t="shared" ref="QQA51" si="14152">QPY51*$C$51</f>
        <v>5.5719641345837391E+67</v>
      </c>
      <c r="QQB51" s="1847"/>
      <c r="QQC51" s="1847">
        <f t="shared" ref="QQC51" si="14153">QQA51*$C$51</f>
        <v>5.7112632379483316E+67</v>
      </c>
      <c r="QQD51" s="1847"/>
      <c r="QQE51" s="1847">
        <f t="shared" ref="QQE51" si="14154">QQC51*$C$51</f>
        <v>5.8540448188970388E+67</v>
      </c>
      <c r="QQF51" s="1847"/>
      <c r="QQG51" s="1847">
        <f t="shared" ref="QQG51" si="14155">QQE51*$C$51</f>
        <v>6.0003959393694638E+67</v>
      </c>
      <c r="QQH51" s="1847"/>
      <c r="QQI51" s="1847">
        <f t="shared" ref="QQI51" si="14156">QQG51*$C$51</f>
        <v>6.1504058378536993E+67</v>
      </c>
      <c r="QQJ51" s="1847"/>
      <c r="QQK51" s="1847">
        <f t="shared" ref="QQK51" si="14157">QQI51*$C$51</f>
        <v>6.3041659838000418E+67</v>
      </c>
      <c r="QQL51" s="1847"/>
      <c r="QQM51" s="1847">
        <f t="shared" ref="QQM51" si="14158">QQK51*$C$51</f>
        <v>6.4617701333950427E+67</v>
      </c>
      <c r="QQN51" s="1847"/>
      <c r="QQO51" s="1847">
        <f t="shared" ref="QQO51" si="14159">QQM51*$C$51</f>
        <v>6.6233143867299179E+67</v>
      </c>
      <c r="QQP51" s="1847"/>
      <c r="QQQ51" s="1847">
        <f t="shared" ref="QQQ51" si="14160">QQO51*$C$51</f>
        <v>6.7888972463981653E+67</v>
      </c>
      <c r="QQR51" s="1847"/>
      <c r="QQS51" s="1847">
        <f t="shared" ref="QQS51" si="14161">QQQ51*$C$51</f>
        <v>6.9586196775581189E+67</v>
      </c>
      <c r="QQT51" s="1847"/>
      <c r="QQU51" s="1847">
        <f t="shared" ref="QQU51" si="14162">QQS51*$C$51</f>
        <v>7.1325851694970709E+67</v>
      </c>
      <c r="QQV51" s="1847"/>
      <c r="QQW51" s="1847">
        <f t="shared" ref="QQW51" si="14163">QQU51*$C$51</f>
        <v>7.3108997987344969E+67</v>
      </c>
      <c r="QQX51" s="1847"/>
      <c r="QQY51" s="1847">
        <f t="shared" ref="QQY51" si="14164">QQW51*$C$51</f>
        <v>7.4936722937028587E+67</v>
      </c>
      <c r="QQZ51" s="1847"/>
      <c r="QRA51" s="1847">
        <f t="shared" ref="QRA51" si="14165">QQY51*$C$51</f>
        <v>7.6810141010454299E+67</v>
      </c>
      <c r="QRB51" s="1847"/>
      <c r="QRC51" s="1847">
        <f t="shared" ref="QRC51" si="14166">QRA51*$C$51</f>
        <v>7.873039453571565E+67</v>
      </c>
      <c r="QRD51" s="1847"/>
      <c r="QRE51" s="1847">
        <f t="shared" ref="QRE51" si="14167">QRC51*$C$51</f>
        <v>8.0698654399108536E+67</v>
      </c>
      <c r="QRF51" s="1847"/>
      <c r="QRG51" s="1847">
        <f t="shared" ref="QRG51" si="14168">QRE51*$C$51</f>
        <v>8.2716120759086238E+67</v>
      </c>
      <c r="QRH51" s="1847"/>
      <c r="QRI51" s="1847">
        <f t="shared" ref="QRI51" si="14169">QRG51*$C$51</f>
        <v>8.4784023778063386E+67</v>
      </c>
      <c r="QRJ51" s="1847"/>
      <c r="QRK51" s="1847">
        <f t="shared" ref="QRK51" si="14170">QRI51*$C$51</f>
        <v>8.690362437251496E+67</v>
      </c>
      <c r="QRL51" s="1847"/>
      <c r="QRM51" s="1847">
        <f t="shared" ref="QRM51" si="14171">QRK51*$C$51</f>
        <v>8.9076214981827823E+67</v>
      </c>
      <c r="QRN51" s="1847"/>
      <c r="QRO51" s="1847">
        <f t="shared" ref="QRO51" si="14172">QRM51*$C$51</f>
        <v>9.1303120356373509E+67</v>
      </c>
      <c r="QRP51" s="1847"/>
      <c r="QRQ51" s="1847">
        <f t="shared" ref="QRQ51" si="14173">QRO51*$C$51</f>
        <v>9.3585698365282842E+67</v>
      </c>
      <c r="QRR51" s="1847"/>
      <c r="QRS51" s="1847">
        <f t="shared" ref="QRS51" si="14174">QRQ51*$C$51</f>
        <v>9.5925340824414907E+67</v>
      </c>
      <c r="QRT51" s="1847"/>
      <c r="QRU51" s="1847">
        <f t="shared" ref="QRU51" si="14175">QRS51*$C$51</f>
        <v>9.8323474345025274E+67</v>
      </c>
      <c r="QRV51" s="1847"/>
      <c r="QRW51" s="1847">
        <f t="shared" ref="QRW51" si="14176">QRU51*$C$51</f>
        <v>1.0078156120365089E+68</v>
      </c>
      <c r="QRX51" s="1847"/>
      <c r="QRY51" s="1847">
        <f t="shared" ref="QRY51" si="14177">QRW51*$C$51</f>
        <v>1.0330110023374215E+68</v>
      </c>
      <c r="QRZ51" s="1847"/>
      <c r="QSA51" s="1847">
        <f t="shared" ref="QSA51" si="14178">QRY51*$C$51</f>
        <v>1.058836277395857E+68</v>
      </c>
      <c r="QSB51" s="1847"/>
      <c r="QSC51" s="1847">
        <f t="shared" ref="QSC51" si="14179">QSA51*$C$51</f>
        <v>1.0853071843307533E+68</v>
      </c>
      <c r="QSD51" s="1847"/>
      <c r="QSE51" s="1847">
        <f t="shared" ref="QSE51" si="14180">QSC51*$C$51</f>
        <v>1.1124398639390219E+68</v>
      </c>
      <c r="QSF51" s="1847"/>
      <c r="QSG51" s="1847">
        <f t="shared" ref="QSG51" si="14181">QSE51*$C$51</f>
        <v>1.1402508605374973E+68</v>
      </c>
      <c r="QSH51" s="1847"/>
      <c r="QSI51" s="1847">
        <f t="shared" ref="QSI51" si="14182">QSG51*$C$51</f>
        <v>1.1687571320509345E+68</v>
      </c>
      <c r="QSJ51" s="1847"/>
      <c r="QSK51" s="1847">
        <f t="shared" ref="QSK51" si="14183">QSI51*$C$51</f>
        <v>1.1979760603522077E+68</v>
      </c>
      <c r="QSL51" s="1847"/>
      <c r="QSM51" s="1847">
        <f t="shared" ref="QSM51" si="14184">QSK51*$C$51</f>
        <v>1.2279254618610128E+68</v>
      </c>
      <c r="QSN51" s="1847"/>
      <c r="QSO51" s="1847">
        <f t="shared" ref="QSO51" si="14185">QSM51*$C$51</f>
        <v>1.2586235984075381E+68</v>
      </c>
      <c r="QSP51" s="1847"/>
      <c r="QSQ51" s="1847">
        <f t="shared" ref="QSQ51" si="14186">QSO51*$C$51</f>
        <v>1.2900891883677265E+68</v>
      </c>
      <c r="QSR51" s="1847"/>
      <c r="QSS51" s="1847">
        <f t="shared" ref="QSS51" si="14187">QSQ51*$C$51</f>
        <v>1.3223414180769196E+68</v>
      </c>
      <c r="QST51" s="1847"/>
      <c r="QSU51" s="1847">
        <f t="shared" ref="QSU51" si="14188">QSS51*$C$51</f>
        <v>1.3553999535288425E+68</v>
      </c>
      <c r="QSV51" s="1847"/>
      <c r="QSW51" s="1847">
        <f t="shared" ref="QSW51" si="14189">QSU51*$C$51</f>
        <v>1.3892849523670633E+68</v>
      </c>
      <c r="QSX51" s="1847"/>
      <c r="QSY51" s="1847">
        <f t="shared" ref="QSY51" si="14190">QSW51*$C$51</f>
        <v>1.4240170761762398E+68</v>
      </c>
      <c r="QSZ51" s="1847"/>
      <c r="QTA51" s="1847">
        <f t="shared" ref="QTA51" si="14191">QSY51*$C$51</f>
        <v>1.4596175030806457E+68</v>
      </c>
      <c r="QTB51" s="1847"/>
      <c r="QTC51" s="1847">
        <f t="shared" ref="QTC51" si="14192">QTA51*$C$51</f>
        <v>1.4961079406576616E+68</v>
      </c>
      <c r="QTD51" s="1847"/>
      <c r="QTE51" s="1847">
        <f t="shared" ref="QTE51" si="14193">QTC51*$C$51</f>
        <v>1.5335106391741031E+68</v>
      </c>
      <c r="QTF51" s="1847"/>
      <c r="QTG51" s="1847">
        <f t="shared" ref="QTG51" si="14194">QTE51*$C$51</f>
        <v>1.5718484051534555E+68</v>
      </c>
      <c r="QTH51" s="1847"/>
      <c r="QTI51" s="1847">
        <f t="shared" ref="QTI51" si="14195">QTG51*$C$51</f>
        <v>1.6111446152822919E+68</v>
      </c>
      <c r="QTJ51" s="1847"/>
      <c r="QTK51" s="1847">
        <f t="shared" ref="QTK51" si="14196">QTI51*$C$51</f>
        <v>1.651423230664349E+68</v>
      </c>
      <c r="QTL51" s="1847"/>
      <c r="QTM51" s="1847">
        <f t="shared" ref="QTM51" si="14197">QTK51*$C$51</f>
        <v>1.6927088114309577E+68</v>
      </c>
      <c r="QTN51" s="1847"/>
      <c r="QTO51" s="1847">
        <f t="shared" ref="QTO51" si="14198">QTM51*$C$51</f>
        <v>1.7350265317167315E+68</v>
      </c>
      <c r="QTP51" s="1847"/>
      <c r="QTQ51" s="1847">
        <f t="shared" ref="QTQ51" si="14199">QTO51*$C$51</f>
        <v>1.7784021950096496E+68</v>
      </c>
      <c r="QTR51" s="1847"/>
      <c r="QTS51" s="1847">
        <f t="shared" ref="QTS51" si="14200">QTQ51*$C$51</f>
        <v>1.8228622498848907E+68</v>
      </c>
      <c r="QTT51" s="1847"/>
      <c r="QTU51" s="1847">
        <f t="shared" ref="QTU51" si="14201">QTS51*$C$51</f>
        <v>1.8684338061320129E+68</v>
      </c>
      <c r="QTV51" s="1847"/>
      <c r="QTW51" s="1847">
        <f t="shared" ref="QTW51" si="14202">QTU51*$C$51</f>
        <v>1.9151446512853131E+68</v>
      </c>
      <c r="QTX51" s="1847"/>
      <c r="QTY51" s="1847">
        <f t="shared" ref="QTY51" si="14203">QTW51*$C$51</f>
        <v>1.9630232675674458E+68</v>
      </c>
      <c r="QTZ51" s="1847"/>
      <c r="QUA51" s="1847">
        <f t="shared" ref="QUA51" si="14204">QTY51*$C$51</f>
        <v>2.0120988492566318E+68</v>
      </c>
      <c r="QUB51" s="1847"/>
      <c r="QUC51" s="1847">
        <f t="shared" ref="QUC51" si="14205">QUA51*$C$51</f>
        <v>2.0624013204880474E+68</v>
      </c>
      <c r="QUD51" s="1847"/>
      <c r="QUE51" s="1847">
        <f t="shared" ref="QUE51" si="14206">QUC51*$C$51</f>
        <v>2.1139613535002485E+68</v>
      </c>
      <c r="QUF51" s="1847"/>
      <c r="QUG51" s="1847">
        <f t="shared" ref="QUG51" si="14207">QUE51*$C$51</f>
        <v>2.1668103873377544E+68</v>
      </c>
      <c r="QUH51" s="1847"/>
      <c r="QUI51" s="1847">
        <f t="shared" ref="QUI51" si="14208">QUG51*$C$51</f>
        <v>2.2209806470211981E+68</v>
      </c>
      <c r="QUJ51" s="1847"/>
      <c r="QUK51" s="1847">
        <f t="shared" ref="QUK51" si="14209">QUI51*$C$51</f>
        <v>2.2765051631967279E+68</v>
      </c>
      <c r="QUL51" s="1847"/>
      <c r="QUM51" s="1847">
        <f t="shared" ref="QUM51" si="14210">QUK51*$C$51</f>
        <v>2.3334177922766458E+68</v>
      </c>
      <c r="QUN51" s="1847"/>
      <c r="QUO51" s="1847">
        <f t="shared" ref="QUO51" si="14211">QUM51*$C$51</f>
        <v>2.3917532370835618E+68</v>
      </c>
      <c r="QUP51" s="1847"/>
      <c r="QUQ51" s="1847">
        <f t="shared" ref="QUQ51" si="14212">QUO51*$C$51</f>
        <v>2.4515470680106506E+68</v>
      </c>
      <c r="QUR51" s="1847"/>
      <c r="QUS51" s="1847">
        <f t="shared" ref="QUS51" si="14213">QUQ51*$C$51</f>
        <v>2.5128357447109166E+68</v>
      </c>
      <c r="QUT51" s="1847"/>
      <c r="QUU51" s="1847">
        <f t="shared" ref="QUU51" si="14214">QUS51*$C$51</f>
        <v>2.5756566383286893E+68</v>
      </c>
      <c r="QUV51" s="1847"/>
      <c r="QUW51" s="1847">
        <f t="shared" ref="QUW51" si="14215">QUU51*$C$51</f>
        <v>2.6400480542869065E+68</v>
      </c>
      <c r="QUX51" s="1847"/>
      <c r="QUY51" s="1847">
        <f t="shared" ref="QUY51" si="14216">QUW51*$C$51</f>
        <v>2.7060492556440791E+68</v>
      </c>
      <c r="QUZ51" s="1847"/>
      <c r="QVA51" s="1847">
        <f t="shared" ref="QVA51" si="14217">QUY51*$C$51</f>
        <v>2.773700487035181E+68</v>
      </c>
      <c r="QVB51" s="1847"/>
      <c r="QVC51" s="1847">
        <f t="shared" ref="QVC51" si="14218">QVA51*$C$51</f>
        <v>2.8430429992110601E+68</v>
      </c>
      <c r="QVD51" s="1847"/>
      <c r="QVE51" s="1847">
        <f t="shared" ref="QVE51" si="14219">QVC51*$C$51</f>
        <v>2.9141190741913362E+68</v>
      </c>
      <c r="QVF51" s="1847"/>
      <c r="QVG51" s="1847">
        <f t="shared" ref="QVG51" si="14220">QVE51*$C$51</f>
        <v>2.9869720510461193E+68</v>
      </c>
      <c r="QVH51" s="1847"/>
      <c r="QVI51" s="1847">
        <f t="shared" ref="QVI51" si="14221">QVG51*$C$51</f>
        <v>3.061646352322272E+68</v>
      </c>
      <c r="QVJ51" s="1847"/>
      <c r="QVK51" s="1847">
        <f t="shared" ref="QVK51" si="14222">QVI51*$C$51</f>
        <v>3.1381875111303287E+68</v>
      </c>
      <c r="QVL51" s="1847"/>
      <c r="QVM51" s="1847">
        <f t="shared" ref="QVM51" si="14223">QVK51*$C$51</f>
        <v>3.2166421989085868E+68</v>
      </c>
      <c r="QVN51" s="1847"/>
      <c r="QVO51" s="1847">
        <f t="shared" ref="QVO51" si="14224">QVM51*$C$51</f>
        <v>3.2970582538813013E+68</v>
      </c>
      <c r="QVP51" s="1847"/>
      <c r="QVQ51" s="1847">
        <f t="shared" ref="QVQ51" si="14225">QVO51*$C$51</f>
        <v>3.3794847102283335E+68</v>
      </c>
      <c r="QVR51" s="1847"/>
      <c r="QVS51" s="1847">
        <f t="shared" ref="QVS51" si="14226">QVQ51*$C$51</f>
        <v>3.4639718279840418E+68</v>
      </c>
      <c r="QVT51" s="1847"/>
      <c r="QVU51" s="1847">
        <f t="shared" ref="QVU51" si="14227">QVS51*$C$51</f>
        <v>3.5505711236836427E+68</v>
      </c>
      <c r="QVV51" s="1847"/>
      <c r="QVW51" s="1847">
        <f t="shared" ref="QVW51" si="14228">QVU51*$C$51</f>
        <v>3.6393354017757336E+68</v>
      </c>
      <c r="QVX51" s="1847"/>
      <c r="QVY51" s="1847">
        <f t="shared" ref="QVY51" si="14229">QVW51*$C$51</f>
        <v>3.7303187868201269E+68</v>
      </c>
      <c r="QVZ51" s="1847"/>
      <c r="QWA51" s="1847">
        <f t="shared" ref="QWA51" si="14230">QVY51*$C$51</f>
        <v>3.8235767564906297E+68</v>
      </c>
      <c r="QWB51" s="1847"/>
      <c r="QWC51" s="1847">
        <f t="shared" ref="QWC51" si="14231">QWA51*$C$51</f>
        <v>3.919166175402895E+68</v>
      </c>
      <c r="QWD51" s="1847"/>
      <c r="QWE51" s="1847">
        <f t="shared" ref="QWE51" si="14232">QWC51*$C$51</f>
        <v>4.0171453297879671E+68</v>
      </c>
      <c r="QWF51" s="1847"/>
      <c r="QWG51" s="1847">
        <f t="shared" ref="QWG51" si="14233">QWE51*$C$51</f>
        <v>4.117573963032666E+68</v>
      </c>
      <c r="QWH51" s="1847"/>
      <c r="QWI51" s="1847">
        <f t="shared" ref="QWI51" si="14234">QWG51*$C$51</f>
        <v>4.2205133121084824E+68</v>
      </c>
      <c r="QWJ51" s="1847"/>
      <c r="QWK51" s="1847">
        <f t="shared" ref="QWK51" si="14235">QWI51*$C$51</f>
        <v>4.3260261449111945E+68</v>
      </c>
      <c r="QWL51" s="1847"/>
      <c r="QWM51" s="1847">
        <f t="shared" ref="QWM51" si="14236">QWK51*$C$51</f>
        <v>4.4341767985339736E+68</v>
      </c>
      <c r="QWN51" s="1847"/>
      <c r="QWO51" s="1847">
        <f t="shared" ref="QWO51" si="14237">QWM51*$C$51</f>
        <v>4.5450312184973224E+68</v>
      </c>
      <c r="QWP51" s="1847"/>
      <c r="QWQ51" s="1847">
        <f t="shared" ref="QWQ51" si="14238">QWO51*$C$51</f>
        <v>4.6586569989597551E+68</v>
      </c>
      <c r="QWR51" s="1847"/>
      <c r="QWS51" s="1847">
        <f t="shared" ref="QWS51" si="14239">QWQ51*$C$51</f>
        <v>4.7751234239337482E+68</v>
      </c>
      <c r="QWT51" s="1847"/>
      <c r="QWU51" s="1847">
        <f t="shared" ref="QWU51" si="14240">QWS51*$C$51</f>
        <v>4.8945015095320918E+68</v>
      </c>
      <c r="QWV51" s="1847"/>
      <c r="QWW51" s="1847">
        <f t="shared" ref="QWW51" si="14241">QWU51*$C$51</f>
        <v>5.0168640472703939E+68</v>
      </c>
      <c r="QWX51" s="1847"/>
      <c r="QWY51" s="1847">
        <f t="shared" ref="QWY51" si="14242">QWW51*$C$51</f>
        <v>5.1422856484521532E+68</v>
      </c>
      <c r="QWZ51" s="1847"/>
      <c r="QXA51" s="1847">
        <f t="shared" ref="QXA51" si="14243">QWY51*$C$51</f>
        <v>5.2708427896634569E+68</v>
      </c>
      <c r="QXB51" s="1847"/>
      <c r="QXC51" s="1847">
        <f t="shared" ref="QXC51" si="14244">QXA51*$C$51</f>
        <v>5.4026138594050433E+68</v>
      </c>
      <c r="QXD51" s="1847"/>
      <c r="QXE51" s="1847">
        <f t="shared" ref="QXE51" si="14245">QXC51*$C$51</f>
        <v>5.5376792058901685E+68</v>
      </c>
      <c r="QXF51" s="1847"/>
      <c r="QXG51" s="1847">
        <f t="shared" ref="QXG51" si="14246">QXE51*$C$51</f>
        <v>5.6761211860374221E+68</v>
      </c>
      <c r="QXH51" s="1847"/>
      <c r="QXI51" s="1847">
        <f t="shared" ref="QXI51" si="14247">QXG51*$C$51</f>
        <v>5.8180242156883574E+68</v>
      </c>
      <c r="QXJ51" s="1847"/>
      <c r="QXK51" s="1847">
        <f t="shared" ref="QXK51" si="14248">QXI51*$C$51</f>
        <v>5.963474821080566E+68</v>
      </c>
      <c r="QXL51" s="1847"/>
      <c r="QXM51" s="1847">
        <f t="shared" ref="QXM51" si="14249">QXK51*$C$51</f>
        <v>6.1125616916075793E+68</v>
      </c>
      <c r="QXN51" s="1847"/>
      <c r="QXO51" s="1847">
        <f t="shared" ref="QXO51" si="14250">QXM51*$C$51</f>
        <v>6.2653757338977685E+68</v>
      </c>
      <c r="QXP51" s="1847"/>
      <c r="QXQ51" s="1847">
        <f t="shared" ref="QXQ51" si="14251">QXO51*$C$51</f>
        <v>6.4220101272452122E+68</v>
      </c>
      <c r="QXR51" s="1847"/>
      <c r="QXS51" s="1847">
        <f t="shared" ref="QXS51" si="14252">QXQ51*$C$51</f>
        <v>6.5825603804263417E+68</v>
      </c>
      <c r="QXT51" s="1847"/>
      <c r="QXU51" s="1847">
        <f t="shared" ref="QXU51" si="14253">QXS51*$C$51</f>
        <v>6.747124389937E+68</v>
      </c>
      <c r="QXV51" s="1847"/>
      <c r="QXW51" s="1847">
        <f t="shared" ref="QXW51" si="14254">QXU51*$C$51</f>
        <v>6.9158024996854241E+68</v>
      </c>
      <c r="QXX51" s="1847"/>
      <c r="QXY51" s="1847">
        <f t="shared" ref="QXY51" si="14255">QXW51*$C$51</f>
        <v>7.0886975621775591E+68</v>
      </c>
      <c r="QXZ51" s="1847"/>
      <c r="QYA51" s="1847">
        <f t="shared" ref="QYA51" si="14256">QXY51*$C$51</f>
        <v>7.2659150012319972E+68</v>
      </c>
      <c r="QYB51" s="1847"/>
      <c r="QYC51" s="1847">
        <f t="shared" ref="QYC51" si="14257">QYA51*$C$51</f>
        <v>7.4475628762627965E+68</v>
      </c>
      <c r="QYD51" s="1847"/>
      <c r="QYE51" s="1847">
        <f t="shared" ref="QYE51" si="14258">QYC51*$C$51</f>
        <v>7.6337519481693662E+68</v>
      </c>
      <c r="QYF51" s="1847"/>
      <c r="QYG51" s="1847">
        <f t="shared" ref="QYG51" si="14259">QYE51*$C$51</f>
        <v>7.8245957468735994E+68</v>
      </c>
      <c r="QYH51" s="1847"/>
      <c r="QYI51" s="1847">
        <f t="shared" ref="QYI51" si="14260">QYG51*$C$51</f>
        <v>8.0202106405454382E+68</v>
      </c>
      <c r="QYJ51" s="1847"/>
      <c r="QYK51" s="1847">
        <f t="shared" ref="QYK51" si="14261">QYI51*$C$51</f>
        <v>8.2207159065590734E+68</v>
      </c>
      <c r="QYL51" s="1847"/>
      <c r="QYM51" s="1847">
        <f t="shared" ref="QYM51" si="14262">QYK51*$C$51</f>
        <v>8.4262338042230494E+68</v>
      </c>
      <c r="QYN51" s="1847"/>
      <c r="QYO51" s="1847">
        <f t="shared" ref="QYO51" si="14263">QYM51*$C$51</f>
        <v>8.6368896493286252E+68</v>
      </c>
      <c r="QYP51" s="1847"/>
      <c r="QYQ51" s="1847">
        <f t="shared" ref="QYQ51" si="14264">QYO51*$C$51</f>
        <v>8.8528118905618397E+68</v>
      </c>
      <c r="QYR51" s="1847"/>
      <c r="QYS51" s="1847">
        <f t="shared" ref="QYS51" si="14265">QYQ51*$C$51</f>
        <v>9.0741321878258852E+68</v>
      </c>
      <c r="QYT51" s="1847"/>
      <c r="QYU51" s="1847">
        <f t="shared" ref="QYU51" si="14266">QYS51*$C$51</f>
        <v>9.3009854925215324E+68</v>
      </c>
      <c r="QYV51" s="1847"/>
      <c r="QYW51" s="1847">
        <f t="shared" ref="QYW51" si="14267">QYU51*$C$51</f>
        <v>9.5335101298345699E+68</v>
      </c>
      <c r="QYX51" s="1847"/>
      <c r="QYY51" s="1847">
        <f t="shared" ref="QYY51" si="14268">QYW51*$C$51</f>
        <v>9.7718478830804333E+68</v>
      </c>
      <c r="QYZ51" s="1847"/>
      <c r="QZA51" s="1847">
        <f t="shared" ref="QZA51" si="14269">QYY51*$C$51</f>
        <v>1.0016144080157443E+69</v>
      </c>
      <c r="QZB51" s="1847"/>
      <c r="QZC51" s="1847">
        <f t="shared" ref="QZC51" si="14270">QZA51*$C$51</f>
        <v>1.0266547682161378E+69</v>
      </c>
      <c r="QZD51" s="1847"/>
      <c r="QZE51" s="1847">
        <f t="shared" ref="QZE51" si="14271">QZC51*$C$51</f>
        <v>1.0523211374215413E+69</v>
      </c>
      <c r="QZF51" s="1847"/>
      <c r="QZG51" s="1847">
        <f t="shared" ref="QZG51" si="14272">QZE51*$C$51</f>
        <v>1.0786291658570797E+69</v>
      </c>
      <c r="QZH51" s="1847"/>
      <c r="QZI51" s="1847">
        <f t="shared" ref="QZI51" si="14273">QZG51*$C$51</f>
        <v>1.1055948950035066E+69</v>
      </c>
      <c r="QZJ51" s="1847"/>
      <c r="QZK51" s="1847">
        <f t="shared" ref="QZK51" si="14274">QZI51*$C$51</f>
        <v>1.1332347673785941E+69</v>
      </c>
      <c r="QZL51" s="1847"/>
      <c r="QZM51" s="1847">
        <f t="shared" ref="QZM51" si="14275">QZK51*$C$51</f>
        <v>1.1615656365630589E+69</v>
      </c>
      <c r="QZN51" s="1847"/>
      <c r="QZO51" s="1847">
        <f t="shared" ref="QZO51" si="14276">QZM51*$C$51</f>
        <v>1.1906047774771353E+69</v>
      </c>
      <c r="QZP51" s="1847"/>
      <c r="QZQ51" s="1847">
        <f t="shared" ref="QZQ51" si="14277">QZO51*$C$51</f>
        <v>1.2203698969140635E+69</v>
      </c>
      <c r="QZR51" s="1847"/>
      <c r="QZS51" s="1847">
        <f t="shared" ref="QZS51" si="14278">QZQ51*$C$51</f>
        <v>1.250879144336915E+69</v>
      </c>
      <c r="QZT51" s="1847"/>
      <c r="QZU51" s="1847">
        <f t="shared" ref="QZU51" si="14279">QZS51*$C$51</f>
        <v>1.2821511229453377E+69</v>
      </c>
      <c r="QZV51" s="1847"/>
      <c r="QZW51" s="1847">
        <f t="shared" ref="QZW51" si="14280">QZU51*$C$51</f>
        <v>1.314204901018971E+69</v>
      </c>
      <c r="QZX51" s="1847"/>
      <c r="QZY51" s="1847">
        <f t="shared" ref="QZY51" si="14281">QZW51*$C$51</f>
        <v>1.3470600235444451E+69</v>
      </c>
      <c r="QZZ51" s="1847"/>
      <c r="RAA51" s="1847">
        <f t="shared" ref="RAA51" si="14282">QZY51*$C$51</f>
        <v>1.3807365241330561E+69</v>
      </c>
      <c r="RAB51" s="1847"/>
      <c r="RAC51" s="1847">
        <f t="shared" ref="RAC51" si="14283">RAA51*$C$51</f>
        <v>1.4152549372363824E+69</v>
      </c>
      <c r="RAD51" s="1847"/>
      <c r="RAE51" s="1847">
        <f t="shared" ref="RAE51" si="14284">RAC51*$C$51</f>
        <v>1.4506363106672918E+69</v>
      </c>
      <c r="RAF51" s="1847"/>
      <c r="RAG51" s="1847">
        <f t="shared" ref="RAG51" si="14285">RAE51*$C$51</f>
        <v>1.486902218433974E+69</v>
      </c>
      <c r="RAH51" s="1847"/>
      <c r="RAI51" s="1847">
        <f t="shared" ref="RAI51" si="14286">RAG51*$C$51</f>
        <v>1.5240747738948233E+69</v>
      </c>
      <c r="RAJ51" s="1847"/>
      <c r="RAK51" s="1847">
        <f t="shared" ref="RAK51" si="14287">RAI51*$C$51</f>
        <v>1.5621766432421937E+69</v>
      </c>
      <c r="RAL51" s="1847"/>
      <c r="RAM51" s="1847">
        <f t="shared" ref="RAM51" si="14288">RAK51*$C$51</f>
        <v>1.6012310593232485E+69</v>
      </c>
      <c r="RAN51" s="1847"/>
      <c r="RAO51" s="1847">
        <f t="shared" ref="RAO51" si="14289">RAM51*$C$51</f>
        <v>1.6412618358063295E+69</v>
      </c>
      <c r="RAP51" s="1847"/>
      <c r="RAQ51" s="1847">
        <f t="shared" ref="RAQ51" si="14290">RAO51*$C$51</f>
        <v>1.6822933817014875E+69</v>
      </c>
      <c r="RAR51" s="1847"/>
      <c r="RAS51" s="1847">
        <f t="shared" ref="RAS51" si="14291">RAQ51*$C$51</f>
        <v>1.7243507162440245E+69</v>
      </c>
      <c r="RAT51" s="1847"/>
      <c r="RAU51" s="1847">
        <f t="shared" ref="RAU51" si="14292">RAS51*$C$51</f>
        <v>1.7674594841501249E+69</v>
      </c>
      <c r="RAV51" s="1847"/>
      <c r="RAW51" s="1847">
        <f t="shared" ref="RAW51" si="14293">RAU51*$C$51</f>
        <v>1.8116459712538777E+69</v>
      </c>
      <c r="RAX51" s="1847"/>
      <c r="RAY51" s="1847">
        <f t="shared" ref="RAY51" si="14294">RAW51*$C$51</f>
        <v>1.8569371205352245E+69</v>
      </c>
      <c r="RAZ51" s="1847"/>
      <c r="RBA51" s="1847">
        <f t="shared" ref="RBA51" si="14295">RAY51*$C$51</f>
        <v>1.903360548548605E+69</v>
      </c>
      <c r="RBB51" s="1847"/>
      <c r="RBC51" s="1847">
        <f t="shared" ref="RBC51" si="14296">RBA51*$C$51</f>
        <v>1.95094456226232E+69</v>
      </c>
      <c r="RBD51" s="1847"/>
      <c r="RBE51" s="1847">
        <f t="shared" ref="RBE51" si="14297">RBC51*$C$51</f>
        <v>1.9997181763188779E+69</v>
      </c>
      <c r="RBF51" s="1847"/>
      <c r="RBG51" s="1847">
        <f t="shared" ref="RBG51" si="14298">RBE51*$C$51</f>
        <v>2.0497111307268497E+69</v>
      </c>
      <c r="RBH51" s="1847"/>
      <c r="RBI51" s="1847">
        <f t="shared" ref="RBI51" si="14299">RBG51*$C$51</f>
        <v>2.1009539089950208E+69</v>
      </c>
      <c r="RBJ51" s="1847"/>
      <c r="RBK51" s="1847">
        <f t="shared" ref="RBK51" si="14300">RBI51*$C$51</f>
        <v>2.1534777567198961E+69</v>
      </c>
      <c r="RBL51" s="1847"/>
      <c r="RBM51" s="1847">
        <f t="shared" ref="RBM51" si="14301">RBK51*$C$51</f>
        <v>2.2073147006378932E+69</v>
      </c>
      <c r="RBN51" s="1847"/>
      <c r="RBO51" s="1847">
        <f t="shared" ref="RBO51" si="14302">RBM51*$C$51</f>
        <v>2.2624975681538402E+69</v>
      </c>
      <c r="RBP51" s="1847"/>
      <c r="RBQ51" s="1847">
        <f t="shared" ref="RBQ51" si="14303">RBO51*$C$51</f>
        <v>2.3190600073576861E+69</v>
      </c>
      <c r="RBR51" s="1847"/>
      <c r="RBS51" s="1847">
        <f t="shared" ref="RBS51" si="14304">RBQ51*$C$51</f>
        <v>2.3770365075416278E+69</v>
      </c>
      <c r="RBT51" s="1847"/>
      <c r="RBU51" s="1847">
        <f t="shared" ref="RBU51" si="14305">RBS51*$C$51</f>
        <v>2.4364624202301682E+69</v>
      </c>
      <c r="RBV51" s="1847"/>
      <c r="RBW51" s="1847">
        <f t="shared" ref="RBW51" si="14306">RBU51*$C$51</f>
        <v>2.4973739807359223E+69</v>
      </c>
      <c r="RBX51" s="1847"/>
      <c r="RBY51" s="1847">
        <f t="shared" ref="RBY51" si="14307">RBW51*$C$51</f>
        <v>2.5598083302543201E+69</v>
      </c>
      <c r="RBZ51" s="1847"/>
      <c r="RCA51" s="1847">
        <f t="shared" ref="RCA51" si="14308">RBY51*$C$51</f>
        <v>2.6238035385106779E+69</v>
      </c>
      <c r="RCB51" s="1847"/>
      <c r="RCC51" s="1847">
        <f t="shared" ref="RCC51" si="14309">RCA51*$C$51</f>
        <v>2.6893986269734446E+69</v>
      </c>
      <c r="RCD51" s="1847"/>
      <c r="RCE51" s="1847">
        <f t="shared" ref="RCE51" si="14310">RCC51*$C$51</f>
        <v>2.7566335926477806E+69</v>
      </c>
      <c r="RCF51" s="1847"/>
      <c r="RCG51" s="1847">
        <f t="shared" ref="RCG51" si="14311">RCE51*$C$51</f>
        <v>2.8255494324639748E+69</v>
      </c>
      <c r="RCH51" s="1847"/>
      <c r="RCI51" s="1847">
        <f t="shared" ref="RCI51" si="14312">RCG51*$C$51</f>
        <v>2.8961881682755739E+69</v>
      </c>
      <c r="RCJ51" s="1847"/>
      <c r="RCK51" s="1847">
        <f t="shared" ref="RCK51" si="14313">RCI51*$C$51</f>
        <v>2.968592872482463E+69</v>
      </c>
      <c r="RCL51" s="1847"/>
      <c r="RCM51" s="1847">
        <f t="shared" ref="RCM51" si="14314">RCK51*$C$51</f>
        <v>3.0428076942945242E+69</v>
      </c>
      <c r="RCN51" s="1847"/>
      <c r="RCO51" s="1847">
        <f t="shared" ref="RCO51" si="14315">RCM51*$C$51</f>
        <v>3.1188778866518872E+69</v>
      </c>
      <c r="RCP51" s="1847"/>
      <c r="RCQ51" s="1847">
        <f t="shared" ref="RCQ51" si="14316">RCO51*$C$51</f>
        <v>3.1968498338181841E+69</v>
      </c>
      <c r="RCR51" s="1847"/>
      <c r="RCS51" s="1847">
        <f t="shared" ref="RCS51" si="14317">RCQ51*$C$51</f>
        <v>3.2767710796636386E+69</v>
      </c>
      <c r="RCT51" s="1847"/>
      <c r="RCU51" s="1847">
        <f t="shared" ref="RCU51" si="14318">RCS51*$C$51</f>
        <v>3.3586903566552292E+69</v>
      </c>
      <c r="RCV51" s="1847"/>
      <c r="RCW51" s="1847">
        <f t="shared" ref="RCW51" si="14319">RCU51*$C$51</f>
        <v>3.4426576155716095E+69</v>
      </c>
      <c r="RCX51" s="1847"/>
      <c r="RCY51" s="1847">
        <f t="shared" ref="RCY51" si="14320">RCW51*$C$51</f>
        <v>3.528724055960899E+69</v>
      </c>
      <c r="RCZ51" s="1847"/>
      <c r="RDA51" s="1847">
        <f t="shared" ref="RDA51" si="14321">RCY51*$C$51</f>
        <v>3.616942157359921E+69</v>
      </c>
      <c r="RDB51" s="1847"/>
      <c r="RDC51" s="1847">
        <f t="shared" ref="RDC51" si="14322">RDA51*$C$51</f>
        <v>3.7073657112939186E+69</v>
      </c>
      <c r="RDD51" s="1847"/>
      <c r="RDE51" s="1847">
        <f t="shared" ref="RDE51" si="14323">RDC51*$C$51</f>
        <v>3.8000498540762661E+69</v>
      </c>
      <c r="RDF51" s="1847"/>
      <c r="RDG51" s="1847">
        <f t="shared" ref="RDG51" si="14324">RDE51*$C$51</f>
        <v>3.8950511004281727E+69</v>
      </c>
      <c r="RDH51" s="1847"/>
      <c r="RDI51" s="1847">
        <f t="shared" ref="RDI51" si="14325">RDG51*$C$51</f>
        <v>3.9924273779388765E+69</v>
      </c>
      <c r="RDJ51" s="1847"/>
      <c r="RDK51" s="1847">
        <f t="shared" ref="RDK51" si="14326">RDI51*$C$51</f>
        <v>4.0922380623873477E+69</v>
      </c>
      <c r="RDL51" s="1847"/>
      <c r="RDM51" s="1847">
        <f t="shared" ref="RDM51" si="14327">RDK51*$C$51</f>
        <v>4.1945440139470307E+69</v>
      </c>
      <c r="RDN51" s="1847"/>
      <c r="RDO51" s="1847">
        <f t="shared" ref="RDO51" si="14328">RDM51*$C$51</f>
        <v>4.2994076142957064E+69</v>
      </c>
      <c r="RDP51" s="1847"/>
      <c r="RDQ51" s="1847">
        <f t="shared" ref="RDQ51" si="14329">RDO51*$C$51</f>
        <v>4.4068928046530989E+69</v>
      </c>
      <c r="RDR51" s="1847"/>
      <c r="RDS51" s="1847">
        <f t="shared" ref="RDS51" si="14330">RDQ51*$C$51</f>
        <v>4.5170651247694263E+69</v>
      </c>
      <c r="RDT51" s="1847"/>
      <c r="RDU51" s="1847">
        <f t="shared" ref="RDU51" si="14331">RDS51*$C$51</f>
        <v>4.6299917528886618E+69</v>
      </c>
      <c r="RDV51" s="1847"/>
      <c r="RDW51" s="1847">
        <f t="shared" ref="RDW51" si="14332">RDU51*$C$51</f>
        <v>4.7457415467108779E+69</v>
      </c>
      <c r="RDX51" s="1847"/>
      <c r="RDY51" s="1847">
        <f t="shared" ref="RDY51" si="14333">RDW51*$C$51</f>
        <v>4.8643850853786494E+69</v>
      </c>
      <c r="RDZ51" s="1847"/>
      <c r="REA51" s="1847">
        <f t="shared" ref="REA51" si="14334">RDY51*$C$51</f>
        <v>4.9859947125131153E+69</v>
      </c>
      <c r="REB51" s="1847"/>
      <c r="REC51" s="1847">
        <f t="shared" ref="REC51" si="14335">REA51*$C$51</f>
        <v>5.110644580325943E+69</v>
      </c>
      <c r="RED51" s="1847"/>
      <c r="REE51" s="1847">
        <f t="shared" ref="REE51" si="14336">REC51*$C$51</f>
        <v>5.2384106948340911E+69</v>
      </c>
      <c r="REF51" s="1847"/>
      <c r="REG51" s="1847">
        <f t="shared" ref="REG51" si="14337">REE51*$C$51</f>
        <v>5.3693709622049428E+69</v>
      </c>
      <c r="REH51" s="1847"/>
      <c r="REI51" s="1847">
        <f t="shared" ref="REI51" si="14338">REG51*$C$51</f>
        <v>5.5036052362600662E+69</v>
      </c>
      <c r="REJ51" s="1847"/>
      <c r="REK51" s="1847">
        <f t="shared" ref="REK51" si="14339">REI51*$C$51</f>
        <v>5.6411953671665675E+69</v>
      </c>
      <c r="REL51" s="1847"/>
      <c r="REM51" s="1847">
        <f t="shared" ref="REM51" si="14340">REK51*$C$51</f>
        <v>5.782225251345731E+69</v>
      </c>
      <c r="REN51" s="1847"/>
      <c r="REO51" s="1847">
        <f t="shared" ref="REO51" si="14341">REM51*$C$51</f>
        <v>5.9267808826293735E+69</v>
      </c>
      <c r="REP51" s="1847"/>
      <c r="REQ51" s="1847">
        <f t="shared" ref="REQ51" si="14342">REO51*$C$51</f>
        <v>6.0749504046951075E+69</v>
      </c>
      <c r="RER51" s="1847"/>
      <c r="RES51" s="1847">
        <f t="shared" ref="RES51" si="14343">REQ51*$C$51</f>
        <v>6.2268241648124844E+69</v>
      </c>
      <c r="RET51" s="1847"/>
      <c r="REU51" s="1847">
        <f t="shared" ref="REU51" si="14344">RES51*$C$51</f>
        <v>6.3824947689327961E+69</v>
      </c>
      <c r="REV51" s="1847"/>
      <c r="REW51" s="1847">
        <f t="shared" ref="REW51" si="14345">REU51*$C$51</f>
        <v>6.5420571381561153E+69</v>
      </c>
      <c r="REX51" s="1847"/>
      <c r="REY51" s="1847">
        <f t="shared" ref="REY51" si="14346">REW51*$C$51</f>
        <v>6.7056085666100177E+69</v>
      </c>
      <c r="REZ51" s="1847"/>
      <c r="RFA51" s="1847">
        <f t="shared" ref="RFA51" si="14347">REY51*$C$51</f>
        <v>6.8732487807752676E+69</v>
      </c>
      <c r="RFB51" s="1847"/>
      <c r="RFC51" s="1847">
        <f t="shared" ref="RFC51" si="14348">RFA51*$C$51</f>
        <v>7.0450800002946491E+69</v>
      </c>
      <c r="RFD51" s="1847"/>
      <c r="RFE51" s="1847">
        <f t="shared" ref="RFE51" si="14349">RFC51*$C$51</f>
        <v>7.2212070003020148E+69</v>
      </c>
      <c r="RFF51" s="1847"/>
      <c r="RFG51" s="1847">
        <f t="shared" ref="RFG51" si="14350">RFE51*$C$51</f>
        <v>7.4017371753095646E+69</v>
      </c>
      <c r="RFH51" s="1847"/>
      <c r="RFI51" s="1847">
        <f t="shared" ref="RFI51" si="14351">RFG51*$C$51</f>
        <v>7.5867806046923026E+69</v>
      </c>
      <c r="RFJ51" s="1847"/>
      <c r="RFK51" s="1847">
        <f t="shared" ref="RFK51" si="14352">RFI51*$C$51</f>
        <v>7.7764501198096101E+69</v>
      </c>
      <c r="RFL51" s="1847"/>
      <c r="RFM51" s="1847">
        <f t="shared" ref="RFM51" si="14353">RFK51*$C$51</f>
        <v>7.9708613728048499E+69</v>
      </c>
      <c r="RFN51" s="1847"/>
      <c r="RFO51" s="1847">
        <f t="shared" ref="RFO51" si="14354">RFM51*$C$51</f>
        <v>8.1701329071249699E+69</v>
      </c>
      <c r="RFP51" s="1847"/>
      <c r="RFQ51" s="1847">
        <f t="shared" ref="RFQ51" si="14355">RFO51*$C$51</f>
        <v>8.3743862298030928E+69</v>
      </c>
      <c r="RFR51" s="1847"/>
      <c r="RFS51" s="1847">
        <f t="shared" ref="RFS51" si="14356">RFQ51*$C$51</f>
        <v>8.5837458855481692E+69</v>
      </c>
      <c r="RFT51" s="1847"/>
      <c r="RFU51" s="1847">
        <f t="shared" ref="RFU51" si="14357">RFS51*$C$51</f>
        <v>8.7983395326868726E+69</v>
      </c>
      <c r="RFV51" s="1847"/>
      <c r="RFW51" s="1847">
        <f t="shared" ref="RFW51" si="14358">RFU51*$C$51</f>
        <v>9.018298021004044E+69</v>
      </c>
      <c r="RFX51" s="1847"/>
      <c r="RFY51" s="1847">
        <f t="shared" ref="RFY51" si="14359">RFW51*$C$51</f>
        <v>9.2437554715291438E+69</v>
      </c>
      <c r="RFZ51" s="1847"/>
      <c r="RGA51" s="1847">
        <f t="shared" ref="RGA51" si="14360">RFY51*$C$51</f>
        <v>9.4748493583173719E+69</v>
      </c>
      <c r="RGB51" s="1847"/>
      <c r="RGC51" s="1847">
        <f t="shared" ref="RGC51" si="14361">RGA51*$C$51</f>
        <v>9.7117205922753058E+69</v>
      </c>
      <c r="RGD51" s="1847"/>
      <c r="RGE51" s="1847">
        <f t="shared" ref="RGE51" si="14362">RGC51*$C$51</f>
        <v>9.954513607082188E+69</v>
      </c>
      <c r="RGF51" s="1847"/>
      <c r="RGG51" s="1847">
        <f t="shared" ref="RGG51" si="14363">RGE51*$C$51</f>
        <v>1.0203376447259241E+70</v>
      </c>
      <c r="RGH51" s="1847"/>
      <c r="RGI51" s="1847">
        <f t="shared" ref="RGI51" si="14364">RGG51*$C$51</f>
        <v>1.0458460858440722E+70</v>
      </c>
      <c r="RGJ51" s="1847"/>
      <c r="RGK51" s="1847">
        <f t="shared" ref="RGK51" si="14365">RGI51*$C$51</f>
        <v>1.071992237990174E+70</v>
      </c>
      <c r="RGL51" s="1847"/>
      <c r="RGM51" s="1847">
        <f t="shared" ref="RGM51" si="14366">RGK51*$C$51</f>
        <v>1.0987920439399283E+70</v>
      </c>
      <c r="RGN51" s="1847"/>
      <c r="RGO51" s="1847">
        <f t="shared" ref="RGO51" si="14367">RGM51*$C$51</f>
        <v>1.1262618450384263E+70</v>
      </c>
      <c r="RGP51" s="1847"/>
      <c r="RGQ51" s="1847">
        <f t="shared" ref="RGQ51" si="14368">RGO51*$C$51</f>
        <v>1.1544183911643869E+70</v>
      </c>
      <c r="RGR51" s="1847"/>
      <c r="RGS51" s="1847">
        <f t="shared" ref="RGS51" si="14369">RGQ51*$C$51</f>
        <v>1.1832788509434964E+70</v>
      </c>
      <c r="RGT51" s="1847"/>
      <c r="RGU51" s="1847">
        <f t="shared" ref="RGU51" si="14370">RGS51*$C$51</f>
        <v>1.2128608222170836E+70</v>
      </c>
      <c r="RGV51" s="1847"/>
      <c r="RGW51" s="1847">
        <f t="shared" ref="RGW51" si="14371">RGU51*$C$51</f>
        <v>1.2431823427725107E+70</v>
      </c>
      <c r="RGX51" s="1847"/>
      <c r="RGY51" s="1847">
        <f t="shared" ref="RGY51" si="14372">RGW51*$C$51</f>
        <v>1.2742619013418234E+70</v>
      </c>
      <c r="RGZ51" s="1847"/>
      <c r="RHA51" s="1847">
        <f t="shared" ref="RHA51" si="14373">RGY51*$C$51</f>
        <v>1.3061184488753689E+70</v>
      </c>
      <c r="RHB51" s="1847"/>
      <c r="RHC51" s="1847">
        <f t="shared" ref="RHC51" si="14374">RHA51*$C$51</f>
        <v>1.338771410097253E+70</v>
      </c>
      <c r="RHD51" s="1847"/>
      <c r="RHE51" s="1847">
        <f t="shared" ref="RHE51" si="14375">RHC51*$C$51</f>
        <v>1.3722406953496841E+70</v>
      </c>
      <c r="RHF51" s="1847"/>
      <c r="RHG51" s="1847">
        <f t="shared" ref="RHG51" si="14376">RHE51*$C$51</f>
        <v>1.406546712733426E+70</v>
      </c>
      <c r="RHH51" s="1847"/>
      <c r="RHI51" s="1847">
        <f t="shared" ref="RHI51" si="14377">RHG51*$C$51</f>
        <v>1.4417103805517614E+70</v>
      </c>
      <c r="RHJ51" s="1847"/>
      <c r="RHK51" s="1847">
        <f t="shared" ref="RHK51" si="14378">RHI51*$C$51</f>
        <v>1.4777531400655554E+70</v>
      </c>
      <c r="RHL51" s="1847"/>
      <c r="RHM51" s="1847">
        <f t="shared" ref="RHM51" si="14379">RHK51*$C$51</f>
        <v>1.5146969685671941E+70</v>
      </c>
      <c r="RHN51" s="1847"/>
      <c r="RHO51" s="1847">
        <f t="shared" ref="RHO51" si="14380">RHM51*$C$51</f>
        <v>1.5525643927813737E+70</v>
      </c>
      <c r="RHP51" s="1847"/>
      <c r="RHQ51" s="1847">
        <f t="shared" ref="RHQ51" si="14381">RHO51*$C$51</f>
        <v>1.5913785026009079E+70</v>
      </c>
      <c r="RHR51" s="1847"/>
      <c r="RHS51" s="1847">
        <f t="shared" ref="RHS51" si="14382">RHQ51*$C$51</f>
        <v>1.6311629651659305E+70</v>
      </c>
      <c r="RHT51" s="1847"/>
      <c r="RHU51" s="1847">
        <f t="shared" ref="RHU51" si="14383">RHS51*$C$51</f>
        <v>1.6719420392950787E+70</v>
      </c>
      <c r="RHV51" s="1847"/>
      <c r="RHW51" s="1847">
        <f t="shared" ref="RHW51" si="14384">RHU51*$C$51</f>
        <v>1.7137405902774556E+70</v>
      </c>
      <c r="RHX51" s="1847"/>
      <c r="RHY51" s="1847">
        <f t="shared" ref="RHY51" si="14385">RHW51*$C$51</f>
        <v>1.7565841050343918E+70</v>
      </c>
      <c r="RHZ51" s="1847"/>
      <c r="RIA51" s="1847">
        <f t="shared" ref="RIA51" si="14386">RHY51*$C$51</f>
        <v>1.8004987076602514E+70</v>
      </c>
      <c r="RIB51" s="1847"/>
      <c r="RIC51" s="1847">
        <f t="shared" ref="RIC51" si="14387">RIA51*$C$51</f>
        <v>1.8455111753517575E+70</v>
      </c>
      <c r="RID51" s="1847"/>
      <c r="RIE51" s="1847">
        <f t="shared" ref="RIE51" si="14388">RIC51*$C$51</f>
        <v>1.8916489547355514E+70</v>
      </c>
      <c r="RIF51" s="1847"/>
      <c r="RIG51" s="1847">
        <f t="shared" ref="RIG51" si="14389">RIE51*$C$51</f>
        <v>1.9389401786039399E+70</v>
      </c>
      <c r="RIH51" s="1847"/>
      <c r="RII51" s="1847">
        <f t="shared" ref="RII51" si="14390">RIG51*$C$51</f>
        <v>1.9874136830690381E+70</v>
      </c>
      <c r="RIJ51" s="1847"/>
      <c r="RIK51" s="1847">
        <f t="shared" ref="RIK51" si="14391">RII51*$C$51</f>
        <v>2.0370990251457639E+70</v>
      </c>
      <c r="RIL51" s="1847"/>
      <c r="RIM51" s="1847">
        <f t="shared" ref="RIM51" si="14392">RIK51*$C$51</f>
        <v>2.0880265007744078E+70</v>
      </c>
      <c r="RIN51" s="1847"/>
      <c r="RIO51" s="1847">
        <f t="shared" ref="RIO51" si="14393">RIM51*$C$51</f>
        <v>2.1402271632937677E+70</v>
      </c>
      <c r="RIP51" s="1847"/>
      <c r="RIQ51" s="1847">
        <f t="shared" ref="RIQ51" si="14394">RIO51*$C$51</f>
        <v>2.1937328423761116E+70</v>
      </c>
      <c r="RIR51" s="1847"/>
      <c r="RIS51" s="1847">
        <f t="shared" ref="RIS51" si="14395">RIQ51*$C$51</f>
        <v>2.2485761634355143E+70</v>
      </c>
      <c r="RIT51" s="1847"/>
      <c r="RIU51" s="1847">
        <f t="shared" ref="RIU51" si="14396">RIS51*$C$51</f>
        <v>2.3047905675214021E+70</v>
      </c>
      <c r="RIV51" s="1847"/>
      <c r="RIW51" s="1847">
        <f t="shared" ref="RIW51" si="14397">RIU51*$C$51</f>
        <v>2.3624103317094371E+70</v>
      </c>
      <c r="RIX51" s="1847"/>
      <c r="RIY51" s="1847">
        <f t="shared" ref="RIY51" si="14398">RIW51*$C$51</f>
        <v>2.4214705900021729E+70</v>
      </c>
      <c r="RIZ51" s="1847"/>
      <c r="RJA51" s="1847">
        <f t="shared" ref="RJA51" si="14399">RIY51*$C$51</f>
        <v>2.482007354752227E+70</v>
      </c>
      <c r="RJB51" s="1847"/>
      <c r="RJC51" s="1847">
        <f t="shared" ref="RJC51" si="14400">RJA51*$C$51</f>
        <v>2.5440575386210325E+70</v>
      </c>
      <c r="RJD51" s="1847"/>
      <c r="RJE51" s="1847">
        <f t="shared" ref="RJE51" si="14401">RJC51*$C$51</f>
        <v>2.6076589770865582E+70</v>
      </c>
      <c r="RJF51" s="1847"/>
      <c r="RJG51" s="1847">
        <f t="shared" ref="RJG51" si="14402">RJE51*$C$51</f>
        <v>2.6728504515137217E+70</v>
      </c>
      <c r="RJH51" s="1847"/>
      <c r="RJI51" s="1847">
        <f t="shared" ref="RJI51" si="14403">RJG51*$C$51</f>
        <v>2.7396717128015646E+70</v>
      </c>
      <c r="RJJ51" s="1847"/>
      <c r="RJK51" s="1847">
        <f t="shared" ref="RJK51" si="14404">RJI51*$C$51</f>
        <v>2.8081635056216033E+70</v>
      </c>
      <c r="RJL51" s="1847"/>
      <c r="RJM51" s="1847">
        <f t="shared" ref="RJM51" si="14405">RJK51*$C$51</f>
        <v>2.8783675932621434E+70</v>
      </c>
      <c r="RJN51" s="1847"/>
      <c r="RJO51" s="1847">
        <f t="shared" ref="RJO51" si="14406">RJM51*$C$51</f>
        <v>2.9503267830936966E+70</v>
      </c>
      <c r="RJP51" s="1847"/>
      <c r="RJQ51" s="1847">
        <f t="shared" ref="RJQ51" si="14407">RJO51*$C$51</f>
        <v>3.0240849526710388E+70</v>
      </c>
      <c r="RJR51" s="1847"/>
      <c r="RJS51" s="1847">
        <f t="shared" ref="RJS51" si="14408">RJQ51*$C$51</f>
        <v>3.0996870764878145E+70</v>
      </c>
      <c r="RJT51" s="1847"/>
      <c r="RJU51" s="1847">
        <f t="shared" ref="RJU51" si="14409">RJS51*$C$51</f>
        <v>3.1771792534000098E+70</v>
      </c>
      <c r="RJV51" s="1847"/>
      <c r="RJW51" s="1847">
        <f t="shared" ref="RJW51" si="14410">RJU51*$C$51</f>
        <v>3.2566087347350096E+70</v>
      </c>
      <c r="RJX51" s="1847"/>
      <c r="RJY51" s="1847">
        <f t="shared" ref="RJY51" si="14411">RJW51*$C$51</f>
        <v>3.3380239531033845E+70</v>
      </c>
      <c r="RJZ51" s="1847"/>
      <c r="RKA51" s="1847">
        <f t="shared" ref="RKA51" si="14412">RJY51*$C$51</f>
        <v>3.4214745519309687E+70</v>
      </c>
      <c r="RKB51" s="1847"/>
      <c r="RKC51" s="1847">
        <f t="shared" ref="RKC51" si="14413">RKA51*$C$51</f>
        <v>3.507011415729243E+70</v>
      </c>
      <c r="RKD51" s="1847"/>
      <c r="RKE51" s="1847">
        <f t="shared" ref="RKE51" si="14414">RKC51*$C$51</f>
        <v>3.5946867011224739E+70</v>
      </c>
      <c r="RKF51" s="1847"/>
      <c r="RKG51" s="1847">
        <f t="shared" ref="RKG51" si="14415">RKE51*$C$51</f>
        <v>3.6845538686505355E+70</v>
      </c>
      <c r="RKH51" s="1847"/>
      <c r="RKI51" s="1847">
        <f t="shared" ref="RKI51" si="14416">RKG51*$C$51</f>
        <v>3.7766677153667988E+70</v>
      </c>
      <c r="RKJ51" s="1847"/>
      <c r="RKK51" s="1847">
        <f t="shared" ref="RKK51" si="14417">RKI51*$C$51</f>
        <v>3.8710844082509683E+70</v>
      </c>
      <c r="RKL51" s="1847"/>
      <c r="RKM51" s="1847">
        <f t="shared" ref="RKM51" si="14418">RKK51*$C$51</f>
        <v>3.9678615184572421E+70</v>
      </c>
      <c r="RKN51" s="1847"/>
      <c r="RKO51" s="1847">
        <f t="shared" ref="RKO51" si="14419">RKM51*$C$51</f>
        <v>4.0670580564186727E+70</v>
      </c>
      <c r="RKP51" s="1847"/>
      <c r="RKQ51" s="1847">
        <f t="shared" ref="RKQ51" si="14420">RKO51*$C$51</f>
        <v>4.1687345078291392E+70</v>
      </c>
      <c r="RKR51" s="1847"/>
      <c r="RKS51" s="1847">
        <f t="shared" ref="RKS51" si="14421">RKQ51*$C$51</f>
        <v>4.2729528705248671E+70</v>
      </c>
      <c r="RKT51" s="1847"/>
      <c r="RKU51" s="1847">
        <f t="shared" ref="RKU51" si="14422">RKS51*$C$51</f>
        <v>4.3797766922879882E+70</v>
      </c>
      <c r="RKV51" s="1847"/>
      <c r="RKW51" s="1847">
        <f t="shared" ref="RKW51" si="14423">RKU51*$C$51</f>
        <v>4.4892711095951877E+70</v>
      </c>
      <c r="RKX51" s="1847"/>
      <c r="RKY51" s="1847">
        <f t="shared" ref="RKY51" si="14424">RKW51*$C$51</f>
        <v>4.601502887335067E+70</v>
      </c>
      <c r="RKZ51" s="1847"/>
      <c r="RLA51" s="1847">
        <f t="shared" ref="RLA51" si="14425">RKY51*$C$51</f>
        <v>4.7165404595184433E+70</v>
      </c>
      <c r="RLB51" s="1847"/>
      <c r="RLC51" s="1847">
        <f t="shared" ref="RLC51" si="14426">RLA51*$C$51</f>
        <v>4.8344539710064038E+70</v>
      </c>
      <c r="RLD51" s="1847"/>
      <c r="RLE51" s="1847">
        <f t="shared" ref="RLE51" si="14427">RLC51*$C$51</f>
        <v>4.9553153202815632E+70</v>
      </c>
      <c r="RLF51" s="1847"/>
      <c r="RLG51" s="1847">
        <f t="shared" ref="RLG51" si="14428">RLE51*$C$51</f>
        <v>5.0791982032886019E+70</v>
      </c>
      <c r="RLH51" s="1847"/>
      <c r="RLI51" s="1847">
        <f t="shared" ref="RLI51" si="14429">RLG51*$C$51</f>
        <v>5.2061781583708167E+70</v>
      </c>
      <c r="RLJ51" s="1847"/>
      <c r="RLK51" s="1847">
        <f t="shared" ref="RLK51" si="14430">RLI51*$C$51</f>
        <v>5.3363326123300865E+70</v>
      </c>
      <c r="RLL51" s="1847"/>
      <c r="RLM51" s="1847">
        <f t="shared" ref="RLM51" si="14431">RLK51*$C$51</f>
        <v>5.4697409276383384E+70</v>
      </c>
      <c r="RLN51" s="1847"/>
      <c r="RLO51" s="1847">
        <f t="shared" ref="RLO51" si="14432">RLM51*$C$51</f>
        <v>5.6064844508292967E+70</v>
      </c>
      <c r="RLP51" s="1847"/>
      <c r="RLQ51" s="1847">
        <f t="shared" ref="RLQ51" si="14433">RLO51*$C$51</f>
        <v>5.7466465621000291E+70</v>
      </c>
      <c r="RLR51" s="1847"/>
      <c r="RLS51" s="1847">
        <f t="shared" ref="RLS51" si="14434">RLQ51*$C$51</f>
        <v>5.8903127261525298E+70</v>
      </c>
      <c r="RLT51" s="1847"/>
      <c r="RLU51" s="1847">
        <f t="shared" ref="RLU51" si="14435">RLS51*$C$51</f>
        <v>6.0375705443063431E+70</v>
      </c>
      <c r="RLV51" s="1847"/>
      <c r="RLW51" s="1847">
        <f t="shared" ref="RLW51" si="14436">RLU51*$C$51</f>
        <v>6.1885098079140008E+70</v>
      </c>
      <c r="RLX51" s="1847"/>
      <c r="RLY51" s="1847">
        <f t="shared" ref="RLY51" si="14437">RLW51*$C$51</f>
        <v>6.3432225531118508E+70</v>
      </c>
      <c r="RLZ51" s="1847"/>
      <c r="RMA51" s="1847">
        <f t="shared" ref="RMA51" si="14438">RLY51*$C$51</f>
        <v>6.5018031169396464E+70</v>
      </c>
      <c r="RMB51" s="1847"/>
      <c r="RMC51" s="1847">
        <f t="shared" ref="RMC51" si="14439">RMA51*$C$51</f>
        <v>6.6643481948631368E+70</v>
      </c>
      <c r="RMD51" s="1847"/>
      <c r="RME51" s="1847">
        <f t="shared" ref="RME51" si="14440">RMC51*$C$51</f>
        <v>6.8309568997347142E+70</v>
      </c>
      <c r="RMF51" s="1847"/>
      <c r="RMG51" s="1847">
        <f t="shared" ref="RMG51" si="14441">RME51*$C$51</f>
        <v>7.001730822228081E+70</v>
      </c>
      <c r="RMH51" s="1847"/>
      <c r="RMI51" s="1847">
        <f t="shared" ref="RMI51" si="14442">RMG51*$C$51</f>
        <v>7.1767740927837823E+70</v>
      </c>
      <c r="RMJ51" s="1847"/>
      <c r="RMK51" s="1847">
        <f t="shared" ref="RMK51" si="14443">RMI51*$C$51</f>
        <v>7.3561934451033763E+70</v>
      </c>
      <c r="RML51" s="1847"/>
      <c r="RMM51" s="1847">
        <f t="shared" ref="RMM51" si="14444">RMK51*$C$51</f>
        <v>7.5400982812309596E+70</v>
      </c>
      <c r="RMN51" s="1847"/>
      <c r="RMO51" s="1847">
        <f t="shared" ref="RMO51" si="14445">RMM51*$C$51</f>
        <v>7.7286007382617334E+70</v>
      </c>
      <c r="RMP51" s="1847"/>
      <c r="RMQ51" s="1847">
        <f t="shared" ref="RMQ51" si="14446">RMO51*$C$51</f>
        <v>7.9218157567182762E+70</v>
      </c>
      <c r="RMR51" s="1847"/>
      <c r="RMS51" s="1847">
        <f t="shared" ref="RMS51" si="14447">RMQ51*$C$51</f>
        <v>8.1198611506362324E+70</v>
      </c>
      <c r="RMT51" s="1847"/>
      <c r="RMU51" s="1847">
        <f t="shared" ref="RMU51" si="14448">RMS51*$C$51</f>
        <v>8.3228576794021376E+70</v>
      </c>
      <c r="RMV51" s="1847"/>
      <c r="RMW51" s="1847">
        <f t="shared" ref="RMW51" si="14449">RMU51*$C$51</f>
        <v>8.5309291213871903E+70</v>
      </c>
      <c r="RMX51" s="1847"/>
      <c r="RMY51" s="1847">
        <f t="shared" ref="RMY51" si="14450">RMW51*$C$51</f>
        <v>8.7442023494218694E+70</v>
      </c>
      <c r="RMZ51" s="1847"/>
      <c r="RNA51" s="1847">
        <f t="shared" ref="RNA51" si="14451">RMY51*$C$51</f>
        <v>8.9628074081574151E+70</v>
      </c>
      <c r="RNB51" s="1847"/>
      <c r="RNC51" s="1847">
        <f t="shared" ref="RNC51" si="14452">RNA51*$C$51</f>
        <v>9.1868775933613492E+70</v>
      </c>
      <c r="RND51" s="1847"/>
      <c r="RNE51" s="1847">
        <f t="shared" ref="RNE51" si="14453">RNC51*$C$51</f>
        <v>9.4165495331953822E+70</v>
      </c>
      <c r="RNF51" s="1847"/>
      <c r="RNG51" s="1847">
        <f t="shared" ref="RNG51" si="14454">RNE51*$C$51</f>
        <v>9.6519632715252657E+70</v>
      </c>
      <c r="RNH51" s="1847"/>
      <c r="RNI51" s="1847">
        <f t="shared" ref="RNI51" si="14455">RNG51*$C$51</f>
        <v>9.8932623533133966E+70</v>
      </c>
      <c r="RNJ51" s="1847"/>
      <c r="RNK51" s="1847">
        <f t="shared" ref="RNK51" si="14456">RNI51*$C$51</f>
        <v>1.014059391214623E+71</v>
      </c>
      <c r="RNL51" s="1847"/>
      <c r="RNM51" s="1847">
        <f t="shared" ref="RNM51" si="14457">RNK51*$C$51</f>
        <v>1.0394108759949884E+71</v>
      </c>
      <c r="RNN51" s="1847"/>
      <c r="RNO51" s="1847">
        <f t="shared" ref="RNO51" si="14458">RNM51*$C$51</f>
        <v>1.065396147894863E+71</v>
      </c>
      <c r="RNP51" s="1847"/>
      <c r="RNQ51" s="1847">
        <f t="shared" ref="RNQ51" si="14459">RNO51*$C$51</f>
        <v>1.0920310515922345E+71</v>
      </c>
      <c r="RNR51" s="1847"/>
      <c r="RNS51" s="1847">
        <f t="shared" ref="RNS51" si="14460">RNQ51*$C$51</f>
        <v>1.1193318278820404E+71</v>
      </c>
      <c r="RNT51" s="1847"/>
      <c r="RNU51" s="1847">
        <f t="shared" ref="RNU51" si="14461">RNS51*$C$51</f>
        <v>1.1473151235790912E+71</v>
      </c>
      <c r="RNV51" s="1847"/>
      <c r="RNW51" s="1847">
        <f t="shared" ref="RNW51" si="14462">RNU51*$C$51</f>
        <v>1.1759980016685685E+71</v>
      </c>
      <c r="RNX51" s="1847"/>
      <c r="RNY51" s="1847">
        <f t="shared" ref="RNY51" si="14463">RNW51*$C$51</f>
        <v>1.2053979517102827E+71</v>
      </c>
      <c r="RNZ51" s="1847"/>
      <c r="ROA51" s="1847">
        <f t="shared" ref="ROA51" si="14464">RNY51*$C$51</f>
        <v>1.2355329005030396E+71</v>
      </c>
      <c r="ROB51" s="1847"/>
      <c r="ROC51" s="1847">
        <f t="shared" ref="ROC51" si="14465">ROA51*$C$51</f>
        <v>1.2664212230156155E+71</v>
      </c>
      <c r="ROD51" s="1847"/>
      <c r="ROE51" s="1847">
        <f t="shared" ref="ROE51" si="14466">ROC51*$C$51</f>
        <v>1.2980817535910059E+71</v>
      </c>
      <c r="ROF51" s="1847"/>
      <c r="ROG51" s="1847">
        <f t="shared" ref="ROG51" si="14467">ROE51*$C$51</f>
        <v>1.3305337974307809E+71</v>
      </c>
      <c r="ROH51" s="1847"/>
      <c r="ROI51" s="1847">
        <f t="shared" ref="ROI51" si="14468">ROG51*$C$51</f>
        <v>1.3637971423665503E+71</v>
      </c>
      <c r="ROJ51" s="1847"/>
      <c r="ROK51" s="1847">
        <f t="shared" ref="ROK51" si="14469">ROI51*$C$51</f>
        <v>1.397892070925714E+71</v>
      </c>
      <c r="ROL51" s="1847"/>
      <c r="ROM51" s="1847">
        <f t="shared" ref="ROM51" si="14470">ROK51*$C$51</f>
        <v>1.4328393726988567E+71</v>
      </c>
      <c r="RON51" s="1847"/>
      <c r="ROO51" s="1847">
        <f t="shared" ref="ROO51" si="14471">ROM51*$C$51</f>
        <v>1.468660357016328E+71</v>
      </c>
      <c r="ROP51" s="1847"/>
      <c r="ROQ51" s="1847">
        <f t="shared" ref="ROQ51" si="14472">ROO51*$C$51</f>
        <v>1.5053768659417362E+71</v>
      </c>
      <c r="ROR51" s="1847"/>
      <c r="ROS51" s="1847">
        <f t="shared" ref="ROS51" si="14473">ROQ51*$C$51</f>
        <v>1.5430112875902794E+71</v>
      </c>
      <c r="ROT51" s="1847"/>
      <c r="ROU51" s="1847">
        <f t="shared" ref="ROU51" si="14474">ROS51*$C$51</f>
        <v>1.5815865697800363E+71</v>
      </c>
      <c r="ROV51" s="1847"/>
      <c r="ROW51" s="1847">
        <f t="shared" ref="ROW51" si="14475">ROU51*$C$51</f>
        <v>1.621126234024537E+71</v>
      </c>
      <c r="ROX51" s="1847"/>
      <c r="ROY51" s="1847">
        <f t="shared" ref="ROY51" si="14476">ROW51*$C$51</f>
        <v>1.6616543898751502E+71</v>
      </c>
      <c r="ROZ51" s="1847"/>
      <c r="RPA51" s="1847">
        <f t="shared" ref="RPA51" si="14477">ROY51*$C$51</f>
        <v>1.7031957496220289E+71</v>
      </c>
      <c r="RPB51" s="1847"/>
      <c r="RPC51" s="1847">
        <f t="shared" ref="RPC51" si="14478">RPA51*$C$51</f>
        <v>1.7457756433625795E+71</v>
      </c>
      <c r="RPD51" s="1847"/>
      <c r="RPE51" s="1847">
        <f t="shared" ref="RPE51" si="14479">RPC51*$C$51</f>
        <v>1.7894200344466438E+71</v>
      </c>
      <c r="RPF51" s="1847"/>
      <c r="RPG51" s="1847">
        <f t="shared" ref="RPG51" si="14480">RPE51*$C$51</f>
        <v>1.8341555353078098E+71</v>
      </c>
      <c r="RPH51" s="1847"/>
      <c r="RPI51" s="1847">
        <f t="shared" ref="RPI51" si="14481">RPG51*$C$51</f>
        <v>1.8800094236905048E+71</v>
      </c>
      <c r="RPJ51" s="1847"/>
      <c r="RPK51" s="1847">
        <f t="shared" ref="RPK51" si="14482">RPI51*$C$51</f>
        <v>1.9270096592827672E+71</v>
      </c>
      <c r="RPL51" s="1847"/>
      <c r="RPM51" s="1847">
        <f t="shared" ref="RPM51" si="14483">RPK51*$C$51</f>
        <v>1.9751849007648362E+71</v>
      </c>
      <c r="RPN51" s="1847"/>
      <c r="RPO51" s="1847">
        <f t="shared" ref="RPO51" si="14484">RPM51*$C$51</f>
        <v>2.024564523283957E+71</v>
      </c>
      <c r="RPP51" s="1847"/>
      <c r="RPQ51" s="1847">
        <f t="shared" ref="RPQ51" si="14485">RPO51*$C$51</f>
        <v>2.0751786363660557E+71</v>
      </c>
      <c r="RPR51" s="1847"/>
      <c r="RPS51" s="1847">
        <f t="shared" ref="RPS51" si="14486">RPQ51*$C$51</f>
        <v>2.1270581022752069E+71</v>
      </c>
      <c r="RPT51" s="1847"/>
      <c r="RPU51" s="1847">
        <f t="shared" ref="RPU51" si="14487">RPS51*$C$51</f>
        <v>2.1802345548320868E+71</v>
      </c>
      <c r="RPV51" s="1847"/>
      <c r="RPW51" s="1847">
        <f t="shared" ref="RPW51" si="14488">RPU51*$C$51</f>
        <v>2.2347404187028889E+71</v>
      </c>
      <c r="RPX51" s="1847"/>
      <c r="RPY51" s="1847">
        <f t="shared" ref="RPY51" si="14489">RPW51*$C$51</f>
        <v>2.290608929170461E+71</v>
      </c>
      <c r="RPZ51" s="1847"/>
      <c r="RQA51" s="1847">
        <f t="shared" ref="RQA51" si="14490">RPY51*$C$51</f>
        <v>2.3478741523997223E+71</v>
      </c>
      <c r="RQB51" s="1847"/>
      <c r="RQC51" s="1847">
        <f t="shared" ref="RQC51" si="14491">RQA51*$C$51</f>
        <v>2.406571006209715E+71</v>
      </c>
      <c r="RQD51" s="1847"/>
      <c r="RQE51" s="1847">
        <f t="shared" ref="RQE51" si="14492">RQC51*$C$51</f>
        <v>2.4667352813649576E+71</v>
      </c>
      <c r="RQF51" s="1847"/>
      <c r="RQG51" s="1847">
        <f t="shared" ref="RQG51" si="14493">RQE51*$C$51</f>
        <v>2.5284036633990813E+71</v>
      </c>
      <c r="RQH51" s="1847"/>
      <c r="RQI51" s="1847">
        <f t="shared" ref="RQI51" si="14494">RQG51*$C$51</f>
        <v>2.591613754984058E+71</v>
      </c>
      <c r="RQJ51" s="1847"/>
      <c r="RQK51" s="1847">
        <f t="shared" ref="RQK51" si="14495">RQI51*$C$51</f>
        <v>2.6564040988586592E+71</v>
      </c>
      <c r="RQL51" s="1847"/>
      <c r="RQM51" s="1847">
        <f t="shared" ref="RQM51" si="14496">RQK51*$C$51</f>
        <v>2.7228142013301256E+71</v>
      </c>
      <c r="RQN51" s="1847"/>
      <c r="RQO51" s="1847">
        <f t="shared" ref="RQO51" si="14497">RQM51*$C$51</f>
        <v>2.7908845563633782E+71</v>
      </c>
      <c r="RQP51" s="1847"/>
      <c r="RQQ51" s="1847">
        <f t="shared" ref="RQQ51" si="14498">RQO51*$C$51</f>
        <v>2.8606566702724625E+71</v>
      </c>
      <c r="RQR51" s="1847"/>
      <c r="RQS51" s="1847">
        <f t="shared" ref="RQS51" si="14499">RQQ51*$C$51</f>
        <v>2.9321730870292736E+71</v>
      </c>
      <c r="RQT51" s="1847"/>
      <c r="RQU51" s="1847">
        <f t="shared" ref="RQU51" si="14500">RQS51*$C$51</f>
        <v>3.0054774142050052E+71</v>
      </c>
      <c r="RQV51" s="1847"/>
      <c r="RQW51" s="1847">
        <f t="shared" ref="RQW51" si="14501">RQU51*$C$51</f>
        <v>3.08061434956013E+71</v>
      </c>
      <c r="RQX51" s="1847"/>
      <c r="RQY51" s="1847">
        <f t="shared" ref="RQY51" si="14502">RQW51*$C$51</f>
        <v>3.1576297082991329E+71</v>
      </c>
      <c r="RQZ51" s="1847"/>
      <c r="RRA51" s="1847">
        <f t="shared" ref="RRA51" si="14503">RQY51*$C$51</f>
        <v>3.2365704510066108E+71</v>
      </c>
      <c r="RRB51" s="1847"/>
      <c r="RRC51" s="1847">
        <f t="shared" ref="RRC51" si="14504">RRA51*$C$51</f>
        <v>3.3174847122817759E+71</v>
      </c>
      <c r="RRD51" s="1847"/>
      <c r="RRE51" s="1847">
        <f t="shared" ref="RRE51" si="14505">RRC51*$C$51</f>
        <v>3.4004218300888201E+71</v>
      </c>
      <c r="RRF51" s="1847"/>
      <c r="RRG51" s="1847">
        <f t="shared" ref="RRG51" si="14506">RRE51*$C$51</f>
        <v>3.4854323758410403E+71</v>
      </c>
      <c r="RRH51" s="1847"/>
      <c r="RRI51" s="1847">
        <f t="shared" ref="RRI51" si="14507">RRG51*$C$51</f>
        <v>3.5725681852370659E+71</v>
      </c>
      <c r="RRJ51" s="1847"/>
      <c r="RRK51" s="1847">
        <f t="shared" ref="RRK51" si="14508">RRI51*$C$51</f>
        <v>3.661882389867992E+71</v>
      </c>
      <c r="RRL51" s="1847"/>
      <c r="RRM51" s="1847">
        <f t="shared" ref="RRM51" si="14509">RRK51*$C$51</f>
        <v>3.7534294496146917E+71</v>
      </c>
      <c r="RRN51" s="1847"/>
      <c r="RRO51" s="1847">
        <f t="shared" ref="RRO51" si="14510">RRM51*$C$51</f>
        <v>3.8472651858550585E+71</v>
      </c>
      <c r="RRP51" s="1847"/>
      <c r="RRQ51" s="1847">
        <f t="shared" ref="RRQ51" si="14511">RRO51*$C$51</f>
        <v>3.9434468155014345E+71</v>
      </c>
      <c r="RRR51" s="1847"/>
      <c r="RRS51" s="1847">
        <f t="shared" ref="RRS51" si="14512">RRQ51*$C$51</f>
        <v>4.0420329858889701E+71</v>
      </c>
      <c r="RRT51" s="1847"/>
      <c r="RRU51" s="1847">
        <f t="shared" ref="RRU51" si="14513">RRS51*$C$51</f>
        <v>4.143083810536194E+71</v>
      </c>
      <c r="RRV51" s="1847"/>
      <c r="RRW51" s="1847">
        <f t="shared" ref="RRW51" si="14514">RRU51*$C$51</f>
        <v>4.2466609057995984E+71</v>
      </c>
      <c r="RRX51" s="1847"/>
      <c r="RRY51" s="1847">
        <f t="shared" ref="RRY51" si="14515">RRW51*$C$51</f>
        <v>4.3528274284445878E+71</v>
      </c>
      <c r="RRZ51" s="1847"/>
      <c r="RSA51" s="1847">
        <f t="shared" ref="RSA51" si="14516">RRY51*$C$51</f>
        <v>4.4616481141557023E+71</v>
      </c>
      <c r="RSB51" s="1847"/>
      <c r="RSC51" s="1847">
        <f t="shared" ref="RSC51" si="14517">RSA51*$C$51</f>
        <v>4.5731893170095949E+71</v>
      </c>
      <c r="RSD51" s="1847"/>
      <c r="RSE51" s="1847">
        <f t="shared" ref="RSE51" si="14518">RSC51*$C$51</f>
        <v>4.6875190499348345E+71</v>
      </c>
      <c r="RSF51" s="1847"/>
      <c r="RSG51" s="1847">
        <f t="shared" ref="RSG51" si="14519">RSE51*$C$51</f>
        <v>4.804707026183205E+71</v>
      </c>
      <c r="RSH51" s="1847"/>
      <c r="RSI51" s="1847">
        <f t="shared" ref="RSI51" si="14520">RSG51*$C$51</f>
        <v>4.9248247018377845E+71</v>
      </c>
      <c r="RSJ51" s="1847"/>
      <c r="RSK51" s="1847">
        <f t="shared" ref="RSK51" si="14521">RSI51*$C$51</f>
        <v>5.0479453193837291E+71</v>
      </c>
      <c r="RSL51" s="1847"/>
      <c r="RSM51" s="1847">
        <f t="shared" ref="RSM51" si="14522">RSK51*$C$51</f>
        <v>5.1741439523683221E+71</v>
      </c>
      <c r="RSN51" s="1847"/>
      <c r="RSO51" s="1847">
        <f t="shared" ref="RSO51" si="14523">RSM51*$C$51</f>
        <v>5.3034975511775292E+71</v>
      </c>
      <c r="RSP51" s="1847"/>
      <c r="RSQ51" s="1847">
        <f t="shared" ref="RSQ51" si="14524">RSO51*$C$51</f>
        <v>5.4360849899569674E+71</v>
      </c>
      <c r="RSR51" s="1847"/>
      <c r="RSS51" s="1847">
        <f t="shared" ref="RSS51" si="14525">RSQ51*$C$51</f>
        <v>5.5719871147058909E+71</v>
      </c>
      <c r="RST51" s="1847"/>
      <c r="RSU51" s="1847">
        <f t="shared" ref="RSU51" si="14526">RSS51*$C$51</f>
        <v>5.7112867925735378E+71</v>
      </c>
      <c r="RSV51" s="1847"/>
      <c r="RSW51" s="1847">
        <f t="shared" ref="RSW51" si="14527">RSU51*$C$51</f>
        <v>5.8540689623878761E+71</v>
      </c>
      <c r="RSX51" s="1847"/>
      <c r="RSY51" s="1847">
        <f t="shared" ref="RSY51" si="14528">RSW51*$C$51</f>
        <v>6.0004206864475723E+71</v>
      </c>
      <c r="RSZ51" s="1847"/>
      <c r="RTA51" s="1847">
        <f t="shared" ref="RTA51" si="14529">RSY51*$C$51</f>
        <v>6.1504312036087611E+71</v>
      </c>
      <c r="RTB51" s="1847"/>
      <c r="RTC51" s="1847">
        <f t="shared" ref="RTC51" si="14530">RTA51*$C$51</f>
        <v>6.3041919836989792E+71</v>
      </c>
      <c r="RTD51" s="1847"/>
      <c r="RTE51" s="1847">
        <f t="shared" ref="RTE51" si="14531">RTC51*$C$51</f>
        <v>6.4617967832914534E+71</v>
      </c>
      <c r="RTF51" s="1847"/>
      <c r="RTG51" s="1847">
        <f t="shared" ref="RTG51" si="14532">RTE51*$C$51</f>
        <v>6.6233417028737387E+71</v>
      </c>
      <c r="RTH51" s="1847"/>
      <c r="RTI51" s="1847">
        <f t="shared" ref="RTI51" si="14533">RTG51*$C$51</f>
        <v>6.7889252454455819E+71</v>
      </c>
      <c r="RTJ51" s="1847"/>
      <c r="RTK51" s="1847">
        <f t="shared" ref="RTK51" si="14534">RTI51*$C$51</f>
        <v>6.9586483765817204E+71</v>
      </c>
      <c r="RTL51" s="1847"/>
      <c r="RTM51" s="1847">
        <f t="shared" ref="RTM51" si="14535">RTK51*$C$51</f>
        <v>7.1326145859962624E+71</v>
      </c>
      <c r="RTN51" s="1847"/>
      <c r="RTO51" s="1847">
        <f t="shared" ref="RTO51" si="14536">RTM51*$C$51</f>
        <v>7.3109299506461682E+71</v>
      </c>
      <c r="RTP51" s="1847"/>
      <c r="RTQ51" s="1847">
        <f t="shared" ref="RTQ51" si="14537">RTO51*$C$51</f>
        <v>7.4937031994123222E+71</v>
      </c>
      <c r="RTR51" s="1847"/>
      <c r="RTS51" s="1847">
        <f t="shared" ref="RTS51" si="14538">RTQ51*$C$51</f>
        <v>7.6810457793976298E+71</v>
      </c>
      <c r="RTT51" s="1847"/>
      <c r="RTU51" s="1847">
        <f t="shared" ref="RTU51" si="14539">RTS51*$C$51</f>
        <v>7.8730719238825698E+71</v>
      </c>
      <c r="RTV51" s="1847"/>
      <c r="RTW51" s="1847">
        <f t="shared" ref="RTW51" si="14540">RTU51*$C$51</f>
        <v>8.0698987219796337E+71</v>
      </c>
      <c r="RTX51" s="1847"/>
      <c r="RTY51" s="1847">
        <f t="shared" ref="RTY51" si="14541">RTW51*$C$51</f>
        <v>8.2716461900291236E+71</v>
      </c>
      <c r="RTZ51" s="1847"/>
      <c r="RUA51" s="1847">
        <f t="shared" ref="RUA51" si="14542">RTY51*$C$51</f>
        <v>8.4784373447798513E+71</v>
      </c>
      <c r="RUB51" s="1847"/>
      <c r="RUC51" s="1847">
        <f t="shared" ref="RUC51" si="14543">RUA51*$C$51</f>
        <v>8.6903982783993472E+71</v>
      </c>
      <c r="RUD51" s="1847"/>
      <c r="RUE51" s="1847">
        <f t="shared" ref="RUE51" si="14544">RUC51*$C$51</f>
        <v>8.9076582353593297E+71</v>
      </c>
      <c r="RUF51" s="1847"/>
      <c r="RUG51" s="1847">
        <f t="shared" ref="RUG51" si="14545">RUE51*$C$51</f>
        <v>9.1303496912433118E+71</v>
      </c>
      <c r="RUH51" s="1847"/>
      <c r="RUI51" s="1847">
        <f t="shared" ref="RUI51" si="14546">RUG51*$C$51</f>
        <v>9.3586084335243941E+71</v>
      </c>
      <c r="RUJ51" s="1847"/>
      <c r="RUK51" s="1847">
        <f t="shared" ref="RUK51" si="14547">RUI51*$C$51</f>
        <v>9.5925736443625034E+71</v>
      </c>
      <c r="RUL51" s="1847"/>
      <c r="RUM51" s="1847">
        <f t="shared" ref="RUM51" si="14548">RUK51*$C$51</f>
        <v>9.8323879854715659E+71</v>
      </c>
      <c r="RUN51" s="1847"/>
      <c r="RUO51" s="1847">
        <f t="shared" ref="RUO51" si="14549">RUM51*$C$51</f>
        <v>1.0078197685108355E+72</v>
      </c>
      <c r="RUP51" s="1847"/>
      <c r="RUQ51" s="1847">
        <f t="shared" ref="RUQ51" si="14550">RUO51*$C$51</f>
        <v>1.0330152627236063E+72</v>
      </c>
      <c r="RUR51" s="1847"/>
      <c r="RUS51" s="1847">
        <f t="shared" ref="RUS51" si="14551">RUQ51*$C$51</f>
        <v>1.0588406442916963E+72</v>
      </c>
      <c r="RUT51" s="1847"/>
      <c r="RUU51" s="1847">
        <f t="shared" ref="RUU51" si="14552">RUS51*$C$51</f>
        <v>1.0853116603989887E+72</v>
      </c>
      <c r="RUV51" s="1847"/>
      <c r="RUW51" s="1847">
        <f t="shared" ref="RUW51" si="14553">RUU51*$C$51</f>
        <v>1.1124444519089633E+72</v>
      </c>
      <c r="RUX51" s="1847"/>
      <c r="RUY51" s="1847">
        <f t="shared" ref="RUY51" si="14554">RUW51*$C$51</f>
        <v>1.1402555632066873E+72</v>
      </c>
      <c r="RUZ51" s="1847"/>
      <c r="RVA51" s="1847">
        <f t="shared" ref="RVA51" si="14555">RUY51*$C$51</f>
        <v>1.1687619522868544E+72</v>
      </c>
      <c r="RVB51" s="1847"/>
      <c r="RVC51" s="1847">
        <f t="shared" ref="RVC51" si="14556">RVA51*$C$51</f>
        <v>1.1979810010940256E+72</v>
      </c>
      <c r="RVD51" s="1847"/>
      <c r="RVE51" s="1847">
        <f t="shared" ref="RVE51" si="14557">RVC51*$C$51</f>
        <v>1.2279305261213761E+72</v>
      </c>
      <c r="RVF51" s="1847"/>
      <c r="RVG51" s="1847">
        <f t="shared" ref="RVG51" si="14558">RVE51*$C$51</f>
        <v>1.2586287892744104E+72</v>
      </c>
      <c r="RVH51" s="1847"/>
      <c r="RVI51" s="1847">
        <f t="shared" ref="RVI51" si="14559">RVG51*$C$51</f>
        <v>1.2900945090062705E+72</v>
      </c>
      <c r="RVJ51" s="1847"/>
      <c r="RVK51" s="1847">
        <f t="shared" ref="RVK51" si="14560">RVI51*$C$51</f>
        <v>1.3223468717314272E+72</v>
      </c>
      <c r="RVL51" s="1847"/>
      <c r="RVM51" s="1847">
        <f t="shared" ref="RVM51" si="14561">RVK51*$C$51</f>
        <v>1.3554055435247128E+72</v>
      </c>
      <c r="RVN51" s="1847"/>
      <c r="RVO51" s="1847">
        <f t="shared" ref="RVO51" si="14562">RVM51*$C$51</f>
        <v>1.3892906821128306E+72</v>
      </c>
      <c r="RVP51" s="1847"/>
      <c r="RVQ51" s="1847">
        <f t="shared" ref="RVQ51" si="14563">RVO51*$C$51</f>
        <v>1.4240229491656511E+72</v>
      </c>
      <c r="RVR51" s="1847"/>
      <c r="RVS51" s="1847">
        <f t="shared" ref="RVS51" si="14564">RVQ51*$C$51</f>
        <v>1.4596235228947924E+72</v>
      </c>
      <c r="RVT51" s="1847"/>
      <c r="RVU51" s="1847">
        <f t="shared" ref="RVU51" si="14565">RVS51*$C$51</f>
        <v>1.496114110967162E+72</v>
      </c>
      <c r="RVV51" s="1847"/>
      <c r="RVW51" s="1847">
        <f t="shared" ref="RVW51" si="14566">RVU51*$C$51</f>
        <v>1.533516963741341E+72</v>
      </c>
      <c r="RVX51" s="1847"/>
      <c r="RVY51" s="1847">
        <f t="shared" ref="RVY51" si="14567">RVW51*$C$51</f>
        <v>1.5718548878348745E+72</v>
      </c>
      <c r="RVZ51" s="1847"/>
      <c r="RWA51" s="1847">
        <f t="shared" ref="RWA51" si="14568">RVY51*$C$51</f>
        <v>1.6111512600307462E+72</v>
      </c>
      <c r="RWB51" s="1847"/>
      <c r="RWC51" s="1847">
        <f t="shared" ref="RWC51" si="14569">RWA51*$C$51</f>
        <v>1.6514300415315146E+72</v>
      </c>
      <c r="RWD51" s="1847"/>
      <c r="RWE51" s="1847">
        <f t="shared" ref="RWE51" si="14570">RWC51*$C$51</f>
        <v>1.6927157925698023E+72</v>
      </c>
      <c r="RWF51" s="1847"/>
      <c r="RWG51" s="1847">
        <f t="shared" ref="RWG51" si="14571">RWE51*$C$51</f>
        <v>1.7350336873840472E+72</v>
      </c>
      <c r="RWH51" s="1847"/>
      <c r="RWI51" s="1847">
        <f t="shared" ref="RWI51" si="14572">RWG51*$C$51</f>
        <v>1.7784095295686482E+72</v>
      </c>
      <c r="RWJ51" s="1847"/>
      <c r="RWK51" s="1847">
        <f t="shared" ref="RWK51" si="14573">RWI51*$C$51</f>
        <v>1.8228697678078643E+72</v>
      </c>
      <c r="RWL51" s="1847"/>
      <c r="RWM51" s="1847">
        <f t="shared" ref="RWM51" si="14574">RWK51*$C$51</f>
        <v>1.8684415120030609E+72</v>
      </c>
      <c r="RWN51" s="1847"/>
      <c r="RWO51" s="1847">
        <f t="shared" ref="RWO51" si="14575">RWM51*$C$51</f>
        <v>1.9151525498031371E+72</v>
      </c>
      <c r="RWP51" s="1847"/>
      <c r="RWQ51" s="1847">
        <f t="shared" ref="RWQ51" si="14576">RWO51*$C$51</f>
        <v>1.9630313635482153E+72</v>
      </c>
      <c r="RWR51" s="1847"/>
      <c r="RWS51" s="1847">
        <f t="shared" ref="RWS51" si="14577">RWQ51*$C$51</f>
        <v>2.0121071476369204E+72</v>
      </c>
      <c r="RWT51" s="1847"/>
      <c r="RWU51" s="1847">
        <f t="shared" ref="RWU51" si="14578">RWS51*$C$51</f>
        <v>2.0624098263278431E+72</v>
      </c>
      <c r="RWV51" s="1847"/>
      <c r="RWW51" s="1847">
        <f t="shared" ref="RWW51" si="14579">RWU51*$C$51</f>
        <v>2.1139700719860388E+72</v>
      </c>
      <c r="RWX51" s="1847"/>
      <c r="RWY51" s="1847">
        <f t="shared" ref="RWY51" si="14580">RWW51*$C$51</f>
        <v>2.1668193237856894E+72</v>
      </c>
      <c r="RWZ51" s="1847"/>
      <c r="RXA51" s="1847">
        <f t="shared" ref="RXA51" si="14581">RWY51*$C$51</f>
        <v>2.2209898068803313E+72</v>
      </c>
      <c r="RXB51" s="1847"/>
      <c r="RXC51" s="1847">
        <f t="shared" ref="RXC51" si="14582">RXA51*$C$51</f>
        <v>2.2765145520523395E+72</v>
      </c>
      <c r="RXD51" s="1847"/>
      <c r="RXE51" s="1847">
        <f t="shared" ref="RXE51" si="14583">RXC51*$C$51</f>
        <v>2.3334274158536476E+72</v>
      </c>
      <c r="RXF51" s="1847"/>
      <c r="RXG51" s="1847">
        <f t="shared" ref="RXG51" si="14584">RXE51*$C$51</f>
        <v>2.3917631012499884E+72</v>
      </c>
      <c r="RXH51" s="1847"/>
      <c r="RXI51" s="1847">
        <f t="shared" ref="RXI51" si="14585">RXG51*$C$51</f>
        <v>2.4515571787812377E+72</v>
      </c>
      <c r="RXJ51" s="1847"/>
      <c r="RXK51" s="1847">
        <f t="shared" ref="RXK51" si="14586">RXI51*$C$51</f>
        <v>2.5128461082507685E+72</v>
      </c>
      <c r="RXL51" s="1847"/>
      <c r="RXM51" s="1847">
        <f t="shared" ref="RXM51" si="14587">RXK51*$C$51</f>
        <v>2.5756672609570375E+72</v>
      </c>
      <c r="RXN51" s="1847"/>
      <c r="RXO51" s="1847">
        <f t="shared" ref="RXO51" si="14588">RXM51*$C$51</f>
        <v>2.6400589424809633E+72</v>
      </c>
      <c r="RXP51" s="1847"/>
      <c r="RXQ51" s="1847">
        <f t="shared" ref="RXQ51" si="14589">RXO51*$C$51</f>
        <v>2.7060604160429871E+72</v>
      </c>
      <c r="RXR51" s="1847"/>
      <c r="RXS51" s="1847">
        <f t="shared" ref="RXS51" si="14590">RXQ51*$C$51</f>
        <v>2.7737119264440614E+72</v>
      </c>
      <c r="RXT51" s="1847"/>
      <c r="RXU51" s="1847">
        <f t="shared" ref="RXU51" si="14591">RXS51*$C$51</f>
        <v>2.8430547246051626E+72</v>
      </c>
      <c r="RXV51" s="1847"/>
      <c r="RXW51" s="1847">
        <f t="shared" ref="RXW51" si="14592">RXU51*$C$51</f>
        <v>2.9141310927202915E+72</v>
      </c>
      <c r="RXX51" s="1847"/>
      <c r="RXY51" s="1847">
        <f t="shared" ref="RXY51" si="14593">RXW51*$C$51</f>
        <v>2.9869843700382984E+72</v>
      </c>
      <c r="RXZ51" s="1847"/>
      <c r="RYA51" s="1847">
        <f t="shared" ref="RYA51" si="14594">RXY51*$C$51</f>
        <v>3.0616589792892555E+72</v>
      </c>
      <c r="RYB51" s="1847"/>
      <c r="RYC51" s="1847">
        <f t="shared" ref="RYC51" si="14595">RYA51*$C$51</f>
        <v>3.1382004537714864E+72</v>
      </c>
      <c r="RYD51" s="1847"/>
      <c r="RYE51" s="1847">
        <f t="shared" ref="RYE51" si="14596">RYC51*$C$51</f>
        <v>3.2166554651157732E+72</v>
      </c>
      <c r="RYF51" s="1847"/>
      <c r="RYG51" s="1847">
        <f t="shared" ref="RYG51" si="14597">RYE51*$C$51</f>
        <v>3.2970718517436674E+72</v>
      </c>
      <c r="RYH51" s="1847"/>
      <c r="RYI51" s="1847">
        <f t="shared" ref="RYI51" si="14598">RYG51*$C$51</f>
        <v>3.379498648037259E+72</v>
      </c>
      <c r="RYJ51" s="1847"/>
      <c r="RYK51" s="1847">
        <f t="shared" ref="RYK51" si="14599">RYI51*$C$51</f>
        <v>3.4639861142381902E+72</v>
      </c>
      <c r="RYL51" s="1847"/>
      <c r="RYM51" s="1847">
        <f t="shared" ref="RYM51" si="14600">RYK51*$C$51</f>
        <v>3.5505857670941447E+72</v>
      </c>
      <c r="RYN51" s="1847"/>
      <c r="RYO51" s="1847">
        <f t="shared" ref="RYO51" si="14601">RYM51*$C$51</f>
        <v>3.6393504112714976E+72</v>
      </c>
      <c r="RYP51" s="1847"/>
      <c r="RYQ51" s="1847">
        <f t="shared" ref="RYQ51" si="14602">RYO51*$C$51</f>
        <v>3.7303341715532844E+72</v>
      </c>
      <c r="RYR51" s="1847"/>
      <c r="RYS51" s="1847">
        <f t="shared" ref="RYS51" si="14603">RYQ51*$C$51</f>
        <v>3.8235925258421163E+72</v>
      </c>
      <c r="RYT51" s="1847"/>
      <c r="RYU51" s="1847">
        <f t="shared" ref="RYU51" si="14604">RYS51*$C$51</f>
        <v>3.9191823389881688E+72</v>
      </c>
      <c r="RYV51" s="1847"/>
      <c r="RYW51" s="1847">
        <f t="shared" ref="RYW51" si="14605">RYU51*$C$51</f>
        <v>4.0171618974628728E+72</v>
      </c>
      <c r="RYX51" s="1847"/>
      <c r="RYY51" s="1847">
        <f t="shared" ref="RYY51" si="14606">RYW51*$C$51</f>
        <v>4.1175909448994438E+72</v>
      </c>
      <c r="RYZ51" s="1847"/>
      <c r="RZA51" s="1847">
        <f t="shared" ref="RZA51" si="14607">RYY51*$C$51</f>
        <v>4.2205307185219294E+72</v>
      </c>
      <c r="RZB51" s="1847"/>
      <c r="RZC51" s="1847">
        <f t="shared" ref="RZC51" si="14608">RZA51*$C$51</f>
        <v>4.3260439864849773E+72</v>
      </c>
      <c r="RZD51" s="1847"/>
      <c r="RZE51" s="1847">
        <f t="shared" ref="RZE51" si="14609">RZC51*$C$51</f>
        <v>4.4341950861471016E+72</v>
      </c>
      <c r="RZF51" s="1847"/>
      <c r="RZG51" s="1847">
        <f t="shared" ref="RZG51" si="14610">RZE51*$C$51</f>
        <v>4.5450499633007789E+72</v>
      </c>
      <c r="RZH51" s="1847"/>
      <c r="RZI51" s="1847">
        <f t="shared" ref="RZI51" si="14611">RZG51*$C$51</f>
        <v>4.6586762123832981E+72</v>
      </c>
      <c r="RZJ51" s="1847"/>
      <c r="RZK51" s="1847">
        <f t="shared" ref="RZK51" si="14612">RZI51*$C$51</f>
        <v>4.7751431176928805E+72</v>
      </c>
      <c r="RZL51" s="1847"/>
      <c r="RZM51" s="1847">
        <f t="shared" ref="RZM51" si="14613">RZK51*$C$51</f>
        <v>4.8945216956352021E+72</v>
      </c>
      <c r="RZN51" s="1847"/>
      <c r="RZO51" s="1847">
        <f t="shared" ref="RZO51" si="14614">RZM51*$C$51</f>
        <v>5.0168847380260816E+72</v>
      </c>
      <c r="RZP51" s="1847"/>
      <c r="RZQ51" s="1847">
        <f t="shared" ref="RZQ51" si="14615">RZO51*$C$51</f>
        <v>5.1423068564767328E+72</v>
      </c>
      <c r="RZR51" s="1847"/>
      <c r="RZS51" s="1847">
        <f t="shared" ref="RZS51" si="14616">RZQ51*$C$51</f>
        <v>5.2708645278886506E+72</v>
      </c>
      <c r="RZT51" s="1847"/>
      <c r="RZU51" s="1847">
        <f t="shared" ref="RZU51" si="14617">RZS51*$C$51</f>
        <v>5.4026361410858664E+72</v>
      </c>
      <c r="RZV51" s="1847"/>
      <c r="RZW51" s="1847">
        <f t="shared" ref="RZW51" si="14618">RZU51*$C$51</f>
        <v>5.5377020446130124E+72</v>
      </c>
      <c r="RZX51" s="1847"/>
      <c r="RZY51" s="1847">
        <f t="shared" ref="RZY51" si="14619">RZW51*$C$51</f>
        <v>5.6761445957283372E+72</v>
      </c>
      <c r="RZZ51" s="1847"/>
      <c r="SAA51" s="1847">
        <f t="shared" ref="SAA51" si="14620">RZY51*$C$51</f>
        <v>5.8180482106215449E+72</v>
      </c>
      <c r="SAB51" s="1847"/>
      <c r="SAC51" s="1847">
        <f t="shared" ref="SAC51" si="14621">SAA51*$C$51</f>
        <v>5.9634994158870832E+72</v>
      </c>
      <c r="SAD51" s="1847"/>
      <c r="SAE51" s="1847">
        <f t="shared" ref="SAE51" si="14622">SAC51*$C$51</f>
        <v>6.11258690128426E+72</v>
      </c>
      <c r="SAF51" s="1847"/>
      <c r="SAG51" s="1847">
        <f t="shared" ref="SAG51" si="14623">SAE51*$C$51</f>
        <v>6.265401573816366E+72</v>
      </c>
      <c r="SAH51" s="1847"/>
      <c r="SAI51" s="1847">
        <f t="shared" ref="SAI51" si="14624">SAG51*$C$51</f>
        <v>6.4220366131617745E+72</v>
      </c>
      <c r="SAJ51" s="1847"/>
      <c r="SAK51" s="1847">
        <f t="shared" ref="SAK51" si="14625">SAI51*$C$51</f>
        <v>6.5825875284908185E+72</v>
      </c>
      <c r="SAL51" s="1847"/>
      <c r="SAM51" s="1847">
        <f t="shared" ref="SAM51" si="14626">SAK51*$C$51</f>
        <v>6.7471522167030885E+72</v>
      </c>
      <c r="SAN51" s="1847"/>
      <c r="SAO51" s="1847">
        <f t="shared" ref="SAO51" si="14627">SAM51*$C$51</f>
        <v>6.9158310221206651E+72</v>
      </c>
      <c r="SAP51" s="1847"/>
      <c r="SAQ51" s="1847">
        <f t="shared" ref="SAQ51" si="14628">SAO51*$C$51</f>
        <v>7.0887267976736808E+72</v>
      </c>
      <c r="SAR51" s="1847"/>
      <c r="SAS51" s="1847">
        <f t="shared" ref="SAS51" si="14629">SAQ51*$C$51</f>
        <v>7.2659449676155229E+72</v>
      </c>
      <c r="SAT51" s="1847"/>
      <c r="SAU51" s="1847">
        <f t="shared" ref="SAU51" si="14630">SAS51*$C$51</f>
        <v>7.4475935918059104E+72</v>
      </c>
      <c r="SAV51" s="1847"/>
      <c r="SAW51" s="1847">
        <f t="shared" ref="SAW51" si="14631">SAU51*$C$51</f>
        <v>7.6337834316010569E+72</v>
      </c>
      <c r="SAX51" s="1847"/>
      <c r="SAY51" s="1847">
        <f t="shared" ref="SAY51" si="14632">SAW51*$C$51</f>
        <v>7.8246280173910821E+72</v>
      </c>
      <c r="SAZ51" s="1847"/>
      <c r="SBA51" s="1847">
        <f t="shared" ref="SBA51" si="14633">SAY51*$C$51</f>
        <v>8.0202437178258577E+72</v>
      </c>
      <c r="SBB51" s="1847"/>
      <c r="SBC51" s="1847">
        <f t="shared" ref="SBC51" si="14634">SBA51*$C$51</f>
        <v>8.2207498107715035E+72</v>
      </c>
      <c r="SBD51" s="1847"/>
      <c r="SBE51" s="1847">
        <f t="shared" ref="SBE51" si="14635">SBC51*$C$51</f>
        <v>8.4262685560407908E+72</v>
      </c>
      <c r="SBF51" s="1847"/>
      <c r="SBG51" s="1847">
        <f t="shared" ref="SBG51" si="14636">SBE51*$C$51</f>
        <v>8.6369252699418104E+72</v>
      </c>
      <c r="SBH51" s="1847"/>
      <c r="SBI51" s="1847">
        <f t="shared" ref="SBI51" si="14637">SBG51*$C$51</f>
        <v>8.8528484016903546E+72</v>
      </c>
      <c r="SBJ51" s="1847"/>
      <c r="SBK51" s="1847">
        <f t="shared" ref="SBK51" si="14638">SBI51*$C$51</f>
        <v>9.0741696117326124E+72</v>
      </c>
      <c r="SBL51" s="1847"/>
      <c r="SBM51" s="1847">
        <f t="shared" ref="SBM51" si="14639">SBK51*$C$51</f>
        <v>9.3010238520259273E+72</v>
      </c>
      <c r="SBN51" s="1847"/>
      <c r="SBO51" s="1847">
        <f t="shared" ref="SBO51" si="14640">SBM51*$C$51</f>
        <v>9.5335494483265753E+72</v>
      </c>
      <c r="SBP51" s="1847"/>
      <c r="SBQ51" s="1847">
        <f t="shared" ref="SBQ51" si="14641">SBO51*$C$51</f>
        <v>9.7718881845347394E+72</v>
      </c>
      <c r="SBR51" s="1847"/>
      <c r="SBS51" s="1847">
        <f t="shared" ref="SBS51" si="14642">SBQ51*$C$51</f>
        <v>1.0016185389148107E+73</v>
      </c>
      <c r="SBT51" s="1847"/>
      <c r="SBU51" s="1847">
        <f t="shared" ref="SBU51" si="14643">SBS51*$C$51</f>
        <v>1.0266590023876808E+73</v>
      </c>
      <c r="SBV51" s="1847"/>
      <c r="SBW51" s="1847">
        <f t="shared" ref="SBW51" si="14644">SBU51*$C$51</f>
        <v>1.0523254774473727E+73</v>
      </c>
      <c r="SBX51" s="1847"/>
      <c r="SBY51" s="1847">
        <f t="shared" ref="SBY51" si="14645">SBW51*$C$51</f>
        <v>1.0786336143835569E+73</v>
      </c>
      <c r="SBZ51" s="1847"/>
      <c r="SCA51" s="1847">
        <f t="shared" ref="SCA51" si="14646">SBY51*$C$51</f>
        <v>1.1055994547431458E+73</v>
      </c>
      <c r="SCB51" s="1847"/>
      <c r="SCC51" s="1847">
        <f t="shared" ref="SCC51" si="14647">SCA51*$C$51</f>
        <v>1.1332394411117243E+73</v>
      </c>
      <c r="SCD51" s="1847"/>
      <c r="SCE51" s="1847">
        <f t="shared" ref="SCE51" si="14648">SCC51*$C$51</f>
        <v>1.1615704271395173E+73</v>
      </c>
      <c r="SCF51" s="1847"/>
      <c r="SCG51" s="1847">
        <f t="shared" ref="SCG51" si="14649">SCE51*$C$51</f>
        <v>1.1906096878180052E+73</v>
      </c>
      <c r="SCH51" s="1847"/>
      <c r="SCI51" s="1847">
        <f t="shared" ref="SCI51" si="14650">SCG51*$C$51</f>
        <v>1.2203749300134552E+73</v>
      </c>
      <c r="SCJ51" s="1847"/>
      <c r="SCK51" s="1847">
        <f t="shared" ref="SCK51" si="14651">SCI51*$C$51</f>
        <v>1.2508843032637914E+73</v>
      </c>
      <c r="SCL51" s="1847"/>
      <c r="SCM51" s="1847">
        <f t="shared" ref="SCM51" si="14652">SCK51*$C$51</f>
        <v>1.2821564108453861E+73</v>
      </c>
      <c r="SCN51" s="1847"/>
      <c r="SCO51" s="1847">
        <f t="shared" ref="SCO51" si="14653">SCM51*$C$51</f>
        <v>1.3142103211165205E+73</v>
      </c>
      <c r="SCP51" s="1847"/>
      <c r="SCQ51" s="1847">
        <f t="shared" ref="SCQ51" si="14654">SCO51*$C$51</f>
        <v>1.3470655791444334E+73</v>
      </c>
      <c r="SCR51" s="1847"/>
      <c r="SCS51" s="1847">
        <f t="shared" ref="SCS51" si="14655">SCQ51*$C$51</f>
        <v>1.3807422186230441E+73</v>
      </c>
      <c r="SCT51" s="1847"/>
      <c r="SCU51" s="1847">
        <f t="shared" ref="SCU51" si="14656">SCS51*$C$51</f>
        <v>1.41526077408862E+73</v>
      </c>
      <c r="SCV51" s="1847"/>
      <c r="SCW51" s="1847">
        <f t="shared" ref="SCW51" si="14657">SCU51*$C$51</f>
        <v>1.4506422934408353E+73</v>
      </c>
      <c r="SCX51" s="1847"/>
      <c r="SCY51" s="1847">
        <f t="shared" ref="SCY51" si="14658">SCW51*$C$51</f>
        <v>1.4869083507768562E+73</v>
      </c>
      <c r="SCZ51" s="1847"/>
      <c r="SDA51" s="1847">
        <f t="shared" ref="SDA51" si="14659">SCY51*$C$51</f>
        <v>1.5240810595462775E+73</v>
      </c>
      <c r="SDB51" s="1847"/>
      <c r="SDC51" s="1847">
        <f t="shared" ref="SDC51" si="14660">SDA51*$C$51</f>
        <v>1.5621830860349342E+73</v>
      </c>
      <c r="SDD51" s="1847"/>
      <c r="SDE51" s="1847">
        <f t="shared" ref="SDE51" si="14661">SDC51*$C$51</f>
        <v>1.6012376631858075E+73</v>
      </c>
      <c r="SDF51" s="1847"/>
      <c r="SDG51" s="1847">
        <f t="shared" ref="SDG51" si="14662">SDE51*$C$51</f>
        <v>1.6412686047654527E+73</v>
      </c>
      <c r="SDH51" s="1847"/>
      <c r="SDI51" s="1847">
        <f t="shared" ref="SDI51" si="14663">SDG51*$C$51</f>
        <v>1.6823003198845889E+73</v>
      </c>
      <c r="SDJ51" s="1847"/>
      <c r="SDK51" s="1847">
        <f t="shared" ref="SDK51" si="14664">SDI51*$C$51</f>
        <v>1.7243578278817034E+73</v>
      </c>
      <c r="SDL51" s="1847"/>
      <c r="SDM51" s="1847">
        <f t="shared" ref="SDM51" si="14665">SDK51*$C$51</f>
        <v>1.7674667735787458E+73</v>
      </c>
      <c r="SDN51" s="1847"/>
      <c r="SDO51" s="1847">
        <f t="shared" ref="SDO51" si="14666">SDM51*$C$51</f>
        <v>1.8116534429182143E+73</v>
      </c>
      <c r="SDP51" s="1847"/>
      <c r="SDQ51" s="1847">
        <f t="shared" ref="SDQ51" si="14667">SDO51*$C$51</f>
        <v>1.8569447789911695E+73</v>
      </c>
      <c r="SDR51" s="1847"/>
      <c r="SDS51" s="1847">
        <f t="shared" ref="SDS51" si="14668">SDQ51*$C$51</f>
        <v>1.9033683984659486E+73</v>
      </c>
      <c r="SDT51" s="1847"/>
      <c r="SDU51" s="1847">
        <f t="shared" ref="SDU51" si="14669">SDS51*$C$51</f>
        <v>1.9509526084275971E+73</v>
      </c>
      <c r="SDV51" s="1847"/>
      <c r="SDW51" s="1847">
        <f t="shared" ref="SDW51" si="14670">SDU51*$C$51</f>
        <v>1.999726423638287E+73</v>
      </c>
      <c r="SDX51" s="1847"/>
      <c r="SDY51" s="1847">
        <f t="shared" ref="SDY51" si="14671">SDW51*$C$51</f>
        <v>2.0497195842292441E+73</v>
      </c>
      <c r="SDZ51" s="1847"/>
      <c r="SEA51" s="1847">
        <f t="shared" ref="SEA51" si="14672">SDY51*$C$51</f>
        <v>2.1009625738349752E+73</v>
      </c>
      <c r="SEB51" s="1847"/>
      <c r="SEC51" s="1847">
        <f t="shared" ref="SEC51" si="14673">SEA51*$C$51</f>
        <v>2.1534866381808493E+73</v>
      </c>
      <c r="SED51" s="1847"/>
      <c r="SEE51" s="1847">
        <f t="shared" ref="SEE51" si="14674">SEC51*$C$51</f>
        <v>2.2073238041353704E+73</v>
      </c>
      <c r="SEF51" s="1847"/>
      <c r="SEG51" s="1847">
        <f t="shared" ref="SEG51" si="14675">SEE51*$C$51</f>
        <v>2.2625068992387545E+73</v>
      </c>
      <c r="SEH51" s="1847"/>
      <c r="SEI51" s="1847">
        <f t="shared" ref="SEI51" si="14676">SEG51*$C$51</f>
        <v>2.3190695717197232E+73</v>
      </c>
      <c r="SEJ51" s="1847"/>
      <c r="SEK51" s="1847">
        <f t="shared" ref="SEK51" si="14677">SEI51*$C$51</f>
        <v>2.3770463110127161E+73</v>
      </c>
      <c r="SEL51" s="1847"/>
      <c r="SEM51" s="1847">
        <f t="shared" ref="SEM51" si="14678">SEK51*$C$51</f>
        <v>2.4364724687880338E+73</v>
      </c>
      <c r="SEN51" s="1847"/>
      <c r="SEO51" s="1847">
        <f t="shared" ref="SEO51" si="14679">SEM51*$C$51</f>
        <v>2.4973842805077345E+73</v>
      </c>
      <c r="SEP51" s="1847"/>
      <c r="SEQ51" s="1847">
        <f t="shared" ref="SEQ51" si="14680">SEO51*$C$51</f>
        <v>2.5598188875204277E+73</v>
      </c>
      <c r="SER51" s="1847"/>
      <c r="SES51" s="1847">
        <f t="shared" ref="SES51" si="14681">SEQ51*$C$51</f>
        <v>2.6238143597084383E+73</v>
      </c>
      <c r="SET51" s="1847"/>
      <c r="SEU51" s="1847">
        <f t="shared" ref="SEU51" si="14682">SES51*$C$51</f>
        <v>2.6894097187011491E+73</v>
      </c>
      <c r="SEV51" s="1847"/>
      <c r="SEW51" s="1847">
        <f t="shared" ref="SEW51" si="14683">SEU51*$C$51</f>
        <v>2.7566449616686774E+73</v>
      </c>
      <c r="SEX51" s="1847"/>
      <c r="SEY51" s="1847">
        <f t="shared" ref="SEY51" si="14684">SEW51*$C$51</f>
        <v>2.8255610857103941E+73</v>
      </c>
      <c r="SEZ51" s="1847"/>
      <c r="SFA51" s="1847">
        <f t="shared" ref="SFA51" si="14685">SEY51*$C$51</f>
        <v>2.896200112853154E+73</v>
      </c>
      <c r="SFB51" s="1847"/>
      <c r="SFC51" s="1847">
        <f t="shared" ref="SFC51" si="14686">SFA51*$C$51</f>
        <v>2.9686051156744826E+73</v>
      </c>
      <c r="SFD51" s="1847"/>
      <c r="SFE51" s="1847">
        <f t="shared" ref="SFE51" si="14687">SFC51*$C$51</f>
        <v>3.0428202435663441E+73</v>
      </c>
      <c r="SFF51" s="1847"/>
      <c r="SFG51" s="1847">
        <f t="shared" ref="SFG51" si="14688">SFE51*$C$51</f>
        <v>3.1188907496555023E+73</v>
      </c>
      <c r="SFH51" s="1847"/>
      <c r="SFI51" s="1847">
        <f t="shared" ref="SFI51" si="14689">SFG51*$C$51</f>
        <v>3.1968630183968897E+73</v>
      </c>
      <c r="SFJ51" s="1847"/>
      <c r="SFK51" s="1847">
        <f t="shared" ref="SFK51" si="14690">SFI51*$C$51</f>
        <v>3.276784593856812E+73</v>
      </c>
      <c r="SFL51" s="1847"/>
      <c r="SFM51" s="1847">
        <f t="shared" ref="SFM51" si="14691">SFK51*$C$51</f>
        <v>3.3587042087032322E+73</v>
      </c>
      <c r="SFN51" s="1847"/>
      <c r="SFO51" s="1847">
        <f t="shared" ref="SFO51" si="14692">SFM51*$C$51</f>
        <v>3.4426718139208129E+73</v>
      </c>
      <c r="SFP51" s="1847"/>
      <c r="SFQ51" s="1847">
        <f t="shared" ref="SFQ51" si="14693">SFO51*$C$51</f>
        <v>3.528738609268833E+73</v>
      </c>
      <c r="SFR51" s="1847"/>
      <c r="SFS51" s="1847">
        <f t="shared" ref="SFS51" si="14694">SFQ51*$C$51</f>
        <v>3.6169570745005533E+73</v>
      </c>
      <c r="SFT51" s="1847"/>
      <c r="SFU51" s="1847">
        <f t="shared" ref="SFU51" si="14695">SFS51*$C$51</f>
        <v>3.707381001363067E+73</v>
      </c>
      <c r="SFV51" s="1847"/>
      <c r="SFW51" s="1847">
        <f t="shared" ref="SFW51" si="14696">SFU51*$C$51</f>
        <v>3.8000655263971431E+73</v>
      </c>
      <c r="SFX51" s="1847"/>
      <c r="SFY51" s="1847">
        <f t="shared" ref="SFY51" si="14697">SFW51*$C$51</f>
        <v>3.8950671645570715E+73</v>
      </c>
      <c r="SFZ51" s="1847"/>
      <c r="SGA51" s="1847">
        <f t="shared" ref="SGA51" si="14698">SFY51*$C$51</f>
        <v>3.9924438436709982E+73</v>
      </c>
      <c r="SGB51" s="1847"/>
      <c r="SGC51" s="1847">
        <f t="shared" ref="SGC51" si="14699">SGA51*$C$51</f>
        <v>4.0922549397627727E+73</v>
      </c>
      <c r="SGD51" s="1847"/>
      <c r="SGE51" s="1847">
        <f t="shared" ref="SGE51" si="14700">SGC51*$C$51</f>
        <v>4.1945613132568418E+73</v>
      </c>
      <c r="SGF51" s="1847"/>
      <c r="SGG51" s="1847">
        <f t="shared" ref="SGG51" si="14701">SGE51*$C$51</f>
        <v>4.2994253460882624E+73</v>
      </c>
      <c r="SGH51" s="1847"/>
      <c r="SGI51" s="1847">
        <f t="shared" ref="SGI51" si="14702">SGG51*$C$51</f>
        <v>4.4069109797404687E+73</v>
      </c>
      <c r="SGJ51" s="1847"/>
      <c r="SGK51" s="1847">
        <f t="shared" ref="SGK51" si="14703">SGI51*$C$51</f>
        <v>4.5170837542339803E+73</v>
      </c>
      <c r="SGL51" s="1847"/>
      <c r="SGM51" s="1847">
        <f t="shared" ref="SGM51" si="14704">SGK51*$C$51</f>
        <v>4.6300108480898291E+73</v>
      </c>
      <c r="SGN51" s="1847"/>
      <c r="SGO51" s="1847">
        <f t="shared" ref="SGO51" si="14705">SGM51*$C$51</f>
        <v>4.7457611192920746E+73</v>
      </c>
      <c r="SGP51" s="1847"/>
      <c r="SGQ51" s="1847">
        <f t="shared" ref="SGQ51" si="14706">SGO51*$C$51</f>
        <v>4.8644051472743762E+73</v>
      </c>
      <c r="SGR51" s="1847"/>
      <c r="SGS51" s="1847">
        <f t="shared" ref="SGS51" si="14707">SGQ51*$C$51</f>
        <v>4.9860152759562351E+73</v>
      </c>
      <c r="SGT51" s="1847"/>
      <c r="SGU51" s="1847">
        <f t="shared" ref="SGU51" si="14708">SGS51*$C$51</f>
        <v>5.1106656578551403E+73</v>
      </c>
      <c r="SGV51" s="1847"/>
      <c r="SGW51" s="1847">
        <f t="shared" ref="SGW51" si="14709">SGU51*$C$51</f>
        <v>5.2384322993015183E+73</v>
      </c>
      <c r="SGX51" s="1847"/>
      <c r="SGY51" s="1847">
        <f t="shared" ref="SGY51" si="14710">SGW51*$C$51</f>
        <v>5.3693931067840559E+73</v>
      </c>
      <c r="SGZ51" s="1847"/>
      <c r="SHA51" s="1847">
        <f t="shared" ref="SHA51" si="14711">SGY51*$C$51</f>
        <v>5.5036279344536569E+73</v>
      </c>
      <c r="SHB51" s="1847"/>
      <c r="SHC51" s="1847">
        <f t="shared" ref="SHC51" si="14712">SHA51*$C$51</f>
        <v>5.6412186328149975E+73</v>
      </c>
      <c r="SHD51" s="1847"/>
      <c r="SHE51" s="1847">
        <f t="shared" ref="SHE51" si="14713">SHC51*$C$51</f>
        <v>5.7822490986353718E+73</v>
      </c>
      <c r="SHF51" s="1847"/>
      <c r="SHG51" s="1847">
        <f t="shared" ref="SHG51" si="14714">SHE51*$C$51</f>
        <v>5.9268053261012554E+73</v>
      </c>
      <c r="SHH51" s="1847"/>
      <c r="SHI51" s="1847">
        <f t="shared" ref="SHI51" si="14715">SHG51*$C$51</f>
        <v>6.0749754592537867E+73</v>
      </c>
      <c r="SHJ51" s="1847"/>
      <c r="SHK51" s="1847">
        <f t="shared" ref="SHK51" si="14716">SHI51*$C$51</f>
        <v>6.2268498457351313E+73</v>
      </c>
      <c r="SHL51" s="1847"/>
      <c r="SHM51" s="1847">
        <f t="shared" ref="SHM51" si="14717">SHK51*$C$51</f>
        <v>6.382521091878509E+73</v>
      </c>
      <c r="SHN51" s="1847"/>
      <c r="SHO51" s="1847">
        <f t="shared" ref="SHO51" si="14718">SHM51*$C$51</f>
        <v>6.5420841191754718E+73</v>
      </c>
      <c r="SHP51" s="1847"/>
      <c r="SHQ51" s="1847">
        <f t="shared" ref="SHQ51" si="14719">SHO51*$C$51</f>
        <v>6.705636222154858E+73</v>
      </c>
      <c r="SHR51" s="1847"/>
      <c r="SHS51" s="1847">
        <f t="shared" ref="SHS51" si="14720">SHQ51*$C$51</f>
        <v>6.8732771277087294E+73</v>
      </c>
      <c r="SHT51" s="1847"/>
      <c r="SHU51" s="1847">
        <f t="shared" ref="SHU51" si="14721">SHS51*$C$51</f>
        <v>7.0451090559014465E+73</v>
      </c>
      <c r="SHV51" s="1847"/>
      <c r="SHW51" s="1847">
        <f t="shared" ref="SHW51" si="14722">SHU51*$C$51</f>
        <v>7.2212367822989823E+73</v>
      </c>
      <c r="SHX51" s="1847"/>
      <c r="SHY51" s="1847">
        <f t="shared" ref="SHY51" si="14723">SHW51*$C$51</f>
        <v>7.4017677018564568E+73</v>
      </c>
      <c r="SHZ51" s="1847"/>
      <c r="SIA51" s="1847">
        <f t="shared" ref="SIA51" si="14724">SHY51*$C$51</f>
        <v>7.5868118944028682E+73</v>
      </c>
      <c r="SIB51" s="1847"/>
      <c r="SIC51" s="1847">
        <f t="shared" ref="SIC51" si="14725">SIA51*$C$51</f>
        <v>7.7764821917629392E+73</v>
      </c>
      <c r="SID51" s="1847"/>
      <c r="SIE51" s="1847">
        <f t="shared" ref="SIE51" si="14726">SIC51*$C$51</f>
        <v>7.9708942465570117E+73</v>
      </c>
      <c r="SIF51" s="1847"/>
      <c r="SIG51" s="1847">
        <f t="shared" ref="SIG51" si="14727">SIE51*$C$51</f>
        <v>8.1701666027209367E+73</v>
      </c>
      <c r="SIH51" s="1847"/>
      <c r="SII51" s="1847">
        <f t="shared" ref="SII51" si="14728">SIG51*$C$51</f>
        <v>8.3744207677889596E+73</v>
      </c>
      <c r="SIJ51" s="1847"/>
      <c r="SIK51" s="1847">
        <f t="shared" ref="SIK51" si="14729">SII51*$C$51</f>
        <v>8.5837812869836828E+73</v>
      </c>
      <c r="SIL51" s="1847"/>
      <c r="SIM51" s="1847">
        <f t="shared" ref="SIM51" si="14730">SIK51*$C$51</f>
        <v>8.798375819158274E+73</v>
      </c>
      <c r="SIN51" s="1847"/>
      <c r="SIO51" s="1847">
        <f t="shared" ref="SIO51" si="14731">SIM51*$C$51</f>
        <v>9.0183352146372307E+73</v>
      </c>
      <c r="SIP51" s="1847"/>
      <c r="SIQ51" s="1847">
        <f t="shared" ref="SIQ51" si="14732">SIO51*$C$51</f>
        <v>9.2437935950031602E+73</v>
      </c>
      <c r="SIR51" s="1847"/>
      <c r="SIS51" s="1847">
        <f t="shared" ref="SIS51" si="14733">SIQ51*$C$51</f>
        <v>9.4748884348782381E+73</v>
      </c>
      <c r="SIT51" s="1847"/>
      <c r="SIU51" s="1847">
        <f t="shared" ref="SIU51" si="14734">SIS51*$C$51</f>
        <v>9.7117606457501931E+73</v>
      </c>
      <c r="SIV51" s="1847"/>
      <c r="SIW51" s="1847">
        <f t="shared" ref="SIW51" si="14735">SIU51*$C$51</f>
        <v>9.9545546618939468E+73</v>
      </c>
      <c r="SIX51" s="1847"/>
      <c r="SIY51" s="1847">
        <f t="shared" ref="SIY51" si="14736">SIW51*$C$51</f>
        <v>1.0203418528441295E+74</v>
      </c>
      <c r="SIZ51" s="1847"/>
      <c r="SJA51" s="1847">
        <f t="shared" ref="SJA51" si="14737">SIY51*$C$51</f>
        <v>1.0458503991652326E+74</v>
      </c>
      <c r="SJB51" s="1847"/>
      <c r="SJC51" s="1847">
        <f t="shared" ref="SJC51" si="14738">SJA51*$C$51</f>
        <v>1.0719966591443633E+74</v>
      </c>
      <c r="SJD51" s="1847"/>
      <c r="SJE51" s="1847">
        <f t="shared" ref="SJE51" si="14739">SJC51*$C$51</f>
        <v>1.0987965756229723E+74</v>
      </c>
      <c r="SJF51" s="1847"/>
      <c r="SJG51" s="1847">
        <f t="shared" ref="SJG51" si="14740">SJE51*$C$51</f>
        <v>1.1262664900135465E+74</v>
      </c>
      <c r="SJH51" s="1847"/>
      <c r="SJI51" s="1847">
        <f t="shared" ref="SJI51" si="14741">SJG51*$C$51</f>
        <v>1.1544231522638852E+74</v>
      </c>
      <c r="SJJ51" s="1847"/>
      <c r="SJK51" s="1847">
        <f t="shared" ref="SJK51" si="14742">SJI51*$C$51</f>
        <v>1.1832837310704822E+74</v>
      </c>
      <c r="SJL51" s="1847"/>
      <c r="SJM51" s="1847">
        <f t="shared" ref="SJM51" si="14743">SJK51*$C$51</f>
        <v>1.2128658243472442E+74</v>
      </c>
      <c r="SJN51" s="1847"/>
      <c r="SJO51" s="1847">
        <f t="shared" ref="SJO51" si="14744">SJM51*$C$51</f>
        <v>1.2431874699559251E+74</v>
      </c>
      <c r="SJP51" s="1847"/>
      <c r="SJQ51" s="1847">
        <f t="shared" ref="SJQ51" si="14745">SJO51*$C$51</f>
        <v>1.2742671567048232E+74</v>
      </c>
      <c r="SJR51" s="1847"/>
      <c r="SJS51" s="1847">
        <f t="shared" ref="SJS51" si="14746">SJQ51*$C$51</f>
        <v>1.3061238356224436E+74</v>
      </c>
      <c r="SJT51" s="1847"/>
      <c r="SJU51" s="1847">
        <f t="shared" ref="SJU51" si="14747">SJS51*$C$51</f>
        <v>1.3387769315130047E+74</v>
      </c>
      <c r="SJV51" s="1847"/>
      <c r="SJW51" s="1847">
        <f t="shared" ref="SJW51" si="14748">SJU51*$C$51</f>
        <v>1.3722463548008296E+74</v>
      </c>
      <c r="SJX51" s="1847"/>
      <c r="SJY51" s="1847">
        <f t="shared" ref="SJY51" si="14749">SJW51*$C$51</f>
        <v>1.4065525136708503E+74</v>
      </c>
      <c r="SJZ51" s="1847"/>
      <c r="SKA51" s="1847">
        <f t="shared" ref="SKA51" si="14750">SJY51*$C$51</f>
        <v>1.4417163265126215E+74</v>
      </c>
      <c r="SKB51" s="1847"/>
      <c r="SKC51" s="1847">
        <f t="shared" ref="SKC51" si="14751">SKA51*$C$51</f>
        <v>1.477759234675437E+74</v>
      </c>
      <c r="SKD51" s="1847"/>
      <c r="SKE51" s="1847">
        <f t="shared" ref="SKE51" si="14752">SKC51*$C$51</f>
        <v>1.5147032155423229E+74</v>
      </c>
      <c r="SKF51" s="1847"/>
      <c r="SKG51" s="1847">
        <f t="shared" ref="SKG51" si="14753">SKE51*$C$51</f>
        <v>1.5525707959308809E+74</v>
      </c>
      <c r="SKH51" s="1847"/>
      <c r="SKI51" s="1847">
        <f t="shared" ref="SKI51" si="14754">SKG51*$C$51</f>
        <v>1.5913850658291528E+74</v>
      </c>
      <c r="SKJ51" s="1847"/>
      <c r="SKK51" s="1847">
        <f t="shared" ref="SKK51" si="14755">SKI51*$C$51</f>
        <v>1.6311696924748814E+74</v>
      </c>
      <c r="SKL51" s="1847"/>
      <c r="SKM51" s="1847">
        <f t="shared" ref="SKM51" si="14756">SKK51*$C$51</f>
        <v>1.6719489347867532E+74</v>
      </c>
      <c r="SKN51" s="1847"/>
      <c r="SKO51" s="1847">
        <f t="shared" ref="SKO51" si="14757">SKM51*$C$51</f>
        <v>1.7137476581564217E+74</v>
      </c>
      <c r="SKP51" s="1847"/>
      <c r="SKQ51" s="1847">
        <f t="shared" ref="SKQ51" si="14758">SKO51*$C$51</f>
        <v>1.7565913496103321E+74</v>
      </c>
      <c r="SKR51" s="1847"/>
      <c r="SKS51" s="1847">
        <f t="shared" ref="SKS51" si="14759">SKQ51*$C$51</f>
        <v>1.8005061333505901E+74</v>
      </c>
      <c r="SKT51" s="1847"/>
      <c r="SKU51" s="1847">
        <f t="shared" ref="SKU51" si="14760">SKS51*$C$51</f>
        <v>1.8455187866843547E+74</v>
      </c>
      <c r="SKV51" s="1847"/>
      <c r="SKW51" s="1847">
        <f t="shared" ref="SKW51" si="14761">SKU51*$C$51</f>
        <v>1.8916567563514634E+74</v>
      </c>
      <c r="SKX51" s="1847"/>
      <c r="SKY51" s="1847">
        <f t="shared" ref="SKY51" si="14762">SKW51*$C$51</f>
        <v>1.9389481752602498E+74</v>
      </c>
      <c r="SKZ51" s="1847"/>
      <c r="SLA51" s="1847">
        <f t="shared" ref="SLA51" si="14763">SKY51*$C$51</f>
        <v>1.987421879641756E+74</v>
      </c>
      <c r="SLB51" s="1847"/>
      <c r="SLC51" s="1847">
        <f t="shared" ref="SLC51" si="14764">SLA51*$C$51</f>
        <v>2.0371074266327998E+74</v>
      </c>
      <c r="SLD51" s="1847"/>
      <c r="SLE51" s="1847">
        <f t="shared" ref="SLE51" si="14765">SLC51*$C$51</f>
        <v>2.0880351122986195E+74</v>
      </c>
      <c r="SLF51" s="1847"/>
      <c r="SLG51" s="1847">
        <f t="shared" ref="SLG51" si="14766">SLE51*$C$51</f>
        <v>2.1402359901060848E+74</v>
      </c>
      <c r="SLH51" s="1847"/>
      <c r="SLI51" s="1847">
        <f t="shared" ref="SLI51" si="14767">SLG51*$C$51</f>
        <v>2.1937418898587367E+74</v>
      </c>
      <c r="SLJ51" s="1847"/>
      <c r="SLK51" s="1847">
        <f t="shared" ref="SLK51" si="14768">SLI51*$C$51</f>
        <v>2.2485854371052047E+74</v>
      </c>
      <c r="SLL51" s="1847"/>
      <c r="SLM51" s="1847">
        <f t="shared" ref="SLM51" si="14769">SLK51*$C$51</f>
        <v>2.3048000730328348E+74</v>
      </c>
      <c r="SLN51" s="1847"/>
      <c r="SLO51" s="1847">
        <f t="shared" ref="SLO51" si="14770">SLM51*$C$51</f>
        <v>2.3624200748586555E+74</v>
      </c>
      <c r="SLP51" s="1847"/>
      <c r="SLQ51" s="1847">
        <f t="shared" ref="SLQ51" si="14771">SLO51*$C$51</f>
        <v>2.4214805767301217E+74</v>
      </c>
      <c r="SLR51" s="1847"/>
      <c r="SLS51" s="1847">
        <f t="shared" ref="SLS51" si="14772">SLQ51*$C$51</f>
        <v>2.4820175911483746E+74</v>
      </c>
      <c r="SLT51" s="1847"/>
      <c r="SLU51" s="1847">
        <f t="shared" ref="SLU51" si="14773">SLS51*$C$51</f>
        <v>2.5440680309270837E+74</v>
      </c>
      <c r="SLV51" s="1847"/>
      <c r="SLW51" s="1847">
        <f t="shared" ref="SLW51" si="14774">SLU51*$C$51</f>
        <v>2.6076697317002603E+74</v>
      </c>
      <c r="SLX51" s="1847"/>
      <c r="SLY51" s="1847">
        <f t="shared" ref="SLY51" si="14775">SLW51*$C$51</f>
        <v>2.6728614749927667E+74</v>
      </c>
      <c r="SLZ51" s="1847"/>
      <c r="SMA51" s="1847">
        <f t="shared" ref="SMA51" si="14776">SLY51*$C$51</f>
        <v>2.7396830118675856E+74</v>
      </c>
      <c r="SMB51" s="1847"/>
      <c r="SMC51" s="1847">
        <f t="shared" ref="SMC51" si="14777">SMA51*$C$51</f>
        <v>2.8081750871642747E+74</v>
      </c>
      <c r="SMD51" s="1847"/>
      <c r="SME51" s="1847">
        <f t="shared" ref="SME51" si="14778">SMC51*$C$51</f>
        <v>2.8783794643433813E+74</v>
      </c>
      <c r="SMF51" s="1847"/>
      <c r="SMG51" s="1847">
        <f t="shared" ref="SMG51" si="14779">SME51*$C$51</f>
        <v>2.9503389509519658E+74</v>
      </c>
      <c r="SMH51" s="1847"/>
      <c r="SMI51" s="1847">
        <f t="shared" ref="SMI51" si="14780">SMG51*$C$51</f>
        <v>3.0240974247257649E+74</v>
      </c>
      <c r="SMJ51" s="1847"/>
      <c r="SMK51" s="1847">
        <f t="shared" ref="SMK51" si="14781">SMI51*$C$51</f>
        <v>3.0996998603439086E+74</v>
      </c>
      <c r="SML51" s="1847"/>
      <c r="SMM51" s="1847">
        <f t="shared" ref="SMM51" si="14782">SMK51*$C$51</f>
        <v>3.1771923568525061E+74</v>
      </c>
      <c r="SMN51" s="1847"/>
      <c r="SMO51" s="1847">
        <f t="shared" ref="SMO51" si="14783">SMM51*$C$51</f>
        <v>3.2566221657738185E+74</v>
      </c>
      <c r="SMP51" s="1847"/>
      <c r="SMQ51" s="1847">
        <f t="shared" ref="SMQ51" si="14784">SMO51*$C$51</f>
        <v>3.3380377199181637E+74</v>
      </c>
      <c r="SMR51" s="1847"/>
      <c r="SMS51" s="1847">
        <f t="shared" ref="SMS51" si="14785">SMQ51*$C$51</f>
        <v>3.4214886629161172E+74</v>
      </c>
      <c r="SMT51" s="1847"/>
      <c r="SMU51" s="1847">
        <f t="shared" ref="SMU51" si="14786">SMS51*$C$51</f>
        <v>3.5070258794890199E+74</v>
      </c>
      <c r="SMV51" s="1847"/>
      <c r="SMW51" s="1847">
        <f t="shared" ref="SMW51" si="14787">SMU51*$C$51</f>
        <v>3.5947015264762451E+74</v>
      </c>
      <c r="SMX51" s="1847"/>
      <c r="SMY51" s="1847">
        <f t="shared" ref="SMY51" si="14788">SMW51*$C$51</f>
        <v>3.684569064638151E+74</v>
      </c>
      <c r="SMZ51" s="1847"/>
      <c r="SNA51" s="1847">
        <f t="shared" ref="SNA51" si="14789">SMY51*$C$51</f>
        <v>3.7766832912541042E+74</v>
      </c>
      <c r="SNB51" s="1847"/>
      <c r="SNC51" s="1847">
        <f t="shared" ref="SNC51" si="14790">SNA51*$C$51</f>
        <v>3.8711003735354566E+74</v>
      </c>
      <c r="SND51" s="1847"/>
      <c r="SNE51" s="1847">
        <f t="shared" ref="SNE51" si="14791">SNC51*$C$51</f>
        <v>3.9678778828738425E+74</v>
      </c>
      <c r="SNF51" s="1847"/>
      <c r="SNG51" s="1847">
        <f t="shared" ref="SNG51" si="14792">SNE51*$C$51</f>
        <v>4.0670748299456881E+74</v>
      </c>
      <c r="SNH51" s="1847"/>
      <c r="SNI51" s="1847">
        <f t="shared" ref="SNI51" si="14793">SNG51*$C$51</f>
        <v>4.1687517006943297E+74</v>
      </c>
      <c r="SNJ51" s="1847"/>
      <c r="SNK51" s="1847">
        <f t="shared" ref="SNK51" si="14794">SNI51*$C$51</f>
        <v>4.2729704932116877E+74</v>
      </c>
      <c r="SNL51" s="1847"/>
      <c r="SNM51" s="1847">
        <f t="shared" ref="SNM51" si="14795">SNK51*$C$51</f>
        <v>4.3797947555419797E+74</v>
      </c>
      <c r="SNN51" s="1847"/>
      <c r="SNO51" s="1847">
        <f t="shared" ref="SNO51" si="14796">SNM51*$C$51</f>
        <v>4.4892896244305288E+74</v>
      </c>
      <c r="SNP51" s="1847"/>
      <c r="SNQ51" s="1847">
        <f t="shared" ref="SNQ51" si="14797">SNO51*$C$51</f>
        <v>4.6015218650412912E+74</v>
      </c>
      <c r="SNR51" s="1847"/>
      <c r="SNS51" s="1847">
        <f t="shared" ref="SNS51" si="14798">SNQ51*$C$51</f>
        <v>4.7165599116673233E+74</v>
      </c>
      <c r="SNT51" s="1847"/>
      <c r="SNU51" s="1847">
        <f t="shared" ref="SNU51" si="14799">SNS51*$C$51</f>
        <v>4.8344739094590058E+74</v>
      </c>
      <c r="SNV51" s="1847"/>
      <c r="SNW51" s="1847">
        <f t="shared" ref="SNW51" si="14800">SNU51*$C$51</f>
        <v>4.95533575719548E+74</v>
      </c>
      <c r="SNX51" s="1847"/>
      <c r="SNY51" s="1847">
        <f t="shared" ref="SNY51" si="14801">SNW51*$C$51</f>
        <v>5.0792191511253667E+74</v>
      </c>
      <c r="SNZ51" s="1847"/>
      <c r="SOA51" s="1847">
        <f t="shared" ref="SOA51" si="14802">SNY51*$C$51</f>
        <v>5.2061996299035007E+74</v>
      </c>
      <c r="SOB51" s="1847"/>
      <c r="SOC51" s="1847">
        <f t="shared" ref="SOC51" si="14803">SOA51*$C$51</f>
        <v>5.3363546206510881E+74</v>
      </c>
      <c r="SOD51" s="1847"/>
      <c r="SOE51" s="1847">
        <f t="shared" ref="SOE51" si="14804">SOC51*$C$51</f>
        <v>5.4697634861673649E+74</v>
      </c>
      <c r="SOF51" s="1847"/>
      <c r="SOG51" s="1847">
        <f t="shared" ref="SOG51" si="14805">SOE51*$C$51</f>
        <v>5.6065075733215489E+74</v>
      </c>
      <c r="SOH51" s="1847"/>
      <c r="SOI51" s="1847">
        <f t="shared" ref="SOI51" si="14806">SOG51*$C$51</f>
        <v>5.7466702626545868E+74</v>
      </c>
      <c r="SOJ51" s="1847"/>
      <c r="SOK51" s="1847">
        <f t="shared" ref="SOK51" si="14807">SOI51*$C$51</f>
        <v>5.8903370192209513E+74</v>
      </c>
      <c r="SOL51" s="1847"/>
      <c r="SOM51" s="1847">
        <f t="shared" ref="SOM51" si="14808">SOK51*$C$51</f>
        <v>6.0375954447014749E+74</v>
      </c>
      <c r="SON51" s="1847"/>
      <c r="SOO51" s="1847">
        <f t="shared" ref="SOO51" si="14809">SOM51*$C$51</f>
        <v>6.1885353308190114E+74</v>
      </c>
      <c r="SOP51" s="1847"/>
      <c r="SOQ51" s="1847">
        <f t="shared" ref="SOQ51" si="14810">SOO51*$C$51</f>
        <v>6.343248714089486E+74</v>
      </c>
      <c r="SOR51" s="1847"/>
      <c r="SOS51" s="1847">
        <f t="shared" ref="SOS51" si="14811">SOQ51*$C$51</f>
        <v>6.5018299319417225E+74</v>
      </c>
      <c r="SOT51" s="1847"/>
      <c r="SOU51" s="1847">
        <f t="shared" ref="SOU51" si="14812">SOS51*$C$51</f>
        <v>6.6643756802402647E+74</v>
      </c>
      <c r="SOV51" s="1847"/>
      <c r="SOW51" s="1847">
        <f t="shared" ref="SOW51" si="14813">SOU51*$C$51</f>
        <v>6.8309850722462707E+74</v>
      </c>
      <c r="SOX51" s="1847"/>
      <c r="SOY51" s="1847">
        <f t="shared" ref="SOY51" si="14814">SOW51*$C$51</f>
        <v>7.0017596990524267E+74</v>
      </c>
      <c r="SOZ51" s="1847"/>
      <c r="SPA51" s="1847">
        <f t="shared" ref="SPA51" si="14815">SOY51*$C$51</f>
        <v>7.1768036915287367E+74</v>
      </c>
      <c r="SPB51" s="1847"/>
      <c r="SPC51" s="1847">
        <f t="shared" ref="SPC51" si="14816">SPA51*$C$51</f>
        <v>7.3562237838169548E+74</v>
      </c>
      <c r="SPD51" s="1847"/>
      <c r="SPE51" s="1847">
        <f t="shared" ref="SPE51" si="14817">SPC51*$C$51</f>
        <v>7.5401293784123781E+74</v>
      </c>
      <c r="SPF51" s="1847"/>
      <c r="SPG51" s="1847">
        <f t="shared" ref="SPG51" si="14818">SPE51*$C$51</f>
        <v>7.728632612872687E+74</v>
      </c>
      <c r="SPH51" s="1847"/>
      <c r="SPI51" s="1847">
        <f t="shared" ref="SPI51" si="14819">SPG51*$C$51</f>
        <v>7.9218484281945038E+74</v>
      </c>
      <c r="SPJ51" s="1847"/>
      <c r="SPK51" s="1847">
        <f t="shared" ref="SPK51" si="14820">SPI51*$C$51</f>
        <v>8.1198946388993657E+74</v>
      </c>
      <c r="SPL51" s="1847"/>
      <c r="SPM51" s="1847">
        <f t="shared" ref="SPM51" si="14821">SPK51*$C$51</f>
        <v>8.3228920048718487E+74</v>
      </c>
      <c r="SPN51" s="1847"/>
      <c r="SPO51" s="1847">
        <f t="shared" ref="SPO51" si="14822">SPM51*$C$51</f>
        <v>8.5309643049936445E+74</v>
      </c>
      <c r="SPP51" s="1847"/>
      <c r="SPQ51" s="1847">
        <f t="shared" ref="SPQ51" si="14823">SPO51*$C$51</f>
        <v>8.7442384126184846E+74</v>
      </c>
      <c r="SPR51" s="1847"/>
      <c r="SPS51" s="1847">
        <f t="shared" ref="SPS51" si="14824">SPQ51*$C$51</f>
        <v>8.9628443729339463E+74</v>
      </c>
      <c r="SPT51" s="1847"/>
      <c r="SPU51" s="1847">
        <f t="shared" ref="SPU51" si="14825">SPS51*$C$51</f>
        <v>9.1869154822572941E+74</v>
      </c>
      <c r="SPV51" s="1847"/>
      <c r="SPW51" s="1847">
        <f t="shared" ref="SPW51" si="14826">SPU51*$C$51</f>
        <v>9.4165883693137257E+74</v>
      </c>
      <c r="SPX51" s="1847"/>
      <c r="SPY51" s="1847">
        <f t="shared" ref="SPY51" si="14827">SPW51*$C$51</f>
        <v>9.6520030785465674E+74</v>
      </c>
      <c r="SPZ51" s="1847"/>
      <c r="SQA51" s="1847">
        <f t="shared" ref="SQA51" si="14828">SPY51*$C$51</f>
        <v>9.8933031555102314E+74</v>
      </c>
      <c r="SQB51" s="1847"/>
      <c r="SQC51" s="1847">
        <f t="shared" ref="SQC51" si="14829">SQA51*$C$51</f>
        <v>1.0140635734397987E+75</v>
      </c>
      <c r="SQD51" s="1847"/>
      <c r="SQE51" s="1847">
        <f t="shared" ref="SQE51" si="14830">SQC51*$C$51</f>
        <v>1.0394151627757936E+75</v>
      </c>
      <c r="SQF51" s="1847"/>
      <c r="SQG51" s="1847">
        <f t="shared" ref="SQG51" si="14831">SQE51*$C$51</f>
        <v>1.0654005418451882E+75</v>
      </c>
      <c r="SQH51" s="1847"/>
      <c r="SQI51" s="1847">
        <f t="shared" ref="SQI51" si="14832">SQG51*$C$51</f>
        <v>1.0920355553913178E+75</v>
      </c>
      <c r="SQJ51" s="1847"/>
      <c r="SQK51" s="1847">
        <f t="shared" ref="SQK51" si="14833">SQI51*$C$51</f>
        <v>1.1193364442761005E+75</v>
      </c>
      <c r="SQL51" s="1847"/>
      <c r="SQM51" s="1847">
        <f t="shared" ref="SQM51" si="14834">SQK51*$C$51</f>
        <v>1.1473198553830029E+75</v>
      </c>
      <c r="SQN51" s="1847"/>
      <c r="SQO51" s="1847">
        <f t="shared" ref="SQO51" si="14835">SQM51*$C$51</f>
        <v>1.1760028517675779E+75</v>
      </c>
      <c r="SQP51" s="1847"/>
      <c r="SQQ51" s="1847">
        <f t="shared" ref="SQQ51" si="14836">SQO51*$C$51</f>
        <v>1.2054029230617673E+75</v>
      </c>
      <c r="SQR51" s="1847"/>
      <c r="SQS51" s="1847">
        <f t="shared" ref="SQS51" si="14837">SQQ51*$C$51</f>
        <v>1.2355379961383115E+75</v>
      </c>
      <c r="SQT51" s="1847"/>
      <c r="SQU51" s="1847">
        <f t="shared" ref="SQU51" si="14838">SQS51*$C$51</f>
        <v>1.2664264460417692E+75</v>
      </c>
      <c r="SQV51" s="1847"/>
      <c r="SQW51" s="1847">
        <f t="shared" ref="SQW51" si="14839">SQU51*$C$51</f>
        <v>1.2980871071928134E+75</v>
      </c>
      <c r="SQX51" s="1847"/>
      <c r="SQY51" s="1847">
        <f t="shared" ref="SQY51" si="14840">SQW51*$C$51</f>
        <v>1.3305392848726335E+75</v>
      </c>
      <c r="SQZ51" s="1847"/>
      <c r="SRA51" s="1847">
        <f t="shared" ref="SRA51" si="14841">SQY51*$C$51</f>
        <v>1.3638027669944492E+75</v>
      </c>
      <c r="SRB51" s="1847"/>
      <c r="SRC51" s="1847">
        <f t="shared" ref="SRC51" si="14842">SRA51*$C$51</f>
        <v>1.3978978361693104E+75</v>
      </c>
      <c r="SRD51" s="1847"/>
      <c r="SRE51" s="1847">
        <f t="shared" ref="SRE51" si="14843">SRC51*$C$51</f>
        <v>1.432845282073543E+75</v>
      </c>
      <c r="SRF51" s="1847"/>
      <c r="SRG51" s="1847">
        <f t="shared" ref="SRG51" si="14844">SRE51*$C$51</f>
        <v>1.4686664141253815E+75</v>
      </c>
      <c r="SRH51" s="1847"/>
      <c r="SRI51" s="1847">
        <f t="shared" ref="SRI51" si="14845">SRG51*$C$51</f>
        <v>1.5053830744785159E+75</v>
      </c>
      <c r="SRJ51" s="1847"/>
      <c r="SRK51" s="1847">
        <f t="shared" ref="SRK51" si="14846">SRI51*$C$51</f>
        <v>1.5430176513404786E+75</v>
      </c>
      <c r="SRL51" s="1847"/>
      <c r="SRM51" s="1847">
        <f t="shared" ref="SRM51" si="14847">SRK51*$C$51</f>
        <v>1.5815930926239906E+75</v>
      </c>
      <c r="SRN51" s="1847"/>
      <c r="SRO51" s="1847">
        <f t="shared" ref="SRO51" si="14848">SRM51*$C$51</f>
        <v>1.6211329199395901E+75</v>
      </c>
      <c r="SRP51" s="1847"/>
      <c r="SRQ51" s="1847">
        <f t="shared" ref="SRQ51" si="14849">SRO51*$C$51</f>
        <v>1.6616612429380798E+75</v>
      </c>
      <c r="SRR51" s="1847"/>
      <c r="SRS51" s="1847">
        <f t="shared" ref="SRS51" si="14850">SRQ51*$C$51</f>
        <v>1.7032027740115316E+75</v>
      </c>
      <c r="SRT51" s="1847"/>
      <c r="SRU51" s="1847">
        <f t="shared" ref="SRU51" si="14851">SRS51*$C$51</f>
        <v>1.7457828433618197E+75</v>
      </c>
      <c r="SRV51" s="1847"/>
      <c r="SRW51" s="1847">
        <f t="shared" ref="SRW51" si="14852">SRU51*$C$51</f>
        <v>1.7894274144458652E+75</v>
      </c>
      <c r="SRX51" s="1847"/>
      <c r="SRY51" s="1847">
        <f t="shared" ref="SRY51" si="14853">SRW51*$C$51</f>
        <v>1.8341630998070115E+75</v>
      </c>
      <c r="SRZ51" s="1847"/>
      <c r="SSA51" s="1847">
        <f t="shared" ref="SSA51" si="14854">SRY51*$C$51</f>
        <v>1.8800171773021864E+75</v>
      </c>
      <c r="SSB51" s="1847"/>
      <c r="SSC51" s="1847">
        <f t="shared" ref="SSC51" si="14855">SSA51*$C$51</f>
        <v>1.9270176067347407E+75</v>
      </c>
      <c r="SSD51" s="1847"/>
      <c r="SSE51" s="1847">
        <f t="shared" ref="SSE51" si="14856">SSC51*$C$51</f>
        <v>1.9751930469031092E+75</v>
      </c>
      <c r="SSF51" s="1847"/>
      <c r="SSG51" s="1847">
        <f t="shared" ref="SSG51" si="14857">SSE51*$C$51</f>
        <v>2.0245728730756868E+75</v>
      </c>
      <c r="SSH51" s="1847"/>
      <c r="SSI51" s="1847">
        <f t="shared" ref="SSI51" si="14858">SSG51*$C$51</f>
        <v>2.0751871949025789E+75</v>
      </c>
      <c r="SSJ51" s="1847"/>
      <c r="SSK51" s="1847">
        <f t="shared" ref="SSK51" si="14859">SSI51*$C$51</f>
        <v>2.1270668747751431E+75</v>
      </c>
      <c r="SSL51" s="1847"/>
      <c r="SSM51" s="1847">
        <f t="shared" ref="SSM51" si="14860">SSK51*$C$51</f>
        <v>2.1802435466445214E+75</v>
      </c>
      <c r="SSN51" s="1847"/>
      <c r="SSO51" s="1847">
        <f t="shared" ref="SSO51" si="14861">SSM51*$C$51</f>
        <v>2.2347496353106344E+75</v>
      </c>
      <c r="SSP51" s="1847"/>
      <c r="SSQ51" s="1847">
        <f t="shared" ref="SSQ51" si="14862">SSO51*$C$51</f>
        <v>2.2906183761933999E+75</v>
      </c>
      <c r="SSR51" s="1847"/>
      <c r="SSS51" s="1847">
        <f t="shared" ref="SSS51" si="14863">SSQ51*$C$51</f>
        <v>2.3478838355982348E+75</v>
      </c>
      <c r="SST51" s="1847"/>
      <c r="SSU51" s="1847">
        <f t="shared" ref="SSU51" si="14864">SSS51*$C$51</f>
        <v>2.4065809314881906E+75</v>
      </c>
      <c r="SSV51" s="1847"/>
      <c r="SSW51" s="1847">
        <f t="shared" ref="SSW51" si="14865">SSU51*$C$51</f>
        <v>2.4667454547753953E+75</v>
      </c>
      <c r="SSX51" s="1847"/>
      <c r="SSY51" s="1847">
        <f t="shared" ref="SSY51" si="14866">SSW51*$C$51</f>
        <v>2.5284140911447801E+75</v>
      </c>
      <c r="SSZ51" s="1847"/>
      <c r="STA51" s="1847">
        <f t="shared" ref="STA51" si="14867">SSY51*$C$51</f>
        <v>2.5916244434233994E+75</v>
      </c>
      <c r="STB51" s="1847"/>
      <c r="STC51" s="1847">
        <f t="shared" ref="STC51" si="14868">STA51*$C$51</f>
        <v>2.656415054508984E+75</v>
      </c>
      <c r="STD51" s="1847"/>
      <c r="STE51" s="1847">
        <f t="shared" ref="STE51" si="14869">STC51*$C$51</f>
        <v>2.7228254308717084E+75</v>
      </c>
      <c r="STF51" s="1847"/>
      <c r="STG51" s="1847">
        <f t="shared" ref="STG51" si="14870">STE51*$C$51</f>
        <v>2.7908960666435008E+75</v>
      </c>
      <c r="STH51" s="1847"/>
      <c r="STI51" s="1847">
        <f t="shared" ref="STI51" si="14871">STG51*$C$51</f>
        <v>2.860668468309588E+75</v>
      </c>
      <c r="STJ51" s="1847"/>
      <c r="STK51" s="1847">
        <f t="shared" ref="STK51" si="14872">STI51*$C$51</f>
        <v>2.9321851800173273E+75</v>
      </c>
      <c r="STL51" s="1847"/>
      <c r="STM51" s="1847">
        <f t="shared" ref="STM51" si="14873">STK51*$C$51</f>
        <v>3.0054898095177603E+75</v>
      </c>
      <c r="STN51" s="1847"/>
      <c r="STO51" s="1847">
        <f t="shared" ref="STO51" si="14874">STM51*$C$51</f>
        <v>3.0806270547557039E+75</v>
      </c>
      <c r="STP51" s="1847"/>
      <c r="STQ51" s="1847">
        <f t="shared" ref="STQ51" si="14875">STO51*$C$51</f>
        <v>3.1576427311245961E+75</v>
      </c>
      <c r="STR51" s="1847"/>
      <c r="STS51" s="1847">
        <f t="shared" ref="STS51" si="14876">STQ51*$C$51</f>
        <v>3.2365837994027108E+75</v>
      </c>
      <c r="STT51" s="1847"/>
      <c r="STU51" s="1847">
        <f t="shared" ref="STU51" si="14877">STS51*$C$51</f>
        <v>3.3174983943877784E+75</v>
      </c>
      <c r="STV51" s="1847"/>
      <c r="STW51" s="1847">
        <f t="shared" ref="STW51" si="14878">STU51*$C$51</f>
        <v>3.4004358542474727E+75</v>
      </c>
      <c r="STX51" s="1847"/>
      <c r="STY51" s="1847">
        <f t="shared" ref="STY51" si="14879">STW51*$C$51</f>
        <v>3.485446750603659E+75</v>
      </c>
      <c r="STZ51" s="1847"/>
      <c r="SUA51" s="1847">
        <f t="shared" ref="SUA51" si="14880">STY51*$C$51</f>
        <v>3.5725829193687503E+75</v>
      </c>
      <c r="SUB51" s="1847"/>
      <c r="SUC51" s="1847">
        <f t="shared" ref="SUC51" si="14881">SUA51*$C$51</f>
        <v>3.6618974923529691E+75</v>
      </c>
      <c r="SUD51" s="1847"/>
      <c r="SUE51" s="1847">
        <f t="shared" ref="SUE51" si="14882">SUC51*$C$51</f>
        <v>3.7534449296617928E+75</v>
      </c>
      <c r="SUF51" s="1847"/>
      <c r="SUG51" s="1847">
        <f t="shared" ref="SUG51" si="14883">SUE51*$C$51</f>
        <v>3.8472810529033369E+75</v>
      </c>
      <c r="SUH51" s="1847"/>
      <c r="SUI51" s="1847">
        <f t="shared" ref="SUI51" si="14884">SUG51*$C$51</f>
        <v>3.9434630792259197E+75</v>
      </c>
      <c r="SUJ51" s="1847"/>
      <c r="SUK51" s="1847">
        <f t="shared" ref="SUK51" si="14885">SUI51*$C$51</f>
        <v>4.0420496562065675E+75</v>
      </c>
      <c r="SUL51" s="1847"/>
      <c r="SUM51" s="1847">
        <f t="shared" ref="SUM51" si="14886">SUK51*$C$51</f>
        <v>4.1431008976117315E+75</v>
      </c>
      <c r="SUN51" s="1847"/>
      <c r="SUO51" s="1847">
        <f t="shared" ref="SUO51" si="14887">SUM51*$C$51</f>
        <v>4.2466784200520247E+75</v>
      </c>
      <c r="SUP51" s="1847"/>
      <c r="SUQ51" s="1847">
        <f t="shared" ref="SUQ51" si="14888">SUO51*$C$51</f>
        <v>4.3528453805533247E+75</v>
      </c>
      <c r="SUR51" s="1847"/>
      <c r="SUS51" s="1847">
        <f t="shared" ref="SUS51" si="14889">SUQ51*$C$51</f>
        <v>4.4616665150671577E+75</v>
      </c>
      <c r="SUT51" s="1847"/>
      <c r="SUU51" s="1847">
        <f t="shared" ref="SUU51" si="14890">SUS51*$C$51</f>
        <v>4.5732081779438366E+75</v>
      </c>
      <c r="SUV51" s="1847"/>
      <c r="SUW51" s="1847">
        <f t="shared" ref="SUW51" si="14891">SUU51*$C$51</f>
        <v>4.6875383823924325E+75</v>
      </c>
      <c r="SUX51" s="1847"/>
      <c r="SUY51" s="1847">
        <f t="shared" ref="SUY51" si="14892">SUW51*$C$51</f>
        <v>4.8047268419522433E+75</v>
      </c>
      <c r="SUZ51" s="1847"/>
      <c r="SVA51" s="1847">
        <f t="shared" ref="SVA51" si="14893">SUY51*$C$51</f>
        <v>4.9248450130010488E+75</v>
      </c>
      <c r="SVB51" s="1847"/>
      <c r="SVC51" s="1847">
        <f t="shared" ref="SVC51" si="14894">SVA51*$C$51</f>
        <v>5.0479661383260743E+75</v>
      </c>
      <c r="SVD51" s="1847"/>
      <c r="SVE51" s="1847">
        <f t="shared" ref="SVE51" si="14895">SVC51*$C$51</f>
        <v>5.1741652917842259E+75</v>
      </c>
      <c r="SVF51" s="1847"/>
      <c r="SVG51" s="1847">
        <f t="shared" ref="SVG51" si="14896">SVE51*$C$51</f>
        <v>5.3035194240788312E+75</v>
      </c>
      <c r="SVH51" s="1847"/>
      <c r="SVI51" s="1847">
        <f t="shared" ref="SVI51" si="14897">SVG51*$C$51</f>
        <v>5.4361074096808016E+75</v>
      </c>
      <c r="SVJ51" s="1847"/>
      <c r="SVK51" s="1847">
        <f t="shared" ref="SVK51" si="14898">SVI51*$C$51</f>
        <v>5.5720100949228209E+75</v>
      </c>
      <c r="SVL51" s="1847"/>
      <c r="SVM51" s="1847">
        <f t="shared" ref="SVM51" si="14899">SVK51*$C$51</f>
        <v>5.7113103472958913E+75</v>
      </c>
      <c r="SVN51" s="1847"/>
      <c r="SVO51" s="1847">
        <f t="shared" ref="SVO51" si="14900">SVM51*$C$51</f>
        <v>5.854093105978288E+75</v>
      </c>
      <c r="SVP51" s="1847"/>
      <c r="SVQ51" s="1847">
        <f t="shared" ref="SVQ51" si="14901">SVO51*$C$51</f>
        <v>6.0004454336277449E+75</v>
      </c>
      <c r="SVR51" s="1847"/>
      <c r="SVS51" s="1847">
        <f t="shared" ref="SVS51" si="14902">SVQ51*$C$51</f>
        <v>6.1504565694684378E+75</v>
      </c>
      <c r="SVT51" s="1847"/>
      <c r="SVU51" s="1847">
        <f t="shared" ref="SVU51" si="14903">SVS51*$C$51</f>
        <v>6.3042179837051483E+75</v>
      </c>
      <c r="SVV51" s="1847"/>
      <c r="SVW51" s="1847">
        <f t="shared" ref="SVW51" si="14904">SVU51*$C$51</f>
        <v>6.4618234332977766E+75</v>
      </c>
      <c r="SVX51" s="1847"/>
      <c r="SVY51" s="1847">
        <f t="shared" ref="SVY51" si="14905">SVW51*$C$51</f>
        <v>6.6233690191302202E+75</v>
      </c>
      <c r="SVZ51" s="1847"/>
      <c r="SWA51" s="1847">
        <f t="shared" ref="SWA51" si="14906">SVY51*$C$51</f>
        <v>6.7889532446084752E+75</v>
      </c>
      <c r="SWB51" s="1847"/>
      <c r="SWC51" s="1847">
        <f t="shared" ref="SWC51" si="14907">SWA51*$C$51</f>
        <v>6.9586770757236867E+75</v>
      </c>
      <c r="SWD51" s="1847"/>
      <c r="SWE51" s="1847">
        <f t="shared" ref="SWE51" si="14908">SWC51*$C$51</f>
        <v>7.132644002616778E+75</v>
      </c>
      <c r="SWF51" s="1847"/>
      <c r="SWG51" s="1847">
        <f t="shared" ref="SWG51" si="14909">SWE51*$C$51</f>
        <v>7.3109601026821965E+75</v>
      </c>
      <c r="SWH51" s="1847"/>
      <c r="SWI51" s="1847">
        <f t="shared" ref="SWI51" si="14910">SWG51*$C$51</f>
        <v>7.4937341052492507E+75</v>
      </c>
      <c r="SWJ51" s="1847"/>
      <c r="SWK51" s="1847">
        <f t="shared" ref="SWK51" si="14911">SWI51*$C$51</f>
        <v>7.6810774578804821E+75</v>
      </c>
      <c r="SWL51" s="1847"/>
      <c r="SWM51" s="1847">
        <f t="shared" ref="SWM51" si="14912">SWK51*$C$51</f>
        <v>7.8731043943274931E+75</v>
      </c>
      <c r="SWN51" s="1847"/>
      <c r="SWO51" s="1847">
        <f t="shared" ref="SWO51" si="14913">SWM51*$C$51</f>
        <v>8.0699320041856801E+75</v>
      </c>
      <c r="SWP51" s="1847"/>
      <c r="SWQ51" s="1847">
        <f t="shared" ref="SWQ51" si="14914">SWO51*$C$51</f>
        <v>8.2716803042903218E+75</v>
      </c>
      <c r="SWR51" s="1847"/>
      <c r="SWS51" s="1847">
        <f t="shared" ref="SWS51" si="14915">SWQ51*$C$51</f>
        <v>8.4784723118975791E+75</v>
      </c>
      <c r="SWT51" s="1847"/>
      <c r="SWU51" s="1847">
        <f t="shared" ref="SWU51" si="14916">SWS51*$C$51</f>
        <v>8.6904341196950182E+75</v>
      </c>
      <c r="SWV51" s="1847"/>
      <c r="SWW51" s="1847">
        <f t="shared" ref="SWW51" si="14917">SWU51*$C$51</f>
        <v>8.9076949726873927E+75</v>
      </c>
      <c r="SWX51" s="1847"/>
      <c r="SWY51" s="1847">
        <f t="shared" ref="SWY51" si="14918">SWW51*$C$51</f>
        <v>9.130387347004577E+75</v>
      </c>
      <c r="SWZ51" s="1847"/>
      <c r="SXA51" s="1847">
        <f t="shared" ref="SXA51" si="14919">SWY51*$C$51</f>
        <v>9.35864703067969E+75</v>
      </c>
      <c r="SXB51" s="1847"/>
      <c r="SXC51" s="1847">
        <f t="shared" ref="SXC51" si="14920">SXA51*$C$51</f>
        <v>9.592613206446681E+75</v>
      </c>
      <c r="SXD51" s="1847"/>
      <c r="SXE51" s="1847">
        <f t="shared" ref="SXE51" si="14921">SXC51*$C$51</f>
        <v>9.832428536607847E+75</v>
      </c>
      <c r="SXF51" s="1847"/>
      <c r="SXG51" s="1847">
        <f t="shared" ref="SXG51" si="14922">SXE51*$C$51</f>
        <v>1.0078239250023043E+76</v>
      </c>
      <c r="SXH51" s="1847"/>
      <c r="SXI51" s="1847">
        <f t="shared" ref="SXI51" si="14923">SXG51*$C$51</f>
        <v>1.0330195231273617E+76</v>
      </c>
      <c r="SXJ51" s="1847"/>
      <c r="SXK51" s="1847">
        <f t="shared" ref="SXK51" si="14924">SXI51*$C$51</f>
        <v>1.0588450112055458E+76</v>
      </c>
      <c r="SXL51" s="1847"/>
      <c r="SXM51" s="1847">
        <f t="shared" ref="SXM51" si="14925">SXK51*$C$51</f>
        <v>1.0853161364856842E+76</v>
      </c>
      <c r="SXN51" s="1847"/>
      <c r="SXO51" s="1847">
        <f t="shared" ref="SXO51" si="14926">SXM51*$C$51</f>
        <v>1.1124490398978262E+76</v>
      </c>
      <c r="SXP51" s="1847"/>
      <c r="SXQ51" s="1847">
        <f t="shared" ref="SXQ51" si="14927">SXO51*$C$51</f>
        <v>1.1402602658952718E+76</v>
      </c>
      <c r="SXR51" s="1847"/>
      <c r="SXS51" s="1847">
        <f t="shared" ref="SXS51" si="14928">SXQ51*$C$51</f>
        <v>1.1687667725426534E+76</v>
      </c>
      <c r="SXT51" s="1847"/>
      <c r="SXU51" s="1847">
        <f t="shared" ref="SXU51" si="14929">SXS51*$C$51</f>
        <v>1.1979859418562196E+76</v>
      </c>
      <c r="SXV51" s="1847"/>
      <c r="SXW51" s="1847">
        <f t="shared" ref="SXW51" si="14930">SXU51*$C$51</f>
        <v>1.2279355904026249E+76</v>
      </c>
      <c r="SXX51" s="1847"/>
      <c r="SXY51" s="1847">
        <f t="shared" ref="SXY51" si="14931">SXW51*$C$51</f>
        <v>1.2586339801626905E+76</v>
      </c>
      <c r="SXZ51" s="1847"/>
      <c r="SYA51" s="1847">
        <f t="shared" ref="SYA51" si="14932">SXY51*$C$51</f>
        <v>1.2900998296667576E+76</v>
      </c>
      <c r="SYB51" s="1847"/>
      <c r="SYC51" s="1847">
        <f t="shared" ref="SYC51" si="14933">SYA51*$C$51</f>
        <v>1.3223523254084265E+76</v>
      </c>
      <c r="SYD51" s="1847"/>
      <c r="SYE51" s="1847">
        <f t="shared" ref="SYE51" si="14934">SYC51*$C$51</f>
        <v>1.355411133543637E+76</v>
      </c>
      <c r="SYF51" s="1847"/>
      <c r="SYG51" s="1847">
        <f t="shared" ref="SYG51" si="14935">SYE51*$C$51</f>
        <v>1.3892964118822278E+76</v>
      </c>
      <c r="SYH51" s="1847"/>
      <c r="SYI51" s="1847">
        <f t="shared" ref="SYI51" si="14936">SYG51*$C$51</f>
        <v>1.4240288221792833E+76</v>
      </c>
      <c r="SYJ51" s="1847"/>
      <c r="SYK51" s="1847">
        <f t="shared" ref="SYK51" si="14937">SYI51*$C$51</f>
        <v>1.4596295427337654E+76</v>
      </c>
      <c r="SYL51" s="1847"/>
      <c r="SYM51" s="1847">
        <f t="shared" ref="SYM51" si="14938">SYK51*$C$51</f>
        <v>1.4961202813021094E+76</v>
      </c>
      <c r="SYN51" s="1847"/>
      <c r="SYO51" s="1847">
        <f t="shared" ref="SYO51" si="14939">SYM51*$C$51</f>
        <v>1.5335232883346619E+76</v>
      </c>
      <c r="SYP51" s="1847"/>
      <c r="SYQ51" s="1847">
        <f t="shared" ref="SYQ51" si="14940">SYO51*$C$51</f>
        <v>1.5718613705430283E+76</v>
      </c>
      <c r="SYR51" s="1847"/>
      <c r="SYS51" s="1847">
        <f t="shared" ref="SYS51" si="14941">SYQ51*$C$51</f>
        <v>1.6111579048066037E+76</v>
      </c>
      <c r="SYT51" s="1847"/>
      <c r="SYU51" s="1847">
        <f t="shared" ref="SYU51" si="14942">SYS51*$C$51</f>
        <v>1.6514368524267688E+76</v>
      </c>
      <c r="SYV51" s="1847"/>
      <c r="SYW51" s="1847">
        <f t="shared" ref="SYW51" si="14943">SYU51*$C$51</f>
        <v>1.6927227737374378E+76</v>
      </c>
      <c r="SYX51" s="1847"/>
      <c r="SYY51" s="1847">
        <f t="shared" ref="SYY51" si="14944">SYW51*$C$51</f>
        <v>1.7350408430808736E+76</v>
      </c>
      <c r="SYZ51" s="1847"/>
      <c r="SZA51" s="1847">
        <f t="shared" ref="SZA51" si="14945">SYY51*$C$51</f>
        <v>1.7784168641578951E+76</v>
      </c>
      <c r="SZB51" s="1847"/>
      <c r="SZC51" s="1847">
        <f t="shared" ref="SZC51" si="14946">SZA51*$C$51</f>
        <v>1.8228772857618425E+76</v>
      </c>
      <c r="SZD51" s="1847"/>
      <c r="SZE51" s="1847">
        <f t="shared" ref="SZE51" si="14947">SZC51*$C$51</f>
        <v>1.8684492179058882E+76</v>
      </c>
      <c r="SZF51" s="1847"/>
      <c r="SZG51" s="1847">
        <f t="shared" ref="SZG51" si="14948">SZE51*$C$51</f>
        <v>1.9151604483535353E+76</v>
      </c>
      <c r="SZH51" s="1847"/>
      <c r="SZI51" s="1847">
        <f t="shared" ref="SZI51" si="14949">SZG51*$C$51</f>
        <v>1.9630394595623736E+76</v>
      </c>
      <c r="SZJ51" s="1847"/>
      <c r="SZK51" s="1847">
        <f t="shared" ref="SZK51" si="14950">SZI51*$C$51</f>
        <v>2.0121154460514328E+76</v>
      </c>
      <c r="SZL51" s="1847"/>
      <c r="SZM51" s="1847">
        <f t="shared" ref="SZM51" si="14951">SZK51*$C$51</f>
        <v>2.0624183322027184E+76</v>
      </c>
      <c r="SZN51" s="1847"/>
      <c r="SZO51" s="1847">
        <f t="shared" ref="SZO51" si="14952">SZM51*$C$51</f>
        <v>2.1139787905077863E+76</v>
      </c>
      <c r="SZP51" s="1847"/>
      <c r="SZQ51" s="1847">
        <f t="shared" ref="SZQ51" si="14953">SZO51*$C$51</f>
        <v>2.1668282602704807E+76</v>
      </c>
      <c r="SZR51" s="1847"/>
      <c r="SZS51" s="1847">
        <f t="shared" ref="SZS51" si="14954">SZQ51*$C$51</f>
        <v>2.2209989667772424E+76</v>
      </c>
      <c r="SZT51" s="1847"/>
      <c r="SZU51" s="1847">
        <f t="shared" ref="SZU51" si="14955">SZS51*$C$51</f>
        <v>2.2765239409466734E+76</v>
      </c>
      <c r="SZV51" s="1847"/>
      <c r="SZW51" s="1847">
        <f t="shared" ref="SZW51" si="14956">SZU51*$C$51</f>
        <v>2.33343703947034E+76</v>
      </c>
      <c r="SZX51" s="1847"/>
      <c r="SZY51" s="1847">
        <f t="shared" ref="SZY51" si="14957">SZW51*$C$51</f>
        <v>2.3917729654570984E+76</v>
      </c>
      <c r="SZZ51" s="1847"/>
      <c r="TAA51" s="1847">
        <f t="shared" ref="TAA51" si="14958">SZY51*$C$51</f>
        <v>2.4515672895935256E+76</v>
      </c>
      <c r="TAB51" s="1847"/>
      <c r="TAC51" s="1847">
        <f t="shared" ref="TAC51" si="14959">TAA51*$C$51</f>
        <v>2.5128564718333637E+76</v>
      </c>
      <c r="TAD51" s="1847"/>
      <c r="TAE51" s="1847">
        <f t="shared" ref="TAE51" si="14960">TAC51*$C$51</f>
        <v>2.5756778836291975E+76</v>
      </c>
      <c r="TAF51" s="1847"/>
      <c r="TAG51" s="1847">
        <f t="shared" ref="TAG51" si="14961">TAE51*$C$51</f>
        <v>2.6400698307199273E+76</v>
      </c>
      <c r="TAH51" s="1847"/>
      <c r="TAI51" s="1847">
        <f t="shared" ref="TAI51" si="14962">TAG51*$C$51</f>
        <v>2.7060715764879253E+76</v>
      </c>
      <c r="TAJ51" s="1847"/>
      <c r="TAK51" s="1847">
        <f t="shared" ref="TAK51" si="14963">TAI51*$C$51</f>
        <v>2.7737233659001231E+76</v>
      </c>
      <c r="TAL51" s="1847"/>
      <c r="TAM51" s="1847">
        <f t="shared" ref="TAM51" si="14964">TAK51*$C$51</f>
        <v>2.8430664500476258E+76</v>
      </c>
      <c r="TAN51" s="1847"/>
      <c r="TAO51" s="1847">
        <f t="shared" ref="TAO51" si="14965">TAM51*$C$51</f>
        <v>2.9141431112988164E+76</v>
      </c>
      <c r="TAP51" s="1847"/>
      <c r="TAQ51" s="1847">
        <f t="shared" ref="TAQ51" si="14966">TAO51*$C$51</f>
        <v>2.9869966890812864E+76</v>
      </c>
      <c r="TAR51" s="1847"/>
      <c r="TAS51" s="1847">
        <f t="shared" ref="TAS51" si="14967">TAQ51*$C$51</f>
        <v>3.0616716063083184E+76</v>
      </c>
      <c r="TAT51" s="1847"/>
      <c r="TAU51" s="1847">
        <f t="shared" ref="TAU51" si="14968">TAS51*$C$51</f>
        <v>3.138213396466026E+76</v>
      </c>
      <c r="TAV51" s="1847"/>
      <c r="TAW51" s="1847">
        <f t="shared" ref="TAW51" si="14969">TAU51*$C$51</f>
        <v>3.2166687313776762E+76</v>
      </c>
      <c r="TAX51" s="1847"/>
      <c r="TAY51" s="1847">
        <f t="shared" ref="TAY51" si="14970">TAW51*$C$51</f>
        <v>3.2970854496621179E+76</v>
      </c>
      <c r="TAZ51" s="1847"/>
      <c r="TBA51" s="1847">
        <f t="shared" ref="TBA51" si="14971">TAY51*$C$51</f>
        <v>3.3795125859036706E+76</v>
      </c>
      <c r="TBB51" s="1847"/>
      <c r="TBC51" s="1847">
        <f t="shared" ref="TBC51" si="14972">TBA51*$C$51</f>
        <v>3.4640004005512623E+76</v>
      </c>
      <c r="TBD51" s="1847"/>
      <c r="TBE51" s="1847">
        <f t="shared" ref="TBE51" si="14973">TBC51*$C$51</f>
        <v>3.5506004105650435E+76</v>
      </c>
      <c r="TBF51" s="1847"/>
      <c r="TBG51" s="1847">
        <f t="shared" ref="TBG51" si="14974">TBE51*$C$51</f>
        <v>3.6393654208291693E+76</v>
      </c>
      <c r="TBH51" s="1847"/>
      <c r="TBI51" s="1847">
        <f t="shared" ref="TBI51" si="14975">TBG51*$C$51</f>
        <v>3.7303495563498981E+76</v>
      </c>
      <c r="TBJ51" s="1847"/>
      <c r="TBK51" s="1847">
        <f t="shared" ref="TBK51" si="14976">TBI51*$C$51</f>
        <v>3.8236082952586451E+76</v>
      </c>
      <c r="TBL51" s="1847"/>
      <c r="TBM51" s="1847">
        <f t="shared" ref="TBM51" si="14977">TBK51*$C$51</f>
        <v>3.9191985026401109E+76</v>
      </c>
      <c r="TBN51" s="1847"/>
      <c r="TBO51" s="1847">
        <f t="shared" ref="TBO51" si="14978">TBM51*$C$51</f>
        <v>4.0171784652061133E+76</v>
      </c>
      <c r="TBP51" s="1847"/>
      <c r="TBQ51" s="1847">
        <f t="shared" ref="TBQ51" si="14979">TBO51*$C$51</f>
        <v>4.1176079268362658E+76</v>
      </c>
      <c r="TBR51" s="1847"/>
      <c r="TBS51" s="1847">
        <f t="shared" ref="TBS51" si="14980">TBQ51*$C$51</f>
        <v>4.2205481250071721E+76</v>
      </c>
      <c r="TBT51" s="1847"/>
      <c r="TBU51" s="1847">
        <f t="shared" ref="TBU51" si="14981">TBS51*$C$51</f>
        <v>4.3260618281323509E+76</v>
      </c>
      <c r="TBV51" s="1847"/>
      <c r="TBW51" s="1847">
        <f t="shared" ref="TBW51" si="14982">TBU51*$C$51</f>
        <v>4.434213373835659E+76</v>
      </c>
      <c r="TBX51" s="1847"/>
      <c r="TBY51" s="1847">
        <f t="shared" ref="TBY51" si="14983">TBW51*$C$51</f>
        <v>4.5450687081815499E+76</v>
      </c>
      <c r="TBZ51" s="1847"/>
      <c r="TCA51" s="1847">
        <f t="shared" ref="TCA51" si="14984">TBY51*$C$51</f>
        <v>4.658695425886088E+76</v>
      </c>
      <c r="TCB51" s="1847"/>
      <c r="TCC51" s="1847">
        <f t="shared" ref="TCC51" si="14985">TCA51*$C$51</f>
        <v>4.77516281153324E+76</v>
      </c>
      <c r="TCD51" s="1847"/>
      <c r="TCE51" s="1847">
        <f t="shared" ref="TCE51" si="14986">TCC51*$C$51</f>
        <v>4.8945418818215705E+76</v>
      </c>
      <c r="TCF51" s="1847"/>
      <c r="TCG51" s="1847">
        <f t="shared" ref="TCG51" si="14987">TCE51*$C$51</f>
        <v>5.0169054288671092E+76</v>
      </c>
      <c r="TCH51" s="1847"/>
      <c r="TCI51" s="1847">
        <f t="shared" ref="TCI51" si="14988">TCG51*$C$51</f>
        <v>5.1423280645887868E+76</v>
      </c>
      <c r="TCJ51" s="1847"/>
      <c r="TCK51" s="1847">
        <f t="shared" ref="TCK51" si="14989">TCI51*$C$51</f>
        <v>5.2708862662035062E+76</v>
      </c>
      <c r="TCL51" s="1847"/>
      <c r="TCM51" s="1847">
        <f t="shared" ref="TCM51" si="14990">TCK51*$C$51</f>
        <v>5.4026584228585935E+76</v>
      </c>
      <c r="TCN51" s="1847"/>
      <c r="TCO51" s="1847">
        <f t="shared" ref="TCO51" si="14991">TCM51*$C$51</f>
        <v>5.5377248834300578E+76</v>
      </c>
      <c r="TCP51" s="1847"/>
      <c r="TCQ51" s="1847">
        <f t="shared" ref="TCQ51" si="14992">TCO51*$C$51</f>
        <v>5.6761680055158089E+76</v>
      </c>
      <c r="TCR51" s="1847"/>
      <c r="TCS51" s="1847">
        <f t="shared" ref="TCS51" si="14993">TCQ51*$C$51</f>
        <v>5.818072205653703E+76</v>
      </c>
      <c r="TCT51" s="1847"/>
      <c r="TCU51" s="1847">
        <f t="shared" ref="TCU51" si="14994">TCS51*$C$51</f>
        <v>5.9635240107950455E+76</v>
      </c>
      <c r="TCV51" s="1847"/>
      <c r="TCW51" s="1847">
        <f t="shared" ref="TCW51" si="14995">TCU51*$C$51</f>
        <v>6.1126121110649208E+76</v>
      </c>
      <c r="TCX51" s="1847"/>
      <c r="TCY51" s="1847">
        <f t="shared" ref="TCY51" si="14996">TCW51*$C$51</f>
        <v>6.265427413841543E+76</v>
      </c>
      <c r="TCZ51" s="1847"/>
      <c r="TDA51" s="1847">
        <f t="shared" ref="TDA51" si="14997">TCY51*$C$51</f>
        <v>6.4220630991875814E+76</v>
      </c>
      <c r="TDB51" s="1847"/>
      <c r="TDC51" s="1847">
        <f t="shared" ref="TDC51" si="14998">TDA51*$C$51</f>
        <v>6.5826146766672699E+76</v>
      </c>
      <c r="TDD51" s="1847"/>
      <c r="TDE51" s="1847">
        <f t="shared" ref="TDE51" si="14999">TDC51*$C$51</f>
        <v>6.7471800435839505E+76</v>
      </c>
      <c r="TDF51" s="1847"/>
      <c r="TDG51" s="1847">
        <f t="shared" ref="TDG51" si="15000">TDE51*$C$51</f>
        <v>6.9158595446735492E+76</v>
      </c>
      <c r="TDH51" s="1847"/>
      <c r="TDI51" s="1847">
        <f t="shared" ref="TDI51" si="15001">TDG51*$C$51</f>
        <v>7.0887560332903873E+76</v>
      </c>
      <c r="TDJ51" s="1847"/>
      <c r="TDK51" s="1847">
        <f t="shared" ref="TDK51" si="15002">TDI51*$C$51</f>
        <v>7.2659749341226459E+76</v>
      </c>
      <c r="TDL51" s="1847"/>
      <c r="TDM51" s="1847">
        <f t="shared" ref="TDM51" si="15003">TDK51*$C$51</f>
        <v>7.4476243074757118E+76</v>
      </c>
      <c r="TDN51" s="1847"/>
      <c r="TDO51" s="1847">
        <f t="shared" ref="TDO51" si="15004">TDM51*$C$51</f>
        <v>7.6338149151626034E+76</v>
      </c>
      <c r="TDP51" s="1847"/>
      <c r="TDQ51" s="1847">
        <f t="shared" ref="TDQ51" si="15005">TDO51*$C$51</f>
        <v>7.8246602880416684E+76</v>
      </c>
      <c r="TDR51" s="1847"/>
      <c r="TDS51" s="1847">
        <f t="shared" ref="TDS51" si="15006">TDQ51*$C$51</f>
        <v>8.0202767952427093E+76</v>
      </c>
      <c r="TDT51" s="1847"/>
      <c r="TDU51" s="1847">
        <f t="shared" ref="TDU51" si="15007">TDS51*$C$51</f>
        <v>8.2207837151237764E+76</v>
      </c>
      <c r="TDV51" s="1847"/>
      <c r="TDW51" s="1847">
        <f t="shared" ref="TDW51" si="15008">TDU51*$C$51</f>
        <v>8.4263033080018696E+76</v>
      </c>
      <c r="TDX51" s="1847"/>
      <c r="TDY51" s="1847">
        <f t="shared" ref="TDY51" si="15009">TDW51*$C$51</f>
        <v>8.6369608907019151E+76</v>
      </c>
      <c r="TDZ51" s="1847"/>
      <c r="TEA51" s="1847">
        <f t="shared" ref="TEA51" si="15010">TDY51*$C$51</f>
        <v>8.8528849129694623E+76</v>
      </c>
      <c r="TEB51" s="1847"/>
      <c r="TEC51" s="1847">
        <f t="shared" ref="TEC51" si="15011">TEA51*$C$51</f>
        <v>9.0742070357936982E+76</v>
      </c>
      <c r="TED51" s="1847"/>
      <c r="TEE51" s="1847">
        <f t="shared" ref="TEE51" si="15012">TEC51*$C$51</f>
        <v>9.3010622116885405E+76</v>
      </c>
      <c r="TEF51" s="1847"/>
      <c r="TEG51" s="1847">
        <f t="shared" ref="TEG51" si="15013">TEE51*$C$51</f>
        <v>9.5335887669807533E+76</v>
      </c>
      <c r="TEH51" s="1847"/>
      <c r="TEI51" s="1847">
        <f t="shared" ref="TEI51" si="15014">TEG51*$C$51</f>
        <v>9.7719284861552714E+76</v>
      </c>
      <c r="TEJ51" s="1847"/>
      <c r="TEK51" s="1847">
        <f t="shared" ref="TEK51" si="15015">TEI51*$C$51</f>
        <v>1.0016226698309152E+77</v>
      </c>
      <c r="TEL51" s="1847"/>
      <c r="TEM51" s="1847">
        <f t="shared" ref="TEM51" si="15016">TEK51*$C$51</f>
        <v>1.0266632365766879E+77</v>
      </c>
      <c r="TEN51" s="1847"/>
      <c r="TEO51" s="1847">
        <f t="shared" ref="TEO51" si="15017">TEM51*$C$51</f>
        <v>1.052329817491105E+77</v>
      </c>
      <c r="TEP51" s="1847"/>
      <c r="TEQ51" s="1847">
        <f t="shared" ref="TEQ51" si="15018">TEO51*$C$51</f>
        <v>1.0786380629283825E+77</v>
      </c>
      <c r="TER51" s="1847"/>
      <c r="TES51" s="1847">
        <f t="shared" ref="TES51" si="15019">TEQ51*$C$51</f>
        <v>1.105604014501592E+77</v>
      </c>
      <c r="TET51" s="1847"/>
      <c r="TEU51" s="1847">
        <f t="shared" ref="TEU51" si="15020">TES51*$C$51</f>
        <v>1.1332441148641317E+77</v>
      </c>
      <c r="TEV51" s="1847"/>
      <c r="TEW51" s="1847">
        <f t="shared" ref="TEW51" si="15021">TEU51*$C$51</f>
        <v>1.1615752177357348E+77</v>
      </c>
      <c r="TEX51" s="1847"/>
      <c r="TEY51" s="1847">
        <f t="shared" ref="TEY51" si="15022">TEW51*$C$51</f>
        <v>1.190614598179128E+77</v>
      </c>
      <c r="TEZ51" s="1847"/>
      <c r="TFA51" s="1847">
        <f t="shared" ref="TFA51" si="15023">TEY51*$C$51</f>
        <v>1.2203799631336062E+77</v>
      </c>
      <c r="TFB51" s="1847"/>
      <c r="TFC51" s="1847">
        <f t="shared" ref="TFC51" si="15024">TFA51*$C$51</f>
        <v>1.2508894622119461E+77</v>
      </c>
      <c r="TFD51" s="1847"/>
      <c r="TFE51" s="1847">
        <f t="shared" ref="TFE51" si="15025">TFC51*$C$51</f>
        <v>1.2821616987672446E+77</v>
      </c>
      <c r="TFF51" s="1847"/>
      <c r="TFG51" s="1847">
        <f t="shared" ref="TFG51" si="15026">TFE51*$C$51</f>
        <v>1.3142157412364256E+77</v>
      </c>
      <c r="TFH51" s="1847"/>
      <c r="TFI51" s="1847">
        <f t="shared" ref="TFI51" si="15027">TFG51*$C$51</f>
        <v>1.3470711347673362E+77</v>
      </c>
      <c r="TFJ51" s="1847"/>
      <c r="TFK51" s="1847">
        <f t="shared" ref="TFK51" si="15028">TFI51*$C$51</f>
        <v>1.3807479131365195E+77</v>
      </c>
      <c r="TFL51" s="1847"/>
      <c r="TFM51" s="1847">
        <f t="shared" ref="TFM51" si="15029">TFK51*$C$51</f>
        <v>1.4152666109649323E+77</v>
      </c>
      <c r="TFN51" s="1847"/>
      <c r="TFO51" s="1847">
        <f t="shared" ref="TFO51" si="15030">TFM51*$C$51</f>
        <v>1.4506482762390553E+77</v>
      </c>
      <c r="TFP51" s="1847"/>
      <c r="TFQ51" s="1847">
        <f t="shared" ref="TFQ51" si="15031">TFO51*$C$51</f>
        <v>1.4869144831450315E+77</v>
      </c>
      <c r="TFR51" s="1847"/>
      <c r="TFS51" s="1847">
        <f t="shared" ref="TFS51" si="15032">TFQ51*$C$51</f>
        <v>1.5240873452236571E+77</v>
      </c>
      <c r="TFT51" s="1847"/>
      <c r="TFU51" s="1847">
        <f t="shared" ref="TFU51" si="15033">TFS51*$C$51</f>
        <v>1.5621895288542484E+77</v>
      </c>
      <c r="TFV51" s="1847"/>
      <c r="TFW51" s="1847">
        <f t="shared" ref="TFW51" si="15034">TFU51*$C$51</f>
        <v>1.6012442670756044E+77</v>
      </c>
      <c r="TFX51" s="1847"/>
      <c r="TFY51" s="1847">
        <f t="shared" ref="TFY51" si="15035">TFW51*$C$51</f>
        <v>1.6412753737524945E+77</v>
      </c>
      <c r="TFZ51" s="1847"/>
      <c r="TGA51" s="1847">
        <f t="shared" ref="TGA51" si="15036">TFY51*$C$51</f>
        <v>1.6823072580963067E+77</v>
      </c>
      <c r="TGB51" s="1847"/>
      <c r="TGC51" s="1847">
        <f t="shared" ref="TGC51" si="15037">TGA51*$C$51</f>
        <v>1.7243649395487141E+77</v>
      </c>
      <c r="TGD51" s="1847"/>
      <c r="TGE51" s="1847">
        <f t="shared" ref="TGE51" si="15038">TGC51*$C$51</f>
        <v>1.7674740630374318E+77</v>
      </c>
      <c r="TGF51" s="1847"/>
      <c r="TGG51" s="1847">
        <f t="shared" ref="TGG51" si="15039">TGE51*$C$51</f>
        <v>1.8116609146133675E+77</v>
      </c>
      <c r="TGH51" s="1847"/>
      <c r="TGI51" s="1847">
        <f t="shared" ref="TGI51" si="15040">TGG51*$C$51</f>
        <v>1.8569524374787016E+77</v>
      </c>
      <c r="TGJ51" s="1847"/>
      <c r="TGK51" s="1847">
        <f t="shared" ref="TGK51" si="15041">TGI51*$C$51</f>
        <v>1.9033762484156689E+77</v>
      </c>
      <c r="TGL51" s="1847"/>
      <c r="TGM51" s="1847">
        <f t="shared" ref="TGM51" si="15042">TGK51*$C$51</f>
        <v>1.9509606546260605E+77</v>
      </c>
      <c r="TGN51" s="1847"/>
      <c r="TGO51" s="1847">
        <f t="shared" ref="TGO51" si="15043">TGM51*$C$51</f>
        <v>1.9997346709917118E+77</v>
      </c>
      <c r="TGP51" s="1847"/>
      <c r="TGQ51" s="1847">
        <f t="shared" ref="TGQ51" si="15044">TGO51*$C$51</f>
        <v>2.0497280377665044E+77</v>
      </c>
      <c r="TGR51" s="1847"/>
      <c r="TGS51" s="1847">
        <f t="shared" ref="TGS51" si="15045">TGQ51*$C$51</f>
        <v>2.1009712387106669E+77</v>
      </c>
      <c r="TGT51" s="1847"/>
      <c r="TGU51" s="1847">
        <f t="shared" ref="TGU51" si="15046">TGS51*$C$51</f>
        <v>2.1534955196784333E+77</v>
      </c>
      <c r="TGV51" s="1847"/>
      <c r="TGW51" s="1847">
        <f t="shared" ref="TGW51" si="15047">TGU51*$C$51</f>
        <v>2.2073329076703939E+77</v>
      </c>
      <c r="TGX51" s="1847"/>
      <c r="TGY51" s="1847">
        <f t="shared" ref="TGY51" si="15048">TGW51*$C$51</f>
        <v>2.2625162303621536E+77</v>
      </c>
      <c r="TGZ51" s="1847"/>
      <c r="THA51" s="1847">
        <f t="shared" ref="THA51" si="15049">TGY51*$C$51</f>
        <v>2.319079136121207E+77</v>
      </c>
      <c r="THB51" s="1847"/>
      <c r="THC51" s="1847">
        <f t="shared" ref="THC51" si="15050">THA51*$C$51</f>
        <v>2.3770561145242371E+77</v>
      </c>
      <c r="THD51" s="1847"/>
      <c r="THE51" s="1847">
        <f t="shared" ref="THE51" si="15051">THC51*$C$51</f>
        <v>2.4364825173873426E+77</v>
      </c>
      <c r="THF51" s="1847"/>
      <c r="THG51" s="1847">
        <f t="shared" ref="THG51" si="15052">THE51*$C$51</f>
        <v>2.4973945803220258E+77</v>
      </c>
      <c r="THH51" s="1847"/>
      <c r="THI51" s="1847">
        <f t="shared" ref="THI51" si="15053">THG51*$C$51</f>
        <v>2.5598294448300761E+77</v>
      </c>
      <c r="THJ51" s="1847"/>
      <c r="THK51" s="1847">
        <f t="shared" ref="THK51" si="15054">THI51*$C$51</f>
        <v>2.6238251809508278E+77</v>
      </c>
      <c r="THL51" s="1847"/>
      <c r="THM51" s="1847">
        <f t="shared" ref="THM51" si="15055">THK51*$C$51</f>
        <v>2.6894208104745984E+77</v>
      </c>
      <c r="THN51" s="1847"/>
      <c r="THO51" s="1847">
        <f t="shared" ref="THO51" si="15056">THM51*$C$51</f>
        <v>2.7566563307364634E+77</v>
      </c>
      <c r="THP51" s="1847"/>
      <c r="THQ51" s="1847">
        <f t="shared" ref="THQ51" si="15057">THO51*$C$51</f>
        <v>2.8255727390048745E+77</v>
      </c>
      <c r="THR51" s="1847"/>
      <c r="THS51" s="1847">
        <f t="shared" ref="THS51" si="15058">THQ51*$C$51</f>
        <v>2.8962120574799962E+77</v>
      </c>
      <c r="THT51" s="1847"/>
      <c r="THU51" s="1847">
        <f t="shared" ref="THU51" si="15059">THS51*$C$51</f>
        <v>2.9686173589169956E+77</v>
      </c>
      <c r="THV51" s="1847"/>
      <c r="THW51" s="1847">
        <f t="shared" ref="THW51" si="15060">THU51*$C$51</f>
        <v>3.0428327928899202E+77</v>
      </c>
      <c r="THX51" s="1847"/>
      <c r="THY51" s="1847">
        <f t="shared" ref="THY51" si="15061">THW51*$C$51</f>
        <v>3.1189036127121681E+77</v>
      </c>
      <c r="THZ51" s="1847"/>
      <c r="TIA51" s="1847">
        <f t="shared" ref="TIA51" si="15062">THY51*$C$51</f>
        <v>3.1968762030299721E+77</v>
      </c>
      <c r="TIB51" s="1847"/>
      <c r="TIC51" s="1847">
        <f t="shared" ref="TIC51" si="15063">TIA51*$C$51</f>
        <v>3.2767981081057211E+77</v>
      </c>
      <c r="TID51" s="1847"/>
      <c r="TIE51" s="1847">
        <f t="shared" ref="TIE51" si="15064">TIC51*$C$51</f>
        <v>3.3587180608083638E+77</v>
      </c>
      <c r="TIF51" s="1847"/>
      <c r="TIG51" s="1847">
        <f t="shared" ref="TIG51" si="15065">TIE51*$C$51</f>
        <v>3.4426860123285726E+77</v>
      </c>
      <c r="TIH51" s="1847"/>
      <c r="TII51" s="1847">
        <f t="shared" ref="TII51" si="15066">TIG51*$C$51</f>
        <v>3.5287531626367867E+77</v>
      </c>
      <c r="TIJ51" s="1847"/>
      <c r="TIK51" s="1847">
        <f t="shared" ref="TIK51" si="15067">TII51*$C$51</f>
        <v>3.616971991702706E+77</v>
      </c>
      <c r="TIL51" s="1847"/>
      <c r="TIM51" s="1847">
        <f t="shared" ref="TIM51" si="15068">TIK51*$C$51</f>
        <v>3.7073962914952735E+77</v>
      </c>
      <c r="TIN51" s="1847"/>
      <c r="TIO51" s="1847">
        <f t="shared" ref="TIO51" si="15069">TIM51*$C$51</f>
        <v>3.800081198782655E+77</v>
      </c>
      <c r="TIP51" s="1847"/>
      <c r="TIQ51" s="1847">
        <f t="shared" ref="TIQ51" si="15070">TIO51*$C$51</f>
        <v>3.8950832287522211E+77</v>
      </c>
      <c r="TIR51" s="1847"/>
      <c r="TIS51" s="1847">
        <f t="shared" ref="TIS51" si="15071">TIQ51*$C$51</f>
        <v>3.9924603094710264E+77</v>
      </c>
      <c r="TIT51" s="1847"/>
      <c r="TIU51" s="1847">
        <f t="shared" ref="TIU51" si="15072">TIS51*$C$51</f>
        <v>4.0922718172078015E+77</v>
      </c>
      <c r="TIV51" s="1847"/>
      <c r="TIW51" s="1847">
        <f t="shared" ref="TIW51" si="15073">TIU51*$C$51</f>
        <v>4.1945786126379964E+77</v>
      </c>
      <c r="TIX51" s="1847"/>
      <c r="TIY51" s="1847">
        <f t="shared" ref="TIY51" si="15074">TIW51*$C$51</f>
        <v>4.299443077953946E+77</v>
      </c>
      <c r="TIZ51" s="1847"/>
      <c r="TJA51" s="1847">
        <f t="shared" ref="TJA51" si="15075">TIY51*$C$51</f>
        <v>4.4069291549027944E+77</v>
      </c>
      <c r="TJB51" s="1847"/>
      <c r="TJC51" s="1847">
        <f t="shared" ref="TJC51" si="15076">TJA51*$C$51</f>
        <v>4.5171023837753639E+77</v>
      </c>
      <c r="TJD51" s="1847"/>
      <c r="TJE51" s="1847">
        <f t="shared" ref="TJE51" si="15077">TJC51*$C$51</f>
        <v>4.6300299433697476E+77</v>
      </c>
      <c r="TJF51" s="1847"/>
      <c r="TJG51" s="1847">
        <f t="shared" ref="TJG51" si="15078">TJE51*$C$51</f>
        <v>4.7457806919539913E+77</v>
      </c>
      <c r="TJH51" s="1847"/>
      <c r="TJI51" s="1847">
        <f t="shared" ref="TJI51" si="15079">TJG51*$C$51</f>
        <v>4.8644252092528412E+77</v>
      </c>
      <c r="TJJ51" s="1847"/>
      <c r="TJK51" s="1847">
        <f t="shared" ref="TJK51" si="15080">TJI51*$C$51</f>
        <v>4.9860358394841613E+77</v>
      </c>
      <c r="TJL51" s="1847"/>
      <c r="TJM51" s="1847">
        <f t="shared" ref="TJM51" si="15081">TJK51*$C$51</f>
        <v>5.1106867354712654E+77</v>
      </c>
      <c r="TJN51" s="1847"/>
      <c r="TJO51" s="1847">
        <f t="shared" ref="TJO51" si="15082">TJM51*$C$51</f>
        <v>5.2384539038580462E+77</v>
      </c>
      <c r="TJP51" s="1847"/>
      <c r="TJQ51" s="1847">
        <f t="shared" ref="TJQ51" si="15083">TJO51*$C$51</f>
        <v>5.3694152514544969E+77</v>
      </c>
      <c r="TJR51" s="1847"/>
      <c r="TJS51" s="1847">
        <f t="shared" ref="TJS51" si="15084">TJQ51*$C$51</f>
        <v>5.5036506327408591E+77</v>
      </c>
      <c r="TJT51" s="1847"/>
      <c r="TJU51" s="1847">
        <f t="shared" ref="TJU51" si="15085">TJS51*$C$51</f>
        <v>5.64124189855938E+77</v>
      </c>
      <c r="TJV51" s="1847"/>
      <c r="TJW51" s="1847">
        <f t="shared" ref="TJW51" si="15086">TJU51*$C$51</f>
        <v>5.782272946023364E+77</v>
      </c>
      <c r="TJX51" s="1847"/>
      <c r="TJY51" s="1847">
        <f t="shared" ref="TJY51" si="15087">TJW51*$C$51</f>
        <v>5.9268297696739474E+77</v>
      </c>
      <c r="TJZ51" s="1847"/>
      <c r="TKA51" s="1847">
        <f t="shared" ref="TKA51" si="15088">TJY51*$C$51</f>
        <v>6.0750005139157953E+77</v>
      </c>
      <c r="TKB51" s="1847"/>
      <c r="TKC51" s="1847">
        <f t="shared" ref="TKC51" si="15089">TKA51*$C$51</f>
        <v>6.2268755267636898E+77</v>
      </c>
      <c r="TKD51" s="1847"/>
      <c r="TKE51" s="1847">
        <f t="shared" ref="TKE51" si="15090">TKC51*$C$51</f>
        <v>6.3825474149327813E+77</v>
      </c>
      <c r="TKF51" s="1847"/>
      <c r="TKG51" s="1847">
        <f t="shared" ref="TKG51" si="15091">TKE51*$C$51</f>
        <v>6.5421111003060999E+77</v>
      </c>
      <c r="TKH51" s="1847"/>
      <c r="TKI51" s="1847">
        <f t="shared" ref="TKI51" si="15092">TKG51*$C$51</f>
        <v>6.7056638778137514E+77</v>
      </c>
      <c r="TKJ51" s="1847"/>
      <c r="TKK51" s="1847">
        <f t="shared" ref="TKK51" si="15093">TKI51*$C$51</f>
        <v>6.8733054747590946E+77</v>
      </c>
      <c r="TKL51" s="1847"/>
      <c r="TKM51" s="1847">
        <f t="shared" ref="TKM51" si="15094">TKK51*$C$51</f>
        <v>7.0451381116280716E+77</v>
      </c>
      <c r="TKN51" s="1847"/>
      <c r="TKO51" s="1847">
        <f t="shared" ref="TKO51" si="15095">TKM51*$C$51</f>
        <v>7.2212665644187729E+77</v>
      </c>
      <c r="TKP51" s="1847"/>
      <c r="TKQ51" s="1847">
        <f t="shared" ref="TKQ51" si="15096">TKO51*$C$51</f>
        <v>7.4017982285292421E+77</v>
      </c>
      <c r="TKR51" s="1847"/>
      <c r="TKS51" s="1847">
        <f t="shared" ref="TKS51" si="15097">TKQ51*$C$51</f>
        <v>7.5868431842424728E+77</v>
      </c>
      <c r="TKT51" s="1847"/>
      <c r="TKU51" s="1847">
        <f t="shared" ref="TKU51" si="15098">TKS51*$C$51</f>
        <v>7.7765142638485338E+77</v>
      </c>
      <c r="TKV51" s="1847"/>
      <c r="TKW51" s="1847">
        <f t="shared" ref="TKW51" si="15099">TKU51*$C$51</f>
        <v>7.9709271204447468E+77</v>
      </c>
      <c r="TKX51" s="1847"/>
      <c r="TKY51" s="1847">
        <f t="shared" ref="TKY51" si="15100">TKW51*$C$51</f>
        <v>8.1702002984558647E+77</v>
      </c>
      <c r="TKZ51" s="1847"/>
      <c r="TLA51" s="1847">
        <f t="shared" ref="TLA51" si="15101">TKY51*$C$51</f>
        <v>8.3744553059172609E+77</v>
      </c>
      <c r="TLB51" s="1847"/>
      <c r="TLC51" s="1847">
        <f t="shared" ref="TLC51" si="15102">TLA51*$C$51</f>
        <v>8.5838166885651916E+77</v>
      </c>
      <c r="TLD51" s="1847"/>
      <c r="TLE51" s="1847">
        <f t="shared" ref="TLE51" si="15103">TLC51*$C$51</f>
        <v>8.7984121057793203E+77</v>
      </c>
      <c r="TLF51" s="1847"/>
      <c r="TLG51" s="1847">
        <f t="shared" ref="TLG51" si="15104">TLE51*$C$51</f>
        <v>9.0183724084238021E+77</v>
      </c>
      <c r="TLH51" s="1847"/>
      <c r="TLI51" s="1847">
        <f t="shared" ref="TLI51" si="15105">TLG51*$C$51</f>
        <v>9.2438317186343965E+77</v>
      </c>
      <c r="TLJ51" s="1847"/>
      <c r="TLK51" s="1847">
        <f t="shared" ref="TLK51" si="15106">TLI51*$C$51</f>
        <v>9.4749275116002553E+77</v>
      </c>
      <c r="TLL51" s="1847"/>
      <c r="TLM51" s="1847">
        <f t="shared" ref="TLM51" si="15107">TLK51*$C$51</f>
        <v>9.711800699390261E+77</v>
      </c>
      <c r="TLN51" s="1847"/>
      <c r="TLO51" s="1847">
        <f t="shared" ref="TLO51" si="15108">TLM51*$C$51</f>
        <v>9.9545957168750168E+77</v>
      </c>
      <c r="TLP51" s="1847"/>
      <c r="TLQ51" s="1847">
        <f t="shared" ref="TLQ51" si="15109">TLO51*$C$51</f>
        <v>1.0203460609796891E+78</v>
      </c>
      <c r="TLR51" s="1847"/>
      <c r="TLS51" s="1847">
        <f t="shared" ref="TLS51" si="15110">TLQ51*$C$51</f>
        <v>1.0458547125041814E+78</v>
      </c>
      <c r="TLT51" s="1847"/>
      <c r="TLU51" s="1847">
        <f t="shared" ref="TLU51" si="15111">TLS51*$C$51</f>
        <v>1.0720010803167858E+78</v>
      </c>
      <c r="TLV51" s="1847"/>
      <c r="TLW51" s="1847">
        <f t="shared" ref="TLW51" si="15112">TLU51*$C$51</f>
        <v>1.0988011073247053E+78</v>
      </c>
      <c r="TLX51" s="1847"/>
      <c r="TLY51" s="1847">
        <f t="shared" ref="TLY51" si="15113">TLW51*$C$51</f>
        <v>1.1262711350078229E+78</v>
      </c>
      <c r="TLZ51" s="1847"/>
      <c r="TMA51" s="1847">
        <f t="shared" ref="TMA51" si="15114">TLY51*$C$51</f>
        <v>1.1544279133830184E+78</v>
      </c>
      <c r="TMB51" s="1847"/>
      <c r="TMC51" s="1847">
        <f t="shared" ref="TMC51" si="15115">TMA51*$C$51</f>
        <v>1.1832886112175937E+78</v>
      </c>
      <c r="TMD51" s="1847"/>
      <c r="TME51" s="1847">
        <f t="shared" ref="TME51" si="15116">TMC51*$C$51</f>
        <v>1.2128708264980335E+78</v>
      </c>
      <c r="TMF51" s="1847"/>
      <c r="TMG51" s="1847">
        <f t="shared" ref="TMG51" si="15117">TME51*$C$51</f>
        <v>1.2431925971604843E+78</v>
      </c>
      <c r="TMH51" s="1847"/>
      <c r="TMI51" s="1847">
        <f t="shared" ref="TMI51" si="15118">TMG51*$C$51</f>
        <v>1.2742724120894962E+78</v>
      </c>
      <c r="TMJ51" s="1847"/>
      <c r="TMK51" s="1847">
        <f t="shared" ref="TMK51" si="15119">TMI51*$C$51</f>
        <v>1.3061292223917335E+78</v>
      </c>
      <c r="TML51" s="1847"/>
      <c r="TMM51" s="1847">
        <f t="shared" ref="TMM51" si="15120">TMK51*$C$51</f>
        <v>1.3387824529515268E+78</v>
      </c>
      <c r="TMN51" s="1847"/>
      <c r="TMO51" s="1847">
        <f t="shared" ref="TMO51" si="15121">TMM51*$C$51</f>
        <v>1.3722520142753148E+78</v>
      </c>
      <c r="TMP51" s="1847"/>
      <c r="TMQ51" s="1847">
        <f t="shared" ref="TMQ51" si="15122">TMO51*$C$51</f>
        <v>1.4065583146321975E+78</v>
      </c>
      <c r="TMR51" s="1847"/>
      <c r="TMS51" s="1847">
        <f t="shared" ref="TMS51" si="15123">TMQ51*$C$51</f>
        <v>1.4417222724980024E+78</v>
      </c>
      <c r="TMT51" s="1847"/>
      <c r="TMU51" s="1847">
        <f t="shared" ref="TMU51" si="15124">TMS51*$C$51</f>
        <v>1.4777653293104522E+78</v>
      </c>
      <c r="TMV51" s="1847"/>
      <c r="TMW51" s="1847">
        <f t="shared" ref="TMW51" si="15125">TMU51*$C$51</f>
        <v>1.5147094625432135E+78</v>
      </c>
      <c r="TMX51" s="1847"/>
      <c r="TMY51" s="1847">
        <f t="shared" ref="TMY51" si="15126">TMW51*$C$51</f>
        <v>1.5525771991067936E+78</v>
      </c>
      <c r="TMZ51" s="1847"/>
      <c r="TNA51" s="1847">
        <f t="shared" ref="TNA51" si="15127">TMY51*$C$51</f>
        <v>1.5913916290844632E+78</v>
      </c>
      <c r="TNB51" s="1847"/>
      <c r="TNC51" s="1847">
        <f t="shared" ref="TNC51" si="15128">TNA51*$C$51</f>
        <v>1.6311764198115746E+78</v>
      </c>
      <c r="TND51" s="1847"/>
      <c r="TNE51" s="1847">
        <f t="shared" ref="TNE51" si="15129">TNC51*$C$51</f>
        <v>1.6719558303068637E+78</v>
      </c>
      <c r="TNF51" s="1847"/>
      <c r="TNG51" s="1847">
        <f t="shared" ref="TNG51" si="15130">TNE51*$C$51</f>
        <v>1.7137547260645352E+78</v>
      </c>
      <c r="TNH51" s="1847"/>
      <c r="TNI51" s="1847">
        <f t="shared" ref="TNI51" si="15131">TNG51*$C$51</f>
        <v>1.7565985942161486E+78</v>
      </c>
      <c r="TNJ51" s="1847"/>
      <c r="TNK51" s="1847">
        <f t="shared" ref="TNK51" si="15132">TNI51*$C$51</f>
        <v>1.8005135590715521E+78</v>
      </c>
      <c r="TNL51" s="1847"/>
      <c r="TNM51" s="1847">
        <f t="shared" ref="TNM51" si="15133">TNK51*$C$51</f>
        <v>1.8455263980483407E+78</v>
      </c>
      <c r="TNN51" s="1847"/>
      <c r="TNO51" s="1847">
        <f t="shared" ref="TNO51" si="15134">TNM51*$C$51</f>
        <v>1.8916645579995491E+78</v>
      </c>
      <c r="TNP51" s="1847"/>
      <c r="TNQ51" s="1847">
        <f t="shared" ref="TNQ51" si="15135">TNO51*$C$51</f>
        <v>1.9389561719495374E+78</v>
      </c>
      <c r="TNR51" s="1847"/>
      <c r="TNS51" s="1847">
        <f t="shared" ref="TNS51" si="15136">TNQ51*$C$51</f>
        <v>1.9874300762482755E+78</v>
      </c>
      <c r="TNT51" s="1847"/>
      <c r="TNU51" s="1847">
        <f t="shared" ref="TNU51" si="15137">TNS51*$C$51</f>
        <v>2.0371158281544821E+78</v>
      </c>
      <c r="TNV51" s="1847"/>
      <c r="TNW51" s="1847">
        <f t="shared" ref="TNW51" si="15138">TNU51*$C$51</f>
        <v>2.0880437238583441E+78</v>
      </c>
      <c r="TNX51" s="1847"/>
      <c r="TNY51" s="1847">
        <f t="shared" ref="TNY51" si="15139">TNW51*$C$51</f>
        <v>2.1402448169548027E+78</v>
      </c>
      <c r="TNZ51" s="1847"/>
      <c r="TOA51" s="1847">
        <f t="shared" ref="TOA51" si="15140">TNY51*$C$51</f>
        <v>2.1937509373786724E+78</v>
      </c>
      <c r="TOB51" s="1847"/>
      <c r="TOC51" s="1847">
        <f t="shared" ref="TOC51" si="15141">TOA51*$C$51</f>
        <v>2.2485947108131389E+78</v>
      </c>
      <c r="TOD51" s="1847"/>
      <c r="TOE51" s="1847">
        <f t="shared" ref="TOE51" si="15142">TOC51*$C$51</f>
        <v>2.3048095785834673E+78</v>
      </c>
      <c r="TOF51" s="1847"/>
      <c r="TOG51" s="1847">
        <f t="shared" ref="TOG51" si="15143">TOE51*$C$51</f>
        <v>2.3624298180480537E+78</v>
      </c>
      <c r="TOH51" s="1847"/>
      <c r="TOI51" s="1847">
        <f t="shared" ref="TOI51" si="15144">TOG51*$C$51</f>
        <v>2.4214905634992551E+78</v>
      </c>
      <c r="TOJ51" s="1847"/>
      <c r="TOK51" s="1847">
        <f t="shared" ref="TOK51" si="15145">TOI51*$C$51</f>
        <v>2.4820278275867362E+78</v>
      </c>
      <c r="TOL51" s="1847"/>
      <c r="TOM51" s="1847">
        <f t="shared" ref="TOM51" si="15146">TOK51*$C$51</f>
        <v>2.5440785232764043E+78</v>
      </c>
      <c r="TON51" s="1847"/>
      <c r="TOO51" s="1847">
        <f t="shared" ref="TOO51" si="15147">TOM51*$C$51</f>
        <v>2.6076804863583143E+78</v>
      </c>
      <c r="TOP51" s="1847"/>
      <c r="TOQ51" s="1847">
        <f t="shared" ref="TOQ51" si="15148">TOO51*$C$51</f>
        <v>2.6728724985172718E+78</v>
      </c>
      <c r="TOR51" s="1847"/>
      <c r="TOS51" s="1847">
        <f t="shared" ref="TOS51" si="15149">TOQ51*$C$51</f>
        <v>2.7396943109802033E+78</v>
      </c>
      <c r="TOT51" s="1847"/>
      <c r="TOU51" s="1847">
        <f t="shared" ref="TOU51" si="15150">TOS51*$C$51</f>
        <v>2.8081866687547082E+78</v>
      </c>
      <c r="TOV51" s="1847"/>
      <c r="TOW51" s="1847">
        <f t="shared" ref="TOW51" si="15151">TOU51*$C$51</f>
        <v>2.8783913354735759E+78</v>
      </c>
      <c r="TOX51" s="1847"/>
      <c r="TOY51" s="1847">
        <f t="shared" ref="TOY51" si="15152">TOW51*$C$51</f>
        <v>2.9503511188604148E+78</v>
      </c>
      <c r="TOZ51" s="1847"/>
      <c r="TPA51" s="1847">
        <f t="shared" ref="TPA51" si="15153">TOY51*$C$51</f>
        <v>3.0241098968319249E+78</v>
      </c>
      <c r="TPB51" s="1847"/>
      <c r="TPC51" s="1847">
        <f t="shared" ref="TPC51" si="15154">TPA51*$C$51</f>
        <v>3.0997126442527229E+78</v>
      </c>
      <c r="TPD51" s="1847"/>
      <c r="TPE51" s="1847">
        <f t="shared" ref="TPE51" si="15155">TPC51*$C$51</f>
        <v>3.1772054603590406E+78</v>
      </c>
      <c r="TPF51" s="1847"/>
      <c r="TPG51" s="1847">
        <f t="shared" ref="TPG51" si="15156">TPE51*$C$51</f>
        <v>3.2566355968680165E+78</v>
      </c>
      <c r="TPH51" s="1847"/>
      <c r="TPI51" s="1847">
        <f t="shared" ref="TPI51" si="15157">TPG51*$C$51</f>
        <v>3.3380514867897165E+78</v>
      </c>
      <c r="TPJ51" s="1847"/>
      <c r="TPK51" s="1847">
        <f t="shared" ref="TPK51" si="15158">TPI51*$C$51</f>
        <v>3.4215027739594593E+78</v>
      </c>
      <c r="TPL51" s="1847"/>
      <c r="TPM51" s="1847">
        <f t="shared" ref="TPM51" si="15159">TPK51*$C$51</f>
        <v>3.5070403433084455E+78</v>
      </c>
      <c r="TPN51" s="1847"/>
      <c r="TPO51" s="1847">
        <f t="shared" ref="TPO51" si="15160">TPM51*$C$51</f>
        <v>3.5947163518911565E+78</v>
      </c>
      <c r="TPP51" s="1847"/>
      <c r="TPQ51" s="1847">
        <f t="shared" ref="TPQ51" si="15161">TPO51*$C$51</f>
        <v>3.6845842606884349E+78</v>
      </c>
      <c r="TPR51" s="1847"/>
      <c r="TPS51" s="1847">
        <f t="shared" ref="TPS51" si="15162">TPQ51*$C$51</f>
        <v>3.7766988672056458E+78</v>
      </c>
      <c r="TPT51" s="1847"/>
      <c r="TPU51" s="1847">
        <f t="shared" ref="TPU51" si="15163">TPS51*$C$51</f>
        <v>3.8711163388857865E+78</v>
      </c>
      <c r="TPV51" s="1847"/>
      <c r="TPW51" s="1847">
        <f t="shared" ref="TPW51" si="15164">TPU51*$C$51</f>
        <v>3.9678942473579308E+78</v>
      </c>
      <c r="TPX51" s="1847"/>
      <c r="TPY51" s="1847">
        <f t="shared" ref="TPY51" si="15165">TPW51*$C$51</f>
        <v>4.0670916035418791E+78</v>
      </c>
      <c r="TPZ51" s="1847"/>
      <c r="TQA51" s="1847">
        <f t="shared" ref="TQA51" si="15166">TPY51*$C$51</f>
        <v>4.1687688936304253E+78</v>
      </c>
      <c r="TQB51" s="1847"/>
      <c r="TQC51" s="1847">
        <f t="shared" ref="TQC51" si="15167">TQA51*$C$51</f>
        <v>4.2729881159711858E+78</v>
      </c>
      <c r="TQD51" s="1847"/>
      <c r="TQE51" s="1847">
        <f t="shared" ref="TQE51" si="15168">TQC51*$C$51</f>
        <v>4.3798128188704646E+78</v>
      </c>
      <c r="TQF51" s="1847"/>
      <c r="TQG51" s="1847">
        <f t="shared" ref="TQG51" si="15169">TQE51*$C$51</f>
        <v>4.4893081393422259E+78</v>
      </c>
      <c r="TQH51" s="1847"/>
      <c r="TQI51" s="1847">
        <f t="shared" ref="TQI51" si="15170">TQG51*$C$51</f>
        <v>4.6015408428257808E+78</v>
      </c>
      <c r="TQJ51" s="1847"/>
      <c r="TQK51" s="1847">
        <f t="shared" ref="TQK51" si="15171">TQI51*$C$51</f>
        <v>4.7165793638964252E+78</v>
      </c>
      <c r="TQL51" s="1847"/>
      <c r="TQM51" s="1847">
        <f t="shared" ref="TQM51" si="15172">TQK51*$C$51</f>
        <v>4.8344938479938353E+78</v>
      </c>
      <c r="TQN51" s="1847"/>
      <c r="TQO51" s="1847">
        <f t="shared" ref="TQO51" si="15173">TQM51*$C$51</f>
        <v>4.955356194193681E+78</v>
      </c>
      <c r="TQP51" s="1847"/>
      <c r="TQQ51" s="1847">
        <f t="shared" ref="TQQ51" si="15174">TQO51*$C$51</f>
        <v>5.0792400990485222E+78</v>
      </c>
      <c r="TQR51" s="1847"/>
      <c r="TQS51" s="1847">
        <f t="shared" ref="TQS51" si="15175">TQQ51*$C$51</f>
        <v>5.2062211015247346E+78</v>
      </c>
      <c r="TQT51" s="1847"/>
      <c r="TQU51" s="1847">
        <f t="shared" ref="TQU51" si="15176">TQS51*$C$51</f>
        <v>5.3363766290628526E+78</v>
      </c>
      <c r="TQV51" s="1847"/>
      <c r="TQW51" s="1847">
        <f t="shared" ref="TQW51" si="15177">TQU51*$C$51</f>
        <v>5.4697860447894231E+78</v>
      </c>
      <c r="TQX51" s="1847"/>
      <c r="TQY51" s="1847">
        <f t="shared" ref="TQY51" si="15178">TQW51*$C$51</f>
        <v>5.6065306959091583E+78</v>
      </c>
      <c r="TQZ51" s="1847"/>
      <c r="TRA51" s="1847">
        <f t="shared" ref="TRA51" si="15179">TQY51*$C$51</f>
        <v>5.7466939633068871E+78</v>
      </c>
      <c r="TRB51" s="1847"/>
      <c r="TRC51" s="1847">
        <f t="shared" ref="TRC51" si="15180">TRA51*$C$51</f>
        <v>5.8903613123895592E+78</v>
      </c>
      <c r="TRD51" s="1847"/>
      <c r="TRE51" s="1847">
        <f t="shared" ref="TRE51" si="15181">TRC51*$C$51</f>
        <v>6.0376203451992978E+78</v>
      </c>
      <c r="TRF51" s="1847"/>
      <c r="TRG51" s="1847">
        <f t="shared" ref="TRG51" si="15182">TRE51*$C$51</f>
        <v>6.18856085382928E+78</v>
      </c>
      <c r="TRH51" s="1847"/>
      <c r="TRI51" s="1847">
        <f t="shared" ref="TRI51" si="15183">TRG51*$C$51</f>
        <v>6.3432748751750114E+78</v>
      </c>
      <c r="TRJ51" s="1847"/>
      <c r="TRK51" s="1847">
        <f t="shared" ref="TRK51" si="15184">TRI51*$C$51</f>
        <v>6.5018567470543857E+78</v>
      </c>
      <c r="TRL51" s="1847"/>
      <c r="TRM51" s="1847">
        <f t="shared" ref="TRM51" si="15185">TRK51*$C$51</f>
        <v>6.6644031657307445E+78</v>
      </c>
      <c r="TRN51" s="1847"/>
      <c r="TRO51" s="1847">
        <f t="shared" ref="TRO51" si="15186">TRM51*$C$51</f>
        <v>6.8310132448740126E+78</v>
      </c>
      <c r="TRP51" s="1847"/>
      <c r="TRQ51" s="1847">
        <f t="shared" ref="TRQ51" si="15187">TRO51*$C$51</f>
        <v>7.0017885759958624E+78</v>
      </c>
      <c r="TRR51" s="1847"/>
      <c r="TRS51" s="1847">
        <f t="shared" ref="TRS51" si="15188">TRQ51*$C$51</f>
        <v>7.1768332903957586E+78</v>
      </c>
      <c r="TRT51" s="1847"/>
      <c r="TRU51" s="1847">
        <f t="shared" ref="TRU51" si="15189">TRS51*$C$51</f>
        <v>7.3562541226556519E+78</v>
      </c>
      <c r="TRV51" s="1847"/>
      <c r="TRW51" s="1847">
        <f t="shared" ref="TRW51" si="15190">TRU51*$C$51</f>
        <v>7.5401604757220432E+78</v>
      </c>
      <c r="TRX51" s="1847"/>
      <c r="TRY51" s="1847">
        <f t="shared" ref="TRY51" si="15191">TRW51*$C$51</f>
        <v>7.7286644876150934E+78</v>
      </c>
      <c r="TRZ51" s="1847"/>
      <c r="TSA51" s="1847">
        <f t="shared" ref="TSA51" si="15192">TRY51*$C$51</f>
        <v>7.9218810998054702E+78</v>
      </c>
      <c r="TSB51" s="1847"/>
      <c r="TSC51" s="1847">
        <f t="shared" ref="TSC51" si="15193">TSA51*$C$51</f>
        <v>8.1199281273006067E+78</v>
      </c>
      <c r="TSD51" s="1847"/>
      <c r="TSE51" s="1847">
        <f t="shared" ref="TSE51" si="15194">TSC51*$C$51</f>
        <v>8.3229263304831211E+78</v>
      </c>
      <c r="TSF51" s="1847"/>
      <c r="TSG51" s="1847">
        <f t="shared" ref="TSG51" si="15195">TSE51*$C$51</f>
        <v>8.5309994887451979E+78</v>
      </c>
      <c r="TSH51" s="1847"/>
      <c r="TSI51" s="1847">
        <f t="shared" ref="TSI51" si="15196">TSG51*$C$51</f>
        <v>8.7442744759638269E+78</v>
      </c>
      <c r="TSJ51" s="1847"/>
      <c r="TSK51" s="1847">
        <f t="shared" ref="TSK51" si="15197">TSI51*$C$51</f>
        <v>8.9628813378629218E+78</v>
      </c>
      <c r="TSL51" s="1847"/>
      <c r="TSM51" s="1847">
        <f t="shared" ref="TSM51" si="15198">TSK51*$C$51</f>
        <v>9.1869533713094936E+78</v>
      </c>
      <c r="TSN51" s="1847"/>
      <c r="TSO51" s="1847">
        <f t="shared" ref="TSO51" si="15199">TSM51*$C$51</f>
        <v>9.4166272055922309E+78</v>
      </c>
      <c r="TSP51" s="1847"/>
      <c r="TSQ51" s="1847">
        <f t="shared" ref="TSQ51" si="15200">TSO51*$C$51</f>
        <v>9.6520428857320361E+78</v>
      </c>
      <c r="TSR51" s="1847"/>
      <c r="TSS51" s="1847">
        <f t="shared" ref="TSS51" si="15201">TSQ51*$C$51</f>
        <v>9.8933439578753355E+78</v>
      </c>
      <c r="TST51" s="1847"/>
      <c r="TSU51" s="1847">
        <f t="shared" ref="TSU51" si="15202">TSS51*$C$51</f>
        <v>1.0140677556822218E+79</v>
      </c>
      <c r="TSV51" s="1847"/>
      <c r="TSW51" s="1847">
        <f t="shared" ref="TSW51" si="15203">TSU51*$C$51</f>
        <v>1.0394194495742773E+79</v>
      </c>
      <c r="TSX51" s="1847"/>
      <c r="TSY51" s="1847">
        <f t="shared" ref="TSY51" si="15204">TSW51*$C$51</f>
        <v>1.0654049358136341E+79</v>
      </c>
      <c r="TSZ51" s="1847"/>
      <c r="TTA51" s="1847">
        <f t="shared" ref="TTA51" si="15205">TSY51*$C$51</f>
        <v>1.0920400592089749E+79</v>
      </c>
      <c r="TTB51" s="1847"/>
      <c r="TTC51" s="1847">
        <f t="shared" ref="TTC51" si="15206">TTA51*$C$51</f>
        <v>1.1193410606891991E+79</v>
      </c>
      <c r="TTD51" s="1847"/>
      <c r="TTE51" s="1847">
        <f t="shared" ref="TTE51" si="15207">TTC51*$C$51</f>
        <v>1.147324587206429E+79</v>
      </c>
      <c r="TTF51" s="1847"/>
      <c r="TTG51" s="1847">
        <f t="shared" ref="TTG51" si="15208">TTE51*$C$51</f>
        <v>1.1760077018865896E+79</v>
      </c>
      <c r="TTH51" s="1847"/>
      <c r="TTI51" s="1847">
        <f t="shared" ref="TTI51" si="15209">TTG51*$C$51</f>
        <v>1.2054078944337542E+79</v>
      </c>
      <c r="TTJ51" s="1847"/>
      <c r="TTK51" s="1847">
        <f t="shared" ref="TTK51" si="15210">TTI51*$C$51</f>
        <v>1.235543091794598E+79</v>
      </c>
      <c r="TTL51" s="1847"/>
      <c r="TTM51" s="1847">
        <f t="shared" ref="TTM51" si="15211">TTK51*$C$51</f>
        <v>1.2664316690894628E+79</v>
      </c>
      <c r="TTN51" s="1847"/>
      <c r="TTO51" s="1847">
        <f t="shared" ref="TTO51" si="15212">TTM51*$C$51</f>
        <v>1.2980924608166993E+79</v>
      </c>
      <c r="TTP51" s="1847"/>
      <c r="TTQ51" s="1847">
        <f t="shared" ref="TTQ51" si="15213">TTO51*$C$51</f>
        <v>1.3305447723371168E+79</v>
      </c>
      <c r="TTR51" s="1847"/>
      <c r="TTS51" s="1847">
        <f t="shared" ref="TTS51" si="15214">TTQ51*$C$51</f>
        <v>1.3638083916455447E+79</v>
      </c>
      <c r="TTT51" s="1847"/>
      <c r="TTU51" s="1847">
        <f t="shared" ref="TTU51" si="15215">TTS51*$C$51</f>
        <v>1.3979036014366832E+79</v>
      </c>
      <c r="TTV51" s="1847"/>
      <c r="TTW51" s="1847">
        <f t="shared" ref="TTW51" si="15216">TTU51*$C$51</f>
        <v>1.4328511914726001E+79</v>
      </c>
      <c r="TTX51" s="1847"/>
      <c r="TTY51" s="1847">
        <f t="shared" ref="TTY51" si="15217">TTW51*$C$51</f>
        <v>1.468672471259415E+79</v>
      </c>
      <c r="TTZ51" s="1847"/>
      <c r="TUA51" s="1847">
        <f t="shared" ref="TUA51" si="15218">TTY51*$C$51</f>
        <v>1.5053892830409002E+79</v>
      </c>
      <c r="TUB51" s="1847"/>
      <c r="TUC51" s="1847">
        <f t="shared" ref="TUC51" si="15219">TUA51*$C$51</f>
        <v>1.5430240151169227E+79</v>
      </c>
      <c r="TUD51" s="1847"/>
      <c r="TUE51" s="1847">
        <f t="shared" ref="TUE51" si="15220">TUC51*$C$51</f>
        <v>1.5815996154948457E+79</v>
      </c>
      <c r="TUF51" s="1847"/>
      <c r="TUG51" s="1847">
        <f t="shared" ref="TUG51" si="15221">TUE51*$C$51</f>
        <v>1.6211396058822166E+79</v>
      </c>
      <c r="TUH51" s="1847"/>
      <c r="TUI51" s="1847">
        <f t="shared" ref="TUI51" si="15222">TUG51*$C$51</f>
        <v>1.6616680960292719E+79</v>
      </c>
      <c r="TUJ51" s="1847"/>
      <c r="TUK51" s="1847">
        <f t="shared" ref="TUK51" si="15223">TUI51*$C$51</f>
        <v>1.7032097984300036E+79</v>
      </c>
      <c r="TUL51" s="1847"/>
      <c r="TUM51" s="1847">
        <f t="shared" ref="TUM51" si="15224">TUK51*$C$51</f>
        <v>1.7457900433907534E+79</v>
      </c>
      <c r="TUN51" s="1847"/>
      <c r="TUO51" s="1847">
        <f t="shared" ref="TUO51" si="15225">TUM51*$C$51</f>
        <v>1.789434794475522E+79</v>
      </c>
      <c r="TUP51" s="1847"/>
      <c r="TUQ51" s="1847">
        <f t="shared" ref="TUQ51" si="15226">TUO51*$C$51</f>
        <v>1.8341706643374098E+79</v>
      </c>
      <c r="TUR51" s="1847"/>
      <c r="TUS51" s="1847">
        <f t="shared" ref="TUS51" si="15227">TUQ51*$C$51</f>
        <v>1.8800249309458451E+79</v>
      </c>
      <c r="TUT51" s="1847"/>
      <c r="TUU51" s="1847">
        <f t="shared" ref="TUU51" si="15228">TUS51*$C$51</f>
        <v>1.9270255542194911E+79</v>
      </c>
      <c r="TUV51" s="1847"/>
      <c r="TUW51" s="1847">
        <f t="shared" ref="TUW51" si="15229">TUU51*$C$51</f>
        <v>1.9752011930749781E+79</v>
      </c>
      <c r="TUX51" s="1847"/>
      <c r="TUY51" s="1847">
        <f t="shared" ref="TUY51" si="15230">TUW51*$C$51</f>
        <v>2.0245812229018524E+79</v>
      </c>
      <c r="TUZ51" s="1847"/>
      <c r="TVA51" s="1847">
        <f t="shared" ref="TVA51" si="15231">TUY51*$C$51</f>
        <v>2.0751957534743987E+79</v>
      </c>
      <c r="TVB51" s="1847"/>
      <c r="TVC51" s="1847">
        <f t="shared" ref="TVC51" si="15232">TVA51*$C$51</f>
        <v>2.1270756473112585E+79</v>
      </c>
      <c r="TVD51" s="1847"/>
      <c r="TVE51" s="1847">
        <f t="shared" ref="TVE51" si="15233">TVC51*$C$51</f>
        <v>2.1802525384940398E+79</v>
      </c>
      <c r="TVF51" s="1847"/>
      <c r="TVG51" s="1847">
        <f t="shared" ref="TVG51" si="15234">TVE51*$C$51</f>
        <v>2.2347588519563906E+79</v>
      </c>
      <c r="TVH51" s="1847"/>
      <c r="TVI51" s="1847">
        <f t="shared" ref="TVI51" si="15235">TVG51*$C$51</f>
        <v>2.2906278232553003E+79</v>
      </c>
      <c r="TVJ51" s="1847"/>
      <c r="TVK51" s="1847">
        <f t="shared" ref="TVK51" si="15236">TVI51*$C$51</f>
        <v>2.3478935188366824E+79</v>
      </c>
      <c r="TVL51" s="1847"/>
      <c r="TVM51" s="1847">
        <f t="shared" ref="TVM51" si="15237">TVK51*$C$51</f>
        <v>2.4065908568075993E+79</v>
      </c>
      <c r="TVN51" s="1847"/>
      <c r="TVO51" s="1847">
        <f t="shared" ref="TVO51" si="15238">TVM51*$C$51</f>
        <v>2.4667556282277891E+79</v>
      </c>
      <c r="TVP51" s="1847"/>
      <c r="TVQ51" s="1847">
        <f t="shared" ref="TVQ51" si="15239">TVO51*$C$51</f>
        <v>2.5284245189334835E+79</v>
      </c>
      <c r="TVR51" s="1847"/>
      <c r="TVS51" s="1847">
        <f t="shared" ref="TVS51" si="15240">TVQ51*$C$51</f>
        <v>2.5916351319068202E+79</v>
      </c>
      <c r="TVT51" s="1847"/>
      <c r="TVU51" s="1847">
        <f t="shared" ref="TVU51" si="15241">TVS51*$C$51</f>
        <v>2.6564260102044905E+79</v>
      </c>
      <c r="TVV51" s="1847"/>
      <c r="TVW51" s="1847">
        <f t="shared" ref="TVW51" si="15242">TVU51*$C$51</f>
        <v>2.7228366604596024E+79</v>
      </c>
      <c r="TVX51" s="1847"/>
      <c r="TVY51" s="1847">
        <f t="shared" ref="TVY51" si="15243">TVW51*$C$51</f>
        <v>2.790907576971092E+79</v>
      </c>
      <c r="TVZ51" s="1847"/>
      <c r="TWA51" s="1847">
        <f t="shared" ref="TWA51" si="15244">TVY51*$C$51</f>
        <v>2.8606802663953691E+79</v>
      </c>
      <c r="TWB51" s="1847"/>
      <c r="TWC51" s="1847">
        <f t="shared" ref="TWC51" si="15245">TWA51*$C$51</f>
        <v>2.9321972730552532E+79</v>
      </c>
      <c r="TWD51" s="1847"/>
      <c r="TWE51" s="1847">
        <f t="shared" ref="TWE51" si="15246">TWC51*$C$51</f>
        <v>3.0055022048816344E+79</v>
      </c>
      <c r="TWF51" s="1847"/>
      <c r="TWG51" s="1847">
        <f t="shared" ref="TWG51" si="15247">TWE51*$C$51</f>
        <v>3.0806397600036753E+79</v>
      </c>
      <c r="TWH51" s="1847"/>
      <c r="TWI51" s="1847">
        <f t="shared" ref="TWI51" si="15248">TWG51*$C$51</f>
        <v>3.1576557540037669E+79</v>
      </c>
      <c r="TWJ51" s="1847"/>
      <c r="TWK51" s="1847">
        <f t="shared" ref="TWK51" si="15249">TWI51*$C$51</f>
        <v>3.236597147853861E+79</v>
      </c>
      <c r="TWL51" s="1847"/>
      <c r="TWM51" s="1847">
        <f t="shared" ref="TWM51" si="15250">TWK51*$C$51</f>
        <v>3.3175120765502075E+79</v>
      </c>
      <c r="TWN51" s="1847"/>
      <c r="TWO51" s="1847">
        <f t="shared" ref="TWO51" si="15251">TWM51*$C$51</f>
        <v>3.4004498784639626E+79</v>
      </c>
      <c r="TWP51" s="1847"/>
      <c r="TWQ51" s="1847">
        <f t="shared" ref="TWQ51" si="15252">TWO51*$C$51</f>
        <v>3.4854611254255611E+79</v>
      </c>
      <c r="TWR51" s="1847"/>
      <c r="TWS51" s="1847">
        <f t="shared" ref="TWS51" si="15253">TWQ51*$C$51</f>
        <v>3.5725976535611998E+79</v>
      </c>
      <c r="TWT51" s="1847"/>
      <c r="TWU51" s="1847">
        <f t="shared" ref="TWU51" si="15254">TWS51*$C$51</f>
        <v>3.6619125949002295E+79</v>
      </c>
      <c r="TWV51" s="1847"/>
      <c r="TWW51" s="1847">
        <f t="shared" ref="TWW51" si="15255">TWU51*$C$51</f>
        <v>3.7534604097727348E+79</v>
      </c>
      <c r="TWX51" s="1847"/>
      <c r="TWY51" s="1847">
        <f t="shared" ref="TWY51" si="15256">TWW51*$C$51</f>
        <v>3.8472969200170529E+79</v>
      </c>
      <c r="TWZ51" s="1847"/>
      <c r="TXA51" s="1847">
        <f t="shared" ref="TXA51" si="15257">TWY51*$C$51</f>
        <v>3.9434793430174787E+79</v>
      </c>
      <c r="TXB51" s="1847"/>
      <c r="TXC51" s="1847">
        <f t="shared" ref="TXC51" si="15258">TXA51*$C$51</f>
        <v>4.0420663265929155E+79</v>
      </c>
      <c r="TXD51" s="1847"/>
      <c r="TXE51" s="1847">
        <f t="shared" ref="TXE51" si="15259">TXC51*$C$51</f>
        <v>4.1431179847577378E+79</v>
      </c>
      <c r="TXF51" s="1847"/>
      <c r="TXG51" s="1847">
        <f t="shared" ref="TXG51" si="15260">TXE51*$C$51</f>
        <v>4.2466959343766808E+79</v>
      </c>
      <c r="TXH51" s="1847"/>
      <c r="TXI51" s="1847">
        <f t="shared" ref="TXI51" si="15261">TXG51*$C$51</f>
        <v>4.3528633327360972E+79</v>
      </c>
      <c r="TXJ51" s="1847"/>
      <c r="TXK51" s="1847">
        <f t="shared" ref="TXK51" si="15262">TXI51*$C$51</f>
        <v>4.4616849160544993E+79</v>
      </c>
      <c r="TXL51" s="1847"/>
      <c r="TXM51" s="1847">
        <f t="shared" ref="TXM51" si="15263">TXK51*$C$51</f>
        <v>4.5732270389558615E+79</v>
      </c>
      <c r="TXN51" s="1847"/>
      <c r="TXO51" s="1847">
        <f t="shared" ref="TXO51" si="15264">TXM51*$C$51</f>
        <v>4.6875577149297577E+79</v>
      </c>
      <c r="TXP51" s="1847"/>
      <c r="TXQ51" s="1847">
        <f t="shared" ref="TXQ51" si="15265">TXO51*$C$51</f>
        <v>4.8047466578030009E+79</v>
      </c>
      <c r="TXR51" s="1847"/>
      <c r="TXS51" s="1847">
        <f t="shared" ref="TXS51" si="15266">TXQ51*$C$51</f>
        <v>4.9248653242480756E+79</v>
      </c>
      <c r="TXT51" s="1847"/>
      <c r="TXU51" s="1847">
        <f t="shared" ref="TXU51" si="15267">TXS51*$C$51</f>
        <v>5.0479869573542771E+79</v>
      </c>
      <c r="TXV51" s="1847"/>
      <c r="TXW51" s="1847">
        <f t="shared" ref="TXW51" si="15268">TXU51*$C$51</f>
        <v>5.1741866312881336E+79</v>
      </c>
      <c r="TXX51" s="1847"/>
      <c r="TXY51" s="1847">
        <f t="shared" ref="TXY51" si="15269">TXW51*$C$51</f>
        <v>5.3035412970703366E+79</v>
      </c>
      <c r="TXZ51" s="1847"/>
      <c r="TYA51" s="1847">
        <f t="shared" ref="TYA51" si="15270">TXY51*$C$51</f>
        <v>5.4361298294970945E+79</v>
      </c>
      <c r="TYB51" s="1847"/>
      <c r="TYC51" s="1847">
        <f t="shared" ref="TYC51" si="15271">TYA51*$C$51</f>
        <v>5.5720330752345217E+79</v>
      </c>
      <c r="TYD51" s="1847"/>
      <c r="TYE51" s="1847">
        <f t="shared" ref="TYE51" si="15272">TYC51*$C$51</f>
        <v>5.7113339021153842E+79</v>
      </c>
      <c r="TYF51" s="1847"/>
      <c r="TYG51" s="1847">
        <f t="shared" ref="TYG51" si="15273">TYE51*$C$51</f>
        <v>5.854117249668268E+79</v>
      </c>
      <c r="TYH51" s="1847"/>
      <c r="TYI51" s="1847">
        <f t="shared" ref="TYI51" si="15274">TYG51*$C$51</f>
        <v>6.0004701809099739E+79</v>
      </c>
      <c r="TYJ51" s="1847"/>
      <c r="TYK51" s="1847">
        <f t="shared" ref="TYK51" si="15275">TYI51*$C$51</f>
        <v>6.1504819354327227E+79</v>
      </c>
      <c r="TYL51" s="1847"/>
      <c r="TYM51" s="1847">
        <f t="shared" ref="TYM51" si="15276">TYK51*$C$51</f>
        <v>6.30424398381854E+79</v>
      </c>
      <c r="TYN51" s="1847"/>
      <c r="TYO51" s="1847">
        <f t="shared" ref="TYO51" si="15277">TYM51*$C$51</f>
        <v>6.4618500834140033E+79</v>
      </c>
      <c r="TYP51" s="1847"/>
      <c r="TYQ51" s="1847">
        <f t="shared" ref="TYQ51" si="15278">TYO51*$C$51</f>
        <v>6.6233963354993527E+79</v>
      </c>
      <c r="TYR51" s="1847"/>
      <c r="TYS51" s="1847">
        <f t="shared" ref="TYS51" si="15279">TYQ51*$C$51</f>
        <v>6.7889812438868357E+79</v>
      </c>
      <c r="TYT51" s="1847"/>
      <c r="TYU51" s="1847">
        <f t="shared" ref="TYU51" si="15280">TYS51*$C$51</f>
        <v>6.9587057749840064E+79</v>
      </c>
      <c r="TYV51" s="1847"/>
      <c r="TYW51" s="1847">
        <f t="shared" ref="TYW51" si="15281">TYU51*$C$51</f>
        <v>7.1326734193586064E+79</v>
      </c>
      <c r="TYX51" s="1847"/>
      <c r="TYY51" s="1847">
        <f t="shared" ref="TYY51" si="15282">TYW51*$C$51</f>
        <v>7.3109902548425706E+79</v>
      </c>
      <c r="TYZ51" s="1847"/>
      <c r="TZA51" s="1847">
        <f t="shared" ref="TZA51" si="15283">TYY51*$C$51</f>
        <v>7.493765011213634E+79</v>
      </c>
      <c r="TZB51" s="1847"/>
      <c r="TZC51" s="1847">
        <f t="shared" ref="TZC51" si="15284">TZA51*$C$51</f>
        <v>7.6811091364939736E+79</v>
      </c>
      <c r="TZD51" s="1847"/>
      <c r="TZE51" s="1847">
        <f t="shared" ref="TZE51" si="15285">TZC51*$C$51</f>
        <v>7.8731368649063227E+79</v>
      </c>
      <c r="TZF51" s="1847"/>
      <c r="TZG51" s="1847">
        <f t="shared" ref="TZG51" si="15286">TZE51*$C$51</f>
        <v>8.0699652865289797E+79</v>
      </c>
      <c r="TZH51" s="1847"/>
      <c r="TZI51" s="1847">
        <f t="shared" ref="TZI51" si="15287">TZG51*$C$51</f>
        <v>8.2717144186922034E+79</v>
      </c>
      <c r="TZJ51" s="1847"/>
      <c r="TZK51" s="1847">
        <f t="shared" ref="TZK51" si="15288">TZI51*$C$51</f>
        <v>8.4785072791595073E+79</v>
      </c>
      <c r="TZL51" s="1847"/>
      <c r="TZM51" s="1847">
        <f t="shared" ref="TZM51" si="15289">TZK51*$C$51</f>
        <v>8.6904699611384945E+79</v>
      </c>
      <c r="TZN51" s="1847"/>
      <c r="TZO51" s="1847">
        <f t="shared" ref="TZO51" si="15290">TZM51*$C$51</f>
        <v>8.9077317101669566E+79</v>
      </c>
      <c r="TZP51" s="1847"/>
      <c r="TZQ51" s="1847">
        <f t="shared" ref="TZQ51" si="15291">TZO51*$C$51</f>
        <v>9.1304250029211302E+79</v>
      </c>
      <c r="TZR51" s="1847"/>
      <c r="TZS51" s="1847">
        <f t="shared" ref="TZS51" si="15292">TZQ51*$C$51</f>
        <v>9.3586856279941579E+79</v>
      </c>
      <c r="TZT51" s="1847"/>
      <c r="TZU51" s="1847">
        <f t="shared" ref="TZU51" si="15293">TZS51*$C$51</f>
        <v>9.5926527686940116E+79</v>
      </c>
      <c r="TZV51" s="1847"/>
      <c r="TZW51" s="1847">
        <f t="shared" ref="TZW51" si="15294">TZU51*$C$51</f>
        <v>9.8324690879113611E+79</v>
      </c>
      <c r="TZX51" s="1847"/>
      <c r="TZY51" s="1847">
        <f t="shared" ref="TZY51" si="15295">TZW51*$C$51</f>
        <v>1.0078280815109144E+80</v>
      </c>
      <c r="TZZ51" s="1847"/>
      <c r="UAA51" s="1847">
        <f t="shared" ref="UAA51" si="15296">TZY51*$C$51</f>
        <v>1.0330237835486872E+80</v>
      </c>
      <c r="UAB51" s="1847"/>
      <c r="UAC51" s="1847">
        <f t="shared" ref="UAC51" si="15297">UAA51*$C$51</f>
        <v>1.0588493781374044E+80</v>
      </c>
      <c r="UAD51" s="1847"/>
      <c r="UAE51" s="1847">
        <f t="shared" ref="UAE51" si="15298">UAC51*$C$51</f>
        <v>1.0853206125908393E+80</v>
      </c>
      <c r="UAF51" s="1847"/>
      <c r="UAG51" s="1847">
        <f t="shared" ref="UAG51" si="15299">UAE51*$C$51</f>
        <v>1.1124536279056102E+80</v>
      </c>
      <c r="UAH51" s="1847"/>
      <c r="UAI51" s="1847">
        <f t="shared" ref="UAI51" si="15300">UAG51*$C$51</f>
        <v>1.1402649686032504E+80</v>
      </c>
      <c r="UAJ51" s="1847"/>
      <c r="UAK51" s="1847">
        <f t="shared" ref="UAK51" si="15301">UAI51*$C$51</f>
        <v>1.1687715928183315E+80</v>
      </c>
      <c r="UAL51" s="1847"/>
      <c r="UAM51" s="1847">
        <f t="shared" ref="UAM51" si="15302">UAK51*$C$51</f>
        <v>1.1979908826387898E+80</v>
      </c>
      <c r="UAN51" s="1847"/>
      <c r="UAO51" s="1847">
        <f t="shared" ref="UAO51" si="15303">UAM51*$C$51</f>
        <v>1.2279406547047595E+80</v>
      </c>
      <c r="UAP51" s="1847"/>
      <c r="UAQ51" s="1847">
        <f t="shared" ref="UAQ51" si="15304">UAO51*$C$51</f>
        <v>1.2586391710723783E+80</v>
      </c>
      <c r="UAR51" s="1847"/>
      <c r="UAS51" s="1847">
        <f t="shared" ref="UAS51" si="15305">UAQ51*$C$51</f>
        <v>1.2901051503491877E+80</v>
      </c>
      <c r="UAT51" s="1847"/>
      <c r="UAU51" s="1847">
        <f t="shared" ref="UAU51" si="15306">UAS51*$C$51</f>
        <v>1.3223577791079173E+80</v>
      </c>
      <c r="UAV51" s="1847"/>
      <c r="UAW51" s="1847">
        <f t="shared" ref="UAW51" si="15307">UAU51*$C$51</f>
        <v>1.3554167235856152E+80</v>
      </c>
      <c r="UAX51" s="1847"/>
      <c r="UAY51" s="1847">
        <f t="shared" ref="UAY51" si="15308">UAW51*$C$51</f>
        <v>1.3893021416752554E+80</v>
      </c>
      <c r="UAZ51" s="1847"/>
      <c r="UBA51" s="1847">
        <f t="shared" ref="UBA51" si="15309">UAY51*$C$51</f>
        <v>1.4240346952171366E+80</v>
      </c>
      <c r="UBB51" s="1847"/>
      <c r="UBC51" s="1847">
        <f t="shared" ref="UBC51" si="15310">UBA51*$C$51</f>
        <v>1.4596355625975649E+80</v>
      </c>
      <c r="UBD51" s="1847"/>
      <c r="UBE51" s="1847">
        <f t="shared" ref="UBE51" si="15311">UBC51*$C$51</f>
        <v>1.4961264516625038E+80</v>
      </c>
      <c r="UBF51" s="1847"/>
      <c r="UBG51" s="1847">
        <f t="shared" ref="UBG51" si="15312">UBE51*$C$51</f>
        <v>1.5335296129540663E+80</v>
      </c>
      <c r="UBH51" s="1847"/>
      <c r="UBI51" s="1847">
        <f t="shared" ref="UBI51" si="15313">UBG51*$C$51</f>
        <v>1.5718678532779179E+80</v>
      </c>
      <c r="UBJ51" s="1847"/>
      <c r="UBK51" s="1847">
        <f t="shared" ref="UBK51" si="15314">UBI51*$C$51</f>
        <v>1.6111645496098656E+80</v>
      </c>
      <c r="UBL51" s="1847"/>
      <c r="UBM51" s="1847">
        <f t="shared" ref="UBM51" si="15315">UBK51*$C$51</f>
        <v>1.6514436633501121E+80</v>
      </c>
      <c r="UBN51" s="1847"/>
      <c r="UBO51" s="1847">
        <f t="shared" ref="UBO51" si="15316">UBM51*$C$51</f>
        <v>1.6927297549338648E+80</v>
      </c>
      <c r="UBP51" s="1847"/>
      <c r="UBQ51" s="1847">
        <f t="shared" ref="UBQ51" si="15317">UBO51*$C$51</f>
        <v>1.7350479988072112E+80</v>
      </c>
      <c r="UBR51" s="1847"/>
      <c r="UBS51" s="1847">
        <f t="shared" ref="UBS51" si="15318">UBQ51*$C$51</f>
        <v>1.7784241987773913E+80</v>
      </c>
      <c r="UBT51" s="1847"/>
      <c r="UBU51" s="1847">
        <f t="shared" ref="UBU51" si="15319">UBS51*$C$51</f>
        <v>1.8228848037468258E+80</v>
      </c>
      <c r="UBV51" s="1847"/>
      <c r="UBW51" s="1847">
        <f t="shared" ref="UBW51" si="15320">UBU51*$C$51</f>
        <v>1.8684569238404964E+80</v>
      </c>
      <c r="UBX51" s="1847"/>
      <c r="UBY51" s="1847">
        <f t="shared" ref="UBY51" si="15321">UBW51*$C$51</f>
        <v>1.9151683469365085E+80</v>
      </c>
      <c r="UBZ51" s="1847"/>
      <c r="UCA51" s="1847">
        <f t="shared" ref="UCA51" si="15322">UBY51*$C$51</f>
        <v>1.9630475556099212E+80</v>
      </c>
      <c r="UCB51" s="1847"/>
      <c r="UCC51" s="1847">
        <f t="shared" ref="UCC51" si="15323">UCA51*$C$51</f>
        <v>2.012123744500169E+80</v>
      </c>
      <c r="UCD51" s="1847"/>
      <c r="UCE51" s="1847">
        <f t="shared" ref="UCE51" si="15324">UCC51*$C$51</f>
        <v>2.0624268381126731E+80</v>
      </c>
      <c r="UCF51" s="1847"/>
      <c r="UCG51" s="1847">
        <f t="shared" ref="UCG51" si="15325">UCE51*$C$51</f>
        <v>2.1139875090654898E+80</v>
      </c>
      <c r="UCH51" s="1847"/>
      <c r="UCI51" s="1847">
        <f t="shared" ref="UCI51" si="15326">UCG51*$C$51</f>
        <v>2.1668371967921269E+80</v>
      </c>
      <c r="UCJ51" s="1847"/>
      <c r="UCK51" s="1847">
        <f t="shared" ref="UCK51" si="15327">UCI51*$C$51</f>
        <v>2.2210081267119298E+80</v>
      </c>
      <c r="UCL51" s="1847"/>
      <c r="UCM51" s="1847">
        <f t="shared" ref="UCM51" si="15328">UCK51*$C$51</f>
        <v>2.2765333298797278E+80</v>
      </c>
      <c r="UCN51" s="1847"/>
      <c r="UCO51" s="1847">
        <f t="shared" ref="UCO51" si="15329">UCM51*$C$51</f>
        <v>2.3334466631267207E+80</v>
      </c>
      <c r="UCP51" s="1847"/>
      <c r="UCQ51" s="1847">
        <f t="shared" ref="UCQ51" si="15330">UCO51*$C$51</f>
        <v>2.3917828297048884E+80</v>
      </c>
      <c r="UCR51" s="1847"/>
      <c r="UCS51" s="1847">
        <f t="shared" ref="UCS51" si="15331">UCQ51*$C$51</f>
        <v>2.4515774004475105E+80</v>
      </c>
      <c r="UCT51" s="1847"/>
      <c r="UCU51" s="1847">
        <f t="shared" ref="UCU51" si="15332">UCS51*$C$51</f>
        <v>2.5128668354586982E+80</v>
      </c>
      <c r="UCV51" s="1847"/>
      <c r="UCW51" s="1847">
        <f t="shared" ref="UCW51" si="15333">UCU51*$C$51</f>
        <v>2.5756885063451654E+80</v>
      </c>
      <c r="UCX51" s="1847"/>
      <c r="UCY51" s="1847">
        <f t="shared" ref="UCY51" si="15334">UCW51*$C$51</f>
        <v>2.640080719003794E+80</v>
      </c>
      <c r="UCZ51" s="1847"/>
      <c r="UDA51" s="1847">
        <f t="shared" ref="UDA51" si="15335">UCY51*$C$51</f>
        <v>2.7060827369788884E+80</v>
      </c>
      <c r="UDB51" s="1847"/>
      <c r="UDC51" s="1847">
        <f t="shared" ref="UDC51" si="15336">UDA51*$C$51</f>
        <v>2.7737348054033603E+80</v>
      </c>
      <c r="UDD51" s="1847"/>
      <c r="UDE51" s="1847">
        <f t="shared" ref="UDE51" si="15337">UDC51*$C$51</f>
        <v>2.8430781755384441E+80</v>
      </c>
      <c r="UDF51" s="1847"/>
      <c r="UDG51" s="1847">
        <f t="shared" ref="UDG51" si="15338">UDE51*$C$51</f>
        <v>2.914155129926905E+80</v>
      </c>
      <c r="UDH51" s="1847"/>
      <c r="UDI51" s="1847">
        <f t="shared" ref="UDI51" si="15339">UDG51*$C$51</f>
        <v>2.9870090081750772E+80</v>
      </c>
      <c r="UDJ51" s="1847"/>
      <c r="UDK51" s="1847">
        <f t="shared" ref="UDK51" si="15340">UDI51*$C$51</f>
        <v>3.061684233379454E+80</v>
      </c>
      <c r="UDL51" s="1847"/>
      <c r="UDM51" s="1847">
        <f t="shared" ref="UDM51" si="15341">UDK51*$C$51</f>
        <v>3.1382263392139402E+80</v>
      </c>
      <c r="UDN51" s="1847"/>
      <c r="UDO51" s="1847">
        <f t="shared" ref="UDO51" si="15342">UDM51*$C$51</f>
        <v>3.2166819976942884E+80</v>
      </c>
      <c r="UDP51" s="1847"/>
      <c r="UDQ51" s="1847">
        <f t="shared" ref="UDQ51" si="15343">UDO51*$C$51</f>
        <v>3.2970990476366454E+80</v>
      </c>
      <c r="UDR51" s="1847"/>
      <c r="UDS51" s="1847">
        <f t="shared" ref="UDS51" si="15344">UDQ51*$C$51</f>
        <v>3.3795265238275613E+80</v>
      </c>
      <c r="UDT51" s="1847"/>
      <c r="UDU51" s="1847">
        <f t="shared" ref="UDU51" si="15345">UDS51*$C$51</f>
        <v>3.46401468692325E+80</v>
      </c>
      <c r="UDV51" s="1847"/>
      <c r="UDW51" s="1847">
        <f t="shared" ref="UDW51" si="15346">UDU51*$C$51</f>
        <v>3.5506150540963311E+80</v>
      </c>
      <c r="UDX51" s="1847"/>
      <c r="UDY51" s="1847">
        <f t="shared" ref="UDY51" si="15347">UDW51*$C$51</f>
        <v>3.6393804304487391E+80</v>
      </c>
      <c r="UDZ51" s="1847"/>
      <c r="UEA51" s="1847">
        <f t="shared" ref="UEA51" si="15348">UDY51*$C$51</f>
        <v>3.7303649412099575E+80</v>
      </c>
      <c r="UEB51" s="1847"/>
      <c r="UEC51" s="1847">
        <f t="shared" ref="UEC51" si="15349">UEA51*$C$51</f>
        <v>3.8236240647402058E+80</v>
      </c>
      <c r="UED51" s="1847"/>
      <c r="UEE51" s="1847">
        <f t="shared" ref="UEE51" si="15350">UEC51*$C$51</f>
        <v>3.9192146663587108E+80</v>
      </c>
      <c r="UEF51" s="1847"/>
      <c r="UEG51" s="1847">
        <f t="shared" ref="UEG51" si="15351">UEE51*$C$51</f>
        <v>4.0171950330176782E+80</v>
      </c>
      <c r="UEH51" s="1847"/>
      <c r="UEI51" s="1847">
        <f t="shared" ref="UEI51" si="15352">UEG51*$C$51</f>
        <v>4.1176249088431198E+80</v>
      </c>
      <c r="UEJ51" s="1847"/>
      <c r="UEK51" s="1847">
        <f t="shared" ref="UEK51" si="15353">UEI51*$C$51</f>
        <v>4.2205655315641976E+80</v>
      </c>
      <c r="UEL51" s="1847"/>
      <c r="UEM51" s="1847">
        <f t="shared" ref="UEM51" si="15354">UEK51*$C$51</f>
        <v>4.3260796698533022E+80</v>
      </c>
      <c r="UEN51" s="1847"/>
      <c r="UEO51" s="1847">
        <f t="shared" ref="UEO51" si="15355">UEM51*$C$51</f>
        <v>4.4342316615996342E+80</v>
      </c>
      <c r="UEP51" s="1847"/>
      <c r="UEQ51" s="1847">
        <f t="shared" ref="UEQ51" si="15356">UEO51*$C$51</f>
        <v>4.5450874531396246E+80</v>
      </c>
      <c r="UER51" s="1847"/>
      <c r="UES51" s="1847">
        <f t="shared" ref="UES51" si="15357">UEQ51*$C$51</f>
        <v>4.6587146394681148E+80</v>
      </c>
      <c r="UET51" s="1847"/>
      <c r="UEU51" s="1847">
        <f t="shared" ref="UEU51" si="15358">UES51*$C$51</f>
        <v>4.7751825054548176E+80</v>
      </c>
      <c r="UEV51" s="1847"/>
      <c r="UEW51" s="1847">
        <f t="shared" ref="UEW51" si="15359">UEU51*$C$51</f>
        <v>4.8945620680911879E+80</v>
      </c>
      <c r="UEX51" s="1847"/>
      <c r="UEY51" s="1847">
        <f t="shared" ref="UEY51" si="15360">UEW51*$C$51</f>
        <v>5.0169261197934675E+80</v>
      </c>
      <c r="UEZ51" s="1847"/>
      <c r="UFA51" s="1847">
        <f t="shared" ref="UFA51" si="15361">UEY51*$C$51</f>
        <v>5.1423492727883033E+80</v>
      </c>
      <c r="UFB51" s="1847"/>
      <c r="UFC51" s="1847">
        <f t="shared" ref="UFC51" si="15362">UFA51*$C$51</f>
        <v>5.27090800460801E+80</v>
      </c>
      <c r="UFD51" s="1847"/>
      <c r="UFE51" s="1847">
        <f t="shared" ref="UFE51" si="15363">UFC51*$C$51</f>
        <v>5.4026807047232098E+80</v>
      </c>
      <c r="UFF51" s="1847"/>
      <c r="UFG51" s="1847">
        <f t="shared" ref="UFG51" si="15364">UFE51*$C$51</f>
        <v>5.5377477223412897E+80</v>
      </c>
      <c r="UFH51" s="1847"/>
      <c r="UFI51" s="1847">
        <f t="shared" ref="UFI51" si="15365">UFG51*$C$51</f>
        <v>5.676191415399821E+80</v>
      </c>
      <c r="UFJ51" s="1847"/>
      <c r="UFK51" s="1847">
        <f t="shared" ref="UFK51" si="15366">UFI51*$C$51</f>
        <v>5.8180962007848166E+80</v>
      </c>
      <c r="UFL51" s="1847"/>
      <c r="UFM51" s="1847">
        <f t="shared" ref="UFM51" si="15367">UFK51*$C$51</f>
        <v>5.9635486058044361E+80</v>
      </c>
      <c r="UFN51" s="1847"/>
      <c r="UFO51" s="1847">
        <f t="shared" ref="UFO51" si="15368">UFM51*$C$51</f>
        <v>6.1126373209495464E+80</v>
      </c>
      <c r="UFP51" s="1847"/>
      <c r="UFQ51" s="1847">
        <f t="shared" ref="UFQ51" si="15369">UFO51*$C$51</f>
        <v>6.2654532539732848E+80</v>
      </c>
      <c r="UFR51" s="1847"/>
      <c r="UFS51" s="1847">
        <f t="shared" ref="UFS51" si="15370">UFQ51*$C$51</f>
        <v>6.4220895853226167E+80</v>
      </c>
      <c r="UFT51" s="1847"/>
      <c r="UFU51" s="1847">
        <f t="shared" ref="UFU51" si="15371">UFS51*$C$51</f>
        <v>6.5826418249556817E+80</v>
      </c>
      <c r="UFV51" s="1847"/>
      <c r="UFW51" s="1847">
        <f t="shared" ref="UFW51" si="15372">UFU51*$C$51</f>
        <v>6.7472078705795732E+80</v>
      </c>
      <c r="UFX51" s="1847"/>
      <c r="UFY51" s="1847">
        <f t="shared" ref="UFY51" si="15373">UFW51*$C$51</f>
        <v>6.9158880673440624E+80</v>
      </c>
      <c r="UFZ51" s="1847"/>
      <c r="UGA51" s="1847">
        <f t="shared" ref="UGA51" si="15374">UFY51*$C$51</f>
        <v>7.0887852690276636E+80</v>
      </c>
      <c r="UGB51" s="1847"/>
      <c r="UGC51" s="1847">
        <f t="shared" ref="UGC51" si="15375">UGA51*$C$51</f>
        <v>7.2660049007533544E+80</v>
      </c>
      <c r="UGD51" s="1847"/>
      <c r="UGE51" s="1847">
        <f t="shared" ref="UGE51" si="15376">UGC51*$C$51</f>
        <v>7.4476550232721878E+80</v>
      </c>
      <c r="UGF51" s="1847"/>
      <c r="UGG51" s="1847">
        <f t="shared" ref="UGG51" si="15377">UGE51*$C$51</f>
        <v>7.6338463988539922E+80</v>
      </c>
      <c r="UGH51" s="1847"/>
      <c r="UGI51" s="1847">
        <f t="shared" ref="UGI51" si="15378">UGG51*$C$51</f>
        <v>7.8246925588253416E+80</v>
      </c>
      <c r="UGJ51" s="1847"/>
      <c r="UGK51" s="1847">
        <f t="shared" ref="UGK51" si="15379">UGI51*$C$51</f>
        <v>8.0203098727959745E+80</v>
      </c>
      <c r="UGL51" s="1847"/>
      <c r="UGM51" s="1847">
        <f t="shared" ref="UGM51" si="15380">UGK51*$C$51</f>
        <v>8.220817619615873E+80</v>
      </c>
      <c r="UGN51" s="1847"/>
      <c r="UGO51" s="1847">
        <f t="shared" ref="UGO51" si="15381">UGM51*$C$51</f>
        <v>8.426338060106269E+80</v>
      </c>
      <c r="UGP51" s="1847"/>
      <c r="UGQ51" s="1847">
        <f t="shared" ref="UGQ51" si="15382">UGO51*$C$51</f>
        <v>8.6369965116089244E+80</v>
      </c>
      <c r="UGR51" s="1847"/>
      <c r="UGS51" s="1847">
        <f t="shared" ref="UGS51" si="15383">UGQ51*$C$51</f>
        <v>8.8529214243991465E+80</v>
      </c>
      <c r="UGT51" s="1847"/>
      <c r="UGU51" s="1847">
        <f t="shared" ref="UGU51" si="15384">UGS51*$C$51</f>
        <v>9.074244460009124E+80</v>
      </c>
      <c r="UGV51" s="1847"/>
      <c r="UGW51" s="1847">
        <f t="shared" ref="UGW51" si="15385">UGU51*$C$51</f>
        <v>9.3011005715093516E+80</v>
      </c>
      <c r="UGX51" s="1847"/>
      <c r="UGY51" s="1847">
        <f t="shared" ref="UGY51" si="15386">UGW51*$C$51</f>
        <v>9.5336280857970838E+80</v>
      </c>
      <c r="UGZ51" s="1847"/>
      <c r="UHA51" s="1847">
        <f t="shared" ref="UHA51" si="15387">UGY51*$C$51</f>
        <v>9.7719687879420095E+80</v>
      </c>
      <c r="UHB51" s="1847"/>
      <c r="UHC51" s="1847">
        <f t="shared" ref="UHC51" si="15388">UHA51*$C$51</f>
        <v>1.001626800764056E+81</v>
      </c>
      <c r="UHD51" s="1847"/>
      <c r="UHE51" s="1847">
        <f t="shared" ref="UHE51" si="15389">UHC51*$C$51</f>
        <v>1.0266674707831572E+81</v>
      </c>
      <c r="UHF51" s="1847"/>
      <c r="UHG51" s="1847">
        <f t="shared" ref="UHG51" si="15390">UHE51*$C$51</f>
        <v>1.052334157552736E+81</v>
      </c>
      <c r="UHH51" s="1847"/>
      <c r="UHI51" s="1847">
        <f t="shared" ref="UHI51" si="15391">UHG51*$C$51</f>
        <v>1.0786425114915543E+81</v>
      </c>
      <c r="UHJ51" s="1847"/>
      <c r="UHK51" s="1847">
        <f t="shared" ref="UHK51" si="15392">UHI51*$C$51</f>
        <v>1.105608574278843E+81</v>
      </c>
      <c r="UHL51" s="1847"/>
      <c r="UHM51" s="1847">
        <f t="shared" ref="UHM51" si="15393">UHK51*$C$51</f>
        <v>1.1332487886358139E+81</v>
      </c>
      <c r="UHN51" s="1847"/>
      <c r="UHO51" s="1847">
        <f t="shared" ref="UHO51" si="15394">UHM51*$C$51</f>
        <v>1.161580008351709E+81</v>
      </c>
      <c r="UHP51" s="1847"/>
      <c r="UHQ51" s="1847">
        <f t="shared" ref="UHQ51" si="15395">UHO51*$C$51</f>
        <v>1.1906195085605016E+81</v>
      </c>
      <c r="UHR51" s="1847"/>
      <c r="UHS51" s="1847">
        <f t="shared" ref="UHS51" si="15396">UHQ51*$C$51</f>
        <v>1.2203849962745141E+81</v>
      </c>
      <c r="UHT51" s="1847"/>
      <c r="UHU51" s="1847">
        <f t="shared" ref="UHU51" si="15397">UHS51*$C$51</f>
        <v>1.2508946211813769E+81</v>
      </c>
      <c r="UHV51" s="1847"/>
      <c r="UHW51" s="1847">
        <f t="shared" ref="UHW51" si="15398">UHU51*$C$51</f>
        <v>1.2821669867109111E+81</v>
      </c>
      <c r="UHX51" s="1847"/>
      <c r="UHY51" s="1847">
        <f t="shared" ref="UHY51" si="15399">UHW51*$C$51</f>
        <v>1.3142211613786837E+81</v>
      </c>
      <c r="UHZ51" s="1847"/>
      <c r="UIA51" s="1847">
        <f t="shared" ref="UIA51" si="15400">UHY51*$C$51</f>
        <v>1.3470766904131507E+81</v>
      </c>
      <c r="UIB51" s="1847"/>
      <c r="UIC51" s="1847">
        <f t="shared" ref="UIC51" si="15401">UIA51*$C$51</f>
        <v>1.3807536076734794E+81</v>
      </c>
      <c r="UID51" s="1847"/>
      <c r="UIE51" s="1847">
        <f t="shared" ref="UIE51" si="15402">UIC51*$C$51</f>
        <v>1.4152724478653163E+81</v>
      </c>
      <c r="UIF51" s="1847"/>
      <c r="UIG51" s="1847">
        <f t="shared" ref="UIG51" si="15403">UIE51*$C$51</f>
        <v>1.4506542590619492E+81</v>
      </c>
      <c r="UIH51" s="1847"/>
      <c r="UII51" s="1847">
        <f t="shared" ref="UII51" si="15404">UIG51*$C$51</f>
        <v>1.4869206155384978E+81</v>
      </c>
      <c r="UIJ51" s="1847"/>
      <c r="UIK51" s="1847">
        <f t="shared" ref="UIK51" si="15405">UII51*$C$51</f>
        <v>1.5240936309269602E+81</v>
      </c>
      <c r="UIL51" s="1847"/>
      <c r="UIM51" s="1847">
        <f t="shared" ref="UIM51" si="15406">UIK51*$C$51</f>
        <v>1.562195971700134E+81</v>
      </c>
      <c r="UIN51" s="1847"/>
      <c r="UIO51" s="1847">
        <f t="shared" ref="UIO51" si="15407">UIM51*$C$51</f>
        <v>1.6012508709926372E+81</v>
      </c>
      <c r="UIP51" s="1847"/>
      <c r="UIQ51" s="1847">
        <f t="shared" ref="UIQ51" si="15408">UIO51*$C$51</f>
        <v>1.641282142767453E+81</v>
      </c>
      <c r="UIR51" s="1847"/>
      <c r="UIS51" s="1847">
        <f t="shared" ref="UIS51" si="15409">UIQ51*$C$51</f>
        <v>1.6823141963366391E+81</v>
      </c>
      <c r="UIT51" s="1847"/>
      <c r="UIU51" s="1847">
        <f t="shared" ref="UIU51" si="15410">UIS51*$C$51</f>
        <v>1.7243720512450549E+81</v>
      </c>
      <c r="UIV51" s="1847"/>
      <c r="UIW51" s="1847">
        <f t="shared" ref="UIW51" si="15411">UIU51*$C$51</f>
        <v>1.7674813525261811E+81</v>
      </c>
      <c r="UIX51" s="1847"/>
      <c r="UIY51" s="1847">
        <f t="shared" ref="UIY51" si="15412">UIW51*$C$51</f>
        <v>1.8116683863393355E+81</v>
      </c>
      <c r="UIZ51" s="1847"/>
      <c r="UJA51" s="1847">
        <f t="shared" ref="UJA51" si="15413">UIY51*$C$51</f>
        <v>1.8569600959978186E+81</v>
      </c>
      <c r="UJB51" s="1847"/>
      <c r="UJC51" s="1847">
        <f t="shared" ref="UJC51" si="15414">UJA51*$C$51</f>
        <v>1.9033840983977641E+81</v>
      </c>
      <c r="UJD51" s="1847"/>
      <c r="UJE51" s="1847">
        <f t="shared" ref="UJE51" si="15415">UJC51*$C$51</f>
        <v>1.9509687008577078E+81</v>
      </c>
      <c r="UJF51" s="1847"/>
      <c r="UJG51" s="1847">
        <f t="shared" ref="UJG51" si="15416">UJE51*$C$51</f>
        <v>1.9997429183791506E+81</v>
      </c>
      <c r="UJH51" s="1847"/>
      <c r="UJI51" s="1847">
        <f t="shared" ref="UJI51" si="15417">UJG51*$C$51</f>
        <v>2.0497364913386294E+81</v>
      </c>
      <c r="UJJ51" s="1847"/>
      <c r="UJK51" s="1847">
        <f t="shared" ref="UJK51" si="15418">UJI51*$C$51</f>
        <v>2.100979903622095E+81</v>
      </c>
      <c r="UJL51" s="1847"/>
      <c r="UJM51" s="1847">
        <f t="shared" ref="UJM51" si="15419">UJK51*$C$51</f>
        <v>2.153504401212647E+81</v>
      </c>
      <c r="UJN51" s="1847"/>
      <c r="UJO51" s="1847">
        <f t="shared" ref="UJO51" si="15420">UJM51*$C$51</f>
        <v>2.2073420112429632E+81</v>
      </c>
      <c r="UJP51" s="1847"/>
      <c r="UJQ51" s="1847">
        <f t="shared" ref="UJQ51" si="15421">UJO51*$C$51</f>
        <v>2.2625255615240371E+81</v>
      </c>
      <c r="UJR51" s="1847"/>
      <c r="UJS51" s="1847">
        <f t="shared" ref="UJS51" si="15422">UJQ51*$C$51</f>
        <v>2.3190887005621378E+81</v>
      </c>
      <c r="UJT51" s="1847"/>
      <c r="UJU51" s="1847">
        <f t="shared" ref="UJU51" si="15423">UJS51*$C$51</f>
        <v>2.3770659180761911E+81</v>
      </c>
      <c r="UJV51" s="1847"/>
      <c r="UJW51" s="1847">
        <f t="shared" ref="UJW51" si="15424">UJU51*$C$51</f>
        <v>2.4364925660280957E+81</v>
      </c>
      <c r="UJX51" s="1847"/>
      <c r="UJY51" s="1847">
        <f t="shared" ref="UJY51" si="15425">UJW51*$C$51</f>
        <v>2.4974048801787979E+81</v>
      </c>
      <c r="UJZ51" s="1847"/>
      <c r="UKA51" s="1847">
        <f t="shared" ref="UKA51" si="15426">UJY51*$C$51</f>
        <v>2.5598400021832675E+81</v>
      </c>
      <c r="UKB51" s="1847"/>
      <c r="UKC51" s="1847">
        <f t="shared" ref="UKC51" si="15427">UKA51*$C$51</f>
        <v>2.6238360022378492E+81</v>
      </c>
      <c r="UKD51" s="1847"/>
      <c r="UKE51" s="1847">
        <f t="shared" ref="UKE51" si="15428">UKC51*$C$51</f>
        <v>2.6894319022937952E+81</v>
      </c>
      <c r="UKF51" s="1847"/>
      <c r="UKG51" s="1847">
        <f t="shared" ref="UKG51" si="15429">UKE51*$C$51</f>
        <v>2.7566676998511397E+81</v>
      </c>
      <c r="UKH51" s="1847"/>
      <c r="UKI51" s="1847">
        <f t="shared" ref="UKI51" si="15430">UKG51*$C$51</f>
        <v>2.8255843923474181E+81</v>
      </c>
      <c r="UKJ51" s="1847"/>
      <c r="UKK51" s="1847">
        <f t="shared" ref="UKK51" si="15431">UKI51*$C$51</f>
        <v>2.8962240021561033E+81</v>
      </c>
      <c r="UKL51" s="1847"/>
      <c r="UKM51" s="1847">
        <f t="shared" ref="UKM51" si="15432">UKK51*$C$51</f>
        <v>2.9686296022100057E+81</v>
      </c>
      <c r="UKN51" s="1847"/>
      <c r="UKO51" s="1847">
        <f t="shared" ref="UKO51" si="15433">UKM51*$C$51</f>
        <v>3.0428453422652556E+81</v>
      </c>
      <c r="UKP51" s="1847"/>
      <c r="UKQ51" s="1847">
        <f t="shared" ref="UKQ51" si="15434">UKO51*$C$51</f>
        <v>3.1189164758218866E+81</v>
      </c>
      <c r="UKR51" s="1847"/>
      <c r="UKS51" s="1847">
        <f t="shared" ref="UKS51" si="15435">UKQ51*$C$51</f>
        <v>3.1968893877174334E+81</v>
      </c>
      <c r="UKT51" s="1847"/>
      <c r="UKU51" s="1847">
        <f t="shared" ref="UKU51" si="15436">UKS51*$C$51</f>
        <v>3.276811622410369E+81</v>
      </c>
      <c r="UKV51" s="1847"/>
      <c r="UKW51" s="1847">
        <f t="shared" ref="UKW51" si="15437">UKU51*$C$51</f>
        <v>3.3587319129706277E+81</v>
      </c>
      <c r="UKX51" s="1847"/>
      <c r="UKY51" s="1847">
        <f t="shared" ref="UKY51" si="15438">UKW51*$C$51</f>
        <v>3.4427002107948932E+81</v>
      </c>
      <c r="UKZ51" s="1847"/>
      <c r="ULA51" s="1847">
        <f t="shared" ref="ULA51" si="15439">UKY51*$C$51</f>
        <v>3.5287677160647652E+81</v>
      </c>
      <c r="ULB51" s="1847"/>
      <c r="ULC51" s="1847">
        <f t="shared" ref="ULC51" si="15440">ULA51*$C$51</f>
        <v>3.6169869089663839E+81</v>
      </c>
      <c r="ULD51" s="1847"/>
      <c r="ULE51" s="1847">
        <f t="shared" ref="ULE51" si="15441">ULC51*$C$51</f>
        <v>3.7074115816905431E+81</v>
      </c>
      <c r="ULF51" s="1847"/>
      <c r="ULG51" s="1847">
        <f t="shared" ref="ULG51" si="15442">ULE51*$C$51</f>
        <v>3.800096871232806E+81</v>
      </c>
      <c r="ULH51" s="1847"/>
      <c r="ULI51" s="1847">
        <f t="shared" ref="ULI51" si="15443">ULG51*$C$51</f>
        <v>3.8950992930136262E+81</v>
      </c>
      <c r="ULJ51" s="1847"/>
      <c r="ULK51" s="1847">
        <f t="shared" ref="ULK51" si="15444">ULI51*$C$51</f>
        <v>3.9924767753389669E+81</v>
      </c>
      <c r="ULL51" s="1847"/>
      <c r="ULM51" s="1847">
        <f t="shared" ref="ULM51" si="15445">ULK51*$C$51</f>
        <v>4.0922886947224403E+81</v>
      </c>
      <c r="ULN51" s="1847"/>
      <c r="ULO51" s="1847">
        <f t="shared" ref="ULO51" si="15446">ULM51*$C$51</f>
        <v>4.1945959120905008E+81</v>
      </c>
      <c r="ULP51" s="1847"/>
      <c r="ULQ51" s="1847">
        <f t="shared" ref="ULQ51" si="15447">ULO51*$C$51</f>
        <v>4.2994608098927632E+81</v>
      </c>
      <c r="ULR51" s="1847"/>
      <c r="ULS51" s="1847">
        <f t="shared" ref="ULS51" si="15448">ULQ51*$C$51</f>
        <v>4.4069473301400822E+81</v>
      </c>
      <c r="ULT51" s="1847"/>
      <c r="ULU51" s="1847">
        <f t="shared" ref="ULU51" si="15449">ULS51*$C$51</f>
        <v>4.5171210133935836E+81</v>
      </c>
      <c r="ULV51" s="1847"/>
      <c r="ULW51" s="1847">
        <f t="shared" ref="ULW51" si="15450">ULU51*$C$51</f>
        <v>4.6300490387284231E+81</v>
      </c>
      <c r="ULX51" s="1847"/>
      <c r="ULY51" s="1847">
        <f t="shared" ref="ULY51" si="15451">ULW51*$C$51</f>
        <v>4.745800264696633E+81</v>
      </c>
      <c r="ULZ51" s="1847"/>
      <c r="UMA51" s="1847">
        <f t="shared" ref="UMA51" si="15452">ULY51*$C$51</f>
        <v>4.8644452713140481E+81</v>
      </c>
      <c r="UMB51" s="1847"/>
      <c r="UMC51" s="1847">
        <f t="shared" ref="UMC51" si="15453">UMA51*$C$51</f>
        <v>4.986056403096899E+81</v>
      </c>
      <c r="UMD51" s="1847"/>
      <c r="UME51" s="1847">
        <f t="shared" ref="UME51" si="15454">UMC51*$C$51</f>
        <v>5.1107078131743212E+81</v>
      </c>
      <c r="UMF51" s="1847"/>
      <c r="UMG51" s="1847">
        <f t="shared" ref="UMG51" si="15455">UME51*$C$51</f>
        <v>5.2384755085036787E+81</v>
      </c>
      <c r="UMH51" s="1847"/>
      <c r="UMI51" s="1847">
        <f t="shared" ref="UMI51" si="15456">UMG51*$C$51</f>
        <v>5.3694373962162706E+81</v>
      </c>
      <c r="UMJ51" s="1847"/>
      <c r="UMK51" s="1847">
        <f t="shared" ref="UMK51" si="15457">UMI51*$C$51</f>
        <v>5.5036733311216769E+81</v>
      </c>
      <c r="UML51" s="1847"/>
      <c r="UMM51" s="1847">
        <f t="shared" ref="UMM51" si="15458">UMK51*$C$51</f>
        <v>5.6412651643997181E+81</v>
      </c>
      <c r="UMN51" s="1847"/>
      <c r="UMO51" s="1847">
        <f t="shared" ref="UMO51" si="15459">UMM51*$C$51</f>
        <v>5.7822967935097103E+81</v>
      </c>
      <c r="UMP51" s="1847"/>
      <c r="UMQ51" s="1847">
        <f t="shared" ref="UMQ51" si="15460">UMO51*$C$51</f>
        <v>5.9268542133474522E+81</v>
      </c>
      <c r="UMR51" s="1847"/>
      <c r="UMS51" s="1847">
        <f t="shared" ref="UMS51" si="15461">UMQ51*$C$51</f>
        <v>6.0750255686811383E+81</v>
      </c>
      <c r="UMT51" s="1847"/>
      <c r="UMU51" s="1847">
        <f t="shared" ref="UMU51" si="15462">UMS51*$C$51</f>
        <v>6.2269012078981664E+81</v>
      </c>
      <c r="UMV51" s="1847"/>
      <c r="UMW51" s="1847">
        <f t="shared" ref="UMW51" si="15463">UMU51*$C$51</f>
        <v>6.3825737380956202E+81</v>
      </c>
      <c r="UMX51" s="1847"/>
      <c r="UMY51" s="1847">
        <f t="shared" ref="UMY51" si="15464">UMW51*$C$51</f>
        <v>6.5421380815480104E+81</v>
      </c>
      <c r="UMZ51" s="1847"/>
      <c r="UNA51" s="1847">
        <f t="shared" ref="UNA51" si="15465">UMY51*$C$51</f>
        <v>6.7056915335867105E+81</v>
      </c>
      <c r="UNB51" s="1847"/>
      <c r="UNC51" s="1847">
        <f t="shared" ref="UNC51" si="15466">UNA51*$C$51</f>
        <v>6.8733338219263772E+81</v>
      </c>
      <c r="UND51" s="1847"/>
      <c r="UNE51" s="1847">
        <f t="shared" ref="UNE51" si="15467">UNC51*$C$51</f>
        <v>7.0451671674745362E+81</v>
      </c>
      <c r="UNF51" s="1847"/>
      <c r="UNG51" s="1847">
        <f t="shared" ref="UNG51" si="15468">UNE51*$C$51</f>
        <v>7.2212963466613987E+81</v>
      </c>
      <c r="UNH51" s="1847"/>
      <c r="UNI51" s="1847">
        <f t="shared" ref="UNI51" si="15469">UNG51*$C$51</f>
        <v>7.4018287553279332E+81</v>
      </c>
      <c r="UNJ51" s="1847"/>
      <c r="UNK51" s="1847">
        <f t="shared" ref="UNK51" si="15470">UNI51*$C$51</f>
        <v>7.5868744742111306E+81</v>
      </c>
      <c r="UNL51" s="1847"/>
      <c r="UNM51" s="1847">
        <f t="shared" ref="UNM51" si="15471">UNK51*$C$51</f>
        <v>7.7765463360664076E+81</v>
      </c>
      <c r="UNN51" s="1847"/>
      <c r="UNO51" s="1847">
        <f t="shared" ref="UNO51" si="15472">UNM51*$C$51</f>
        <v>7.9709599944680678E+81</v>
      </c>
      <c r="UNP51" s="1847"/>
      <c r="UNQ51" s="1847">
        <f t="shared" ref="UNQ51" si="15473">UNO51*$C$51</f>
        <v>8.1702339943297689E+81</v>
      </c>
      <c r="UNR51" s="1847"/>
      <c r="UNS51" s="1847">
        <f t="shared" ref="UNS51" si="15474">UNQ51*$C$51</f>
        <v>8.3744898441880119E+81</v>
      </c>
      <c r="UNT51" s="1847"/>
      <c r="UNU51" s="1847">
        <f t="shared" ref="UNU51" si="15475">UNS51*$C$51</f>
        <v>8.583852090292712E+81</v>
      </c>
      <c r="UNV51" s="1847"/>
      <c r="UNW51" s="1847">
        <f t="shared" ref="UNW51" si="15476">UNU51*$C$51</f>
        <v>8.7984483925500294E+81</v>
      </c>
      <c r="UNX51" s="1847"/>
      <c r="UNY51" s="1847">
        <f t="shared" ref="UNY51" si="15477">UNW51*$C$51</f>
        <v>9.018409602363779E+81</v>
      </c>
      <c r="UNZ51" s="1847"/>
      <c r="UOA51" s="1847">
        <f t="shared" ref="UOA51" si="15478">UNY51*$C$51</f>
        <v>9.2438698424228719E+81</v>
      </c>
      <c r="UOB51" s="1847"/>
      <c r="UOC51" s="1847">
        <f t="shared" ref="UOC51" si="15479">UOA51*$C$51</f>
        <v>9.4749665884834428E+81</v>
      </c>
      <c r="UOD51" s="1847"/>
      <c r="UOE51" s="1847">
        <f t="shared" ref="UOE51" si="15480">UOC51*$C$51</f>
        <v>9.7118407531955282E+81</v>
      </c>
      <c r="UOF51" s="1847"/>
      <c r="UOG51" s="1847">
        <f t="shared" ref="UOG51" si="15481">UOE51*$C$51</f>
        <v>9.9546367720254157E+81</v>
      </c>
      <c r="UOH51" s="1847"/>
      <c r="UOI51" s="1847">
        <f t="shared" ref="UOI51" si="15482">UOG51*$C$51</f>
        <v>1.020350269132605E+82</v>
      </c>
      <c r="UOJ51" s="1847"/>
      <c r="UOK51" s="1847">
        <f t="shared" ref="UOK51" si="15483">UOI51*$C$51</f>
        <v>1.04585902586092E+82</v>
      </c>
      <c r="UOL51" s="1847"/>
      <c r="UOM51" s="1847">
        <f t="shared" ref="UOM51" si="15484">UOK51*$C$51</f>
        <v>1.072005501507443E+82</v>
      </c>
      <c r="UON51" s="1847"/>
      <c r="UOO51" s="1847">
        <f t="shared" ref="UOO51" si="15485">UOM51*$C$51</f>
        <v>1.098805639045129E+82</v>
      </c>
      <c r="UOP51" s="1847"/>
      <c r="UOQ51" s="1847">
        <f t="shared" ref="UOQ51" si="15486">UOO51*$C$51</f>
        <v>1.1262757800212571E+82</v>
      </c>
      <c r="UOR51" s="1847"/>
      <c r="UOS51" s="1847">
        <f t="shared" ref="UOS51" si="15487">UOQ51*$C$51</f>
        <v>1.1544326745217884E+82</v>
      </c>
      <c r="UOT51" s="1847"/>
      <c r="UOU51" s="1847">
        <f t="shared" ref="UOU51" si="15488">UOS51*$C$51</f>
        <v>1.1832934913848329E+82</v>
      </c>
      <c r="UOV51" s="1847"/>
      <c r="UOW51" s="1847">
        <f t="shared" ref="UOW51" si="15489">UOU51*$C$51</f>
        <v>1.2128758286694537E+82</v>
      </c>
      <c r="UOX51" s="1847"/>
      <c r="UOY51" s="1847">
        <f t="shared" ref="UOY51" si="15490">UOW51*$C$51</f>
        <v>1.2431977243861899E+82</v>
      </c>
      <c r="UOZ51" s="1847"/>
      <c r="UPA51" s="1847">
        <f t="shared" ref="UPA51" si="15491">UOY51*$C$51</f>
        <v>1.2742776674958446E+82</v>
      </c>
      <c r="UPB51" s="1847"/>
      <c r="UPC51" s="1847">
        <f t="shared" ref="UPC51" si="15492">UPA51*$C$51</f>
        <v>1.3061346091832406E+82</v>
      </c>
      <c r="UPD51" s="1847"/>
      <c r="UPE51" s="1847">
        <f t="shared" ref="UPE51" si="15493">UPC51*$C$51</f>
        <v>1.3387879744128216E+82</v>
      </c>
      <c r="UPF51" s="1847"/>
      <c r="UPG51" s="1847">
        <f t="shared" ref="UPG51" si="15494">UPE51*$C$51</f>
        <v>1.372257673773142E+82</v>
      </c>
      <c r="UPH51" s="1847"/>
      <c r="UPI51" s="1847">
        <f t="shared" ref="UPI51" si="15495">UPG51*$C$51</f>
        <v>1.4065641156174704E+82</v>
      </c>
      <c r="UPJ51" s="1847"/>
      <c r="UPK51" s="1847">
        <f t="shared" ref="UPK51" si="15496">UPI51*$C$51</f>
        <v>1.4417282185079071E+82</v>
      </c>
      <c r="UPL51" s="1847"/>
      <c r="UPM51" s="1847">
        <f t="shared" ref="UPM51" si="15497">UPK51*$C$51</f>
        <v>1.4777714239706046E+82</v>
      </c>
      <c r="UPN51" s="1847"/>
      <c r="UPO51" s="1847">
        <f t="shared" ref="UPO51" si="15498">UPM51*$C$51</f>
        <v>1.5147157095698695E+82</v>
      </c>
      <c r="UPP51" s="1847"/>
      <c r="UPQ51" s="1847">
        <f t="shared" ref="UPQ51" si="15499">UPO51*$C$51</f>
        <v>1.5525836023091163E+82</v>
      </c>
      <c r="UPR51" s="1847"/>
      <c r="UPS51" s="1847">
        <f t="shared" ref="UPS51" si="15500">UPQ51*$C$51</f>
        <v>1.5913981923668441E+82</v>
      </c>
      <c r="UPT51" s="1847"/>
      <c r="UPU51" s="1847">
        <f t="shared" ref="UPU51" si="15501">UPS51*$C$51</f>
        <v>1.631183147176015E+82</v>
      </c>
      <c r="UPV51" s="1847"/>
      <c r="UPW51" s="1847">
        <f t="shared" ref="UPW51" si="15502">UPU51*$C$51</f>
        <v>1.6719627258554151E+82</v>
      </c>
      <c r="UPX51" s="1847"/>
      <c r="UPY51" s="1847">
        <f t="shared" ref="UPY51" si="15503">UPW51*$C$51</f>
        <v>1.7137617940018004E+82</v>
      </c>
      <c r="UPZ51" s="1847"/>
      <c r="UQA51" s="1847">
        <f t="shared" ref="UQA51" si="15504">UPY51*$C$51</f>
        <v>1.7566058388518451E+82</v>
      </c>
      <c r="UQB51" s="1847"/>
      <c r="UQC51" s="1847">
        <f t="shared" ref="UQC51" si="15505">UQA51*$C$51</f>
        <v>1.8005209848231412E+82</v>
      </c>
      <c r="UQD51" s="1847"/>
      <c r="UQE51" s="1847">
        <f t="shared" ref="UQE51" si="15506">UQC51*$C$51</f>
        <v>1.8455340094437196E+82</v>
      </c>
      <c r="UQF51" s="1847"/>
      <c r="UQG51" s="1847">
        <f t="shared" ref="UQG51" si="15507">UQE51*$C$51</f>
        <v>1.8916723596798125E+82</v>
      </c>
      <c r="UQH51" s="1847"/>
      <c r="UQI51" s="1847">
        <f t="shared" ref="UQI51" si="15508">UQG51*$C$51</f>
        <v>1.9389641686718075E+82</v>
      </c>
      <c r="UQJ51" s="1847"/>
      <c r="UQK51" s="1847">
        <f t="shared" ref="UQK51" si="15509">UQI51*$C$51</f>
        <v>1.9874382728886024E+82</v>
      </c>
      <c r="UQL51" s="1847"/>
      <c r="UQM51" s="1847">
        <f t="shared" ref="UQM51" si="15510">UQK51*$C$51</f>
        <v>2.0371242297108172E+82</v>
      </c>
      <c r="UQN51" s="1847"/>
      <c r="UQO51" s="1847">
        <f t="shared" ref="UQO51" si="15511">UQM51*$C$51</f>
        <v>2.0880523354535874E+82</v>
      </c>
      <c r="UQP51" s="1847"/>
      <c r="UQQ51" s="1847">
        <f t="shared" ref="UQQ51" si="15512">UQO51*$C$51</f>
        <v>2.1402536438399269E+82</v>
      </c>
      <c r="UQR51" s="1847"/>
      <c r="UQS51" s="1847">
        <f t="shared" ref="UQS51" si="15513">UQQ51*$C$51</f>
        <v>2.1937599849359249E+82</v>
      </c>
      <c r="UQT51" s="1847"/>
      <c r="UQU51" s="1847">
        <f t="shared" ref="UQU51" si="15514">UQS51*$C$51</f>
        <v>2.2486039845593228E+82</v>
      </c>
      <c r="UQV51" s="1847"/>
      <c r="UQW51" s="1847">
        <f t="shared" ref="UQW51" si="15515">UQU51*$C$51</f>
        <v>2.3048190841733057E+82</v>
      </c>
      <c r="UQX51" s="1847"/>
      <c r="UQY51" s="1847">
        <f t="shared" ref="UQY51" si="15516">UQW51*$C$51</f>
        <v>2.3624395612776381E+82</v>
      </c>
      <c r="UQZ51" s="1847"/>
      <c r="URA51" s="1847">
        <f t="shared" ref="URA51" si="15517">UQY51*$C$51</f>
        <v>2.421500550309579E+82</v>
      </c>
      <c r="URB51" s="1847"/>
      <c r="URC51" s="1847">
        <f t="shared" ref="URC51" si="15518">URA51*$C$51</f>
        <v>2.4820380640673184E+82</v>
      </c>
      <c r="URD51" s="1847"/>
      <c r="URE51" s="1847">
        <f t="shared" ref="URE51" si="15519">URC51*$C$51</f>
        <v>2.544089015669001E+82</v>
      </c>
      <c r="URF51" s="1847"/>
      <c r="URG51" s="1847">
        <f t="shared" ref="URG51" si="15520">URE51*$C$51</f>
        <v>2.607691241060726E+82</v>
      </c>
      <c r="URH51" s="1847"/>
      <c r="URI51" s="1847">
        <f t="shared" ref="URI51" si="15521">URG51*$C$51</f>
        <v>2.672883522087244E+82</v>
      </c>
      <c r="URJ51" s="1847"/>
      <c r="URK51" s="1847">
        <f t="shared" ref="URK51" si="15522">URI51*$C$51</f>
        <v>2.7397056101394251E+82</v>
      </c>
      <c r="URL51" s="1847"/>
      <c r="URM51" s="1847">
        <f t="shared" ref="URM51" si="15523">URK51*$C$51</f>
        <v>2.8081982503929104E+82</v>
      </c>
      <c r="URN51" s="1847"/>
      <c r="URO51" s="1847">
        <f t="shared" ref="URO51" si="15524">URM51*$C$51</f>
        <v>2.8784032066527329E+82</v>
      </c>
      <c r="URP51" s="1847"/>
      <c r="URQ51" s="1847">
        <f t="shared" ref="URQ51" si="15525">URO51*$C$51</f>
        <v>2.9503632868190511E+82</v>
      </c>
      <c r="URR51" s="1847"/>
      <c r="URS51" s="1847">
        <f t="shared" ref="URS51" si="15526">URQ51*$C$51</f>
        <v>3.0241223689895272E+82</v>
      </c>
      <c r="URT51" s="1847"/>
      <c r="URU51" s="1847">
        <f t="shared" ref="URU51" si="15527">URS51*$C$51</f>
        <v>3.0997254282142649E+82</v>
      </c>
      <c r="URV51" s="1847"/>
      <c r="URW51" s="1847">
        <f t="shared" ref="URW51" si="15528">URU51*$C$51</f>
        <v>3.1772185639196212E+82</v>
      </c>
      <c r="URX51" s="1847"/>
      <c r="URY51" s="1847">
        <f t="shared" ref="URY51" si="15529">URW51*$C$51</f>
        <v>3.2566490280176116E+82</v>
      </c>
      <c r="URZ51" s="1847"/>
      <c r="USA51" s="1847">
        <f t="shared" ref="USA51" si="15530">URY51*$C$51</f>
        <v>3.3380652537180517E+82</v>
      </c>
      <c r="USB51" s="1847"/>
      <c r="USC51" s="1847">
        <f t="shared" ref="USC51" si="15531">USA51*$C$51</f>
        <v>3.4215168850610025E+82</v>
      </c>
      <c r="USD51" s="1847"/>
      <c r="USE51" s="1847">
        <f t="shared" ref="USE51" si="15532">USC51*$C$51</f>
        <v>3.5070548071875273E+82</v>
      </c>
      <c r="USF51" s="1847"/>
      <c r="USG51" s="1847">
        <f t="shared" ref="USG51" si="15533">USE51*$C$51</f>
        <v>3.5947311773672151E+82</v>
      </c>
      <c r="USH51" s="1847"/>
      <c r="USI51" s="1847">
        <f t="shared" ref="USI51" si="15534">USG51*$C$51</f>
        <v>3.6845994568013954E+82</v>
      </c>
      <c r="USJ51" s="1847"/>
      <c r="USK51" s="1847">
        <f t="shared" ref="USK51" si="15535">USI51*$C$51</f>
        <v>3.7767144432214298E+82</v>
      </c>
      <c r="USL51" s="1847"/>
      <c r="USM51" s="1847">
        <f t="shared" ref="USM51" si="15536">USK51*$C$51</f>
        <v>3.8711323043019652E+82</v>
      </c>
      <c r="USN51" s="1847"/>
      <c r="USO51" s="1847">
        <f t="shared" ref="USO51" si="15537">USM51*$C$51</f>
        <v>3.9679106119095142E+82</v>
      </c>
      <c r="USP51" s="1847"/>
      <c r="USQ51" s="1847">
        <f t="shared" ref="USQ51" si="15538">USO51*$C$51</f>
        <v>4.0671083772072517E+82</v>
      </c>
      <c r="USR51" s="1847"/>
      <c r="USS51" s="1847">
        <f t="shared" ref="USS51" si="15539">USQ51*$C$51</f>
        <v>4.1687860866374325E+82</v>
      </c>
      <c r="UST51" s="1847"/>
      <c r="USU51" s="1847">
        <f t="shared" ref="USU51" si="15540">USS51*$C$51</f>
        <v>4.2730057388033682E+82</v>
      </c>
      <c r="USV51" s="1847"/>
      <c r="USW51" s="1847">
        <f t="shared" ref="USW51" si="15541">USU51*$C$51</f>
        <v>4.3798308822734517E+82</v>
      </c>
      <c r="USX51" s="1847"/>
      <c r="USY51" s="1847">
        <f t="shared" ref="USY51" si="15542">USW51*$C$51</f>
        <v>4.4893266543302873E+82</v>
      </c>
      <c r="USZ51" s="1847"/>
      <c r="UTA51" s="1847">
        <f t="shared" ref="UTA51" si="15543">USY51*$C$51</f>
        <v>4.6015598206885439E+82</v>
      </c>
      <c r="UTB51" s="1847"/>
      <c r="UTC51" s="1847">
        <f t="shared" ref="UTC51" si="15544">UTA51*$C$51</f>
        <v>4.7165988162057572E+82</v>
      </c>
      <c r="UTD51" s="1847"/>
      <c r="UTE51" s="1847">
        <f t="shared" ref="UTE51" si="15545">UTC51*$C$51</f>
        <v>4.8345137866109004E+82</v>
      </c>
      <c r="UTF51" s="1847"/>
      <c r="UTG51" s="1847">
        <f t="shared" ref="UTG51" si="15546">UTE51*$C$51</f>
        <v>4.9553766312761723E+82</v>
      </c>
      <c r="UTH51" s="1847"/>
      <c r="UTI51" s="1847">
        <f t="shared" ref="UTI51" si="15547">UTG51*$C$51</f>
        <v>5.079261047058076E+82</v>
      </c>
      <c r="UTJ51" s="1847"/>
      <c r="UTK51" s="1847">
        <f t="shared" ref="UTK51" si="15548">UTI51*$C$51</f>
        <v>5.2062425732345276E+82</v>
      </c>
      <c r="UTL51" s="1847"/>
      <c r="UTM51" s="1847">
        <f t="shared" ref="UTM51" si="15549">UTK51*$C$51</f>
        <v>5.33639863756539E+82</v>
      </c>
      <c r="UTN51" s="1847"/>
      <c r="UTO51" s="1847">
        <f t="shared" ref="UTO51" si="15550">UTM51*$C$51</f>
        <v>5.4698086035045239E+82</v>
      </c>
      <c r="UTP51" s="1847"/>
      <c r="UTQ51" s="1847">
        <f t="shared" ref="UTQ51" si="15551">UTO51*$C$51</f>
        <v>5.6065538185921366E+82</v>
      </c>
      <c r="UTR51" s="1847"/>
      <c r="UTS51" s="1847">
        <f t="shared" ref="UTS51" si="15552">UTQ51*$C$51</f>
        <v>5.7467176640569393E+82</v>
      </c>
      <c r="UTT51" s="1847"/>
      <c r="UTU51" s="1847">
        <f t="shared" ref="UTU51" si="15553">UTS51*$C$51</f>
        <v>5.8903856056583625E+82</v>
      </c>
      <c r="UTV51" s="1847"/>
      <c r="UTW51" s="1847">
        <f t="shared" ref="UTW51" si="15554">UTU51*$C$51</f>
        <v>6.0376452457998212E+82</v>
      </c>
      <c r="UTX51" s="1847"/>
      <c r="UTY51" s="1847">
        <f t="shared" ref="UTY51" si="15555">UTW51*$C$51</f>
        <v>6.1885863769448156E+82</v>
      </c>
      <c r="UTZ51" s="1847"/>
      <c r="UUA51" s="1847">
        <f t="shared" ref="UUA51" si="15556">UTY51*$C$51</f>
        <v>6.3433010363684354E+82</v>
      </c>
      <c r="UUB51" s="1847"/>
      <c r="UUC51" s="1847">
        <f t="shared" ref="UUC51" si="15557">UUA51*$C$51</f>
        <v>6.5018835622776456E+82</v>
      </c>
      <c r="UUD51" s="1847"/>
      <c r="UUE51" s="1847">
        <f t="shared" ref="UUE51" si="15558">UUC51*$C$51</f>
        <v>6.6644306513345862E+82</v>
      </c>
      <c r="UUF51" s="1847"/>
      <c r="UUG51" s="1847">
        <f t="shared" ref="UUG51" si="15559">UUE51*$C$51</f>
        <v>6.8310414176179507E+82</v>
      </c>
      <c r="UUH51" s="1847"/>
      <c r="UUI51" s="1847">
        <f t="shared" ref="UUI51" si="15560">UUG51*$C$51</f>
        <v>7.0018174530583993E+82</v>
      </c>
      <c r="UUJ51" s="1847"/>
      <c r="UUK51" s="1847">
        <f t="shared" ref="UUK51" si="15561">UUI51*$C$51</f>
        <v>7.1768628893848583E+82</v>
      </c>
      <c r="UUL51" s="1847"/>
      <c r="UUM51" s="1847">
        <f t="shared" ref="UUM51" si="15562">UUK51*$C$51</f>
        <v>7.3562844616194796E+82</v>
      </c>
      <c r="UUN51" s="1847"/>
      <c r="UUO51" s="1847">
        <f t="shared" ref="UUO51" si="15563">UUM51*$C$51</f>
        <v>7.5401915731599661E+82</v>
      </c>
      <c r="UUP51" s="1847"/>
      <c r="UUQ51" s="1847">
        <f t="shared" ref="UUQ51" si="15564">UUO51*$C$51</f>
        <v>7.7286963624889651E+82</v>
      </c>
      <c r="UUR51" s="1847"/>
      <c r="UUS51" s="1847">
        <f t="shared" ref="UUS51" si="15565">UUQ51*$C$51</f>
        <v>7.9219137715511881E+82</v>
      </c>
      <c r="UUT51" s="1847"/>
      <c r="UUU51" s="1847">
        <f t="shared" ref="UUU51" si="15566">UUS51*$C$51</f>
        <v>8.1199616158399675E+82</v>
      </c>
      <c r="UUV51" s="1847"/>
      <c r="UUW51" s="1847">
        <f t="shared" ref="UUW51" si="15567">UUU51*$C$51</f>
        <v>8.3229606562359654E+82</v>
      </c>
      <c r="UUX51" s="1847"/>
      <c r="UUY51" s="1847">
        <f t="shared" ref="UUY51" si="15568">UUW51*$C$51</f>
        <v>8.5310346726418642E+82</v>
      </c>
      <c r="UUZ51" s="1847"/>
      <c r="UVA51" s="1847">
        <f t="shared" ref="UVA51" si="15569">UUY51*$C$51</f>
        <v>8.7443105394579104E+82</v>
      </c>
      <c r="UVB51" s="1847"/>
      <c r="UVC51" s="1847">
        <f t="shared" ref="UVC51" si="15570">UVA51*$C$51</f>
        <v>8.9629183029443573E+82</v>
      </c>
      <c r="UVD51" s="1847"/>
      <c r="UVE51" s="1847">
        <f t="shared" ref="UVE51" si="15571">UVC51*$C$51</f>
        <v>9.1869912605179657E+82</v>
      </c>
      <c r="UVF51" s="1847"/>
      <c r="UVG51" s="1847">
        <f t="shared" ref="UVG51" si="15572">UVE51*$C$51</f>
        <v>9.4166660420309147E+82</v>
      </c>
      <c r="UVH51" s="1847"/>
      <c r="UVI51" s="1847">
        <f t="shared" ref="UVI51" si="15573">UVG51*$C$51</f>
        <v>9.6520826930816873E+82</v>
      </c>
      <c r="UVJ51" s="1847"/>
      <c r="UVK51" s="1847">
        <f t="shared" ref="UVK51" si="15574">UVI51*$C$51</f>
        <v>9.8933847604087281E+82</v>
      </c>
      <c r="UVL51" s="1847"/>
      <c r="UVM51" s="1847">
        <f t="shared" ref="UVM51" si="15575">UVK51*$C$51</f>
        <v>1.0140719379418946E+83</v>
      </c>
      <c r="UVN51" s="1847"/>
      <c r="UVO51" s="1847">
        <f t="shared" ref="UVO51" si="15576">UVM51*$C$51</f>
        <v>1.0394237363904419E+83</v>
      </c>
      <c r="UVP51" s="1847"/>
      <c r="UVQ51" s="1847">
        <f t="shared" ref="UVQ51" si="15577">UVO51*$C$51</f>
        <v>1.0654093298002029E+83</v>
      </c>
      <c r="UVR51" s="1847"/>
      <c r="UVS51" s="1847">
        <f t="shared" ref="UVS51" si="15578">UVQ51*$C$51</f>
        <v>1.0920445630452079E+83</v>
      </c>
      <c r="UVT51" s="1847"/>
      <c r="UVU51" s="1847">
        <f t="shared" ref="UVU51" si="15579">UVS51*$C$51</f>
        <v>1.1193456771213379E+83</v>
      </c>
      <c r="UVV51" s="1847"/>
      <c r="UVW51" s="1847">
        <f t="shared" ref="UVW51" si="15580">UVU51*$C$51</f>
        <v>1.1473293190493712E+83</v>
      </c>
      <c r="UVX51" s="1847"/>
      <c r="UVY51" s="1847">
        <f t="shared" ref="UVY51" si="15581">UVW51*$C$51</f>
        <v>1.1760125520256054E+83</v>
      </c>
      <c r="UVZ51" s="1847"/>
      <c r="UWA51" s="1847">
        <f t="shared" ref="UWA51" si="15582">UVY51*$C$51</f>
        <v>1.2054128658262454E+83</v>
      </c>
      <c r="UWB51" s="1847"/>
      <c r="UWC51" s="1847">
        <f t="shared" ref="UWC51" si="15583">UWA51*$C$51</f>
        <v>1.2355481874719014E+83</v>
      </c>
      <c r="UWD51" s="1847"/>
      <c r="UWE51" s="1847">
        <f t="shared" ref="UWE51" si="15584">UWC51*$C$51</f>
        <v>1.2664368921586988E+83</v>
      </c>
      <c r="UWF51" s="1847"/>
      <c r="UWG51" s="1847">
        <f t="shared" ref="UWG51" si="15585">UWE51*$C$51</f>
        <v>1.298097814462666E+83</v>
      </c>
      <c r="UWH51" s="1847"/>
      <c r="UWI51" s="1847">
        <f t="shared" ref="UWI51" si="15586">UWG51*$C$51</f>
        <v>1.3305502598242326E+83</v>
      </c>
      <c r="UWJ51" s="1847"/>
      <c r="UWK51" s="1847">
        <f t="shared" ref="UWK51" si="15587">UWI51*$C$51</f>
        <v>1.3638140163198382E+83</v>
      </c>
      <c r="UWL51" s="1847"/>
      <c r="UWM51" s="1847">
        <f t="shared" ref="UWM51" si="15588">UWK51*$C$51</f>
        <v>1.397909366727834E+83</v>
      </c>
      <c r="UWN51" s="1847"/>
      <c r="UWO51" s="1847">
        <f t="shared" ref="UWO51" si="15589">UWM51*$C$51</f>
        <v>1.4328571008960298E+83</v>
      </c>
      <c r="UWP51" s="1847"/>
      <c r="UWQ51" s="1847">
        <f t="shared" ref="UWQ51" si="15590">UWO51*$C$51</f>
        <v>1.4686785284184304E+83</v>
      </c>
      <c r="UWR51" s="1847"/>
      <c r="UWS51" s="1847">
        <f t="shared" ref="UWS51" si="15591">UWQ51*$C$51</f>
        <v>1.505395491628891E+83</v>
      </c>
      <c r="UWT51" s="1847"/>
      <c r="UWU51" s="1847">
        <f t="shared" ref="UWU51" si="15592">UWS51*$C$51</f>
        <v>1.543030378919613E+83</v>
      </c>
      <c r="UWV51" s="1847"/>
      <c r="UWW51" s="1847">
        <f t="shared" ref="UWW51" si="15593">UWU51*$C$51</f>
        <v>1.5816061383926033E+83</v>
      </c>
      <c r="UWX51" s="1847"/>
      <c r="UWY51" s="1847">
        <f t="shared" ref="UWY51" si="15594">UWW51*$C$51</f>
        <v>1.6211462918524182E+83</v>
      </c>
      <c r="UWZ51" s="1847"/>
      <c r="UXA51" s="1847">
        <f t="shared" ref="UXA51" si="15595">UWY51*$C$51</f>
        <v>1.6616749491487285E+83</v>
      </c>
      <c r="UXB51" s="1847"/>
      <c r="UXC51" s="1847">
        <f t="shared" ref="UXC51" si="15596">UXA51*$C$51</f>
        <v>1.7032168228774465E+83</v>
      </c>
      <c r="UXD51" s="1847"/>
      <c r="UXE51" s="1847">
        <f t="shared" ref="UXE51" si="15597">UXC51*$C$51</f>
        <v>1.7457972434493825E+83</v>
      </c>
      <c r="UXF51" s="1847"/>
      <c r="UXG51" s="1847">
        <f t="shared" ref="UXG51" si="15598">UXE51*$C$51</f>
        <v>1.7894421745356168E+83</v>
      </c>
      <c r="UXH51" s="1847"/>
      <c r="UXI51" s="1847">
        <f t="shared" ref="UXI51" si="15599">UXG51*$C$51</f>
        <v>1.834178228899007E+83</v>
      </c>
      <c r="UXJ51" s="1847"/>
      <c r="UXK51" s="1847">
        <f t="shared" ref="UXK51" si="15600">UXI51*$C$51</f>
        <v>1.880032684621482E+83</v>
      </c>
      <c r="UXL51" s="1847"/>
      <c r="UXM51" s="1847">
        <f t="shared" ref="UXM51" si="15601">UXK51*$C$51</f>
        <v>1.9270335017370188E+83</v>
      </c>
      <c r="UXN51" s="1847"/>
      <c r="UXO51" s="1847">
        <f t="shared" ref="UXO51" si="15602">UXM51*$C$51</f>
        <v>1.9752093392804441E+83</v>
      </c>
      <c r="UXP51" s="1847"/>
      <c r="UXQ51" s="1847">
        <f t="shared" ref="UXQ51" si="15603">UXO51*$C$51</f>
        <v>2.0245895727624551E+83</v>
      </c>
      <c r="UXR51" s="1847"/>
      <c r="UXS51" s="1847">
        <f t="shared" ref="UXS51" si="15604">UXQ51*$C$51</f>
        <v>2.0752043120815162E+83</v>
      </c>
      <c r="UXT51" s="1847"/>
      <c r="UXU51" s="1847">
        <f t="shared" ref="UXU51" si="15605">UXS51*$C$51</f>
        <v>2.127084419883554E+83</v>
      </c>
      <c r="UXV51" s="1847"/>
      <c r="UXW51" s="1847">
        <f t="shared" ref="UXW51" si="15606">UXU51*$C$51</f>
        <v>2.1802615303806427E+83</v>
      </c>
      <c r="UXX51" s="1847"/>
      <c r="UXY51" s="1847">
        <f t="shared" ref="UXY51" si="15607">UXW51*$C$51</f>
        <v>2.2347680686401587E+83</v>
      </c>
      <c r="UXZ51" s="1847"/>
      <c r="UYA51" s="1847">
        <f t="shared" ref="UYA51" si="15608">UXY51*$C$51</f>
        <v>2.2906372703561623E+83</v>
      </c>
      <c r="UYB51" s="1847"/>
      <c r="UYC51" s="1847">
        <f t="shared" ref="UYC51" si="15609">UYA51*$C$51</f>
        <v>2.3479032021150661E+83</v>
      </c>
      <c r="UYD51" s="1847"/>
      <c r="UYE51" s="1847">
        <f t="shared" ref="UYE51" si="15610">UYC51*$C$51</f>
        <v>2.4066007821679426E+83</v>
      </c>
      <c r="UYF51" s="1847"/>
      <c r="UYG51" s="1847">
        <f t="shared" ref="UYG51" si="15611">UYE51*$C$51</f>
        <v>2.4667658017221411E+83</v>
      </c>
      <c r="UYH51" s="1847"/>
      <c r="UYI51" s="1847">
        <f t="shared" ref="UYI51" si="15612">UYG51*$C$51</f>
        <v>2.5284349467651944E+83</v>
      </c>
      <c r="UYJ51" s="1847"/>
      <c r="UYK51" s="1847">
        <f t="shared" ref="UYK51" si="15613">UYI51*$C$51</f>
        <v>2.5916458204343243E+83</v>
      </c>
      <c r="UYL51" s="1847"/>
      <c r="UYM51" s="1847">
        <f t="shared" ref="UYM51" si="15614">UYK51*$C$51</f>
        <v>2.6564369659451822E+83</v>
      </c>
      <c r="UYN51" s="1847"/>
      <c r="UYO51" s="1847">
        <f t="shared" ref="UYO51" si="15615">UYM51*$C$51</f>
        <v>2.7228478900938116E+83</v>
      </c>
      <c r="UYP51" s="1847"/>
      <c r="UYQ51" s="1847">
        <f t="shared" ref="UYQ51" si="15616">UYO51*$C$51</f>
        <v>2.7909190873461564E+83</v>
      </c>
      <c r="UYR51" s="1847"/>
      <c r="UYS51" s="1847">
        <f t="shared" ref="UYS51" si="15617">UYQ51*$C$51</f>
        <v>2.8606920645298103E+83</v>
      </c>
      <c r="UYT51" s="1847"/>
      <c r="UYU51" s="1847">
        <f t="shared" ref="UYU51" si="15618">UYS51*$C$51</f>
        <v>2.9322093661430553E+83</v>
      </c>
      <c r="UYV51" s="1847"/>
      <c r="UYW51" s="1847">
        <f t="shared" ref="UYW51" si="15619">UYU51*$C$51</f>
        <v>3.0055146002966314E+83</v>
      </c>
      <c r="UYX51" s="1847"/>
      <c r="UYY51" s="1847">
        <f t="shared" ref="UYY51" si="15620">UYW51*$C$51</f>
        <v>3.0806524653040467E+83</v>
      </c>
      <c r="UYZ51" s="1847"/>
      <c r="UZA51" s="1847">
        <f t="shared" ref="UZA51" si="15621">UYY51*$C$51</f>
        <v>3.1576687769366475E+83</v>
      </c>
      <c r="UZB51" s="1847"/>
      <c r="UZC51" s="1847">
        <f t="shared" ref="UZC51" si="15622">UZA51*$C$51</f>
        <v>3.2366104963600631E+83</v>
      </c>
      <c r="UZD51" s="1847"/>
      <c r="UZE51" s="1847">
        <f t="shared" ref="UZE51" si="15623">UZC51*$C$51</f>
        <v>3.3175257587690643E+83</v>
      </c>
      <c r="UZF51" s="1847"/>
      <c r="UZG51" s="1847">
        <f t="shared" ref="UZG51" si="15624">UZE51*$C$51</f>
        <v>3.4004639027382909E+83</v>
      </c>
      <c r="UZH51" s="1847"/>
      <c r="UZI51" s="1847">
        <f t="shared" ref="UZI51" si="15625">UZG51*$C$51</f>
        <v>3.4854755003067477E+83</v>
      </c>
      <c r="UZJ51" s="1847"/>
      <c r="UZK51" s="1847">
        <f t="shared" ref="UZK51" si="15626">UZI51*$C$51</f>
        <v>3.5726123878144163E+83</v>
      </c>
      <c r="UZL51" s="1847"/>
      <c r="UZM51" s="1847">
        <f t="shared" ref="UZM51" si="15627">UZK51*$C$51</f>
        <v>3.6619276975097765E+83</v>
      </c>
      <c r="UZN51" s="1847"/>
      <c r="UZO51" s="1847">
        <f t="shared" ref="UZO51" si="15628">UZM51*$C$51</f>
        <v>3.7534758899475206E+83</v>
      </c>
      <c r="UZP51" s="1847"/>
      <c r="UZQ51" s="1847">
        <f t="shared" ref="UZQ51" si="15629">UZO51*$C$51</f>
        <v>3.8473127871962083E+83</v>
      </c>
      <c r="UZR51" s="1847"/>
      <c r="UZS51" s="1847">
        <f t="shared" ref="UZS51" si="15630">UZQ51*$C$51</f>
        <v>3.943495606876113E+83</v>
      </c>
      <c r="UZT51" s="1847"/>
      <c r="UZU51" s="1847">
        <f t="shared" ref="UZU51" si="15631">UZS51*$C$51</f>
        <v>4.0420829970480157E+83</v>
      </c>
      <c r="UZV51" s="1847"/>
      <c r="UZW51" s="1847">
        <f t="shared" ref="UZW51" si="15632">UZU51*$C$51</f>
        <v>4.1431350719742159E+83</v>
      </c>
      <c r="UZX51" s="1847"/>
      <c r="UZY51" s="1847">
        <f t="shared" ref="UZY51" si="15633">UZW51*$C$51</f>
        <v>4.2467134487735707E+83</v>
      </c>
      <c r="UZZ51" s="1847"/>
      <c r="VAA51" s="1847">
        <f t="shared" ref="VAA51" si="15634">UZY51*$C$51</f>
        <v>4.3528812849929094E+83</v>
      </c>
      <c r="VAB51" s="1847"/>
      <c r="VAC51" s="1847">
        <f t="shared" ref="VAC51" si="15635">VAA51*$C$51</f>
        <v>4.461703317117732E+83</v>
      </c>
      <c r="VAD51" s="1847"/>
      <c r="VAE51" s="1847">
        <f t="shared" ref="VAE51" si="15636">VAC51*$C$51</f>
        <v>4.573245900045675E+83</v>
      </c>
      <c r="VAF51" s="1847"/>
      <c r="VAG51" s="1847">
        <f t="shared" ref="VAG51" si="15637">VAE51*$C$51</f>
        <v>4.6875770475468163E+83</v>
      </c>
      <c r="VAH51" s="1847"/>
      <c r="VAI51" s="1847">
        <f t="shared" ref="VAI51" si="15638">VAG51*$C$51</f>
        <v>4.8047664737354862E+83</v>
      </c>
      <c r="VAJ51" s="1847"/>
      <c r="VAK51" s="1847">
        <f t="shared" ref="VAK51" si="15639">VAI51*$C$51</f>
        <v>4.9248856355788724E+83</v>
      </c>
      <c r="VAL51" s="1847"/>
      <c r="VAM51" s="1847">
        <f t="shared" ref="VAM51" si="15640">VAK51*$C$51</f>
        <v>5.0480077764683442E+83</v>
      </c>
      <c r="VAN51" s="1847"/>
      <c r="VAO51" s="1847">
        <f t="shared" ref="VAO51" si="15641">VAM51*$C$51</f>
        <v>5.1742079708800523E+83</v>
      </c>
      <c r="VAP51" s="1847"/>
      <c r="VAQ51" s="1847">
        <f t="shared" ref="VAQ51" si="15642">VAO51*$C$51</f>
        <v>5.3035631701520535E+83</v>
      </c>
      <c r="VAR51" s="1847"/>
      <c r="VAS51" s="1847">
        <f t="shared" ref="VAS51" si="15643">VAQ51*$C$51</f>
        <v>5.4361522494058543E+83</v>
      </c>
      <c r="VAT51" s="1847"/>
      <c r="VAU51" s="1847">
        <f t="shared" ref="VAU51" si="15644">VAS51*$C$51</f>
        <v>5.5720560556410006E+83</v>
      </c>
      <c r="VAV51" s="1847"/>
      <c r="VAW51" s="1847">
        <f t="shared" ref="VAW51" si="15645">VAU51*$C$51</f>
        <v>5.7113574570320247E+83</v>
      </c>
      <c r="VAX51" s="1847"/>
      <c r="VAY51" s="1847">
        <f t="shared" ref="VAY51" si="15646">VAW51*$C$51</f>
        <v>5.8541413934578249E+83</v>
      </c>
      <c r="VAZ51" s="1847"/>
      <c r="VBA51" s="1847">
        <f t="shared" ref="VBA51" si="15647">VAY51*$C$51</f>
        <v>6.00049492829427E+83</v>
      </c>
      <c r="VBB51" s="1847"/>
      <c r="VBC51" s="1847">
        <f t="shared" ref="VBC51" si="15648">VBA51*$C$51</f>
        <v>6.1505073015016266E+83</v>
      </c>
      <c r="VBD51" s="1847"/>
      <c r="VBE51" s="1847">
        <f t="shared" ref="VBE51" si="15649">VBC51*$C$51</f>
        <v>6.3042699840391664E+83</v>
      </c>
      <c r="VBF51" s="1847"/>
      <c r="VBG51" s="1847">
        <f t="shared" ref="VBG51" si="15650">VBE51*$C$51</f>
        <v>6.4618767336401455E+83</v>
      </c>
      <c r="VBH51" s="1847"/>
      <c r="VBI51" s="1847">
        <f t="shared" ref="VBI51" si="15651">VBG51*$C$51</f>
        <v>6.6234236519811488E+83</v>
      </c>
      <c r="VBJ51" s="1847"/>
      <c r="VBK51" s="1847">
        <f t="shared" ref="VBK51" si="15652">VBI51*$C$51</f>
        <v>6.7890092432806771E+83</v>
      </c>
      <c r="VBL51" s="1847"/>
      <c r="VBM51" s="1847">
        <f t="shared" ref="VBM51" si="15653">VBK51*$C$51</f>
        <v>6.9587344743626938E+83</v>
      </c>
      <c r="VBN51" s="1847"/>
      <c r="VBO51" s="1847">
        <f t="shared" ref="VBO51" si="15654">VBM51*$C$51</f>
        <v>7.1327028362217602E+83</v>
      </c>
      <c r="VBP51" s="1847"/>
      <c r="VBQ51" s="1847">
        <f t="shared" ref="VBQ51" si="15655">VBO51*$C$51</f>
        <v>7.311020407127303E+83</v>
      </c>
      <c r="VBR51" s="1847"/>
      <c r="VBS51" s="1847">
        <f t="shared" ref="VBS51" si="15656">VBQ51*$C$51</f>
        <v>7.493795917305485E+83</v>
      </c>
      <c r="VBT51" s="1847"/>
      <c r="VBU51" s="1847">
        <f t="shared" ref="VBU51" si="15657">VBS51*$C$51</f>
        <v>7.6811408152381219E+83</v>
      </c>
      <c r="VBV51" s="1847"/>
      <c r="VBW51" s="1847">
        <f t="shared" ref="VBW51" si="15658">VBU51*$C$51</f>
        <v>7.8731693356190739E+83</v>
      </c>
      <c r="VBX51" s="1847"/>
      <c r="VBY51" s="1847">
        <f t="shared" ref="VBY51" si="15659">VBW51*$C$51</f>
        <v>8.06999856900955E+83</v>
      </c>
      <c r="VBZ51" s="1847"/>
      <c r="VCA51" s="1847">
        <f t="shared" ref="VCA51" si="15660">VBY51*$C$51</f>
        <v>8.271748533234788E+83</v>
      </c>
      <c r="VCB51" s="1847"/>
      <c r="VCC51" s="1847">
        <f t="shared" ref="VCC51" si="15661">VCA51*$C$51</f>
        <v>8.4785422465656574E+83</v>
      </c>
      <c r="VCD51" s="1847"/>
      <c r="VCE51" s="1847">
        <f t="shared" ref="VCE51" si="15662">VCC51*$C$51</f>
        <v>8.6905058027297977E+83</v>
      </c>
      <c r="VCF51" s="1847"/>
      <c r="VCG51" s="1847">
        <f t="shared" ref="VCG51" si="15663">VCE51*$C$51</f>
        <v>8.9077684477980415E+83</v>
      </c>
      <c r="VCH51" s="1847"/>
      <c r="VCI51" s="1847">
        <f t="shared" ref="VCI51" si="15664">VCG51*$C$51</f>
        <v>9.1304626589929915E+83</v>
      </c>
      <c r="VCJ51" s="1847"/>
      <c r="VCK51" s="1847">
        <f t="shared" ref="VCK51" si="15665">VCI51*$C$51</f>
        <v>9.3587242254678158E+83</v>
      </c>
      <c r="VCL51" s="1847"/>
      <c r="VCM51" s="1847">
        <f t="shared" ref="VCM51" si="15666">VCK51*$C$51</f>
        <v>9.5926923311045104E+83</v>
      </c>
      <c r="VCN51" s="1847"/>
      <c r="VCO51" s="1847">
        <f t="shared" ref="VCO51" si="15667">VCM51*$C$51</f>
        <v>9.8325096393821224E+83</v>
      </c>
      <c r="VCP51" s="1847"/>
      <c r="VCQ51" s="1847">
        <f t="shared" ref="VCQ51" si="15668">VCO51*$C$51</f>
        <v>1.0078322380366674E+84</v>
      </c>
      <c r="VCR51" s="1847"/>
      <c r="VCS51" s="1847">
        <f t="shared" ref="VCS51" si="15669">VCQ51*$C$51</f>
        <v>1.0330280439875839E+84</v>
      </c>
      <c r="VCT51" s="1847"/>
      <c r="VCU51" s="1847">
        <f t="shared" ref="VCU51" si="15670">VCS51*$C$51</f>
        <v>1.0588537450872734E+84</v>
      </c>
      <c r="VCV51" s="1847"/>
      <c r="VCW51" s="1847">
        <f t="shared" ref="VCW51" si="15671">VCU51*$C$51</f>
        <v>1.0853250887144551E+84</v>
      </c>
      <c r="VCX51" s="1847"/>
      <c r="VCY51" s="1847">
        <f t="shared" ref="VCY51" si="15672">VCW51*$C$51</f>
        <v>1.1124582159323163E+84</v>
      </c>
      <c r="VCZ51" s="1847"/>
      <c r="VDA51" s="1847">
        <f t="shared" ref="VDA51" si="15673">VCY51*$C$51</f>
        <v>1.1402696713306241E+84</v>
      </c>
      <c r="VDB51" s="1847"/>
      <c r="VDC51" s="1847">
        <f t="shared" ref="VDC51" si="15674">VDA51*$C$51</f>
        <v>1.1687764131138895E+84</v>
      </c>
      <c r="VDD51" s="1847"/>
      <c r="VDE51" s="1847">
        <f t="shared" ref="VDE51" si="15675">VDC51*$C$51</f>
        <v>1.1979958234417367E+84</v>
      </c>
      <c r="VDF51" s="1847"/>
      <c r="VDG51" s="1847">
        <f t="shared" ref="VDG51" si="15676">VDE51*$C$51</f>
        <v>1.22794571902778E+84</v>
      </c>
      <c r="VDH51" s="1847"/>
      <c r="VDI51" s="1847">
        <f t="shared" ref="VDI51" si="15677">VDG51*$C$51</f>
        <v>1.2586443620034744E+84</v>
      </c>
      <c r="VDJ51" s="1847"/>
      <c r="VDK51" s="1847">
        <f t="shared" ref="VDK51" si="15678">VDI51*$C$51</f>
        <v>1.2901104710535613E+84</v>
      </c>
      <c r="VDL51" s="1847"/>
      <c r="VDM51" s="1847">
        <f t="shared" ref="VDM51" si="15679">VDK51*$C$51</f>
        <v>1.3223632328299003E+84</v>
      </c>
      <c r="VDN51" s="1847"/>
      <c r="VDO51" s="1847">
        <f t="shared" ref="VDO51" si="15680">VDM51*$C$51</f>
        <v>1.3554223136506477E+84</v>
      </c>
      <c r="VDP51" s="1847"/>
      <c r="VDQ51" s="1847">
        <f t="shared" ref="VDQ51" si="15681">VDO51*$C$51</f>
        <v>1.3893078714919137E+84</v>
      </c>
      <c r="VDR51" s="1847"/>
      <c r="VDS51" s="1847">
        <f t="shared" ref="VDS51" si="15682">VDQ51*$C$51</f>
        <v>1.4240405682792114E+84</v>
      </c>
      <c r="VDT51" s="1847"/>
      <c r="VDU51" s="1847">
        <f t="shared" ref="VDU51" si="15683">VDS51*$C$51</f>
        <v>1.4596415824861914E+84</v>
      </c>
      <c r="VDV51" s="1847"/>
      <c r="VDW51" s="1847">
        <f t="shared" ref="VDW51" si="15684">VDU51*$C$51</f>
        <v>1.4961326220483462E+84</v>
      </c>
      <c r="VDX51" s="1847"/>
      <c r="VDY51" s="1847">
        <f t="shared" ref="VDY51" si="15685">VDW51*$C$51</f>
        <v>1.5335359375995546E+84</v>
      </c>
      <c r="VDZ51" s="1847"/>
      <c r="VEA51" s="1847">
        <f t="shared" ref="VEA51" si="15686">VDY51*$C$51</f>
        <v>1.5718743360395433E+84</v>
      </c>
      <c r="VEB51" s="1847"/>
      <c r="VEC51" s="1847">
        <f t="shared" ref="VEC51" si="15687">VEA51*$C$51</f>
        <v>1.6111711944405318E+84</v>
      </c>
      <c r="VED51" s="1847"/>
      <c r="VEE51" s="1847">
        <f t="shared" ref="VEE51" si="15688">VEC51*$C$51</f>
        <v>1.6514504743015449E+84</v>
      </c>
      <c r="VEF51" s="1847"/>
      <c r="VEG51" s="1847">
        <f t="shared" ref="VEG51" si="15689">VEE51*$C$51</f>
        <v>1.6927367361590832E+84</v>
      </c>
      <c r="VEH51" s="1847"/>
      <c r="VEI51" s="1847">
        <f t="shared" ref="VEI51" si="15690">VEG51*$C$51</f>
        <v>1.7350551545630602E+84</v>
      </c>
      <c r="VEJ51" s="1847"/>
      <c r="VEK51" s="1847">
        <f t="shared" ref="VEK51" si="15691">VEI51*$C$51</f>
        <v>1.7784315334271366E+84</v>
      </c>
      <c r="VEL51" s="1847"/>
      <c r="VEM51" s="1847">
        <f t="shared" ref="VEM51" si="15692">VEK51*$C$51</f>
        <v>1.8228923217628149E+84</v>
      </c>
      <c r="VEN51" s="1847"/>
      <c r="VEO51" s="1847">
        <f t="shared" ref="VEO51" si="15693">VEM51*$C$51</f>
        <v>1.8684646298068852E+84</v>
      </c>
      <c r="VEP51" s="1847"/>
      <c r="VEQ51" s="1847">
        <f t="shared" ref="VEQ51" si="15694">VEO51*$C$51</f>
        <v>1.9151762455520571E+84</v>
      </c>
      <c r="VER51" s="1847"/>
      <c r="VES51" s="1847">
        <f t="shared" ref="VES51" si="15695">VEQ51*$C$51</f>
        <v>1.9630556516908585E+84</v>
      </c>
      <c r="VET51" s="1847"/>
      <c r="VEU51" s="1847">
        <f t="shared" ref="VEU51" si="15696">VES51*$C$51</f>
        <v>2.0121320429831298E+84</v>
      </c>
      <c r="VEV51" s="1847"/>
      <c r="VEW51" s="1847">
        <f t="shared" ref="VEW51" si="15697">VEU51*$C$51</f>
        <v>2.0624353440577077E+84</v>
      </c>
      <c r="VEX51" s="1847"/>
      <c r="VEY51" s="1847">
        <f t="shared" ref="VEY51" si="15698">VEW51*$C$51</f>
        <v>2.1139962276591502E+84</v>
      </c>
      <c r="VEZ51" s="1847"/>
      <c r="VFA51" s="1847">
        <f t="shared" ref="VFA51" si="15699">VEY51*$C$51</f>
        <v>2.166846133350629E+84</v>
      </c>
      <c r="VFB51" s="1847"/>
      <c r="VFC51" s="1847">
        <f t="shared" ref="VFC51" si="15700">VFA51*$C$51</f>
        <v>2.2210172866843947E+84</v>
      </c>
      <c r="VFD51" s="1847"/>
      <c r="VFE51" s="1847">
        <f t="shared" ref="VFE51" si="15701">VFC51*$C$51</f>
        <v>2.2765427188515045E+84</v>
      </c>
      <c r="VFF51" s="1847"/>
      <c r="VFG51" s="1847">
        <f t="shared" ref="VFG51" si="15702">VFE51*$C$51</f>
        <v>2.3334562868227918E+84</v>
      </c>
      <c r="VFH51" s="1847"/>
      <c r="VFI51" s="1847">
        <f t="shared" ref="VFI51" si="15703">VFG51*$C$51</f>
        <v>2.3917926939933616E+84</v>
      </c>
      <c r="VFJ51" s="1847"/>
      <c r="VFK51" s="1847">
        <f t="shared" ref="VFK51" si="15704">VFI51*$C$51</f>
        <v>2.4515875113431956E+84</v>
      </c>
      <c r="VFL51" s="1847"/>
      <c r="VFM51" s="1847">
        <f t="shared" ref="VFM51" si="15705">VFK51*$C$51</f>
        <v>2.5128771991267751E+84</v>
      </c>
      <c r="VFN51" s="1847"/>
      <c r="VFO51" s="1847">
        <f t="shared" ref="VFO51" si="15706">VFM51*$C$51</f>
        <v>2.5756991291049444E+84</v>
      </c>
      <c r="VFP51" s="1847"/>
      <c r="VFQ51" s="1847">
        <f t="shared" ref="VFQ51" si="15707">VFO51*$C$51</f>
        <v>2.640091607332568E+84</v>
      </c>
      <c r="VFR51" s="1847"/>
      <c r="VFS51" s="1847">
        <f t="shared" ref="VFS51" si="15708">VFQ51*$C$51</f>
        <v>2.7060938975158821E+84</v>
      </c>
      <c r="VFT51" s="1847"/>
      <c r="VFU51" s="1847">
        <f t="shared" ref="VFU51" si="15709">VFS51*$C$51</f>
        <v>2.773746244953779E+84</v>
      </c>
      <c r="VFV51" s="1847"/>
      <c r="VFW51" s="1847">
        <f t="shared" ref="VFW51" si="15710">VFU51*$C$51</f>
        <v>2.8430899010776233E+84</v>
      </c>
      <c r="VFX51" s="1847"/>
      <c r="VFY51" s="1847">
        <f t="shared" ref="VFY51" si="15711">VFW51*$C$51</f>
        <v>2.9141671486045636E+84</v>
      </c>
      <c r="VFZ51" s="1847"/>
      <c r="VGA51" s="1847">
        <f t="shared" ref="VGA51" si="15712">VFY51*$C$51</f>
        <v>2.9870213273196774E+84</v>
      </c>
      <c r="VGB51" s="1847"/>
      <c r="VGC51" s="1847">
        <f t="shared" ref="VGC51" si="15713">VGA51*$C$51</f>
        <v>3.0616968605026693E+84</v>
      </c>
      <c r="VGD51" s="1847"/>
      <c r="VGE51" s="1847">
        <f t="shared" ref="VGE51" si="15714">VGC51*$C$51</f>
        <v>3.1382392820152355E+84</v>
      </c>
      <c r="VGF51" s="1847"/>
      <c r="VGG51" s="1847">
        <f t="shared" ref="VGG51" si="15715">VGE51*$C$51</f>
        <v>3.2166952640656163E+84</v>
      </c>
      <c r="VGH51" s="1847"/>
      <c r="VGI51" s="1847">
        <f t="shared" ref="VGI51" si="15716">VGG51*$C$51</f>
        <v>3.2971126456672564E+84</v>
      </c>
      <c r="VGJ51" s="1847"/>
      <c r="VGK51" s="1847">
        <f t="shared" ref="VGK51" si="15717">VGI51*$C$51</f>
        <v>3.3795404618089376E+84</v>
      </c>
      <c r="VGL51" s="1847"/>
      <c r="VGM51" s="1847">
        <f t="shared" ref="VGM51" si="15718">VGK51*$C$51</f>
        <v>3.4640289733541606E+84</v>
      </c>
      <c r="VGN51" s="1847"/>
      <c r="VGO51" s="1847">
        <f t="shared" ref="VGO51" si="15719">VGM51*$C$51</f>
        <v>3.5506296976880146E+84</v>
      </c>
      <c r="VGP51" s="1847"/>
      <c r="VGQ51" s="1847">
        <f t="shared" ref="VGQ51" si="15720">VGO51*$C$51</f>
        <v>3.6393954401302146E+84</v>
      </c>
      <c r="VGR51" s="1847"/>
      <c r="VGS51" s="1847">
        <f t="shared" ref="VGS51" si="15721">VGQ51*$C$51</f>
        <v>3.7303803261334696E+84</v>
      </c>
      <c r="VGT51" s="1847"/>
      <c r="VGU51" s="1847">
        <f t="shared" ref="VGU51" si="15722">VGS51*$C$51</f>
        <v>3.8236398342868058E+84</v>
      </c>
      <c r="VGV51" s="1847"/>
      <c r="VGW51" s="1847">
        <f t="shared" ref="VGW51" si="15723">VGU51*$C$51</f>
        <v>3.9192308301439753E+84</v>
      </c>
      <c r="VGX51" s="1847"/>
      <c r="VGY51" s="1847">
        <f t="shared" ref="VGY51" si="15724">VGW51*$C$51</f>
        <v>4.017211600897574E+84</v>
      </c>
      <c r="VGZ51" s="1847"/>
      <c r="VHA51" s="1847">
        <f t="shared" ref="VHA51" si="15725">VGY51*$C$51</f>
        <v>4.1176418909200133E+84</v>
      </c>
      <c r="VHB51" s="1847"/>
      <c r="VHC51" s="1847">
        <f t="shared" ref="VHC51" si="15726">VHA51*$C$51</f>
        <v>4.2205829381930132E+84</v>
      </c>
      <c r="VHD51" s="1847"/>
      <c r="VHE51" s="1847">
        <f t="shared" ref="VHE51" si="15727">VHC51*$C$51</f>
        <v>4.3260975116478379E+84</v>
      </c>
      <c r="VHF51" s="1847"/>
      <c r="VHG51" s="1847">
        <f t="shared" ref="VHG51" si="15728">VHE51*$C$51</f>
        <v>4.4342499494390333E+84</v>
      </c>
      <c r="VHH51" s="1847"/>
      <c r="VHI51" s="1847">
        <f t="shared" ref="VHI51" si="15729">VHG51*$C$51</f>
        <v>4.5451061981750091E+84</v>
      </c>
      <c r="VHJ51" s="1847"/>
      <c r="VHK51" s="1847">
        <f t="shared" ref="VHK51" si="15730">VHI51*$C$51</f>
        <v>4.6587338531293835E+84</v>
      </c>
      <c r="VHL51" s="1847"/>
      <c r="VHM51" s="1847">
        <f t="shared" ref="VHM51" si="15731">VHK51*$C$51</f>
        <v>4.7752021994576175E+84</v>
      </c>
      <c r="VHN51" s="1847"/>
      <c r="VHO51" s="1847">
        <f t="shared" ref="VHO51" si="15732">VHM51*$C$51</f>
        <v>4.8945822544440579E+84</v>
      </c>
      <c r="VHP51" s="1847"/>
      <c r="VHQ51" s="1847">
        <f t="shared" ref="VHQ51" si="15733">VHO51*$C$51</f>
        <v>5.0169468108051587E+84</v>
      </c>
      <c r="VHR51" s="1847"/>
      <c r="VHS51" s="1847">
        <f t="shared" ref="VHS51" si="15734">VHQ51*$C$51</f>
        <v>5.1423704810752868E+84</v>
      </c>
      <c r="VHT51" s="1847"/>
      <c r="VHU51" s="1847">
        <f t="shared" ref="VHU51" si="15735">VHS51*$C$51</f>
        <v>5.2709297431021686E+84</v>
      </c>
      <c r="VHV51" s="1847"/>
      <c r="VHW51" s="1847">
        <f t="shared" ref="VHW51" si="15736">VHU51*$C$51</f>
        <v>5.4027029866797224E+84</v>
      </c>
      <c r="VHX51" s="1847"/>
      <c r="VHY51" s="1847">
        <f t="shared" ref="VHY51" si="15737">VHW51*$C$51</f>
        <v>5.537770561346715E+84</v>
      </c>
      <c r="VHZ51" s="1847"/>
      <c r="VIA51" s="1847">
        <f t="shared" ref="VIA51" si="15738">VHY51*$C$51</f>
        <v>5.6762148253803823E+84</v>
      </c>
      <c r="VIB51" s="1847"/>
      <c r="VIC51" s="1847">
        <f t="shared" ref="VIC51" si="15739">VIA51*$C$51</f>
        <v>5.8181201960148909E+84</v>
      </c>
      <c r="VID51" s="1847"/>
      <c r="VIE51" s="1847">
        <f t="shared" ref="VIE51" si="15740">VIC51*$C$51</f>
        <v>5.9635732009152624E+84</v>
      </c>
      <c r="VIF51" s="1847"/>
      <c r="VIG51" s="1847">
        <f t="shared" ref="VIG51" si="15741">VIE51*$C$51</f>
        <v>6.1126625309381432E+84</v>
      </c>
      <c r="VIH51" s="1847"/>
      <c r="VII51" s="1847">
        <f t="shared" ref="VII51" si="15742">VIG51*$C$51</f>
        <v>6.2654790942115964E+84</v>
      </c>
      <c r="VIJ51" s="1847"/>
      <c r="VIK51" s="1847">
        <f t="shared" ref="VIK51" si="15743">VII51*$C$51</f>
        <v>6.4221160715668856E+84</v>
      </c>
      <c r="VIL51" s="1847"/>
      <c r="VIM51" s="1847">
        <f t="shared" ref="VIM51" si="15744">VIK51*$C$51</f>
        <v>6.5826689733560567E+84</v>
      </c>
      <c r="VIN51" s="1847"/>
      <c r="VIO51" s="1847">
        <f t="shared" ref="VIO51" si="15745">VIM51*$C$51</f>
        <v>6.7472356976899574E+84</v>
      </c>
      <c r="VIP51" s="1847"/>
      <c r="VIQ51" s="1847">
        <f t="shared" ref="VIQ51" si="15746">VIO51*$C$51</f>
        <v>6.9159165901322056E+84</v>
      </c>
      <c r="VIR51" s="1847"/>
      <c r="VIS51" s="1847">
        <f t="shared" ref="VIS51" si="15747">VIQ51*$C$51</f>
        <v>7.0888145048855103E+84</v>
      </c>
      <c r="VIT51" s="1847"/>
      <c r="VIU51" s="1847">
        <f t="shared" ref="VIU51" si="15748">VIS51*$C$51</f>
        <v>7.266034867507647E+84</v>
      </c>
      <c r="VIV51" s="1847"/>
      <c r="VIW51" s="1847">
        <f t="shared" ref="VIW51" si="15749">VIU51*$C$51</f>
        <v>7.4476857391953372E+84</v>
      </c>
      <c r="VIX51" s="1847"/>
      <c r="VIY51" s="1847">
        <f t="shared" ref="VIY51" si="15750">VIW51*$C$51</f>
        <v>7.6338778826752204E+84</v>
      </c>
      <c r="VIZ51" s="1847"/>
      <c r="VJA51" s="1847">
        <f t="shared" ref="VJA51" si="15751">VIY51*$C$51</f>
        <v>7.824724829742101E+84</v>
      </c>
      <c r="VJB51" s="1847"/>
      <c r="VJC51" s="1847">
        <f t="shared" ref="VJC51" si="15752">VJA51*$C$51</f>
        <v>8.020342950485653E+84</v>
      </c>
      <c r="VJD51" s="1847"/>
      <c r="VJE51" s="1847">
        <f t="shared" ref="VJE51" si="15753">VJC51*$C$51</f>
        <v>8.220851524247794E+84</v>
      </c>
      <c r="VJF51" s="1847"/>
      <c r="VJG51" s="1847">
        <f t="shared" ref="VJG51" si="15754">VJE51*$C$51</f>
        <v>8.4263728123539883E+84</v>
      </c>
      <c r="VJH51" s="1847"/>
      <c r="VJI51" s="1847">
        <f t="shared" ref="VJI51" si="15755">VJG51*$C$51</f>
        <v>8.6370321326628378E+84</v>
      </c>
      <c r="VJJ51" s="1847"/>
      <c r="VJK51" s="1847">
        <f t="shared" ref="VJK51" si="15756">VJI51*$C$51</f>
        <v>8.8529579359794083E+84</v>
      </c>
      <c r="VJL51" s="1847"/>
      <c r="VJM51" s="1847">
        <f t="shared" ref="VJM51" si="15757">VJK51*$C$51</f>
        <v>9.0742818843788924E+84</v>
      </c>
      <c r="VJN51" s="1847"/>
      <c r="VJO51" s="1847">
        <f t="shared" ref="VJO51" si="15758">VJM51*$C$51</f>
        <v>9.3011389314883632E+84</v>
      </c>
      <c r="VJP51" s="1847"/>
      <c r="VJQ51" s="1847">
        <f t="shared" ref="VJQ51" si="15759">VJO51*$C$51</f>
        <v>9.5336674047755711E+84</v>
      </c>
      <c r="VJR51" s="1847"/>
      <c r="VJS51" s="1847">
        <f t="shared" ref="VJS51" si="15760">VJQ51*$C$51</f>
        <v>9.7720090898949599E+84</v>
      </c>
      <c r="VJT51" s="1847"/>
      <c r="VJU51" s="1847">
        <f t="shared" ref="VJU51" si="15761">VJS51*$C$51</f>
        <v>1.0016309317142332E+85</v>
      </c>
      <c r="VJV51" s="1847"/>
      <c r="VJW51" s="1847">
        <f t="shared" ref="VJW51" si="15762">VJU51*$C$51</f>
        <v>1.0266717050070889E+85</v>
      </c>
      <c r="VJX51" s="1847"/>
      <c r="VJY51" s="1847">
        <f t="shared" ref="VJY51" si="15763">VJW51*$C$51</f>
        <v>1.052338497632266E+85</v>
      </c>
      <c r="VJZ51" s="1847"/>
      <c r="VKA51" s="1847">
        <f t="shared" ref="VKA51" si="15764">VJY51*$C$51</f>
        <v>1.0786469600730727E+85</v>
      </c>
      <c r="VKB51" s="1847"/>
      <c r="VKC51" s="1847">
        <f t="shared" ref="VKC51" si="15765">VKA51*$C$51</f>
        <v>1.1056131340748995E+85</v>
      </c>
      <c r="VKD51" s="1847"/>
      <c r="VKE51" s="1847">
        <f t="shared" ref="VKE51" si="15766">VKC51*$C$51</f>
        <v>1.1332534624267718E+85</v>
      </c>
      <c r="VKF51" s="1847"/>
      <c r="VKG51" s="1847">
        <f t="shared" ref="VKG51" si="15767">VKE51*$C$51</f>
        <v>1.161584798987441E+85</v>
      </c>
      <c r="VKH51" s="1847"/>
      <c r="VKI51" s="1847">
        <f t="shared" ref="VKI51" si="15768">VKG51*$C$51</f>
        <v>1.190624418962127E+85</v>
      </c>
      <c r="VKJ51" s="1847"/>
      <c r="VKK51" s="1847">
        <f t="shared" ref="VKK51" si="15769">VKI51*$C$51</f>
        <v>1.22039002943618E+85</v>
      </c>
      <c r="VKL51" s="1847"/>
      <c r="VKM51" s="1847">
        <f t="shared" ref="VKM51" si="15770">VKK51*$C$51</f>
        <v>1.2508997801720844E+85</v>
      </c>
      <c r="VKN51" s="1847"/>
      <c r="VKO51" s="1847">
        <f t="shared" ref="VKO51" si="15771">VKM51*$C$51</f>
        <v>1.2821722746763864E+85</v>
      </c>
      <c r="VKP51" s="1847"/>
      <c r="VKQ51" s="1847">
        <f t="shared" ref="VKQ51" si="15772">VKO51*$C$51</f>
        <v>1.3142265815432959E+85</v>
      </c>
      <c r="VKR51" s="1847"/>
      <c r="VKS51" s="1847">
        <f t="shared" ref="VKS51" si="15773">VKQ51*$C$51</f>
        <v>1.3470822460818781E+85</v>
      </c>
      <c r="VKT51" s="1847"/>
      <c r="VKU51" s="1847">
        <f t="shared" ref="VKU51" si="15774">VKS51*$C$51</f>
        <v>1.3807593022339249E+85</v>
      </c>
      <c r="VKV51" s="1847"/>
      <c r="VKW51" s="1847">
        <f t="shared" ref="VKW51" si="15775">VKU51*$C$51</f>
        <v>1.4152782847897729E+85</v>
      </c>
      <c r="VKX51" s="1847"/>
      <c r="VKY51" s="1847">
        <f t="shared" ref="VKY51" si="15776">VKW51*$C$51</f>
        <v>1.450660241909517E+85</v>
      </c>
      <c r="VKZ51" s="1847"/>
      <c r="VLA51" s="1847">
        <f t="shared" ref="VLA51" si="15777">VKY51*$C$51</f>
        <v>1.4869267479572549E+85</v>
      </c>
      <c r="VLB51" s="1847"/>
      <c r="VLC51" s="1847">
        <f t="shared" ref="VLC51" si="15778">VLA51*$C$51</f>
        <v>1.5240999166561862E+85</v>
      </c>
      <c r="VLD51" s="1847"/>
      <c r="VLE51" s="1847">
        <f t="shared" ref="VLE51" si="15779">VLC51*$C$51</f>
        <v>1.5622024145725907E+85</v>
      </c>
      <c r="VLF51" s="1847"/>
      <c r="VLG51" s="1847">
        <f t="shared" ref="VLG51" si="15780">VLE51*$C$51</f>
        <v>1.6012574749369053E+85</v>
      </c>
      <c r="VLH51" s="1847"/>
      <c r="VLI51" s="1847">
        <f t="shared" ref="VLI51" si="15781">VLG51*$C$51</f>
        <v>1.6412889118103279E+85</v>
      </c>
      <c r="VLJ51" s="1847"/>
      <c r="VLK51" s="1847">
        <f t="shared" ref="VLK51" si="15782">VLI51*$C$51</f>
        <v>1.6823211346055859E+85</v>
      </c>
      <c r="VLL51" s="1847"/>
      <c r="VLM51" s="1847">
        <f t="shared" ref="VLM51" si="15783">VLK51*$C$51</f>
        <v>1.7243791629707254E+85</v>
      </c>
      <c r="VLN51" s="1847"/>
      <c r="VLO51" s="1847">
        <f t="shared" ref="VLO51" si="15784">VLM51*$C$51</f>
        <v>1.7674886420449933E+85</v>
      </c>
      <c r="VLP51" s="1847"/>
      <c r="VLQ51" s="1847">
        <f t="shared" ref="VLQ51" si="15785">VLO51*$C$51</f>
        <v>1.8116758580961179E+85</v>
      </c>
      <c r="VLR51" s="1847"/>
      <c r="VLS51" s="1847">
        <f t="shared" ref="VLS51" si="15786">VLQ51*$C$51</f>
        <v>1.8569677545485207E+85</v>
      </c>
      <c r="VLT51" s="1847"/>
      <c r="VLU51" s="1847">
        <f t="shared" ref="VLU51" si="15787">VLS51*$C$51</f>
        <v>1.9033919484122334E+85</v>
      </c>
      <c r="VLV51" s="1847"/>
      <c r="VLW51" s="1847">
        <f t="shared" ref="VLW51" si="15788">VLU51*$C$51</f>
        <v>1.9509767471225392E+85</v>
      </c>
      <c r="VLX51" s="1847"/>
      <c r="VLY51" s="1847">
        <f t="shared" ref="VLY51" si="15789">VLW51*$C$51</f>
        <v>1.9997511658006025E+85</v>
      </c>
      <c r="VLZ51" s="1847"/>
      <c r="VMA51" s="1847">
        <f t="shared" ref="VMA51" si="15790">VLY51*$C$51</f>
        <v>2.0497449449456173E+85</v>
      </c>
      <c r="VMB51" s="1847"/>
      <c r="VMC51" s="1847">
        <f t="shared" ref="VMC51" si="15791">VMA51*$C$51</f>
        <v>2.1009885685692574E+85</v>
      </c>
      <c r="VMD51" s="1847"/>
      <c r="VME51" s="1847">
        <f t="shared" ref="VME51" si="15792">VMC51*$C$51</f>
        <v>2.1535132827834887E+85</v>
      </c>
      <c r="VMF51" s="1847"/>
      <c r="VMG51" s="1847">
        <f t="shared" ref="VMG51" si="15793">VME51*$C$51</f>
        <v>2.2073511148530755E+85</v>
      </c>
      <c r="VMH51" s="1847"/>
      <c r="VMI51" s="1847">
        <f t="shared" ref="VMI51" si="15794">VMG51*$C$51</f>
        <v>2.2625348927244022E+85</v>
      </c>
      <c r="VMJ51" s="1847"/>
      <c r="VMK51" s="1847">
        <f t="shared" ref="VMK51" si="15795">VMI51*$C$51</f>
        <v>2.3190982650425121E+85</v>
      </c>
      <c r="VML51" s="1847"/>
      <c r="VMM51" s="1847">
        <f t="shared" ref="VMM51" si="15796">VMK51*$C$51</f>
        <v>2.3770757216685748E+85</v>
      </c>
      <c r="VMN51" s="1847"/>
      <c r="VMO51" s="1847">
        <f t="shared" ref="VMO51" si="15797">VMM51*$C$51</f>
        <v>2.4365026147102891E+85</v>
      </c>
      <c r="VMP51" s="1847"/>
      <c r="VMQ51" s="1847">
        <f t="shared" ref="VMQ51" si="15798">VMO51*$C$51</f>
        <v>2.4974151800780462E+85</v>
      </c>
      <c r="VMR51" s="1847"/>
      <c r="VMS51" s="1847">
        <f t="shared" ref="VMS51" si="15799">VMQ51*$C$51</f>
        <v>2.559850559579997E+85</v>
      </c>
      <c r="VMT51" s="1847"/>
      <c r="VMU51" s="1847">
        <f t="shared" ref="VMU51" si="15800">VMS51*$C$51</f>
        <v>2.6238468235694968E+85</v>
      </c>
      <c r="VMV51" s="1847"/>
      <c r="VMW51" s="1847">
        <f t="shared" ref="VMW51" si="15801">VMU51*$C$51</f>
        <v>2.6894429941587339E+85</v>
      </c>
      <c r="VMX51" s="1847"/>
      <c r="VMY51" s="1847">
        <f t="shared" ref="VMY51" si="15802">VMW51*$C$51</f>
        <v>2.7566790690127021E+85</v>
      </c>
      <c r="VMZ51" s="1847"/>
      <c r="VNA51" s="1847">
        <f t="shared" ref="VNA51" si="15803">VMY51*$C$51</f>
        <v>2.8255960457380194E+85</v>
      </c>
      <c r="VNB51" s="1847"/>
      <c r="VNC51" s="1847">
        <f t="shared" ref="VNC51" si="15804">VNA51*$C$51</f>
        <v>2.8962359468814695E+85</v>
      </c>
      <c r="VND51" s="1847"/>
      <c r="VNE51" s="1847">
        <f t="shared" ref="VNE51" si="15805">VNC51*$C$51</f>
        <v>2.9686418455535058E+85</v>
      </c>
      <c r="VNF51" s="1847"/>
      <c r="VNG51" s="1847">
        <f t="shared" ref="VNG51" si="15806">VNE51*$C$51</f>
        <v>3.0428578916923431E+85</v>
      </c>
      <c r="VNH51" s="1847"/>
      <c r="VNI51" s="1847">
        <f t="shared" ref="VNI51" si="15807">VNG51*$C$51</f>
        <v>3.1189293389846517E+85</v>
      </c>
      <c r="VNJ51" s="1847"/>
      <c r="VNK51" s="1847">
        <f t="shared" ref="VNK51" si="15808">VNI51*$C$51</f>
        <v>3.1969025724592676E+85</v>
      </c>
      <c r="VNL51" s="1847"/>
      <c r="VNM51" s="1847">
        <f t="shared" ref="VNM51" si="15809">VNK51*$C$51</f>
        <v>3.2768251367707488E+85</v>
      </c>
      <c r="VNN51" s="1847"/>
      <c r="VNO51" s="1847">
        <f t="shared" ref="VNO51" si="15810">VNM51*$C$51</f>
        <v>3.3587457651900172E+85</v>
      </c>
      <c r="VNP51" s="1847"/>
      <c r="VNQ51" s="1847">
        <f t="shared" ref="VNQ51" si="15811">VNO51*$C$51</f>
        <v>3.4427144093197675E+85</v>
      </c>
      <c r="VNR51" s="1847"/>
      <c r="VNS51" s="1847">
        <f t="shared" ref="VNS51" si="15812">VNQ51*$C$51</f>
        <v>3.5287822695527616E+85</v>
      </c>
      <c r="VNT51" s="1847"/>
      <c r="VNU51" s="1847">
        <f t="shared" ref="VNU51" si="15813">VNS51*$C$51</f>
        <v>3.6170018262915804E+85</v>
      </c>
      <c r="VNV51" s="1847"/>
      <c r="VNW51" s="1847">
        <f t="shared" ref="VNW51" si="15814">VNU51*$C$51</f>
        <v>3.7074268719488694E+85</v>
      </c>
      <c r="VNX51" s="1847"/>
      <c r="VNY51" s="1847">
        <f t="shared" ref="VNY51" si="15815">VNW51*$C$51</f>
        <v>3.8001125437475909E+85</v>
      </c>
      <c r="VNZ51" s="1847"/>
      <c r="VOA51" s="1847">
        <f t="shared" ref="VOA51" si="15816">VNY51*$C$51</f>
        <v>3.8951153573412806E+85</v>
      </c>
      <c r="VOB51" s="1847"/>
      <c r="VOC51" s="1847">
        <f t="shared" ref="VOC51" si="15817">VOA51*$C$51</f>
        <v>3.9924932412748125E+85</v>
      </c>
      <c r="VOD51" s="1847"/>
      <c r="VOE51" s="1847">
        <f t="shared" ref="VOE51" si="15818">VOC51*$C$51</f>
        <v>4.0923055723066824E+85</v>
      </c>
      <c r="VOF51" s="1847"/>
      <c r="VOG51" s="1847">
        <f t="shared" ref="VOG51" si="15819">VOE51*$C$51</f>
        <v>4.1946132116143492E+85</v>
      </c>
      <c r="VOH51" s="1847"/>
      <c r="VOI51" s="1847">
        <f t="shared" ref="VOI51" si="15820">VOG51*$C$51</f>
        <v>4.2994785419047074E+85</v>
      </c>
      <c r="VOJ51" s="1847"/>
      <c r="VOK51" s="1847">
        <f t="shared" ref="VOK51" si="15821">VOI51*$C$51</f>
        <v>4.4069655054523249E+85</v>
      </c>
      <c r="VOL51" s="1847"/>
      <c r="VOM51" s="1847">
        <f t="shared" ref="VOM51" si="15822">VOK51*$C$51</f>
        <v>4.5171396430886327E+85</v>
      </c>
      <c r="VON51" s="1847"/>
      <c r="VOO51" s="1847">
        <f t="shared" ref="VOO51" si="15823">VOM51*$C$51</f>
        <v>4.6300681341658479E+85</v>
      </c>
      <c r="VOP51" s="1847"/>
      <c r="VOQ51" s="1847">
        <f t="shared" ref="VOQ51" si="15824">VOO51*$C$51</f>
        <v>4.7458198375199936E+85</v>
      </c>
      <c r="VOR51" s="1847"/>
      <c r="VOS51" s="1847">
        <f t="shared" ref="VOS51" si="15825">VOQ51*$C$51</f>
        <v>4.8644653334579932E+85</v>
      </c>
      <c r="VOT51" s="1847"/>
      <c r="VOU51" s="1847">
        <f t="shared" ref="VOU51" si="15826">VOS51*$C$51</f>
        <v>4.9860769667944428E+85</v>
      </c>
      <c r="VOV51" s="1847"/>
      <c r="VOW51" s="1847">
        <f t="shared" ref="VOW51" si="15827">VOU51*$C$51</f>
        <v>5.1107288909643033E+85</v>
      </c>
      <c r="VOX51" s="1847"/>
      <c r="VOY51" s="1847">
        <f t="shared" ref="VOY51" si="15828">VOW51*$C$51</f>
        <v>5.2384971132384104E+85</v>
      </c>
      <c r="VOZ51" s="1847"/>
      <c r="VPA51" s="1847">
        <f t="shared" ref="VPA51" si="15829">VOY51*$C$51</f>
        <v>5.3694595410693701E+85</v>
      </c>
      <c r="VPB51" s="1847"/>
      <c r="VPC51" s="1847">
        <f t="shared" ref="VPC51" si="15830">VPA51*$C$51</f>
        <v>5.503696029596104E+85</v>
      </c>
      <c r="VPD51" s="1847"/>
      <c r="VPE51" s="1847">
        <f t="shared" ref="VPE51" si="15831">VPC51*$C$51</f>
        <v>5.6412884303360064E+85</v>
      </c>
      <c r="VPF51" s="1847"/>
      <c r="VPG51" s="1847">
        <f t="shared" ref="VPG51" si="15832">VPE51*$C$51</f>
        <v>5.782320641094406E+85</v>
      </c>
      <c r="VPH51" s="1847"/>
      <c r="VPI51" s="1847">
        <f t="shared" ref="VPI51" si="15833">VPG51*$C$51</f>
        <v>5.9268786571217655E+85</v>
      </c>
      <c r="VPJ51" s="1847"/>
      <c r="VPK51" s="1847">
        <f t="shared" ref="VPK51" si="15834">VPI51*$C$51</f>
        <v>6.0750506235498093E+85</v>
      </c>
      <c r="VPL51" s="1847"/>
      <c r="VPM51" s="1847">
        <f t="shared" ref="VPM51" si="15835">VPK51*$C$51</f>
        <v>6.2269268891385533E+85</v>
      </c>
      <c r="VPN51" s="1847"/>
      <c r="VPO51" s="1847">
        <f t="shared" ref="VPO51" si="15836">VPM51*$C$51</f>
        <v>6.3826000613670171E+85</v>
      </c>
      <c r="VPP51" s="1847"/>
      <c r="VPQ51" s="1847">
        <f t="shared" ref="VPQ51" si="15837">VPO51*$C$51</f>
        <v>6.5421650629011915E+85</v>
      </c>
      <c r="VPR51" s="1847"/>
      <c r="VPS51" s="1847">
        <f t="shared" ref="VPS51" si="15838">VPQ51*$C$51</f>
        <v>6.7057191894737203E+85</v>
      </c>
      <c r="VPT51" s="1847"/>
      <c r="VPU51" s="1847">
        <f t="shared" ref="VPU51" si="15839">VPS51*$C$51</f>
        <v>6.8733621692105633E+85</v>
      </c>
      <c r="VPV51" s="1847"/>
      <c r="VPW51" s="1847">
        <f t="shared" ref="VPW51" si="15840">VPU51*$C$51</f>
        <v>7.0451962234408272E+85</v>
      </c>
      <c r="VPX51" s="1847"/>
      <c r="VPY51" s="1847">
        <f t="shared" ref="VPY51" si="15841">VPW51*$C$51</f>
        <v>7.2213261290268477E+85</v>
      </c>
      <c r="VPZ51" s="1847"/>
      <c r="VQA51" s="1847">
        <f t="shared" ref="VQA51" si="15842">VPY51*$C$51</f>
        <v>7.4018592822525185E+85</v>
      </c>
      <c r="VQB51" s="1847"/>
      <c r="VQC51" s="1847">
        <f t="shared" ref="VQC51" si="15843">VQA51*$C$51</f>
        <v>7.5869057643088303E+85</v>
      </c>
      <c r="VQD51" s="1847"/>
      <c r="VQE51" s="1847">
        <f t="shared" ref="VQE51" si="15844">VQC51*$C$51</f>
        <v>7.7765784084165503E+85</v>
      </c>
      <c r="VQF51" s="1847"/>
      <c r="VQG51" s="1847">
        <f t="shared" ref="VQG51" si="15845">VQE51*$C$51</f>
        <v>7.9709928686269633E+85</v>
      </c>
      <c r="VQH51" s="1847"/>
      <c r="VQI51" s="1847">
        <f t="shared" ref="VQI51" si="15846">VQG51*$C$51</f>
        <v>8.1702676903426371E+85</v>
      </c>
      <c r="VQJ51" s="1847"/>
      <c r="VQK51" s="1847">
        <f t="shared" ref="VQK51" si="15847">VQI51*$C$51</f>
        <v>8.3745243826012025E+85</v>
      </c>
      <c r="VQL51" s="1847"/>
      <c r="VQM51" s="1847">
        <f t="shared" ref="VQM51" si="15848">VQK51*$C$51</f>
        <v>8.5838874921662315E+85</v>
      </c>
      <c r="VQN51" s="1847"/>
      <c r="VQO51" s="1847">
        <f t="shared" ref="VQO51" si="15849">VQM51*$C$51</f>
        <v>8.7984846794703872E+85</v>
      </c>
      <c r="VQP51" s="1847"/>
      <c r="VQQ51" s="1847">
        <f t="shared" ref="VQQ51" si="15850">VQO51*$C$51</f>
        <v>9.0184467964571459E+85</v>
      </c>
      <c r="VQR51" s="1847"/>
      <c r="VQS51" s="1847">
        <f t="shared" ref="VQS51" si="15851">VQQ51*$C$51</f>
        <v>9.2439079663685739E+85</v>
      </c>
      <c r="VQT51" s="1847"/>
      <c r="VQU51" s="1847">
        <f t="shared" ref="VQU51" si="15852">VQS51*$C$51</f>
        <v>9.4750056655277869E+85</v>
      </c>
      <c r="VQV51" s="1847"/>
      <c r="VQW51" s="1847">
        <f t="shared" ref="VQW51" si="15853">VQU51*$C$51</f>
        <v>9.7118808071659801E+85</v>
      </c>
      <c r="VQX51" s="1847"/>
      <c r="VQY51" s="1847">
        <f t="shared" ref="VQY51" si="15854">VQW51*$C$51</f>
        <v>9.9546778273451291E+85</v>
      </c>
      <c r="VQZ51" s="1847"/>
      <c r="VRA51" s="1847">
        <f t="shared" ref="VRA51" si="15855">VQY51*$C$51</f>
        <v>1.0203544773028756E+86</v>
      </c>
      <c r="VRB51" s="1847"/>
      <c r="VRC51" s="1847">
        <f t="shared" ref="VRC51" si="15856">VRA51*$C$51</f>
        <v>1.0458633392354475E+86</v>
      </c>
      <c r="VRD51" s="1847"/>
      <c r="VRE51" s="1847">
        <f t="shared" ref="VRE51" si="15857">VRC51*$C$51</f>
        <v>1.0720099227163335E+86</v>
      </c>
      <c r="VRF51" s="1847"/>
      <c r="VRG51" s="1847">
        <f t="shared" ref="VRG51" si="15858">VRE51*$C$51</f>
        <v>1.0988101707842418E+86</v>
      </c>
      <c r="VRH51" s="1847"/>
      <c r="VRI51" s="1847">
        <f t="shared" ref="VRI51" si="15859">VRG51*$C$51</f>
        <v>1.1262804250538478E+86</v>
      </c>
      <c r="VRJ51" s="1847"/>
      <c r="VRK51" s="1847">
        <f t="shared" ref="VRK51" si="15860">VRI51*$C$51</f>
        <v>1.1544374356801939E+86</v>
      </c>
      <c r="VRL51" s="1847"/>
      <c r="VRM51" s="1847">
        <f t="shared" ref="VRM51" si="15861">VRK51*$C$51</f>
        <v>1.1832983715721986E+86</v>
      </c>
      <c r="VRN51" s="1847"/>
      <c r="VRO51" s="1847">
        <f t="shared" ref="VRO51" si="15862">VRM51*$C$51</f>
        <v>1.2128808308615035E+86</v>
      </c>
      <c r="VRP51" s="1847"/>
      <c r="VRQ51" s="1847">
        <f t="shared" ref="VRQ51" si="15863">VRO51*$C$51</f>
        <v>1.243202851633041E+86</v>
      </c>
      <c r="VRR51" s="1847"/>
      <c r="VRS51" s="1847">
        <f t="shared" ref="VRS51" si="15864">VRQ51*$C$51</f>
        <v>1.2742829229238668E+86</v>
      </c>
      <c r="VRT51" s="1847"/>
      <c r="VRU51" s="1847">
        <f t="shared" ref="VRU51" si="15865">VRS51*$C$51</f>
        <v>1.3061399959969634E+86</v>
      </c>
      <c r="VRV51" s="1847"/>
      <c r="VRW51" s="1847">
        <f t="shared" ref="VRW51" si="15866">VRU51*$C$51</f>
        <v>1.3387934958968875E+86</v>
      </c>
      <c r="VRX51" s="1847"/>
      <c r="VRY51" s="1847">
        <f t="shared" ref="VRY51" si="15867">VRW51*$C$51</f>
        <v>1.3722633332943096E+86</v>
      </c>
      <c r="VRZ51" s="1847"/>
      <c r="VSA51" s="1847">
        <f t="shared" ref="VSA51" si="15868">VRY51*$C$51</f>
        <v>1.4065699166266671E+86</v>
      </c>
      <c r="VSB51" s="1847"/>
      <c r="VSC51" s="1847">
        <f t="shared" ref="VSC51" si="15869">VSA51*$C$51</f>
        <v>1.4417341645423337E+86</v>
      </c>
      <c r="VSD51" s="1847"/>
      <c r="VSE51" s="1847">
        <f t="shared" ref="VSE51" si="15870">VSC51*$C$51</f>
        <v>1.477777518655892E+86</v>
      </c>
      <c r="VSF51" s="1847"/>
      <c r="VSG51" s="1847">
        <f t="shared" ref="VSG51" si="15871">VSE51*$C$51</f>
        <v>1.5147219566222892E+86</v>
      </c>
      <c r="VSH51" s="1847"/>
      <c r="VSI51" s="1847">
        <f t="shared" ref="VSI51" si="15872">VSG51*$C$51</f>
        <v>1.5525900055378464E+86</v>
      </c>
      <c r="VSJ51" s="1847"/>
      <c r="VSK51" s="1847">
        <f t="shared" ref="VSK51" si="15873">VSI51*$C$51</f>
        <v>1.5914047556762925E+86</v>
      </c>
      <c r="VSL51" s="1847"/>
      <c r="VSM51" s="1847">
        <f t="shared" ref="VSM51" si="15874">VSK51*$C$51</f>
        <v>1.6311898745681997E+86</v>
      </c>
      <c r="VSN51" s="1847"/>
      <c r="VSO51" s="1847">
        <f t="shared" ref="VSO51" si="15875">VSM51*$C$51</f>
        <v>1.6719696214324046E+86</v>
      </c>
      <c r="VSP51" s="1847"/>
      <c r="VSQ51" s="1847">
        <f t="shared" ref="VSQ51" si="15876">VSO51*$C$51</f>
        <v>1.7137688619682146E+86</v>
      </c>
      <c r="VSR51" s="1847"/>
      <c r="VSS51" s="1847">
        <f t="shared" ref="VSS51" si="15877">VSQ51*$C$51</f>
        <v>1.7566130835174199E+86</v>
      </c>
      <c r="VST51" s="1847"/>
      <c r="VSU51" s="1847">
        <f t="shared" ref="VSU51" si="15878">VSS51*$C$51</f>
        <v>1.8005284106053552E+86</v>
      </c>
      <c r="VSV51" s="1847"/>
      <c r="VSW51" s="1847">
        <f t="shared" ref="VSW51" si="15879">VSU51*$C$51</f>
        <v>1.845541620870489E+86</v>
      </c>
      <c r="VSX51" s="1847"/>
      <c r="VSY51" s="1847">
        <f t="shared" ref="VSY51" si="15880">VSW51*$C$51</f>
        <v>1.8916801613922512E+86</v>
      </c>
      <c r="VSZ51" s="1847"/>
      <c r="VTA51" s="1847">
        <f t="shared" ref="VTA51" si="15881">VSY51*$C$51</f>
        <v>1.9389721654270573E+86</v>
      </c>
      <c r="VTB51" s="1847"/>
      <c r="VTC51" s="1847">
        <f t="shared" ref="VTC51" si="15882">VTA51*$C$51</f>
        <v>1.9874464695627337E+86</v>
      </c>
      <c r="VTD51" s="1847"/>
      <c r="VTE51" s="1847">
        <f t="shared" ref="VTE51" si="15883">VTC51*$C$51</f>
        <v>2.0371326313018018E+86</v>
      </c>
      <c r="VTF51" s="1847"/>
      <c r="VTG51" s="1847">
        <f t="shared" ref="VTG51" si="15884">VTE51*$C$51</f>
        <v>2.0880609470843468E+86</v>
      </c>
      <c r="VTH51" s="1847"/>
      <c r="VTI51" s="1847">
        <f t="shared" ref="VTI51" si="15885">VTG51*$C$51</f>
        <v>2.1402624707614551E+86</v>
      </c>
      <c r="VTJ51" s="1847"/>
      <c r="VTK51" s="1847">
        <f t="shared" ref="VTK51" si="15886">VTI51*$C$51</f>
        <v>2.1937690325304913E+86</v>
      </c>
      <c r="VTL51" s="1847"/>
      <c r="VTM51" s="1847">
        <f t="shared" ref="VTM51" si="15887">VTK51*$C$51</f>
        <v>2.2486132583437533E+86</v>
      </c>
      <c r="VTN51" s="1847"/>
      <c r="VTO51" s="1847">
        <f t="shared" ref="VTO51" si="15888">VTM51*$C$51</f>
        <v>2.3048285898023469E+86</v>
      </c>
      <c r="VTP51" s="1847"/>
      <c r="VTQ51" s="1847">
        <f t="shared" ref="VTQ51" si="15889">VTO51*$C$51</f>
        <v>2.3624493045474054E+86</v>
      </c>
      <c r="VTR51" s="1847"/>
      <c r="VTS51" s="1847">
        <f t="shared" ref="VTS51" si="15890">VTQ51*$C$51</f>
        <v>2.4215105371610903E+86</v>
      </c>
      <c r="VTT51" s="1847"/>
      <c r="VTU51" s="1847">
        <f t="shared" ref="VTU51" si="15891">VTS51*$C$51</f>
        <v>2.4820483005901173E+86</v>
      </c>
      <c r="VTV51" s="1847"/>
      <c r="VTW51" s="1847">
        <f t="shared" ref="VTW51" si="15892">VTU51*$C$51</f>
        <v>2.5440995081048699E+86</v>
      </c>
      <c r="VTX51" s="1847"/>
      <c r="VTY51" s="1847">
        <f t="shared" ref="VTY51" si="15893">VTW51*$C$51</f>
        <v>2.6077019958074916E+86</v>
      </c>
      <c r="VTZ51" s="1847"/>
      <c r="VUA51" s="1847">
        <f t="shared" ref="VUA51" si="15894">VTY51*$C$51</f>
        <v>2.6728945457026784E+86</v>
      </c>
      <c r="VUB51" s="1847"/>
      <c r="VUC51" s="1847">
        <f t="shared" ref="VUC51" si="15895">VUA51*$C$51</f>
        <v>2.7397169093452449E+86</v>
      </c>
      <c r="VUD51" s="1847"/>
      <c r="VUE51" s="1847">
        <f t="shared" ref="VUE51" si="15896">VUC51*$C$51</f>
        <v>2.8082098320788757E+86</v>
      </c>
      <c r="VUF51" s="1847"/>
      <c r="VUG51" s="1847">
        <f t="shared" ref="VUG51" si="15897">VUE51*$C$51</f>
        <v>2.8784150778808472E+86</v>
      </c>
      <c r="VUH51" s="1847"/>
      <c r="VUI51" s="1847">
        <f t="shared" ref="VUI51" si="15898">VUG51*$C$51</f>
        <v>2.950375454827868E+86</v>
      </c>
      <c r="VUJ51" s="1847"/>
      <c r="VUK51" s="1847">
        <f t="shared" ref="VUK51" si="15899">VUI51*$C$51</f>
        <v>3.0241348411985642E+86</v>
      </c>
      <c r="VUL51" s="1847"/>
      <c r="VUM51" s="1847">
        <f t="shared" ref="VUM51" si="15900">VUK51*$C$51</f>
        <v>3.0997382122285278E+86</v>
      </c>
      <c r="VUN51" s="1847"/>
      <c r="VUO51" s="1847">
        <f t="shared" ref="VUO51" si="15901">VUM51*$C$51</f>
        <v>3.1772316675342405E+86</v>
      </c>
      <c r="VUP51" s="1847"/>
      <c r="VUQ51" s="1847">
        <f t="shared" ref="VUQ51" si="15902">VUO51*$C$51</f>
        <v>3.2566624592225961E+86</v>
      </c>
      <c r="VUR51" s="1847"/>
      <c r="VUS51" s="1847">
        <f t="shared" ref="VUS51" si="15903">VUQ51*$C$51</f>
        <v>3.338079020703161E+86</v>
      </c>
      <c r="VUT51" s="1847"/>
      <c r="VUU51" s="1847">
        <f t="shared" ref="VUU51" si="15904">VUS51*$C$51</f>
        <v>3.4215309962207395E+86</v>
      </c>
      <c r="VUV51" s="1847"/>
      <c r="VUW51" s="1847">
        <f t="shared" ref="VUW51" si="15905">VUU51*$C$51</f>
        <v>3.5070692711262578E+86</v>
      </c>
      <c r="VUX51" s="1847"/>
      <c r="VUY51" s="1847">
        <f t="shared" ref="VUY51" si="15906">VUW51*$C$51</f>
        <v>3.594746002904414E+86</v>
      </c>
      <c r="VUZ51" s="1847"/>
      <c r="VVA51" s="1847">
        <f t="shared" ref="VVA51" si="15907">VUY51*$C$51</f>
        <v>3.6846146529770242E+86</v>
      </c>
      <c r="VVB51" s="1847"/>
      <c r="VVC51" s="1847">
        <f t="shared" ref="VVC51" si="15908">VVA51*$C$51</f>
        <v>3.7767300193014493E+86</v>
      </c>
      <c r="VVD51" s="1847"/>
      <c r="VVE51" s="1847">
        <f t="shared" ref="VVE51" si="15909">VVC51*$C$51</f>
        <v>3.8711482697839851E+86</v>
      </c>
      <c r="VVF51" s="1847"/>
      <c r="VVG51" s="1847">
        <f t="shared" ref="VVG51" si="15910">VVE51*$C$51</f>
        <v>3.9679269765285846E+86</v>
      </c>
      <c r="VVH51" s="1847"/>
      <c r="VVI51" s="1847">
        <f t="shared" ref="VVI51" si="15911">VVG51*$C$51</f>
        <v>4.0671251509417991E+86</v>
      </c>
      <c r="VVJ51" s="1847"/>
      <c r="VVK51" s="1847">
        <f t="shared" ref="VVK51" si="15912">VVI51*$C$51</f>
        <v>4.1688032797153436E+86</v>
      </c>
      <c r="VVL51" s="1847"/>
      <c r="VVM51" s="1847">
        <f t="shared" ref="VVM51" si="15913">VVK51*$C$51</f>
        <v>4.2730233617082266E+86</v>
      </c>
      <c r="VVN51" s="1847"/>
      <c r="VVO51" s="1847">
        <f t="shared" ref="VVO51" si="15914">VVM51*$C$51</f>
        <v>4.3798489457509318E+86</v>
      </c>
      <c r="VVP51" s="1847"/>
      <c r="VVQ51" s="1847">
        <f t="shared" ref="VVQ51" si="15915">VVO51*$C$51</f>
        <v>4.4893451693947047E+86</v>
      </c>
      <c r="VVR51" s="1847"/>
      <c r="VVS51" s="1847">
        <f t="shared" ref="VVS51" si="15916">VVQ51*$C$51</f>
        <v>4.6015787986295717E+86</v>
      </c>
      <c r="VVT51" s="1847"/>
      <c r="VVU51" s="1847">
        <f t="shared" ref="VVU51" si="15917">VVS51*$C$51</f>
        <v>4.7166182685953106E+86</v>
      </c>
      <c r="VVV51" s="1847"/>
      <c r="VVW51" s="1847">
        <f t="shared" ref="VVW51" si="15918">VVU51*$C$51</f>
        <v>4.8345337253101927E+86</v>
      </c>
      <c r="VVX51" s="1847"/>
      <c r="VVY51" s="1847">
        <f t="shared" ref="VVY51" si="15919">VVW51*$C$51</f>
        <v>4.9553970684429473E+86</v>
      </c>
      <c r="VVZ51" s="1847"/>
      <c r="VWA51" s="1847">
        <f t="shared" ref="VWA51" si="15920">VVY51*$C$51</f>
        <v>5.0792819951540209E+86</v>
      </c>
      <c r="VWB51" s="1847"/>
      <c r="VWC51" s="1847">
        <f t="shared" ref="VWC51" si="15921">VWA51*$C$51</f>
        <v>5.2062640450328707E+86</v>
      </c>
      <c r="VWD51" s="1847"/>
      <c r="VWE51" s="1847">
        <f t="shared" ref="VWE51" si="15922">VWC51*$C$51</f>
        <v>5.3364206461586917E+86</v>
      </c>
      <c r="VWF51" s="1847"/>
      <c r="VWG51" s="1847">
        <f t="shared" ref="VWG51" si="15923">VWE51*$C$51</f>
        <v>5.4698311623126584E+86</v>
      </c>
      <c r="VWH51" s="1847"/>
      <c r="VWI51" s="1847">
        <f t="shared" ref="VWI51" si="15924">VWG51*$C$51</f>
        <v>5.6065769413704739E+86</v>
      </c>
      <c r="VWJ51" s="1847"/>
      <c r="VWK51" s="1847">
        <f t="shared" ref="VWK51" si="15925">VWI51*$C$51</f>
        <v>5.7467413649047356E+86</v>
      </c>
      <c r="VWL51" s="1847"/>
      <c r="VWM51" s="1847">
        <f t="shared" ref="VWM51" si="15926">VWK51*$C$51</f>
        <v>5.8904098990273532E+86</v>
      </c>
      <c r="VWN51" s="1847"/>
      <c r="VWO51" s="1847">
        <f t="shared" ref="VWO51" si="15927">VWM51*$C$51</f>
        <v>6.0376701465030366E+86</v>
      </c>
      <c r="VWP51" s="1847"/>
      <c r="VWQ51" s="1847">
        <f t="shared" ref="VWQ51" si="15928">VWO51*$C$51</f>
        <v>6.1886119001656121E+86</v>
      </c>
      <c r="VWR51" s="1847"/>
      <c r="VWS51" s="1847">
        <f t="shared" ref="VWS51" si="15929">VWQ51*$C$51</f>
        <v>6.3433271976697519E+86</v>
      </c>
      <c r="VWT51" s="1847"/>
      <c r="VWU51" s="1847">
        <f t="shared" ref="VWU51" si="15930">VWS51*$C$51</f>
        <v>6.5019103776114956E+86</v>
      </c>
      <c r="VWV51" s="1847"/>
      <c r="VWW51" s="1847">
        <f t="shared" ref="VWW51" si="15931">VWU51*$C$51</f>
        <v>6.6644581370517821E+86</v>
      </c>
      <c r="VWX51" s="1847"/>
      <c r="VWY51" s="1847">
        <f t="shared" ref="VWY51" si="15932">VWW51*$C$51</f>
        <v>6.8310695904780759E+86</v>
      </c>
      <c r="VWZ51" s="1847"/>
      <c r="VXA51" s="1847">
        <f t="shared" ref="VXA51" si="15933">VWY51*$C$51</f>
        <v>7.0018463302400276E+86</v>
      </c>
      <c r="VXB51" s="1847"/>
      <c r="VXC51" s="1847">
        <f t="shared" ref="VXC51" si="15934">VXA51*$C$51</f>
        <v>7.1768924884960278E+86</v>
      </c>
      <c r="VXD51" s="1847"/>
      <c r="VXE51" s="1847">
        <f t="shared" ref="VXE51" si="15935">VXC51*$C$51</f>
        <v>7.3563148007084283E+86</v>
      </c>
      <c r="VXF51" s="1847"/>
      <c r="VXG51" s="1847">
        <f t="shared" ref="VXG51" si="15936">VXE51*$C$51</f>
        <v>7.5402226707261384E+86</v>
      </c>
      <c r="VXH51" s="1847"/>
      <c r="VXI51" s="1847">
        <f t="shared" ref="VXI51" si="15937">VXG51*$C$51</f>
        <v>7.7287282374942908E+86</v>
      </c>
      <c r="VXJ51" s="1847"/>
      <c r="VXK51" s="1847">
        <f t="shared" ref="VXK51" si="15938">VXI51*$C$51</f>
        <v>7.9219464434316473E+86</v>
      </c>
      <c r="VXL51" s="1847"/>
      <c r="VXM51" s="1847">
        <f t="shared" ref="VXM51" si="15939">VXK51*$C$51</f>
        <v>8.1199951045174372E+86</v>
      </c>
      <c r="VXN51" s="1847"/>
      <c r="VXO51" s="1847">
        <f t="shared" ref="VXO51" si="15940">VXM51*$C$51</f>
        <v>8.3229949821303724E+86</v>
      </c>
      <c r="VXP51" s="1847"/>
      <c r="VXQ51" s="1847">
        <f t="shared" ref="VXQ51" si="15941">VXO51*$C$51</f>
        <v>8.5310698566836314E+86</v>
      </c>
      <c r="VXR51" s="1847"/>
      <c r="VXS51" s="1847">
        <f t="shared" ref="VXS51" si="15942">VXQ51*$C$51</f>
        <v>8.7443466031007212E+86</v>
      </c>
      <c r="VXT51" s="1847"/>
      <c r="VXU51" s="1847">
        <f t="shared" ref="VXU51" si="15943">VXS51*$C$51</f>
        <v>8.9629552681782386E+86</v>
      </c>
      <c r="VXV51" s="1847"/>
      <c r="VXW51" s="1847">
        <f t="shared" ref="VXW51" si="15944">VXU51*$C$51</f>
        <v>9.1870291498826941E+86</v>
      </c>
      <c r="VXX51" s="1847"/>
      <c r="VXY51" s="1847">
        <f t="shared" ref="VXY51" si="15945">VXW51*$C$51</f>
        <v>9.4167048786297607E+86</v>
      </c>
      <c r="VXZ51" s="1847"/>
      <c r="VYA51" s="1847">
        <f t="shared" ref="VYA51" si="15946">VXY51*$C$51</f>
        <v>9.6521225005955043E+86</v>
      </c>
      <c r="VYB51" s="1847"/>
      <c r="VYC51" s="1847">
        <f t="shared" ref="VYC51" si="15947">VYA51*$C$51</f>
        <v>9.8934255631103906E+86</v>
      </c>
      <c r="VYD51" s="1847"/>
      <c r="VYE51" s="1847">
        <f t="shared" ref="VYE51" si="15948">VYC51*$C$51</f>
        <v>1.0140761202188149E+87</v>
      </c>
      <c r="VYF51" s="1847"/>
      <c r="VYG51" s="1847">
        <f t="shared" ref="VYG51" si="15949">VYE51*$C$51</f>
        <v>1.0394280232242852E+87</v>
      </c>
      <c r="VYH51" s="1847"/>
      <c r="VYI51" s="1847">
        <f t="shared" ref="VYI51" si="15950">VYG51*$C$51</f>
        <v>1.0654137238048922E+87</v>
      </c>
      <c r="VYJ51" s="1847"/>
      <c r="VYK51" s="1847">
        <f t="shared" ref="VYK51" si="15951">VYI51*$C$51</f>
        <v>1.0920490669000145E+87</v>
      </c>
      <c r="VYL51" s="1847"/>
      <c r="VYM51" s="1847">
        <f t="shared" ref="VYM51" si="15952">VYK51*$C$51</f>
        <v>1.1193502935725147E+87</v>
      </c>
      <c r="VYN51" s="1847"/>
      <c r="VYO51" s="1847">
        <f t="shared" ref="VYO51" si="15953">VYM51*$C$51</f>
        <v>1.1473340509118275E+87</v>
      </c>
      <c r="VYP51" s="1847"/>
      <c r="VYQ51" s="1847">
        <f t="shared" ref="VYQ51" si="15954">VYO51*$C$51</f>
        <v>1.176017402184623E+87</v>
      </c>
      <c r="VYR51" s="1847"/>
      <c r="VYS51" s="1847">
        <f t="shared" ref="VYS51" si="15955">VYQ51*$C$51</f>
        <v>1.2054178372392384E+87</v>
      </c>
      <c r="VYT51" s="1847"/>
      <c r="VYU51" s="1847">
        <f t="shared" ref="VYU51" si="15956">VYS51*$C$51</f>
        <v>1.2355532831702191E+87</v>
      </c>
      <c r="VYV51" s="1847"/>
      <c r="VYW51" s="1847">
        <f t="shared" ref="VYW51" si="15957">VYU51*$C$51</f>
        <v>1.2664421152494745E+87</v>
      </c>
      <c r="VYX51" s="1847"/>
      <c r="VYY51" s="1847">
        <f t="shared" ref="VYY51" si="15958">VYW51*$C$51</f>
        <v>1.2981031681307112E+87</v>
      </c>
      <c r="VYZ51" s="1847"/>
      <c r="VZA51" s="1847">
        <f t="shared" ref="VZA51" si="15959">VYY51*$C$51</f>
        <v>1.3305557473339789E+87</v>
      </c>
      <c r="VZB51" s="1847"/>
      <c r="VZC51" s="1847">
        <f t="shared" ref="VZC51" si="15960">VZA51*$C$51</f>
        <v>1.3638196410173282E+87</v>
      </c>
      <c r="VZD51" s="1847"/>
      <c r="VZE51" s="1847">
        <f t="shared" ref="VZE51" si="15961">VZC51*$C$51</f>
        <v>1.3979151320427612E+87</v>
      </c>
      <c r="VZF51" s="1847"/>
      <c r="VZG51" s="1847">
        <f t="shared" ref="VZG51" si="15962">VZE51*$C$51</f>
        <v>1.4328630103438302E+87</v>
      </c>
      <c r="VZH51" s="1847"/>
      <c r="VZI51" s="1847">
        <f t="shared" ref="VZI51" si="15963">VZG51*$C$51</f>
        <v>1.4686845856024257E+87</v>
      </c>
      <c r="VZJ51" s="1847"/>
      <c r="VZK51" s="1847">
        <f t="shared" ref="VZK51" si="15964">VZI51*$C$51</f>
        <v>1.5054017002424862E+87</v>
      </c>
      <c r="VZL51" s="1847"/>
      <c r="VZM51" s="1847">
        <f t="shared" ref="VZM51" si="15965">VZK51*$C$51</f>
        <v>1.5430367427485482E+87</v>
      </c>
      <c r="VZN51" s="1847"/>
      <c r="VZO51" s="1847">
        <f t="shared" ref="VZO51" si="15966">VZM51*$C$51</f>
        <v>1.5816126613172618E+87</v>
      </c>
      <c r="VZP51" s="1847"/>
      <c r="VZQ51" s="1847">
        <f t="shared" ref="VZQ51" si="15967">VZO51*$C$51</f>
        <v>1.6211529778501931E+87</v>
      </c>
      <c r="VZR51" s="1847"/>
      <c r="VZS51" s="1847">
        <f t="shared" ref="VZS51" si="15968">VZQ51*$C$51</f>
        <v>1.6616818022964478E+87</v>
      </c>
      <c r="VZT51" s="1847"/>
      <c r="VZU51" s="1847">
        <f t="shared" ref="VZU51" si="15969">VZS51*$C$51</f>
        <v>1.7032238473538589E+87</v>
      </c>
      <c r="VZV51" s="1847"/>
      <c r="VZW51" s="1847">
        <f t="shared" ref="VZW51" si="15970">VZU51*$C$51</f>
        <v>1.7458044435377053E+87</v>
      </c>
      <c r="VZX51" s="1847"/>
      <c r="VZY51" s="1847">
        <f t="shared" ref="VZY51" si="15971">VZW51*$C$51</f>
        <v>1.7894495546261477E+87</v>
      </c>
      <c r="VZZ51" s="1847"/>
      <c r="WAA51" s="1847">
        <f t="shared" ref="WAA51" si="15972">VZY51*$C$51</f>
        <v>1.8341857934918013E+87</v>
      </c>
      <c r="WAB51" s="1847"/>
      <c r="WAC51" s="1847">
        <f t="shared" ref="WAC51" si="15973">WAA51*$C$51</f>
        <v>1.8800404383290962E+87</v>
      </c>
      <c r="WAD51" s="1847"/>
      <c r="WAE51" s="1847">
        <f t="shared" ref="WAE51" si="15974">WAC51*$C$51</f>
        <v>1.9270414492873235E+87</v>
      </c>
      <c r="WAF51" s="1847"/>
      <c r="WAG51" s="1847">
        <f t="shared" ref="WAG51" si="15975">WAE51*$C$51</f>
        <v>1.9752174855195063E+87</v>
      </c>
      <c r="WAH51" s="1847"/>
      <c r="WAI51" s="1847">
        <f t="shared" ref="WAI51" si="15976">WAG51*$C$51</f>
        <v>2.0245979226574937E+87</v>
      </c>
      <c r="WAJ51" s="1847"/>
      <c r="WAK51" s="1847">
        <f t="shared" ref="WAK51" si="15977">WAI51*$C$51</f>
        <v>2.0752128707239309E+87</v>
      </c>
      <c r="WAL51" s="1847"/>
      <c r="WAM51" s="1847">
        <f t="shared" ref="WAM51" si="15978">WAK51*$C$51</f>
        <v>2.127093192492029E+87</v>
      </c>
      <c r="WAN51" s="1847"/>
      <c r="WAO51" s="1847">
        <f t="shared" ref="WAO51" si="15979">WAM51*$C$51</f>
        <v>2.1802705223043293E+87</v>
      </c>
      <c r="WAP51" s="1847"/>
      <c r="WAQ51" s="1847">
        <f t="shared" ref="WAQ51" si="15980">WAO51*$C$51</f>
        <v>2.2347772853619372E+87</v>
      </c>
      <c r="WAR51" s="1847"/>
      <c r="WAS51" s="1847">
        <f t="shared" ref="WAS51" si="15981">WAQ51*$C$51</f>
        <v>2.2906467174959852E+87</v>
      </c>
      <c r="WAT51" s="1847"/>
      <c r="WAU51" s="1847">
        <f t="shared" ref="WAU51" si="15982">WAS51*$C$51</f>
        <v>2.3479128854333845E+87</v>
      </c>
      <c r="WAV51" s="1847"/>
      <c r="WAW51" s="1847">
        <f t="shared" ref="WAW51" si="15983">WAU51*$C$51</f>
        <v>2.406610707569219E+87</v>
      </c>
      <c r="WAX51" s="1847"/>
      <c r="WAY51" s="1847">
        <f t="shared" ref="WAY51" si="15984">WAW51*$C$51</f>
        <v>2.4667759752584494E+87</v>
      </c>
      <c r="WAZ51" s="1847"/>
      <c r="WBA51" s="1847">
        <f t="shared" ref="WBA51" si="15985">WAY51*$C$51</f>
        <v>2.5284453746399102E+87</v>
      </c>
      <c r="WBB51" s="1847"/>
      <c r="WBC51" s="1847">
        <f t="shared" ref="WBC51" si="15986">WBA51*$C$51</f>
        <v>2.5916565090059078E+87</v>
      </c>
      <c r="WBD51" s="1847"/>
      <c r="WBE51" s="1847">
        <f t="shared" ref="WBE51" si="15987">WBC51*$C$51</f>
        <v>2.6564479217310551E+87</v>
      </c>
      <c r="WBF51" s="1847"/>
      <c r="WBG51" s="1847">
        <f t="shared" ref="WBG51" si="15988">WBE51*$C$51</f>
        <v>2.7228591197743312E+87</v>
      </c>
      <c r="WBH51" s="1847"/>
      <c r="WBI51" s="1847">
        <f t="shared" ref="WBI51" si="15989">WBG51*$C$51</f>
        <v>2.7909305977686891E+87</v>
      </c>
      <c r="WBJ51" s="1847"/>
      <c r="WBK51" s="1847">
        <f t="shared" ref="WBK51" si="15990">WBI51*$C$51</f>
        <v>2.8607038627129062E+87</v>
      </c>
      <c r="WBL51" s="1847"/>
      <c r="WBM51" s="1847">
        <f t="shared" ref="WBM51" si="15991">WBK51*$C$51</f>
        <v>2.9322214592807287E+87</v>
      </c>
      <c r="WBN51" s="1847"/>
      <c r="WBO51" s="1847">
        <f t="shared" ref="WBO51" si="15992">WBM51*$C$51</f>
        <v>3.0055269957627469E+87</v>
      </c>
      <c r="WBP51" s="1847"/>
      <c r="WBQ51" s="1847">
        <f t="shared" ref="WBQ51" si="15993">WBO51*$C$51</f>
        <v>3.0806651706568151E+87</v>
      </c>
      <c r="WBR51" s="1847"/>
      <c r="WBS51" s="1847">
        <f t="shared" ref="WBS51" si="15994">WBQ51*$C$51</f>
        <v>3.157681799923235E+87</v>
      </c>
      <c r="WBT51" s="1847"/>
      <c r="WBU51" s="1847">
        <f t="shared" ref="WBU51" si="15995">WBS51*$C$51</f>
        <v>3.2366238449213157E+87</v>
      </c>
      <c r="WBV51" s="1847"/>
      <c r="WBW51" s="1847">
        <f t="shared" ref="WBW51" si="15996">WBU51*$C$51</f>
        <v>3.3175394410443485E+87</v>
      </c>
      <c r="WBX51" s="1847"/>
      <c r="WBY51" s="1847">
        <f t="shared" ref="WBY51" si="15997">WBW51*$C$51</f>
        <v>3.400477927070457E+87</v>
      </c>
      <c r="WBZ51" s="1847"/>
      <c r="WCA51" s="1847">
        <f t="shared" ref="WCA51" si="15998">WBY51*$C$51</f>
        <v>3.485489875247218E+87</v>
      </c>
      <c r="WCB51" s="1847"/>
      <c r="WCC51" s="1847">
        <f t="shared" ref="WCC51" si="15999">WCA51*$C$51</f>
        <v>3.572627122128398E+87</v>
      </c>
      <c r="WCD51" s="1847"/>
      <c r="WCE51" s="1847">
        <f t="shared" ref="WCE51" si="16000">WCC51*$C$51</f>
        <v>3.6619428001816076E+87</v>
      </c>
      <c r="WCF51" s="1847"/>
      <c r="WCG51" s="1847">
        <f t="shared" ref="WCG51" si="16001">WCE51*$C$51</f>
        <v>3.7534913701861477E+87</v>
      </c>
      <c r="WCH51" s="1847"/>
      <c r="WCI51" s="1847">
        <f t="shared" ref="WCI51" si="16002">WCG51*$C$51</f>
        <v>3.847328654440801E+87</v>
      </c>
      <c r="WCJ51" s="1847"/>
      <c r="WCK51" s="1847">
        <f t="shared" ref="WCK51" si="16003">WCI51*$C$51</f>
        <v>3.9435118708018206E+87</v>
      </c>
      <c r="WCL51" s="1847"/>
      <c r="WCM51" s="1847">
        <f t="shared" ref="WCM51" si="16004">WCK51*$C$51</f>
        <v>4.0420996675718656E+87</v>
      </c>
      <c r="WCN51" s="1847"/>
      <c r="WCO51" s="1847">
        <f t="shared" ref="WCO51" si="16005">WCM51*$C$51</f>
        <v>4.143152159261162E+87</v>
      </c>
      <c r="WCP51" s="1847"/>
      <c r="WCQ51" s="1847">
        <f t="shared" ref="WCQ51" si="16006">WCO51*$C$51</f>
        <v>4.2467309632426909E+87</v>
      </c>
      <c r="WCR51" s="1847"/>
      <c r="WCS51" s="1847">
        <f t="shared" ref="WCS51" si="16007">WCQ51*$C$51</f>
        <v>4.3528992373237576E+87</v>
      </c>
      <c r="WCT51" s="1847"/>
      <c r="WCU51" s="1847">
        <f t="shared" ref="WCU51" si="16008">WCS51*$C$51</f>
        <v>4.4617217182568509E+87</v>
      </c>
      <c r="WCV51" s="1847"/>
      <c r="WCW51" s="1847">
        <f t="shared" ref="WCW51" si="16009">WCU51*$C$51</f>
        <v>4.5732647612132716E+87</v>
      </c>
      <c r="WCX51" s="1847"/>
      <c r="WCY51" s="1847">
        <f t="shared" ref="WCY51" si="16010">WCW51*$C$51</f>
        <v>4.6875963802436032E+87</v>
      </c>
      <c r="WCZ51" s="1847"/>
      <c r="WDA51" s="1847">
        <f t="shared" ref="WDA51" si="16011">WCY51*$C$51</f>
        <v>4.8047862897496924E+87</v>
      </c>
      <c r="WDB51" s="1847"/>
      <c r="WDC51" s="1847">
        <f t="shared" ref="WDC51" si="16012">WDA51*$C$51</f>
        <v>4.9249059469934347E+87</v>
      </c>
      <c r="WDD51" s="1847"/>
      <c r="WDE51" s="1847">
        <f t="shared" ref="WDE51" si="16013">WDC51*$C$51</f>
        <v>5.0480285956682702E+87</v>
      </c>
      <c r="WDF51" s="1847"/>
      <c r="WDG51" s="1847">
        <f t="shared" ref="WDG51" si="16014">WDE51*$C$51</f>
        <v>5.1742293105599766E+87</v>
      </c>
      <c r="WDH51" s="1847"/>
      <c r="WDI51" s="1847">
        <f t="shared" ref="WDI51" si="16015">WDG51*$C$51</f>
        <v>5.303585043323976E+87</v>
      </c>
      <c r="WDJ51" s="1847"/>
      <c r="WDK51" s="1847">
        <f t="shared" ref="WDK51" si="16016">WDI51*$C$51</f>
        <v>5.4361746694070749E+87</v>
      </c>
      <c r="WDL51" s="1847"/>
      <c r="WDM51" s="1847">
        <f t="shared" ref="WDM51" si="16017">WDK51*$C$51</f>
        <v>5.5720790361422511E+87</v>
      </c>
      <c r="WDN51" s="1847"/>
      <c r="WDO51" s="1847">
        <f t="shared" ref="WDO51" si="16018">WDM51*$C$51</f>
        <v>5.7113810120458072E+87</v>
      </c>
      <c r="WDP51" s="1847"/>
      <c r="WDQ51" s="1847">
        <f t="shared" ref="WDQ51" si="16019">WDO51*$C$51</f>
        <v>5.8541655373469516E+87</v>
      </c>
      <c r="WDR51" s="1847"/>
      <c r="WDS51" s="1847">
        <f t="shared" ref="WDS51" si="16020">WDQ51*$C$51</f>
        <v>6.0005196757806245E+87</v>
      </c>
      <c r="WDT51" s="1847"/>
      <c r="WDU51" s="1847">
        <f t="shared" ref="WDU51" si="16021">WDS51*$C$51</f>
        <v>6.1505326676751394E+87</v>
      </c>
      <c r="WDV51" s="1847"/>
      <c r="WDW51" s="1847">
        <f t="shared" ref="WDW51" si="16022">WDU51*$C$51</f>
        <v>6.3042959843670176E+87</v>
      </c>
      <c r="WDX51" s="1847"/>
      <c r="WDY51" s="1847">
        <f t="shared" ref="WDY51" si="16023">WDW51*$C$51</f>
        <v>6.4619033839761927E+87</v>
      </c>
      <c r="WDZ51" s="1847"/>
      <c r="WEA51" s="1847">
        <f t="shared" ref="WEA51" si="16024">WDY51*$C$51</f>
        <v>6.6234509685755972E+87</v>
      </c>
      <c r="WEB51" s="1847"/>
      <c r="WEC51" s="1847">
        <f t="shared" ref="WEC51" si="16025">WEA51*$C$51</f>
        <v>6.7890372427899869E+87</v>
      </c>
      <c r="WED51" s="1847"/>
      <c r="WEE51" s="1847">
        <f t="shared" ref="WEE51" si="16026">WEC51*$C$51</f>
        <v>6.9587631738597361E+87</v>
      </c>
      <c r="WEF51" s="1847"/>
      <c r="WEG51" s="1847">
        <f t="shared" ref="WEG51" si="16027">WEE51*$C$51</f>
        <v>7.1327322532062285E+87</v>
      </c>
      <c r="WEH51" s="1847"/>
      <c r="WEI51" s="1847">
        <f t="shared" ref="WEI51" si="16028">WEG51*$C$51</f>
        <v>7.3110505595363838E+87</v>
      </c>
      <c r="WEJ51" s="1847"/>
      <c r="WEK51" s="1847">
        <f t="shared" ref="WEK51" si="16029">WEI51*$C$51</f>
        <v>7.4938268235247928E+87</v>
      </c>
      <c r="WEL51" s="1847"/>
      <c r="WEM51" s="1847">
        <f t="shared" ref="WEM51" si="16030">WEK51*$C$51</f>
        <v>7.681172494112912E+87</v>
      </c>
      <c r="WEN51" s="1847"/>
      <c r="WEO51" s="1847">
        <f t="shared" ref="WEO51" si="16031">WEM51*$C$51</f>
        <v>7.8732018064657338E+87</v>
      </c>
      <c r="WEP51" s="1847"/>
      <c r="WEQ51" s="1847">
        <f t="shared" ref="WEQ51" si="16032">WEO51*$C$51</f>
        <v>8.0700318516273769E+87</v>
      </c>
      <c r="WER51" s="1847"/>
      <c r="WES51" s="1847">
        <f t="shared" ref="WES51" si="16033">WEQ51*$C$51</f>
        <v>8.2717826479180607E+87</v>
      </c>
      <c r="WET51" s="1847"/>
      <c r="WEU51" s="1847">
        <f t="shared" ref="WEU51" si="16034">WES51*$C$51</f>
        <v>8.478577214116011E+87</v>
      </c>
      <c r="WEV51" s="1847"/>
      <c r="WEW51" s="1847">
        <f t="shared" ref="WEW51" si="16035">WEU51*$C$51</f>
        <v>8.6905416444689108E+87</v>
      </c>
      <c r="WEX51" s="1847"/>
      <c r="WEY51" s="1847">
        <f t="shared" ref="WEY51" si="16036">WEW51*$C$51</f>
        <v>8.9078051855806332E+87</v>
      </c>
      <c r="WEZ51" s="1847"/>
      <c r="WFA51" s="1847">
        <f t="shared" ref="WFA51" si="16037">WEY51*$C$51</f>
        <v>9.1305003152201475E+87</v>
      </c>
      <c r="WFB51" s="1847"/>
      <c r="WFC51" s="1847">
        <f t="shared" ref="WFC51" si="16038">WFA51*$C$51</f>
        <v>9.35876282310065E+87</v>
      </c>
      <c r="WFD51" s="1847"/>
      <c r="WFE51" s="1847">
        <f t="shared" ref="WFE51" si="16039">WFC51*$C$51</f>
        <v>9.5927318936781662E+87</v>
      </c>
      <c r="WFF51" s="1847"/>
      <c r="WFG51" s="1847">
        <f t="shared" ref="WFG51" si="16040">WFE51*$C$51</f>
        <v>9.8325501910201201E+87</v>
      </c>
      <c r="WFH51" s="1847"/>
      <c r="WFI51" s="1847">
        <f t="shared" ref="WFI51" si="16041">WFG51*$C$51</f>
        <v>1.0078363945795622E+88</v>
      </c>
      <c r="WFJ51" s="1847"/>
      <c r="WFK51" s="1847">
        <f t="shared" ref="WFK51" si="16042">WFI51*$C$51</f>
        <v>1.0330323044440511E+88</v>
      </c>
      <c r="WFL51" s="1847"/>
      <c r="WFM51" s="1847">
        <f t="shared" ref="WFM51" si="16043">WFK51*$C$51</f>
        <v>1.0588581120551523E+88</v>
      </c>
      <c r="WFN51" s="1847"/>
      <c r="WFO51" s="1847">
        <f t="shared" ref="WFO51" si="16044">WFM51*$C$51</f>
        <v>1.085329564856531E+88</v>
      </c>
      <c r="WFP51" s="1847"/>
      <c r="WFQ51" s="1847">
        <f t="shared" ref="WFQ51" si="16045">WFO51*$C$51</f>
        <v>1.1124628039779442E+88</v>
      </c>
      <c r="WFR51" s="1847"/>
      <c r="WFS51" s="1847">
        <f t="shared" ref="WFS51" si="16046">WFQ51*$C$51</f>
        <v>1.1402743740773926E+88</v>
      </c>
      <c r="WFT51" s="1847"/>
      <c r="WFU51" s="1847">
        <f t="shared" ref="WFU51" si="16047">WFS51*$C$51</f>
        <v>1.1687812334293274E+88</v>
      </c>
      <c r="WFV51" s="1847"/>
      <c r="WFW51" s="1847">
        <f t="shared" ref="WFW51" si="16048">WFU51*$C$51</f>
        <v>1.1980007642650604E+88</v>
      </c>
      <c r="WFX51" s="1847"/>
      <c r="WFY51" s="1847">
        <f t="shared" ref="WFY51" si="16049">WFW51*$C$51</f>
        <v>1.2279507833716869E+88</v>
      </c>
      <c r="WFZ51" s="1847"/>
      <c r="WGA51" s="1847">
        <f t="shared" ref="WGA51" si="16050">WFY51*$C$51</f>
        <v>1.258649552955979E+88</v>
      </c>
      <c r="WGB51" s="1847"/>
      <c r="WGC51" s="1847">
        <f t="shared" ref="WGC51" si="16051">WGA51*$C$51</f>
        <v>1.2901157917798783E+88</v>
      </c>
      <c r="WGD51" s="1847"/>
      <c r="WGE51" s="1847">
        <f t="shared" ref="WGE51" si="16052">WGC51*$C$51</f>
        <v>1.3223686865743753E+88</v>
      </c>
      <c r="WGF51" s="1847"/>
      <c r="WGG51" s="1847">
        <f t="shared" ref="WGG51" si="16053">WGE51*$C$51</f>
        <v>1.3554279037387345E+88</v>
      </c>
      <c r="WGH51" s="1847"/>
      <c r="WGI51" s="1847">
        <f t="shared" ref="WGI51" si="16054">WGG51*$C$51</f>
        <v>1.3893136013322027E+88</v>
      </c>
      <c r="WGJ51" s="1847"/>
      <c r="WGK51" s="1847">
        <f t="shared" ref="WGK51" si="16055">WGI51*$C$51</f>
        <v>1.4240464413655078E+88</v>
      </c>
      <c r="WGL51" s="1847"/>
      <c r="WGM51" s="1847">
        <f t="shared" ref="WGM51" si="16056">WGK51*$C$51</f>
        <v>1.4596476023996454E+88</v>
      </c>
      <c r="WGN51" s="1847"/>
      <c r="WGO51" s="1847">
        <f t="shared" ref="WGO51" si="16057">WGM51*$C$51</f>
        <v>1.4961387924596364E+88</v>
      </c>
      <c r="WGP51" s="1847"/>
      <c r="WGQ51" s="1847">
        <f t="shared" ref="WGQ51" si="16058">WGO51*$C$51</f>
        <v>1.5335422622711272E+88</v>
      </c>
      <c r="WGR51" s="1847"/>
      <c r="WGS51" s="1847">
        <f t="shared" ref="WGS51" si="16059">WGQ51*$C$51</f>
        <v>1.5718808188279053E+88</v>
      </c>
      <c r="WGT51" s="1847"/>
      <c r="WGU51" s="1847">
        <f t="shared" ref="WGU51" si="16060">WGS51*$C$51</f>
        <v>1.6111778392986028E+88</v>
      </c>
      <c r="WGV51" s="1847"/>
      <c r="WGW51" s="1847">
        <f t="shared" ref="WGW51" si="16061">WGU51*$C$51</f>
        <v>1.6514572852810676E+88</v>
      </c>
      <c r="WGX51" s="1847"/>
      <c r="WGY51" s="1847">
        <f t="shared" ref="WGY51" si="16062">WGW51*$C$51</f>
        <v>1.6927437174130942E+88</v>
      </c>
      <c r="WGZ51" s="1847"/>
      <c r="WHA51" s="1847">
        <f t="shared" ref="WHA51" si="16063">WGY51*$C$51</f>
        <v>1.7350623103484215E+88</v>
      </c>
      <c r="WHB51" s="1847"/>
      <c r="WHC51" s="1847">
        <f t="shared" ref="WHC51" si="16064">WHA51*$C$51</f>
        <v>1.7784388681071319E+88</v>
      </c>
      <c r="WHD51" s="1847"/>
      <c r="WHE51" s="1847">
        <f t="shared" ref="WHE51" si="16065">WHC51*$C$51</f>
        <v>1.8228998398098101E+88</v>
      </c>
      <c r="WHF51" s="1847"/>
      <c r="WHG51" s="1847">
        <f t="shared" ref="WHG51" si="16066">WHE51*$C$51</f>
        <v>1.8684723358050551E+88</v>
      </c>
      <c r="WHH51" s="1847"/>
      <c r="WHI51" s="1847">
        <f t="shared" ref="WHI51" si="16067">WHG51*$C$51</f>
        <v>1.9151841442001814E+88</v>
      </c>
      <c r="WHJ51" s="1847"/>
      <c r="WHK51" s="1847">
        <f t="shared" ref="WHK51" si="16068">WHI51*$C$51</f>
        <v>1.9630637478051859E+88</v>
      </c>
      <c r="WHL51" s="1847"/>
      <c r="WHM51" s="1847">
        <f t="shared" ref="WHM51" si="16069">WHK51*$C$51</f>
        <v>2.0121403415003153E+88</v>
      </c>
      <c r="WHN51" s="1847"/>
      <c r="WHO51" s="1847">
        <f t="shared" ref="WHO51" si="16070">WHM51*$C$51</f>
        <v>2.0624438500378228E+88</v>
      </c>
      <c r="WHP51" s="1847"/>
      <c r="WHQ51" s="1847">
        <f t="shared" ref="WHQ51" si="16071">WHO51*$C$51</f>
        <v>2.1140049462887682E+88</v>
      </c>
      <c r="WHR51" s="1847"/>
      <c r="WHS51" s="1847">
        <f t="shared" ref="WHS51" si="16072">WHQ51*$C$51</f>
        <v>2.1668550699459872E+88</v>
      </c>
      <c r="WHT51" s="1847"/>
      <c r="WHU51" s="1847">
        <f t="shared" ref="WHU51" si="16073">WHS51*$C$51</f>
        <v>2.2210264466946366E+88</v>
      </c>
      <c r="WHV51" s="1847"/>
      <c r="WHW51" s="1847">
        <f t="shared" ref="WHW51" si="16074">WHU51*$C$51</f>
        <v>2.2765521078620023E+88</v>
      </c>
      <c r="WHX51" s="1847"/>
      <c r="WHY51" s="1847">
        <f t="shared" ref="WHY51" si="16075">WHW51*$C$51</f>
        <v>2.3334659105585523E+88</v>
      </c>
      <c r="WHZ51" s="1847"/>
      <c r="WIA51" s="1847">
        <f t="shared" ref="WIA51" si="16076">WHY51*$C$51</f>
        <v>2.3918025583225159E+88</v>
      </c>
      <c r="WIB51" s="1847"/>
      <c r="WIC51" s="1847">
        <f t="shared" ref="WIC51" si="16077">WIA51*$C$51</f>
        <v>2.4515976222805786E+88</v>
      </c>
      <c r="WID51" s="1847"/>
      <c r="WIE51" s="1847">
        <f t="shared" ref="WIE51" si="16078">WIC51*$C$51</f>
        <v>2.512887562837593E+88</v>
      </c>
      <c r="WIF51" s="1847"/>
      <c r="WIG51" s="1847">
        <f t="shared" ref="WIG51" si="16079">WIE51*$C$51</f>
        <v>2.5757097519085327E+88</v>
      </c>
      <c r="WIH51" s="1847"/>
      <c r="WII51" s="1847">
        <f t="shared" ref="WII51" si="16080">WIG51*$C$51</f>
        <v>2.6401024957062459E+88</v>
      </c>
      <c r="WIJ51" s="1847"/>
      <c r="WIK51" s="1847">
        <f t="shared" ref="WIK51" si="16081">WII51*$C$51</f>
        <v>2.7061050580989018E+88</v>
      </c>
      <c r="WIL51" s="1847"/>
      <c r="WIM51" s="1847">
        <f t="shared" ref="WIM51" si="16082">WIK51*$C$51</f>
        <v>2.773757684551374E+88</v>
      </c>
      <c r="WIN51" s="1847"/>
      <c r="WIO51" s="1847">
        <f t="shared" ref="WIO51" si="16083">WIM51*$C$51</f>
        <v>2.843101626665158E+88</v>
      </c>
      <c r="WIP51" s="1847"/>
      <c r="WIQ51" s="1847">
        <f t="shared" ref="WIQ51" si="16084">WIO51*$C$51</f>
        <v>2.9141791673317868E+88</v>
      </c>
      <c r="WIR51" s="1847"/>
      <c r="WIS51" s="1847">
        <f t="shared" ref="WIS51" si="16085">WIQ51*$C$51</f>
        <v>2.9870336465150812E+88</v>
      </c>
      <c r="WIT51" s="1847"/>
      <c r="WIU51" s="1847">
        <f t="shared" ref="WIU51" si="16086">WIS51*$C$51</f>
        <v>3.0617094876779582E+88</v>
      </c>
      <c r="WIV51" s="1847"/>
      <c r="WIW51" s="1847">
        <f t="shared" ref="WIW51" si="16087">WIU51*$C$51</f>
        <v>3.1382522248699068E+88</v>
      </c>
      <c r="WIX51" s="1847"/>
      <c r="WIY51" s="1847">
        <f t="shared" ref="WIY51" si="16088">WIW51*$C$51</f>
        <v>3.2167085304916543E+88</v>
      </c>
      <c r="WIZ51" s="1847"/>
      <c r="WJA51" s="1847">
        <f t="shared" ref="WJA51" si="16089">WIY51*$C$51</f>
        <v>3.2971262437539455E+88</v>
      </c>
      <c r="WJB51" s="1847"/>
      <c r="WJC51" s="1847">
        <f t="shared" ref="WJC51" si="16090">WJA51*$C$51</f>
        <v>3.3795543998477938E+88</v>
      </c>
      <c r="WJD51" s="1847"/>
      <c r="WJE51" s="1847">
        <f t="shared" ref="WJE51" si="16091">WJC51*$C$51</f>
        <v>3.4640432598439885E+88</v>
      </c>
      <c r="WJF51" s="1847"/>
      <c r="WJG51" s="1847">
        <f t="shared" ref="WJG51" si="16092">WJE51*$C$51</f>
        <v>3.5506443413400878E+88</v>
      </c>
      <c r="WJH51" s="1847"/>
      <c r="WJI51" s="1847">
        <f t="shared" ref="WJI51" si="16093">WJG51*$C$51</f>
        <v>3.6394104498735895E+88</v>
      </c>
      <c r="WJJ51" s="1847"/>
      <c r="WJK51" s="1847">
        <f t="shared" ref="WJK51" si="16094">WJI51*$C$51</f>
        <v>3.7303957111204288E+88</v>
      </c>
      <c r="WJL51" s="1847"/>
      <c r="WJM51" s="1847">
        <f t="shared" ref="WJM51" si="16095">WJK51*$C$51</f>
        <v>3.823655603898439E+88</v>
      </c>
      <c r="WJN51" s="1847"/>
      <c r="WJO51" s="1847">
        <f t="shared" ref="WJO51" si="16096">WJM51*$C$51</f>
        <v>3.9192469939958995E+88</v>
      </c>
      <c r="WJP51" s="1847"/>
      <c r="WJQ51" s="1847">
        <f t="shared" ref="WJQ51" si="16097">WJO51*$C$51</f>
        <v>4.017228168845797E+88</v>
      </c>
      <c r="WJR51" s="1847"/>
      <c r="WJS51" s="1847">
        <f t="shared" ref="WJS51" si="16098">WJQ51*$C$51</f>
        <v>4.1176588730669414E+88</v>
      </c>
      <c r="WJT51" s="1847"/>
      <c r="WJU51" s="1847">
        <f t="shared" ref="WJU51" si="16099">WJS51*$C$51</f>
        <v>4.2206003448936147E+88</v>
      </c>
      <c r="WJV51" s="1847"/>
      <c r="WJW51" s="1847">
        <f t="shared" ref="WJW51" si="16100">WJU51*$C$51</f>
        <v>4.3261153535159549E+88</v>
      </c>
      <c r="WJX51" s="1847"/>
      <c r="WJY51" s="1847">
        <f t="shared" ref="WJY51" si="16101">WJW51*$C$51</f>
        <v>4.4342682373538532E+88</v>
      </c>
      <c r="WJZ51" s="1847"/>
      <c r="WKA51" s="1847">
        <f t="shared" ref="WKA51" si="16102">WJY51*$C$51</f>
        <v>4.5451249432876992E+88</v>
      </c>
      <c r="WKB51" s="1847"/>
      <c r="WKC51" s="1847">
        <f t="shared" ref="WKC51" si="16103">WKA51*$C$51</f>
        <v>4.6587530668698914E+88</v>
      </c>
      <c r="WKD51" s="1847"/>
      <c r="WKE51" s="1847">
        <f t="shared" ref="WKE51" si="16104">WKC51*$C$51</f>
        <v>4.7752218935416385E+88</v>
      </c>
      <c r="WKF51" s="1847"/>
      <c r="WKG51" s="1847">
        <f t="shared" ref="WKG51" si="16105">WKE51*$C$51</f>
        <v>4.8946024408801793E+88</v>
      </c>
      <c r="WKH51" s="1847"/>
      <c r="WKI51" s="1847">
        <f t="shared" ref="WKI51" si="16106">WKG51*$C$51</f>
        <v>5.0169675019021831E+88</v>
      </c>
      <c r="WKJ51" s="1847"/>
      <c r="WKK51" s="1847">
        <f t="shared" ref="WKK51" si="16107">WKI51*$C$51</f>
        <v>5.1423916894497371E+88</v>
      </c>
      <c r="WKL51" s="1847"/>
      <c r="WKM51" s="1847">
        <f t="shared" ref="WKM51" si="16108">WKK51*$C$51</f>
        <v>5.2709514816859797E+88</v>
      </c>
      <c r="WKN51" s="1847"/>
      <c r="WKO51" s="1847">
        <f t="shared" ref="WKO51" si="16109">WKM51*$C$51</f>
        <v>5.4027252687281285E+88</v>
      </c>
      <c r="WKP51" s="1847"/>
      <c r="WKQ51" s="1847">
        <f t="shared" ref="WKQ51" si="16110">WKO51*$C$51</f>
        <v>5.5377934004463309E+88</v>
      </c>
      <c r="WKR51" s="1847"/>
      <c r="WKS51" s="1847">
        <f t="shared" ref="WKS51" si="16111">WKQ51*$C$51</f>
        <v>5.6762382354574886E+88</v>
      </c>
      <c r="WKT51" s="1847"/>
      <c r="WKU51" s="1847">
        <f t="shared" ref="WKU51" si="16112">WKS51*$C$51</f>
        <v>5.818144191343925E+88</v>
      </c>
      <c r="WKV51" s="1847"/>
      <c r="WKW51" s="1847">
        <f t="shared" ref="WKW51" si="16113">WKU51*$C$51</f>
        <v>5.9635977961275224E+88</v>
      </c>
      <c r="WKX51" s="1847"/>
      <c r="WKY51" s="1847">
        <f t="shared" ref="WKY51" si="16114">WKW51*$C$51</f>
        <v>6.1126877410307103E+88</v>
      </c>
      <c r="WKZ51" s="1847"/>
      <c r="WLA51" s="1847">
        <f t="shared" ref="WLA51" si="16115">WKY51*$C$51</f>
        <v>6.2655049345564773E+88</v>
      </c>
      <c r="WLB51" s="1847"/>
      <c r="WLC51" s="1847">
        <f t="shared" ref="WLC51" si="16116">WLA51*$C$51</f>
        <v>6.4221425579203885E+88</v>
      </c>
      <c r="WLD51" s="1847"/>
      <c r="WLE51" s="1847">
        <f t="shared" ref="WLE51" si="16117">WLC51*$C$51</f>
        <v>6.5826961218683983E+88</v>
      </c>
      <c r="WLF51" s="1847"/>
      <c r="WLG51" s="1847">
        <f t="shared" ref="WLG51" si="16118">WLE51*$C$51</f>
        <v>6.7472635249151078E+88</v>
      </c>
      <c r="WLH51" s="1847"/>
      <c r="WLI51" s="1847">
        <f t="shared" ref="WLI51" si="16119">WLG51*$C$51</f>
        <v>6.9159451130379843E+88</v>
      </c>
      <c r="WLJ51" s="1847"/>
      <c r="WLK51" s="1847">
        <f t="shared" ref="WLK51" si="16120">WLI51*$C$51</f>
        <v>7.0888437408639333E+88</v>
      </c>
      <c r="WLL51" s="1847"/>
      <c r="WLM51" s="1847">
        <f t="shared" ref="WLM51" si="16121">WLK51*$C$51</f>
        <v>7.2660648343855316E+88</v>
      </c>
      <c r="WLN51" s="1847"/>
      <c r="WLO51" s="1847">
        <f t="shared" ref="WLO51" si="16122">WLM51*$C$51</f>
        <v>7.447716455245169E+88</v>
      </c>
      <c r="WLP51" s="1847"/>
      <c r="WLQ51" s="1847">
        <f t="shared" ref="WLQ51" si="16123">WLO51*$C$51</f>
        <v>7.633909366626297E+88</v>
      </c>
      <c r="WLR51" s="1847"/>
      <c r="WLS51" s="1847">
        <f t="shared" ref="WLS51" si="16124">WLQ51*$C$51</f>
        <v>7.8247571007919532E+88</v>
      </c>
      <c r="WLT51" s="1847"/>
      <c r="WLU51" s="1847">
        <f t="shared" ref="WLU51" si="16125">WLS51*$C$51</f>
        <v>8.0203760283117517E+88</v>
      </c>
      <c r="WLV51" s="1847"/>
      <c r="WLW51" s="1847">
        <f t="shared" ref="WLW51" si="16126">WLU51*$C$51</f>
        <v>8.2208854290195442E+88</v>
      </c>
      <c r="WLX51" s="1847"/>
      <c r="WLY51" s="1847">
        <f t="shared" ref="WLY51" si="16127">WLW51*$C$51</f>
        <v>8.4264075647450317E+88</v>
      </c>
      <c r="WLZ51" s="1847"/>
      <c r="WMA51" s="1847">
        <f t="shared" ref="WMA51" si="16128">WLY51*$C$51</f>
        <v>8.6370677538636562E+88</v>
      </c>
      <c r="WMB51" s="1847"/>
      <c r="WMC51" s="1847">
        <f t="shared" ref="WMC51" si="16129">WMA51*$C$51</f>
        <v>8.8529944477102467E+88</v>
      </c>
      <c r="WMD51" s="1847"/>
      <c r="WME51" s="1847">
        <f t="shared" ref="WME51" si="16130">WMC51*$C$51</f>
        <v>9.0743193089030023E+88</v>
      </c>
      <c r="WMF51" s="1847"/>
      <c r="WMG51" s="1847">
        <f t="shared" ref="WMG51" si="16131">WME51*$C$51</f>
        <v>9.3011772916255762E+88</v>
      </c>
      <c r="WMH51" s="1847"/>
      <c r="WMI51" s="1847">
        <f t="shared" ref="WMI51" si="16132">WMG51*$C$51</f>
        <v>9.5337067239162145E+88</v>
      </c>
      <c r="WMJ51" s="1847"/>
      <c r="WMK51" s="1847">
        <f t="shared" ref="WMK51" si="16133">WMI51*$C$51</f>
        <v>9.7720493920141197E+88</v>
      </c>
      <c r="WML51" s="1847"/>
      <c r="WMM51" s="1847">
        <f t="shared" ref="WMM51" si="16134">WMK51*$C$51</f>
        <v>1.0016350626814471E+89</v>
      </c>
      <c r="WMN51" s="1847"/>
      <c r="WMO51" s="1847">
        <f t="shared" ref="WMO51" si="16135">WMM51*$C$51</f>
        <v>1.0266759392484832E+89</v>
      </c>
      <c r="WMP51" s="1847"/>
      <c r="WMQ51" s="1847">
        <f t="shared" ref="WMQ51" si="16136">WMO51*$C$51</f>
        <v>1.0523428377296951E+89</v>
      </c>
      <c r="WMR51" s="1847"/>
      <c r="WMS51" s="1847">
        <f t="shared" ref="WMS51" si="16137">WMQ51*$C$51</f>
        <v>1.0786514086729375E+89</v>
      </c>
      <c r="WMT51" s="1847"/>
      <c r="WMU51" s="1847">
        <f t="shared" ref="WMU51" si="16138">WMS51*$C$51</f>
        <v>1.1056176938897608E+89</v>
      </c>
      <c r="WMV51" s="1847"/>
      <c r="WMW51" s="1847">
        <f t="shared" ref="WMW51" si="16139">WMU51*$C$51</f>
        <v>1.1332581362370047E+89</v>
      </c>
      <c r="WMX51" s="1847"/>
      <c r="WMY51" s="1847">
        <f t="shared" ref="WMY51" si="16140">WMW51*$C$51</f>
        <v>1.1615895896429296E+89</v>
      </c>
      <c r="WMZ51" s="1847"/>
      <c r="WNA51" s="1847">
        <f t="shared" ref="WNA51" si="16141">WMY51*$C$51</f>
        <v>1.1906293293840029E+89</v>
      </c>
      <c r="WNB51" s="1847"/>
      <c r="WNC51" s="1847">
        <f t="shared" ref="WNC51" si="16142">WNA51*$C$51</f>
        <v>1.2203950626186028E+89</v>
      </c>
      <c r="WND51" s="1847"/>
      <c r="WNE51" s="1847">
        <f t="shared" ref="WNE51" si="16143">WNC51*$C$51</f>
        <v>1.2509049391840677E+89</v>
      </c>
      <c r="WNF51" s="1847"/>
      <c r="WNG51" s="1847">
        <f t="shared" ref="WNG51" si="16144">WNE51*$C$51</f>
        <v>1.2821775626636694E+89</v>
      </c>
      <c r="WNH51" s="1847"/>
      <c r="WNI51" s="1847">
        <f t="shared" ref="WNI51" si="16145">WNG51*$C$51</f>
        <v>1.3142320017302609E+89</v>
      </c>
      <c r="WNJ51" s="1847"/>
      <c r="WNK51" s="1847">
        <f t="shared" ref="WNK51" si="16146">WNI51*$C$51</f>
        <v>1.3470878017735174E+89</v>
      </c>
      <c r="WNL51" s="1847"/>
      <c r="WNM51" s="1847">
        <f t="shared" ref="WNM51" si="16147">WNK51*$C$51</f>
        <v>1.3807649968178552E+89</v>
      </c>
      <c r="WNN51" s="1847"/>
      <c r="WNO51" s="1847">
        <f t="shared" ref="WNO51" si="16148">WNM51*$C$51</f>
        <v>1.4152841217383014E+89</v>
      </c>
      <c r="WNP51" s="1847"/>
      <c r="WNQ51" s="1847">
        <f t="shared" ref="WNQ51" si="16149">WNO51*$C$51</f>
        <v>1.4506662247817589E+89</v>
      </c>
      <c r="WNR51" s="1847"/>
      <c r="WNS51" s="1847">
        <f t="shared" ref="WNS51" si="16150">WNQ51*$C$51</f>
        <v>1.4869328804013027E+89</v>
      </c>
      <c r="WNT51" s="1847"/>
      <c r="WNU51" s="1847">
        <f t="shared" ref="WNU51" si="16151">WNS51*$C$51</f>
        <v>1.5241062024113352E+89</v>
      </c>
      <c r="WNV51" s="1847"/>
      <c r="WNW51" s="1847">
        <f t="shared" ref="WNW51" si="16152">WNU51*$C$51</f>
        <v>1.5622088574716185E+89</v>
      </c>
      <c r="WNX51" s="1847"/>
      <c r="WNY51" s="1847">
        <f t="shared" ref="WNY51" si="16153">WNW51*$C$51</f>
        <v>1.6012640789084088E+89</v>
      </c>
      <c r="WNZ51" s="1847"/>
      <c r="WOA51" s="1847">
        <f t="shared" ref="WOA51" si="16154">WNY51*$C$51</f>
        <v>1.6412956808811188E+89</v>
      </c>
      <c r="WOB51" s="1847"/>
      <c r="WOC51" s="1847">
        <f t="shared" ref="WOC51" si="16155">WOA51*$C$51</f>
        <v>1.6823280729031466E+89</v>
      </c>
      <c r="WOD51" s="1847"/>
      <c r="WOE51" s="1847">
        <f t="shared" ref="WOE51" si="16156">WOC51*$C$51</f>
        <v>1.724386274725725E+89</v>
      </c>
      <c r="WOF51" s="1847"/>
      <c r="WOG51" s="1847">
        <f t="shared" ref="WOG51" si="16157">WOE51*$C$51</f>
        <v>1.7674959315938678E+89</v>
      </c>
      <c r="WOH51" s="1847"/>
      <c r="WOI51" s="1847">
        <f t="shared" ref="WOI51" si="16158">WOG51*$C$51</f>
        <v>1.8116833298837144E+89</v>
      </c>
      <c r="WOJ51" s="1847"/>
      <c r="WOK51" s="1847">
        <f t="shared" ref="WOK51" si="16159">WOI51*$C$51</f>
        <v>1.8569754131308071E+89</v>
      </c>
      <c r="WOL51" s="1847"/>
      <c r="WOM51" s="1847">
        <f t="shared" ref="WOM51" si="16160">WOK51*$C$51</f>
        <v>1.9033997984590772E+89</v>
      </c>
      <c r="WON51" s="1847"/>
      <c r="WOO51" s="1847">
        <f t="shared" ref="WOO51" si="16161">WOM51*$C$51</f>
        <v>1.9509847934205538E+89</v>
      </c>
      <c r="WOP51" s="1847"/>
      <c r="WOQ51" s="1847">
        <f t="shared" ref="WOQ51" si="16162">WOO51*$C$51</f>
        <v>1.9997594132560675E+89</v>
      </c>
      <c r="WOR51" s="1847"/>
      <c r="WOS51" s="1847">
        <f t="shared" ref="WOS51" si="16163">WOQ51*$C$51</f>
        <v>2.0497533985874691E+89</v>
      </c>
      <c r="WOT51" s="1847"/>
      <c r="WOU51" s="1847">
        <f t="shared" ref="WOU51" si="16164">WOS51*$C$51</f>
        <v>2.1009972335521556E+89</v>
      </c>
      <c r="WOV51" s="1847"/>
      <c r="WOW51" s="1847">
        <f t="shared" ref="WOW51" si="16165">WOU51*$C$51</f>
        <v>2.1535221643909592E+89</v>
      </c>
      <c r="WOX51" s="1847"/>
      <c r="WOY51" s="1847">
        <f t="shared" ref="WOY51" si="16166">WOW51*$C$51</f>
        <v>2.2073602185007331E+89</v>
      </c>
      <c r="WOZ51" s="1847"/>
      <c r="WPA51" s="1847">
        <f t="shared" ref="WPA51" si="16167">WOY51*$C$51</f>
        <v>2.2625442239632511E+89</v>
      </c>
      <c r="WPB51" s="1847"/>
      <c r="WPC51" s="1847">
        <f t="shared" ref="WPC51" si="16168">WPA51*$C$51</f>
        <v>2.3191078295623323E+89</v>
      </c>
      <c r="WPD51" s="1847"/>
      <c r="WPE51" s="1847">
        <f t="shared" ref="WPE51" si="16169">WPC51*$C$51</f>
        <v>2.3770855253013904E+89</v>
      </c>
      <c r="WPF51" s="1847"/>
      <c r="WPG51" s="1847">
        <f t="shared" ref="WPG51" si="16170">WPE51*$C$51</f>
        <v>2.4365126634339248E+89</v>
      </c>
      <c r="WPH51" s="1847"/>
      <c r="WPI51" s="1847">
        <f t="shared" ref="WPI51" si="16171">WPG51*$C$51</f>
        <v>2.4974254800197728E+89</v>
      </c>
      <c r="WPJ51" s="1847"/>
      <c r="WPK51" s="1847">
        <f t="shared" ref="WPK51" si="16172">WPI51*$C$51</f>
        <v>2.559861117020267E+89</v>
      </c>
      <c r="WPL51" s="1847"/>
      <c r="WPM51" s="1847">
        <f t="shared" ref="WPM51" si="16173">WPK51*$C$51</f>
        <v>2.6238576449457736E+89</v>
      </c>
      <c r="WPN51" s="1847"/>
      <c r="WPO51" s="1847">
        <f t="shared" ref="WPO51" si="16174">WPM51*$C$51</f>
        <v>2.6894540860694178E+89</v>
      </c>
      <c r="WPP51" s="1847"/>
      <c r="WPQ51" s="1847">
        <f t="shared" ref="WPQ51" si="16175">WPO51*$C$51</f>
        <v>2.7566904382211527E+89</v>
      </c>
      <c r="WPR51" s="1847"/>
      <c r="WPS51" s="1847">
        <f t="shared" ref="WPS51" si="16176">WPQ51*$C$51</f>
        <v>2.8256076991766812E+89</v>
      </c>
      <c r="WPT51" s="1847"/>
      <c r="WPU51" s="1847">
        <f t="shared" ref="WPU51" si="16177">WPS51*$C$51</f>
        <v>2.8962478916560979E+89</v>
      </c>
      <c r="WPV51" s="1847"/>
      <c r="WPW51" s="1847">
        <f t="shared" ref="WPW51" si="16178">WPU51*$C$51</f>
        <v>2.9686540889475002E+89</v>
      </c>
      <c r="WPX51" s="1847"/>
      <c r="WPY51" s="1847">
        <f t="shared" ref="WPY51" si="16179">WPW51*$C$51</f>
        <v>3.0428704411711875E+89</v>
      </c>
      <c r="WPZ51" s="1847"/>
      <c r="WQA51" s="1847">
        <f t="shared" ref="WQA51" si="16180">WPY51*$C$51</f>
        <v>3.1189422022004671E+89</v>
      </c>
      <c r="WQB51" s="1847"/>
      <c r="WQC51" s="1847">
        <f t="shared" ref="WQC51" si="16181">WQA51*$C$51</f>
        <v>3.1969157572554785E+89</v>
      </c>
      <c r="WQD51" s="1847"/>
      <c r="WQE51" s="1847">
        <f t="shared" ref="WQE51" si="16182">WQC51*$C$51</f>
        <v>3.2768386511868654E+89</v>
      </c>
      <c r="WQF51" s="1847"/>
      <c r="WQG51" s="1847">
        <f t="shared" ref="WQG51" si="16183">WQE51*$C$51</f>
        <v>3.3587596174665369E+89</v>
      </c>
      <c r="WQH51" s="1847"/>
      <c r="WQI51" s="1847">
        <f t="shared" ref="WQI51" si="16184">WQG51*$C$51</f>
        <v>3.4427286079031998E+89</v>
      </c>
      <c r="WQJ51" s="1847"/>
      <c r="WQK51" s="1847">
        <f t="shared" ref="WQK51" si="16185">WQI51*$C$51</f>
        <v>3.5287968231007797E+89</v>
      </c>
      <c r="WQL51" s="1847"/>
      <c r="WQM51" s="1847">
        <f t="shared" ref="WQM51" si="16186">WQK51*$C$51</f>
        <v>3.617016743678299E+89</v>
      </c>
      <c r="WQN51" s="1847"/>
      <c r="WQO51" s="1847">
        <f t="shared" ref="WQO51" si="16187">WQM51*$C$51</f>
        <v>3.7074421622702561E+89</v>
      </c>
      <c r="WQP51" s="1847"/>
      <c r="WQQ51" s="1847">
        <f t="shared" ref="WQQ51" si="16188">WQO51*$C$51</f>
        <v>3.8001282163270124E+89</v>
      </c>
      <c r="WQR51" s="1847"/>
      <c r="WQS51" s="1847">
        <f t="shared" ref="WQS51" si="16189">WQQ51*$C$51</f>
        <v>3.8951314217351872E+89</v>
      </c>
      <c r="WQT51" s="1847"/>
      <c r="WQU51" s="1847">
        <f t="shared" ref="WQU51" si="16190">WQS51*$C$51</f>
        <v>3.9925097072785665E+89</v>
      </c>
      <c r="WQV51" s="1847"/>
      <c r="WQW51" s="1847">
        <f t="shared" ref="WQW51" si="16191">WQU51*$C$51</f>
        <v>4.0923224499605304E+89</v>
      </c>
      <c r="WQX51" s="1847"/>
      <c r="WQY51" s="1847">
        <f t="shared" ref="WQY51" si="16192">WQW51*$C$51</f>
        <v>4.1946305112095433E+89</v>
      </c>
      <c r="WQZ51" s="1847"/>
      <c r="WRA51" s="1847">
        <f t="shared" ref="WRA51" si="16193">WQY51*$C$51</f>
        <v>4.2994962739897815E+89</v>
      </c>
      <c r="WRB51" s="1847"/>
      <c r="WRC51" s="1847">
        <f t="shared" ref="WRC51" si="16194">WRA51*$C$51</f>
        <v>4.4069836808395257E+89</v>
      </c>
      <c r="WRD51" s="1847"/>
      <c r="WRE51" s="1847">
        <f t="shared" ref="WRE51" si="16195">WRC51*$C$51</f>
        <v>4.5171582728605132E+89</v>
      </c>
      <c r="WRF51" s="1847"/>
      <c r="WRG51" s="1847">
        <f t="shared" ref="WRG51" si="16196">WRE51*$C$51</f>
        <v>4.6300872296820255E+89</v>
      </c>
      <c r="WRH51" s="1847"/>
      <c r="WRI51" s="1847">
        <f t="shared" ref="WRI51" si="16197">WRG51*$C$51</f>
        <v>4.7458394104240754E+89</v>
      </c>
      <c r="WRJ51" s="1847"/>
      <c r="WRK51" s="1847">
        <f t="shared" ref="WRK51" si="16198">WRI51*$C$51</f>
        <v>4.8644853956846769E+89</v>
      </c>
      <c r="WRL51" s="1847"/>
      <c r="WRM51" s="1847">
        <f t="shared" ref="WRM51" si="16199">WRK51*$C$51</f>
        <v>4.9860975305767932E+89</v>
      </c>
      <c r="WRN51" s="1847"/>
      <c r="WRO51" s="1847">
        <f t="shared" ref="WRO51" si="16200">WRM51*$C$51</f>
        <v>5.110749968841213E+89</v>
      </c>
      <c r="WRP51" s="1847"/>
      <c r="WRQ51" s="1847">
        <f t="shared" ref="WRQ51" si="16201">WRO51*$C$51</f>
        <v>5.2385187180622429E+89</v>
      </c>
      <c r="WRR51" s="1847"/>
      <c r="WRS51" s="1847">
        <f t="shared" ref="WRS51" si="16202">WRQ51*$C$51</f>
        <v>5.3694816860137988E+89</v>
      </c>
      <c r="WRT51" s="1847"/>
      <c r="WRU51" s="1847">
        <f t="shared" ref="WRU51" si="16203">WRS51*$C$51</f>
        <v>5.5037187281641436E+89</v>
      </c>
      <c r="WRV51" s="1847"/>
      <c r="WRW51" s="1847">
        <f t="shared" ref="WRW51" si="16204">WRU51*$C$51</f>
        <v>5.6413116963682469E+89</v>
      </c>
      <c r="WRX51" s="1847"/>
      <c r="WRY51" s="1847">
        <f t="shared" ref="WRY51" si="16205">WRW51*$C$51</f>
        <v>5.7823444887774524E+89</v>
      </c>
      <c r="WRZ51" s="1847"/>
      <c r="WSA51" s="1847">
        <f t="shared" ref="WSA51" si="16206">WRY51*$C$51</f>
        <v>5.9269031009968876E+89</v>
      </c>
      <c r="WSB51" s="1847"/>
      <c r="WSC51" s="1847">
        <f t="shared" ref="WSC51" si="16207">WSA51*$C$51</f>
        <v>6.0750756785218087E+89</v>
      </c>
      <c r="WSD51" s="1847"/>
      <c r="WSE51" s="1847">
        <f t="shared" ref="WSE51" si="16208">WSC51*$C$51</f>
        <v>6.226952570484853E+89</v>
      </c>
      <c r="WSF51" s="1847"/>
      <c r="WSG51" s="1847">
        <f t="shared" ref="WSG51" si="16209">WSE51*$C$51</f>
        <v>6.3826263847469735E+89</v>
      </c>
      <c r="WSH51" s="1847"/>
      <c r="WSI51" s="1847">
        <f t="shared" ref="WSI51" si="16210">WSG51*$C$51</f>
        <v>6.5421920443656468E+89</v>
      </c>
      <c r="WSJ51" s="1847"/>
      <c r="WSK51" s="1847">
        <f t="shared" ref="WSK51" si="16211">WSI51*$C$51</f>
        <v>6.7057468454747874E+89</v>
      </c>
      <c r="WSL51" s="1847"/>
      <c r="WSM51" s="1847">
        <f t="shared" ref="WSM51" si="16212">WSK51*$C$51</f>
        <v>6.8733905166116564E+89</v>
      </c>
      <c r="WSN51" s="1847"/>
      <c r="WSO51" s="1847">
        <f t="shared" ref="WSO51" si="16213">WSM51*$C$51</f>
        <v>7.0452252795269471E+89</v>
      </c>
      <c r="WSP51" s="1847"/>
      <c r="WSQ51" s="1847">
        <f t="shared" ref="WSQ51" si="16214">WSO51*$C$51</f>
        <v>7.2213559115151207E+89</v>
      </c>
      <c r="WSR51" s="1847"/>
      <c r="WSS51" s="1847">
        <f t="shared" ref="WSS51" si="16215">WSQ51*$C$51</f>
        <v>7.4018898093029975E+89</v>
      </c>
      <c r="WST51" s="1847"/>
      <c r="WSU51" s="1847">
        <f t="shared" ref="WSU51" si="16216">WSS51*$C$51</f>
        <v>7.5869370545355713E+89</v>
      </c>
      <c r="WSV51" s="1847"/>
      <c r="WSW51" s="1847">
        <f t="shared" ref="WSW51" si="16217">WSU51*$C$51</f>
        <v>7.7766104808989594E+89</v>
      </c>
      <c r="WSX51" s="1847"/>
      <c r="WSY51" s="1847">
        <f t="shared" ref="WSY51" si="16218">WSW51*$C$51</f>
        <v>7.9710257429214332E+89</v>
      </c>
      <c r="WSZ51" s="1847"/>
      <c r="WTA51" s="1847">
        <f t="shared" ref="WTA51" si="16219">WSY51*$C$51</f>
        <v>8.1703013864944679E+89</v>
      </c>
      <c r="WTB51" s="1847"/>
      <c r="WTC51" s="1847">
        <f t="shared" ref="WTC51" si="16220">WTA51*$C$51</f>
        <v>8.3745589211568291E+89</v>
      </c>
      <c r="WTD51" s="1847"/>
      <c r="WTE51" s="1847">
        <f t="shared" ref="WTE51" si="16221">WTC51*$C$51</f>
        <v>8.5839228941857493E+89</v>
      </c>
      <c r="WTF51" s="1847"/>
      <c r="WTG51" s="1847">
        <f t="shared" ref="WTG51" si="16222">WTE51*$C$51</f>
        <v>8.7985209665403919E+89</v>
      </c>
      <c r="WTH51" s="1847"/>
      <c r="WTI51" s="1847">
        <f t="shared" ref="WTI51" si="16223">WTG51*$C$51</f>
        <v>9.0184839907039008E+89</v>
      </c>
      <c r="WTJ51" s="1847"/>
      <c r="WTK51" s="1847">
        <f t="shared" ref="WTK51" si="16224">WTI51*$C$51</f>
        <v>9.2439460904714976E+89</v>
      </c>
      <c r="WTL51" s="1847"/>
      <c r="WTM51" s="1847">
        <f t="shared" ref="WTM51" si="16225">WTK51*$C$51</f>
        <v>9.4750447427332845E+89</v>
      </c>
      <c r="WTN51" s="1847"/>
      <c r="WTO51" s="1847">
        <f t="shared" ref="WTO51" si="16226">WTM51*$C$51</f>
        <v>9.7119208613016158E+89</v>
      </c>
      <c r="WTP51" s="1847"/>
      <c r="WTQ51" s="1847">
        <f t="shared" ref="WTQ51" si="16227">WTO51*$C$51</f>
        <v>9.9547188828341548E+89</v>
      </c>
      <c r="WTR51" s="1847"/>
      <c r="WTS51" s="1847">
        <f t="shared" ref="WTS51" si="16228">WTQ51*$C$51</f>
        <v>1.0203586854905007E+90</v>
      </c>
      <c r="WTT51" s="1847"/>
      <c r="WTU51" s="1847">
        <f t="shared" ref="WTU51" si="16229">WTS51*$C$51</f>
        <v>1.0458676526277632E+90</v>
      </c>
      <c r="WTV51" s="1847"/>
      <c r="WTW51" s="1847">
        <f t="shared" ref="WTW51" si="16230">WTU51*$C$51</f>
        <v>1.0720143439434572E+90</v>
      </c>
      <c r="WTX51" s="1847"/>
      <c r="WTY51" s="1847">
        <f t="shared" ref="WTY51" si="16231">WTW51*$C$51</f>
        <v>1.0988147025420436E+90</v>
      </c>
      <c r="WTZ51" s="1847"/>
      <c r="WUA51" s="1847">
        <f t="shared" ref="WUA51" si="16232">WTY51*$C$51</f>
        <v>1.1262850701055945E+90</v>
      </c>
      <c r="WUB51" s="1847"/>
      <c r="WUC51" s="1847">
        <f t="shared" ref="WUC51" si="16233">WUA51*$C$51</f>
        <v>1.1544421968582344E+90</v>
      </c>
      <c r="WUD51" s="1847"/>
      <c r="WUE51" s="1847">
        <f t="shared" ref="WUE51" si="16234">WUC51*$C$51</f>
        <v>1.1833032517796901E+90</v>
      </c>
      <c r="WUF51" s="1847"/>
      <c r="WUG51" s="1847">
        <f t="shared" ref="WUG51" si="16235">WUE51*$C$51</f>
        <v>1.2128858330741821E+90</v>
      </c>
      <c r="WUH51" s="1847"/>
      <c r="WUI51" s="1847">
        <f t="shared" ref="WUI51" si="16236">WUG51*$C$51</f>
        <v>1.2432079789010366E+90</v>
      </c>
      <c r="WUJ51" s="1847"/>
      <c r="WUK51" s="1847">
        <f t="shared" ref="WUK51" si="16237">WUI51*$C$51</f>
        <v>1.2742881783735623E+90</v>
      </c>
      <c r="WUL51" s="1847"/>
      <c r="WUM51" s="1847">
        <f t="shared" ref="WUM51" si="16238">WUK51*$C$51</f>
        <v>1.3061453828329012E+90</v>
      </c>
      <c r="WUN51" s="1847"/>
      <c r="WUO51" s="1847">
        <f t="shared" ref="WUO51" si="16239">WUM51*$C$51</f>
        <v>1.3387990174037237E+90</v>
      </c>
      <c r="WUP51" s="1847"/>
      <c r="WUQ51" s="1847">
        <f t="shared" ref="WUQ51" si="16240">WUO51*$C$51</f>
        <v>1.3722689928388168E+90</v>
      </c>
      <c r="WUR51" s="1847"/>
      <c r="WUS51" s="1847">
        <f t="shared" ref="WUS51" si="16241">WUQ51*$C$51</f>
        <v>1.4065757176597871E+90</v>
      </c>
      <c r="WUT51" s="1847"/>
      <c r="WUU51" s="1847">
        <f t="shared" ref="WUU51" si="16242">WUS51*$C$51</f>
        <v>1.4417401106012817E+90</v>
      </c>
      <c r="WUV51" s="1847"/>
      <c r="WUW51" s="1847">
        <f t="shared" ref="WUW51" si="16243">WUU51*$C$51</f>
        <v>1.4777836133663136E+90</v>
      </c>
      <c r="WUX51" s="1847"/>
      <c r="WUY51" s="1847">
        <f t="shared" ref="WUY51" si="16244">WUW51*$C$51</f>
        <v>1.5147282037004713E+90</v>
      </c>
      <c r="WUZ51" s="1847"/>
      <c r="WVA51" s="1847">
        <f t="shared" ref="WVA51" si="16245">WUY51*$C$51</f>
        <v>1.552596408792983E+90</v>
      </c>
      <c r="WVB51" s="1847"/>
      <c r="WVC51" s="1847">
        <f t="shared" ref="WVC51" si="16246">WVA51*$C$51</f>
        <v>1.5914113190128074E+90</v>
      </c>
      <c r="WVD51" s="1847"/>
      <c r="WVE51" s="1847">
        <f t="shared" ref="WVE51" si="16247">WVC51*$C$51</f>
        <v>1.6311966019881276E+90</v>
      </c>
      <c r="WVF51" s="1847"/>
      <c r="WVG51" s="1847">
        <f t="shared" ref="WVG51" si="16248">WVE51*$C$51</f>
        <v>1.6719765170378306E+90</v>
      </c>
      <c r="WVH51" s="1847"/>
      <c r="WVI51" s="1847">
        <f t="shared" ref="WVI51" si="16249">WVG51*$C$51</f>
        <v>1.7137759299637761E+90</v>
      </c>
      <c r="WVJ51" s="1847"/>
      <c r="WVK51" s="1847">
        <f t="shared" ref="WVK51" si="16250">WVI51*$C$51</f>
        <v>1.7566203282128704E+90</v>
      </c>
      <c r="WVL51" s="1847"/>
      <c r="WVM51" s="1847">
        <f t="shared" ref="WVM51" si="16251">WVK51*$C$51</f>
        <v>1.800535836418192E+90</v>
      </c>
      <c r="WVN51" s="1847"/>
      <c r="WVO51" s="1847">
        <f t="shared" ref="WVO51" si="16252">WVM51*$C$51</f>
        <v>1.8455492323286466E+90</v>
      </c>
      <c r="WVP51" s="1847"/>
      <c r="WVQ51" s="1847">
        <f t="shared" ref="WVQ51" si="16253">WVO51*$C$51</f>
        <v>1.8916879631368627E+90</v>
      </c>
      <c r="WVR51" s="1847"/>
      <c r="WVS51" s="1847">
        <f t="shared" ref="WVS51" si="16254">WVQ51*$C$51</f>
        <v>1.9389801622152842E+90</v>
      </c>
      <c r="WVT51" s="1847"/>
      <c r="WVU51" s="1847">
        <f t="shared" ref="WVU51" si="16255">WVS51*$C$51</f>
        <v>1.987454666270666E+90</v>
      </c>
      <c r="WVV51" s="1847"/>
      <c r="WVW51" s="1847">
        <f t="shared" ref="WVW51" si="16256">WVU51*$C$51</f>
        <v>2.0371410329274323E+90</v>
      </c>
      <c r="WVX51" s="1847"/>
      <c r="WVY51" s="1847">
        <f t="shared" ref="WVY51" si="16257">WVW51*$C$51</f>
        <v>2.088069558750618E+90</v>
      </c>
      <c r="WVZ51" s="1847"/>
      <c r="WWA51" s="1847">
        <f t="shared" ref="WWA51" si="16258">WVY51*$C$51</f>
        <v>2.1402712977193835E+90</v>
      </c>
      <c r="WWB51" s="1847"/>
      <c r="WWC51" s="1847">
        <f t="shared" ref="WWC51" si="16259">WWA51*$C$51</f>
        <v>2.1937780801623681E+90</v>
      </c>
      <c r="WWD51" s="1847"/>
      <c r="WWE51" s="1847">
        <f t="shared" ref="WWE51" si="16260">WWC51*$C$51</f>
        <v>2.248622532166427E+90</v>
      </c>
      <c r="WWF51" s="1847"/>
      <c r="WWG51" s="1847">
        <f t="shared" ref="WWG51" si="16261">WWE51*$C$51</f>
        <v>2.3048380954705875E+90</v>
      </c>
      <c r="WWH51" s="1847"/>
      <c r="WWI51" s="1847">
        <f t="shared" ref="WWI51" si="16262">WWG51*$C$51</f>
        <v>2.3624590478573518E+90</v>
      </c>
      <c r="WWJ51" s="1847"/>
      <c r="WWK51" s="1847">
        <f t="shared" ref="WWK51" si="16263">WWI51*$C$51</f>
        <v>2.4215205240537853E+90</v>
      </c>
      <c r="WWL51" s="1847"/>
      <c r="WWM51" s="1847">
        <f t="shared" ref="WWM51" si="16264">WWK51*$C$51</f>
        <v>2.4820585371551297E+90</v>
      </c>
      <c r="WWN51" s="1847"/>
      <c r="WWO51" s="1847">
        <f t="shared" ref="WWO51" si="16265">WWM51*$C$51</f>
        <v>2.5441100005840079E+90</v>
      </c>
      <c r="WWP51" s="1847"/>
      <c r="WWQ51" s="1847">
        <f t="shared" ref="WWQ51" si="16266">WWO51*$C$51</f>
        <v>2.6077127505986079E+90</v>
      </c>
      <c r="WWR51" s="1847"/>
      <c r="WWS51" s="1847">
        <f t="shared" ref="WWS51" si="16267">WWQ51*$C$51</f>
        <v>2.6729055693635728E+90</v>
      </c>
      <c r="WWT51" s="1847"/>
      <c r="WWU51" s="1847">
        <f t="shared" ref="WWU51" si="16268">WWS51*$C$51</f>
        <v>2.7397282085976617E+90</v>
      </c>
      <c r="WWV51" s="1847"/>
      <c r="WWW51" s="1847">
        <f t="shared" ref="WWW51" si="16269">WWU51*$C$51</f>
        <v>2.8082214138126029E+90</v>
      </c>
      <c r="WWX51" s="1847"/>
      <c r="WWY51" s="1847">
        <f t="shared" ref="WWY51" si="16270">WWW51*$C$51</f>
        <v>2.878426949157918E+90</v>
      </c>
      <c r="WWZ51" s="1847"/>
      <c r="WXA51" s="1847">
        <f t="shared" ref="WXA51" si="16271">WWY51*$C$51</f>
        <v>2.9503876228868655E+90</v>
      </c>
      <c r="WXB51" s="1847"/>
      <c r="WXC51" s="1847">
        <f t="shared" ref="WXC51" si="16272">WXA51*$C$51</f>
        <v>3.0241473134590369E+90</v>
      </c>
      <c r="WXD51" s="1847"/>
      <c r="WXE51" s="1847">
        <f t="shared" ref="WXE51" si="16273">WXC51*$C$51</f>
        <v>3.0997509962955124E+90</v>
      </c>
      <c r="WXF51" s="1847"/>
      <c r="WXG51" s="1847">
        <f t="shared" ref="WXG51" si="16274">WXE51*$C$51</f>
        <v>3.1772447712028998E+90</v>
      </c>
      <c r="WXH51" s="1847"/>
      <c r="WXI51" s="1847">
        <f t="shared" ref="WXI51" si="16275">WXG51*$C$51</f>
        <v>3.256675890482972E+90</v>
      </c>
      <c r="WXJ51" s="1847"/>
      <c r="WXK51" s="1847">
        <f t="shared" ref="WXK51" si="16276">WXI51*$C$51</f>
        <v>3.338092787745046E+90</v>
      </c>
      <c r="WXL51" s="1847"/>
      <c r="WXM51" s="1847">
        <f t="shared" ref="WXM51" si="16277">WXK51*$C$51</f>
        <v>3.4215451074386719E+90</v>
      </c>
      <c r="WXN51" s="1847"/>
      <c r="WXO51" s="1847">
        <f t="shared" ref="WXO51" si="16278">WXM51*$C$51</f>
        <v>3.5070837351246386E+90</v>
      </c>
      <c r="WXP51" s="1847"/>
      <c r="WXQ51" s="1847">
        <f t="shared" ref="WXQ51" si="16279">WXO51*$C$51</f>
        <v>3.5947608285027541E+90</v>
      </c>
      <c r="WXR51" s="1847"/>
      <c r="WXS51" s="1847">
        <f t="shared" ref="WXS51" si="16280">WXQ51*$C$51</f>
        <v>3.6846298492153226E+90</v>
      </c>
      <c r="WXT51" s="1847"/>
      <c r="WXU51" s="1847">
        <f t="shared" ref="WXU51" si="16281">WXS51*$C$51</f>
        <v>3.7767455954457053E+90</v>
      </c>
      <c r="WXV51" s="1847"/>
      <c r="WXW51" s="1847">
        <f t="shared" ref="WXW51" si="16282">WXU51*$C$51</f>
        <v>3.8711642353318476E+90</v>
      </c>
      <c r="WXX51" s="1847"/>
      <c r="WXY51" s="1847">
        <f t="shared" ref="WXY51" si="16283">WXW51*$C$51</f>
        <v>3.9679433412151436E+90</v>
      </c>
      <c r="WXZ51" s="1847"/>
      <c r="WYA51" s="1847">
        <f t="shared" ref="WYA51" si="16284">WXY51*$C$51</f>
        <v>4.0671419247455217E+90</v>
      </c>
      <c r="WYB51" s="1847"/>
      <c r="WYC51" s="1847">
        <f t="shared" ref="WYC51" si="16285">WYA51*$C$51</f>
        <v>4.1688204728641593E+90</v>
      </c>
      <c r="WYD51" s="1847"/>
      <c r="WYE51" s="1847">
        <f t="shared" ref="WYE51" si="16286">WYC51*$C$51</f>
        <v>4.2730409846857625E+90</v>
      </c>
      <c r="WYF51" s="1847"/>
      <c r="WYG51" s="1847">
        <f t="shared" ref="WYG51" si="16287">WYE51*$C$51</f>
        <v>4.3798670093029061E+90</v>
      </c>
      <c r="WYH51" s="1847"/>
      <c r="WYI51" s="1847">
        <f t="shared" ref="WYI51" si="16288">WYG51*$C$51</f>
        <v>4.4893636845354784E+90</v>
      </c>
      <c r="WYJ51" s="1847"/>
      <c r="WYK51" s="1847">
        <f t="shared" ref="WYK51" si="16289">WYI51*$C$51</f>
        <v>4.601597776648865E+90</v>
      </c>
      <c r="WYL51" s="1847"/>
      <c r="WYM51" s="1847">
        <f t="shared" ref="WYM51" si="16290">WYK51*$C$51</f>
        <v>4.7166377210650859E+90</v>
      </c>
      <c r="WYN51" s="1847"/>
      <c r="WYO51" s="1847">
        <f t="shared" ref="WYO51" si="16291">WYM51*$C$51</f>
        <v>4.8345536640917124E+90</v>
      </c>
      <c r="WYP51" s="1847"/>
      <c r="WYQ51" s="1847">
        <f t="shared" ref="WYQ51" si="16292">WYO51*$C$51</f>
        <v>4.9554175056940047E+90</v>
      </c>
      <c r="WYR51" s="1847"/>
      <c r="WYS51" s="1847">
        <f t="shared" ref="WYS51" si="16293">WYQ51*$C$51</f>
        <v>5.0793029433363547E+90</v>
      </c>
      <c r="WYT51" s="1847"/>
      <c r="WYU51" s="1847">
        <f t="shared" ref="WYU51" si="16294">WYS51*$C$51</f>
        <v>5.2062855169197633E+90</v>
      </c>
      <c r="WYV51" s="1847"/>
      <c r="WYW51" s="1847">
        <f t="shared" ref="WYW51" si="16295">WYU51*$C$51</f>
        <v>5.336442654842757E+90</v>
      </c>
      <c r="WYX51" s="1847"/>
      <c r="WYY51" s="1847">
        <f t="shared" ref="WYY51" si="16296">WYW51*$C$51</f>
        <v>5.4698537212138252E+90</v>
      </c>
      <c r="WYZ51" s="1847"/>
      <c r="WZA51" s="1847">
        <f t="shared" ref="WZA51" si="16297">WYY51*$C$51</f>
        <v>5.6066000642441707E+90</v>
      </c>
      <c r="WZB51" s="1847"/>
      <c r="WZC51" s="1847">
        <f t="shared" ref="WZC51" si="16298">WZA51*$C$51</f>
        <v>5.7467650658502748E+90</v>
      </c>
      <c r="WZD51" s="1847"/>
      <c r="WZE51" s="1847">
        <f t="shared" ref="WZE51" si="16299">WZC51*$C$51</f>
        <v>5.8904341924965312E+90</v>
      </c>
      <c r="WZF51" s="1847"/>
      <c r="WZG51" s="1847">
        <f t="shared" ref="WZG51" si="16300">WZE51*$C$51</f>
        <v>6.0376950473089442E+90</v>
      </c>
      <c r="WZH51" s="1847"/>
      <c r="WZI51" s="1847">
        <f t="shared" ref="WZI51" si="16301">WZG51*$C$51</f>
        <v>6.1886374234916671E+90</v>
      </c>
      <c r="WZJ51" s="1847"/>
      <c r="WZK51" s="1847">
        <f t="shared" ref="WZK51" si="16302">WZI51*$C$51</f>
        <v>6.3433533590789586E+90</v>
      </c>
      <c r="WZL51" s="1847"/>
      <c r="WZM51" s="1847">
        <f t="shared" ref="WZM51" si="16303">WZK51*$C$51</f>
        <v>6.5019371930559323E+90</v>
      </c>
      <c r="WZN51" s="1847"/>
      <c r="WZO51" s="1847">
        <f t="shared" ref="WZO51" si="16304">WZM51*$C$51</f>
        <v>6.6644856228823299E+90</v>
      </c>
      <c r="WZP51" s="1847"/>
      <c r="WZQ51" s="1847">
        <f t="shared" ref="WZQ51" si="16305">WZO51*$C$51</f>
        <v>6.8310977634543879E+90</v>
      </c>
      <c r="WZR51" s="1847"/>
      <c r="WZS51" s="1847">
        <f t="shared" ref="WZS51" si="16306">WZQ51*$C$51</f>
        <v>7.0018752075407472E+90</v>
      </c>
      <c r="WZT51" s="1847"/>
      <c r="WZU51" s="1847">
        <f t="shared" ref="WZU51" si="16307">WZS51*$C$51</f>
        <v>7.1769220877292648E+90</v>
      </c>
      <c r="WZV51" s="1847"/>
      <c r="WZW51" s="1847">
        <f t="shared" ref="WZW51" si="16308">WZU51*$C$51</f>
        <v>7.3563451399224957E+90</v>
      </c>
      <c r="WZX51" s="1847"/>
      <c r="WZY51" s="1847">
        <f t="shared" ref="WZY51" si="16309">WZW51*$C$51</f>
        <v>7.5402537684205576E+90</v>
      </c>
      <c r="WZZ51" s="1847"/>
      <c r="XAA51" s="1847">
        <f t="shared" ref="XAA51" si="16310">WZY51*$C$51</f>
        <v>7.7287601126310704E+90</v>
      </c>
      <c r="XAB51" s="1847"/>
      <c r="XAC51" s="1847">
        <f t="shared" ref="XAC51" si="16311">XAA51*$C$51</f>
        <v>7.9219791154468467E+90</v>
      </c>
      <c r="XAD51" s="1847"/>
      <c r="XAE51" s="1847">
        <f t="shared" ref="XAE51" si="16312">XAC51*$C$51</f>
        <v>8.1200285933330168E+90</v>
      </c>
      <c r="XAF51" s="1847"/>
      <c r="XAG51" s="1847">
        <f t="shared" ref="XAG51" si="16313">XAE51*$C$51</f>
        <v>8.3230293081663411E+90</v>
      </c>
      <c r="XAH51" s="1847"/>
      <c r="XAI51" s="1847">
        <f t="shared" ref="XAI51" si="16314">XAG51*$C$51</f>
        <v>8.5311050408704996E+90</v>
      </c>
      <c r="XAJ51" s="1847"/>
      <c r="XAK51" s="1847">
        <f t="shared" ref="XAK51" si="16315">XAI51*$C$51</f>
        <v>8.744382666892261E+90</v>
      </c>
      <c r="XAL51" s="1847"/>
      <c r="XAM51" s="1847">
        <f t="shared" ref="XAM51" si="16316">XAK51*$C$51</f>
        <v>8.9629922335645665E+90</v>
      </c>
      <c r="XAN51" s="1847"/>
      <c r="XAO51" s="1847">
        <f t="shared" ref="XAO51" si="16317">XAM51*$C$51</f>
        <v>9.1870670394036795E+90</v>
      </c>
      <c r="XAP51" s="1847"/>
      <c r="XAQ51" s="1847">
        <f t="shared" ref="XAQ51" si="16318">XAO51*$C$51</f>
        <v>9.416743715388771E+90</v>
      </c>
      <c r="XAR51" s="1847"/>
      <c r="XAS51" s="1847">
        <f t="shared" ref="XAS51" si="16319">XAQ51*$C$51</f>
        <v>9.6521623082734903E+90</v>
      </c>
      <c r="XAT51" s="1847"/>
      <c r="XAU51" s="1847">
        <f t="shared" ref="XAU51" si="16320">XAS51*$C$51</f>
        <v>9.8934663659803259E+90</v>
      </c>
      <c r="XAV51" s="1847"/>
      <c r="XAW51" s="1847">
        <f t="shared" ref="XAW51" si="16321">XAU51*$C$51</f>
        <v>1.0140803025129834E+91</v>
      </c>
      <c r="XAX51" s="1847"/>
      <c r="XAY51" s="1847">
        <f t="shared" ref="XAY51" si="16322">XAW51*$C$51</f>
        <v>1.0394323100758079E+91</v>
      </c>
      <c r="XAZ51" s="1847"/>
      <c r="XBA51" s="1847">
        <f t="shared" ref="XBA51" si="16323">XAY51*$C$51</f>
        <v>1.0654181178277029E+91</v>
      </c>
      <c r="XBB51" s="1847"/>
      <c r="XBC51" s="1847">
        <f t="shared" ref="XBC51" si="16324">XBA51*$C$51</f>
        <v>1.0920535707733954E+91</v>
      </c>
      <c r="XBD51" s="1847"/>
      <c r="XBE51" s="1847">
        <f t="shared" ref="XBE51" si="16325">XBC51*$C$51</f>
        <v>1.1193549100427301E+91</v>
      </c>
      <c r="XBF51" s="1847"/>
      <c r="XBG51" s="1847">
        <f t="shared" ref="XBG51" si="16326">XBE51*$C$51</f>
        <v>1.1473387827937983E+91</v>
      </c>
      <c r="XBH51" s="1847"/>
      <c r="XBI51" s="1847">
        <f t="shared" ref="XBI51" si="16327">XBG51*$C$51</f>
        <v>1.1760222523636432E+91</v>
      </c>
      <c r="XBJ51" s="1847"/>
      <c r="XBK51" s="1847">
        <f t="shared" ref="XBK51" si="16328">XBI51*$C$51</f>
        <v>1.2054228086727342E+91</v>
      </c>
      <c r="XBL51" s="1847"/>
      <c r="XBM51" s="1847">
        <f t="shared" ref="XBM51" si="16329">XBK51*$C$51</f>
        <v>1.2355583788895524E+91</v>
      </c>
      <c r="XBN51" s="1847"/>
      <c r="XBO51" s="1847">
        <f t="shared" ref="XBO51" si="16330">XBM51*$C$51</f>
        <v>1.2664473383617911E+91</v>
      </c>
      <c r="XBP51" s="1847"/>
      <c r="XBQ51" s="1847">
        <f t="shared" ref="XBQ51" si="16331">XBO51*$C$51</f>
        <v>1.2981085218208358E+91</v>
      </c>
      <c r="XBR51" s="1847"/>
      <c r="XBS51" s="1847">
        <f t="shared" ref="XBS51" si="16332">XBQ51*$C$51</f>
        <v>1.3305612348663566E+91</v>
      </c>
      <c r="XBT51" s="1847"/>
      <c r="XBU51" s="1847">
        <f t="shared" ref="XBU51" si="16333">XBS51*$C$51</f>
        <v>1.3638252657380154E+91</v>
      </c>
      <c r="XBV51" s="1847"/>
      <c r="XBW51" s="1847">
        <f t="shared" ref="XBW51" si="16334">XBU51*$C$51</f>
        <v>1.3979208973814657E+91</v>
      </c>
      <c r="XBX51" s="1847"/>
      <c r="XBY51" s="1847">
        <f t="shared" ref="XBY51" si="16335">XBW51*$C$51</f>
        <v>1.4328689198160022E+91</v>
      </c>
      <c r="XBZ51" s="1847"/>
      <c r="XCA51" s="1847">
        <f t="shared" ref="XCA51" si="16336">XBY51*$C$51</f>
        <v>1.4686906428114022E+91</v>
      </c>
      <c r="XCB51" s="1847"/>
      <c r="XCC51" s="1847">
        <f t="shared" ref="XCC51" si="16337">XCA51*$C$51</f>
        <v>1.5054079088816871E+91</v>
      </c>
      <c r="XCD51" s="1847"/>
      <c r="XCE51" s="1847">
        <f t="shared" ref="XCE51" si="16338">XCC51*$C$51</f>
        <v>1.5430431066037291E+91</v>
      </c>
      <c r="XCF51" s="1847"/>
      <c r="XCG51" s="1847">
        <f t="shared" ref="XCG51" si="16339">XCE51*$C$51</f>
        <v>1.5816191842688222E+91</v>
      </c>
      <c r="XCH51" s="1847"/>
      <c r="XCI51" s="1847">
        <f t="shared" ref="XCI51" si="16340">XCG51*$C$51</f>
        <v>1.6211596638755426E+91</v>
      </c>
      <c r="XCJ51" s="1847"/>
      <c r="XCK51" s="1847">
        <f t="shared" ref="XCK51" si="16341">XCI51*$C$51</f>
        <v>1.661688655472431E+91</v>
      </c>
      <c r="XCL51" s="1847"/>
      <c r="XCM51" s="1847">
        <f t="shared" ref="XCM51" si="16342">XCK51*$C$51</f>
        <v>1.7032308718592416E+91</v>
      </c>
      <c r="XCN51" s="1847"/>
      <c r="XCO51" s="1847">
        <f t="shared" ref="XCO51" si="16343">XCM51*$C$51</f>
        <v>1.7458116436557227E+91</v>
      </c>
      <c r="XCP51" s="1847"/>
      <c r="XCQ51" s="1847">
        <f t="shared" ref="XCQ51" si="16344">XCO51*$C$51</f>
        <v>1.7894569347471156E+91</v>
      </c>
      <c r="XCR51" s="1847"/>
      <c r="XCS51" s="1847">
        <f t="shared" ref="XCS51" si="16345">XCQ51*$C$51</f>
        <v>1.8341933581157932E+91</v>
      </c>
      <c r="XCT51" s="1847"/>
      <c r="XCU51" s="1847">
        <f t="shared" ref="XCU51" si="16346">XCS51*$C$51</f>
        <v>1.8800481920686878E+91</v>
      </c>
      <c r="XCV51" s="1847"/>
      <c r="XCW51" s="1847">
        <f t="shared" ref="XCW51" si="16347">XCU51*$C$51</f>
        <v>1.927049396870405E+91</v>
      </c>
      <c r="XCX51" s="1847"/>
      <c r="XCY51" s="1847">
        <f t="shared" ref="XCY51" si="16348">XCW51*$C$51</f>
        <v>1.975225631792165E+91</v>
      </c>
      <c r="XCZ51" s="1847"/>
      <c r="XDA51" s="1847">
        <f t="shared" ref="XDA51" si="16349">XCY51*$C$51</f>
        <v>2.024606272586969E+91</v>
      </c>
      <c r="XDB51" s="1847"/>
      <c r="XDC51" s="1847">
        <f t="shared" ref="XDC51" si="16350">XDA51*$C$51</f>
        <v>2.075221429401643E+91</v>
      </c>
      <c r="XDD51" s="1847"/>
      <c r="XDE51" s="1847">
        <f t="shared" ref="XDE51" si="16351">XDC51*$C$51</f>
        <v>2.1271019651366838E+91</v>
      </c>
      <c r="XDF51" s="1847"/>
      <c r="XDG51" s="1847">
        <f t="shared" ref="XDG51" si="16352">XDE51*$C$51</f>
        <v>2.1802795142651008E+91</v>
      </c>
      <c r="XDH51" s="1847"/>
      <c r="XDI51" s="1847">
        <f t="shared" ref="XDI51" si="16353">XDG51*$C$51</f>
        <v>2.234786502121728E+91</v>
      </c>
      <c r="XDJ51" s="1847"/>
      <c r="XDK51" s="1847">
        <f t="shared" ref="XDK51" si="16354">XDI51*$C$51</f>
        <v>2.2906561646747711E+91</v>
      </c>
      <c r="XDL51" s="1847"/>
      <c r="XDM51" s="1847">
        <f t="shared" ref="XDM51" si="16355">XDK51*$C$51</f>
        <v>2.34792256879164E+91</v>
      </c>
      <c r="XDN51" s="1847"/>
      <c r="XDO51" s="1847">
        <f t="shared" ref="XDO51" si="16356">XDM51*$C$51</f>
        <v>2.4066206330114308E+91</v>
      </c>
      <c r="XDP51" s="1847"/>
      <c r="XDQ51" s="1847">
        <f t="shared" ref="XDQ51" si="16357">XDO51*$C$51</f>
        <v>2.4667861488367164E+91</v>
      </c>
      <c r="XDR51" s="1847"/>
      <c r="XDS51" s="1847">
        <f t="shared" ref="XDS51" si="16358">XDQ51*$C$51</f>
        <v>2.5284558025576342E+91</v>
      </c>
      <c r="XDT51" s="1847"/>
      <c r="XDU51" s="1847">
        <f t="shared" ref="XDU51" si="16359">XDS51*$C$51</f>
        <v>2.5916671976215748E+91</v>
      </c>
      <c r="XDV51" s="1847"/>
      <c r="XDW51" s="1847">
        <f t="shared" ref="XDW51" si="16360">XDU51*$C$51</f>
        <v>2.656458877562114E+91</v>
      </c>
      <c r="XDX51" s="1847"/>
      <c r="XDY51" s="1847">
        <f t="shared" ref="XDY51" si="16361">XDW51*$C$51</f>
        <v>2.7228703495011668E+91</v>
      </c>
      <c r="XDZ51" s="1847"/>
      <c r="XEA51" s="1847">
        <f t="shared" ref="XEA51" si="16362">XDY51*$C$51</f>
        <v>2.7909421082386956E+91</v>
      </c>
      <c r="XEB51" s="1847"/>
      <c r="XEC51" s="1847">
        <f t="shared" ref="XEC51" si="16363">XEA51*$C$51</f>
        <v>2.8607156609446626E+91</v>
      </c>
      <c r="XED51" s="1847"/>
      <c r="XEE51" s="1847">
        <f t="shared" ref="XEE51" si="16364">XEC51*$C$51</f>
        <v>2.9322335524682787E+91</v>
      </c>
      <c r="XEF51" s="1847"/>
      <c r="XEG51" s="1847">
        <f t="shared" ref="XEG51" si="16365">XEE51*$C$51</f>
        <v>3.0055393912799855E+91</v>
      </c>
      <c r="XEH51" s="1847"/>
      <c r="XEI51" s="1847">
        <f t="shared" ref="XEI51" si="16366">XEG51*$C$51</f>
        <v>3.0806778760619851E+91</v>
      </c>
      <c r="XEJ51" s="1847"/>
      <c r="XEK51" s="1847">
        <f t="shared" ref="XEK51" si="16367">XEI51*$C$51</f>
        <v>3.1576948229635343E+91</v>
      </c>
      <c r="XEL51" s="1847"/>
      <c r="XEM51" s="1847">
        <f t="shared" ref="XEM51" si="16368">XEK51*$C$51</f>
        <v>3.2366371935376224E+91</v>
      </c>
      <c r="XEN51" s="1847"/>
      <c r="XEO51" s="1847">
        <f t="shared" ref="XEO51" si="16369">XEM51*$C$51</f>
        <v>3.3175531233760626E+91</v>
      </c>
      <c r="XEP51" s="1847"/>
      <c r="XEQ51" s="1847">
        <f t="shared" ref="XEQ51" si="16370">XEO51*$C$51</f>
        <v>3.4004919514604636E+91</v>
      </c>
      <c r="XER51" s="1847"/>
      <c r="XES51" s="1847">
        <f t="shared" ref="XES51" si="16371">XEQ51*$C$51</f>
        <v>3.4855042502469749E+91</v>
      </c>
      <c r="XET51" s="1847"/>
      <c r="XEU51" s="1847">
        <f t="shared" ref="XEU51" si="16372">XES51*$C$51</f>
        <v>3.5726418565031486E+91</v>
      </c>
      <c r="XEV51" s="1847"/>
      <c r="XEW51" s="1847">
        <f t="shared" ref="XEW51" si="16373">XEU51*$C$51</f>
        <v>3.6619579029157267E+91</v>
      </c>
      <c r="XEX51" s="1847"/>
      <c r="XEY51" s="1847">
        <f t="shared" ref="XEY51" si="16374">XEW51*$C$51</f>
        <v>3.7535068504886194E+91</v>
      </c>
      <c r="XEZ51" s="1847"/>
      <c r="XFA51" s="1847">
        <f t="shared" ref="XFA51" si="16375">XEY51*$C$51</f>
        <v>3.8473445217508345E+91</v>
      </c>
      <c r="XFB51" s="1847"/>
      <c r="XFC51" s="1847">
        <f t="shared" ref="XFC51" si="16376">XFA51*$C$51</f>
        <v>3.9435281347946048E+91</v>
      </c>
      <c r="XFD51" s="1847"/>
    </row>
    <row r="52" spans="1:16384" s="340" customFormat="1" ht="14.25">
      <c r="A52" s="1845" t="s">
        <v>2560</v>
      </c>
      <c r="B52" s="1845"/>
      <c r="C52" s="1849">
        <v>0.5</v>
      </c>
      <c r="D52" s="1845"/>
      <c r="E52" s="1847">
        <f>-E51*C52</f>
        <v>-3000</v>
      </c>
      <c r="F52" s="1847"/>
      <c r="G52" s="1847">
        <f>-G51*$C$52</f>
        <v>-3074.9999999999995</v>
      </c>
      <c r="H52" s="1847"/>
      <c r="I52" s="1847">
        <f t="shared" ref="I52" si="16377">-I51*$C$52</f>
        <v>-3151.8749999999991</v>
      </c>
      <c r="J52" s="1847"/>
      <c r="K52" s="1847">
        <f t="shared" ref="K52" si="16378">-K51*$C$52</f>
        <v>-3230.6718749999986</v>
      </c>
      <c r="L52" s="1847"/>
      <c r="M52" s="1847">
        <f t="shared" ref="M52" si="16379">-M51*$C$52</f>
        <v>-3311.4386718749984</v>
      </c>
      <c r="N52" s="1847"/>
      <c r="O52" s="1847">
        <f t="shared" ref="O52" si="16380">-O51*$C$52</f>
        <v>-3394.224638671873</v>
      </c>
      <c r="P52" s="1847"/>
      <c r="Q52" s="1847">
        <f t="shared" ref="Q52" si="16381">-Q51*$C$52</f>
        <v>-3479.0802546386694</v>
      </c>
      <c r="R52" s="1847"/>
      <c r="S52" s="1847">
        <f t="shared" ref="S52" si="16382">-S51*$C$52</f>
        <v>-3566.0572610046361</v>
      </c>
      <c r="T52" s="1847"/>
      <c r="U52" s="1847">
        <f t="shared" ref="U52" si="16383">-U51*$C$52</f>
        <v>-3655.2086925297517</v>
      </c>
      <c r="V52" s="1847"/>
      <c r="W52" s="1847">
        <f t="shared" ref="W52" si="16384">-W51*$C$52</f>
        <v>-3746.5889098429952</v>
      </c>
      <c r="X52" s="1847"/>
      <c r="Y52" s="1847">
        <f t="shared" ref="Y52" si="16385">-Y51*$C$52</f>
        <v>-3840.2536325890696</v>
      </c>
      <c r="Z52" s="1847"/>
      <c r="AA52" s="1847">
        <f t="shared" ref="AA52" si="16386">-AA51*$C$52</f>
        <v>-3936.2599734037958</v>
      </c>
      <c r="AB52" s="1847"/>
      <c r="AC52" s="1847">
        <f t="shared" ref="AC52" si="16387">-AC51*$C$52</f>
        <v>-4034.6664727388902</v>
      </c>
      <c r="AD52" s="1847"/>
      <c r="AE52" s="1847">
        <f t="shared" ref="AE52" si="16388">-AE51*$C$52</f>
        <v>-4135.5331345573622</v>
      </c>
      <c r="AF52" s="1847"/>
      <c r="AG52" s="1847">
        <f t="shared" ref="AG52" si="16389">-AG51*$C$52</f>
        <v>-4238.9214629212956</v>
      </c>
      <c r="AH52" s="1847"/>
      <c r="AI52" s="1847">
        <f t="shared" ref="AI52" si="16390">-AI51*$C$52</f>
        <v>-4344.8944994943276</v>
      </c>
      <c r="AJ52" s="1847"/>
      <c r="AK52" s="1847">
        <f t="shared" ref="AK52" si="16391">-AK51*$C$52</f>
        <v>-4453.5168619816859</v>
      </c>
      <c r="AL52" s="1847"/>
      <c r="AM52" s="1847">
        <f t="shared" ref="AM52" si="16392">-AM51*$C$52</f>
        <v>-4564.8547835312274</v>
      </c>
      <c r="AN52" s="1847"/>
      <c r="AO52" s="1847">
        <f t="shared" ref="AO52" si="16393">-AO51*$C$52</f>
        <v>-4678.9761531195081</v>
      </c>
      <c r="AP52" s="1847"/>
      <c r="AQ52" s="1847">
        <f t="shared" ref="AQ52" si="16394">-AQ51*$C$52</f>
        <v>-4795.950556947495</v>
      </c>
      <c r="AR52" s="1847"/>
      <c r="AS52" s="1847">
        <f t="shared" ref="AS52" si="16395">-AS51*$C$52</f>
        <v>-4915.8493208711816</v>
      </c>
      <c r="AT52" s="1847"/>
      <c r="AU52" s="1847">
        <f t="shared" ref="AU52" si="16396">-AU51*$C$52</f>
        <v>-5038.7455538929607</v>
      </c>
      <c r="AV52" s="1847"/>
      <c r="AW52" s="1847">
        <f t="shared" ref="AW52" si="16397">-AW51*$C$52</f>
        <v>-5164.7141927402845</v>
      </c>
      <c r="AX52" s="1847"/>
      <c r="AY52" s="1847">
        <f t="shared" ref="AY52" si="16398">-AY51*$C$52</f>
        <v>-5293.8320475587907</v>
      </c>
      <c r="AZ52" s="1847"/>
      <c r="BA52" s="1847">
        <f t="shared" ref="BA52" si="16399">-BA51*$C$52</f>
        <v>-5426.1778487477604</v>
      </c>
      <c r="BB52" s="1847"/>
      <c r="BC52" s="1847">
        <f t="shared" ref="BC52" si="16400">-BC51*$C$52</f>
        <v>-5561.8322949664544</v>
      </c>
      <c r="BD52" s="1847"/>
      <c r="BE52" s="1847">
        <f t="shared" ref="BE52" si="16401">-BE51*$C$52</f>
        <v>-5700.8781023406154</v>
      </c>
      <c r="BF52" s="1847"/>
      <c r="BG52" s="1847">
        <f t="shared" ref="BG52" si="16402">-BG51*$C$52</f>
        <v>-5843.4000548991307</v>
      </c>
      <c r="BH52" s="1847"/>
      <c r="BI52" s="1847">
        <f t="shared" ref="BI52" si="16403">-BI51*$C$52</f>
        <v>-5989.4850562716083</v>
      </c>
      <c r="BJ52" s="1847"/>
      <c r="BK52" s="1847">
        <f t="shared" ref="BK52" si="16404">-BK51*$C$52</f>
        <v>-6139.222182678398</v>
      </c>
      <c r="BL52" s="1847"/>
      <c r="BM52" s="1847">
        <f t="shared" ref="BM52" si="16405">-BM51*$C$52</f>
        <v>-6292.7027372453576</v>
      </c>
      <c r="BN52" s="1847"/>
      <c r="BO52" s="1847">
        <f t="shared" ref="BO52" si="16406">-BO51*$C$52</f>
        <v>-6450.0203056764913</v>
      </c>
      <c r="BP52" s="1847"/>
      <c r="BQ52" s="1847">
        <f t="shared" ref="BQ52" si="16407">-BQ51*$C$52</f>
        <v>-6611.2708133184033</v>
      </c>
      <c r="BR52" s="1847"/>
      <c r="BS52" s="1847">
        <f t="shared" ref="BS52" si="16408">-BS51*$C$52</f>
        <v>-6776.5525836513625</v>
      </c>
      <c r="BT52" s="1847"/>
      <c r="BU52" s="1847">
        <f t="shared" ref="BU52" si="16409">-BU51*$C$52</f>
        <v>-6945.9663982426464</v>
      </c>
      <c r="BV52" s="1847"/>
      <c r="BW52" s="1847">
        <f t="shared" ref="BW52" si="16410">-BW51*$C$52</f>
        <v>-7119.6155581987123</v>
      </c>
      <c r="BX52" s="1847"/>
      <c r="BY52" s="1847">
        <f t="shared" ref="BY52" si="16411">-BY51*$C$52</f>
        <v>-7297.6059471536792</v>
      </c>
      <c r="BZ52" s="1847"/>
      <c r="CA52" s="1847">
        <f t="shared" ref="CA52" si="16412">-CA51*$C$52</f>
        <v>-7480.0460958325202</v>
      </c>
      <c r="CB52" s="1847"/>
      <c r="CC52" s="1847">
        <f t="shared" ref="CC52" si="16413">-CC51*$C$52</f>
        <v>-7667.0472482283321</v>
      </c>
      <c r="CD52" s="1847"/>
      <c r="CE52" s="1847">
        <f t="shared" ref="CE52" si="16414">-CE51*$C$52</f>
        <v>-7858.7234294340396</v>
      </c>
      <c r="CF52" s="1847"/>
      <c r="CG52" s="1847">
        <f t="shared" ref="CG52" si="16415">-CG51*$C$52</f>
        <v>-8055.1915151698895</v>
      </c>
      <c r="CH52" s="1847"/>
      <c r="CI52" s="1847">
        <f t="shared" ref="CI52" si="16416">-CI51*$C$52</f>
        <v>-8256.5713030491352</v>
      </c>
      <c r="CJ52" s="1847"/>
      <c r="CK52" s="1847">
        <f t="shared" ref="CK52" si="16417">-CK51*$C$52</f>
        <v>-8462.9855856253635</v>
      </c>
      <c r="CL52" s="1847"/>
      <c r="CM52" s="1847">
        <f t="shared" ref="CM52" si="16418">-CM51*$C$52</f>
        <v>-8674.5602252659974</v>
      </c>
      <c r="CN52" s="1847"/>
      <c r="CO52" s="1847">
        <f t="shared" ref="CO52" si="16419">-CO51*$C$52</f>
        <v>-8891.4242308976463</v>
      </c>
      <c r="CP52" s="1847"/>
      <c r="CQ52" s="1847">
        <f t="shared" ref="CQ52" si="16420">-CQ51*$C$52</f>
        <v>-9113.7098366700866</v>
      </c>
      <c r="CR52" s="1847"/>
      <c r="CS52" s="1847">
        <f t="shared" ref="CS52" si="16421">-CS51*$C$52</f>
        <v>-9341.5525825868372</v>
      </c>
      <c r="CT52" s="1847"/>
      <c r="CU52" s="1847">
        <f t="shared" ref="CU52" si="16422">-CU51*$C$52</f>
        <v>-9575.0913971515074</v>
      </c>
      <c r="CV52" s="1847"/>
      <c r="CW52" s="1847">
        <f t="shared" ref="CW52" si="16423">-CW51*$C$52</f>
        <v>-9814.4686820802945</v>
      </c>
      <c r="CX52" s="1847"/>
      <c r="CY52" s="1847">
        <f t="shared" ref="CY52" si="16424">-CY51*$C$52</f>
        <v>-10059.830399132301</v>
      </c>
      <c r="CZ52" s="1847"/>
      <c r="DA52" s="1847">
        <f t="shared" ref="DA52" si="16425">-DA51*$C$52</f>
        <v>-10311.326159110607</v>
      </c>
      <c r="DB52" s="1847"/>
      <c r="DC52" s="1847">
        <f t="shared" ref="DC52" si="16426">-DC51*$C$52</f>
        <v>-10569.109313088371</v>
      </c>
      <c r="DD52" s="1847"/>
      <c r="DE52" s="1847">
        <f t="shared" ref="DE52" si="16427">-DE51*$C$52</f>
        <v>-10833.337045915579</v>
      </c>
      <c r="DF52" s="1847"/>
      <c r="DG52" s="1847">
        <f t="shared" ref="DG52" si="16428">-DG51*$C$52</f>
        <v>-11104.170472063468</v>
      </c>
      <c r="DH52" s="1847"/>
      <c r="DI52" s="1847">
        <f t="shared" ref="DI52" si="16429">-DI51*$C$52</f>
        <v>-11381.774733865053</v>
      </c>
      <c r="DJ52" s="1847"/>
      <c r="DK52" s="1847">
        <f t="shared" ref="DK52" si="16430">-DK51*$C$52</f>
        <v>-11666.319102211679</v>
      </c>
      <c r="DL52" s="1847"/>
      <c r="DM52" s="1847">
        <f t="shared" ref="DM52" si="16431">-DM51*$C$52</f>
        <v>-11957.97707976697</v>
      </c>
      <c r="DN52" s="1847"/>
      <c r="DO52" s="1847">
        <f t="shared" ref="DO52" si="16432">-DO51*$C$52</f>
        <v>-12256.926506761143</v>
      </c>
      <c r="DP52" s="1847"/>
      <c r="DQ52" s="1847">
        <f t="shared" ref="DQ52" si="16433">-DQ51*$C$52</f>
        <v>-12563.34966943017</v>
      </c>
      <c r="DR52" s="1847"/>
      <c r="DS52" s="1847">
        <f t="shared" ref="DS52" si="16434">-DS51*$C$52</f>
        <v>-12877.433411165923</v>
      </c>
      <c r="DT52" s="1847"/>
      <c r="DU52" s="1847">
        <f t="shared" ref="DU52" si="16435">-DU51*$C$52</f>
        <v>-13199.369246445071</v>
      </c>
      <c r="DV52" s="1847"/>
      <c r="DW52" s="1847">
        <f t="shared" ref="DW52" si="16436">-DW51*$C$52</f>
        <v>-13529.353477606197</v>
      </c>
      <c r="DX52" s="1847"/>
      <c r="DY52" s="1847">
        <f t="shared" ref="DY52" si="16437">-DY51*$C$52</f>
        <v>-13867.58731454635</v>
      </c>
      <c r="DZ52" s="1847"/>
      <c r="EA52" s="1847">
        <f t="shared" ref="EA52" si="16438">-EA51*$C$52</f>
        <v>-14214.276997410008</v>
      </c>
      <c r="EB52" s="1847"/>
      <c r="EC52" s="1847">
        <f t="shared" ref="EC52" si="16439">-EC51*$C$52</f>
        <v>-14569.633922345258</v>
      </c>
      <c r="ED52" s="1847"/>
      <c r="EE52" s="1847">
        <f t="shared" ref="EE52" si="16440">-EE51*$C$52</f>
        <v>-14933.874770403889</v>
      </c>
      <c r="EF52" s="1847"/>
      <c r="EG52" s="1847">
        <f t="shared" ref="EG52" si="16441">-EG51*$C$52</f>
        <v>-15307.221639663985</v>
      </c>
      <c r="EH52" s="1847"/>
      <c r="EI52" s="1847">
        <f t="shared" ref="EI52" si="16442">-EI51*$C$52</f>
        <v>-15689.902180655583</v>
      </c>
      <c r="EJ52" s="1847"/>
      <c r="EK52" s="1847">
        <f t="shared" ref="EK52" si="16443">-EK51*$C$52</f>
        <v>-16082.149735171972</v>
      </c>
      <c r="EL52" s="1847"/>
      <c r="EM52" s="1847">
        <f t="shared" ref="EM52" si="16444">-EM51*$C$52</f>
        <v>-16484.20347855127</v>
      </c>
      <c r="EN52" s="1847"/>
      <c r="EO52" s="1847">
        <f t="shared" ref="EO52" si="16445">-EO51*$C$52</f>
        <v>-16896.30856551505</v>
      </c>
      <c r="EP52" s="1847"/>
      <c r="EQ52" s="1847">
        <f t="shared" ref="EQ52" si="16446">-EQ51*$C$52</f>
        <v>-17318.716279652923</v>
      </c>
      <c r="ER52" s="1847"/>
      <c r="ES52" s="1847">
        <f t="shared" ref="ES52" si="16447">-ES51*$C$52</f>
        <v>-17751.684186644245</v>
      </c>
      <c r="ET52" s="1847"/>
      <c r="EU52" s="1847">
        <f t="shared" ref="EU52" si="16448">-EU51*$C$52</f>
        <v>-18195.476291310348</v>
      </c>
      <c r="EV52" s="1847"/>
      <c r="EW52" s="1847">
        <f t="shared" ref="EW52" si="16449">-EW51*$C$52</f>
        <v>-18650.363198593106</v>
      </c>
      <c r="EX52" s="1847"/>
      <c r="EY52" s="1847">
        <f t="shared" ref="EY52" si="16450">-EY51*$C$52</f>
        <v>-19116.62227855793</v>
      </c>
      <c r="EZ52" s="1847"/>
      <c r="FA52" s="1847">
        <f t="shared" ref="FA52" si="16451">-FA51*$C$52</f>
        <v>-19594.537835521878</v>
      </c>
      <c r="FB52" s="1847"/>
      <c r="FC52" s="1847">
        <f t="shared" ref="FC52" si="16452">-FC51*$C$52</f>
        <v>-20084.401281409922</v>
      </c>
      <c r="FD52" s="1847"/>
      <c r="FE52" s="1847">
        <f t="shared" ref="FE52" si="16453">-FE51*$C$52</f>
        <v>-20586.511313445168</v>
      </c>
      <c r="FF52" s="1847"/>
      <c r="FG52" s="1847">
        <f t="shared" ref="FG52" si="16454">-FG51*$C$52</f>
        <v>-21101.174096281295</v>
      </c>
      <c r="FH52" s="1847"/>
      <c r="FI52" s="1847">
        <f t="shared" ref="FI52" si="16455">-FI51*$C$52</f>
        <v>-21628.703448688324</v>
      </c>
      <c r="FJ52" s="1847"/>
      <c r="FK52" s="1847">
        <f t="shared" ref="FK52" si="16456">-FK51*$C$52</f>
        <v>-22169.421034905528</v>
      </c>
      <c r="FL52" s="1847"/>
      <c r="FM52" s="1847">
        <f t="shared" ref="FM52" si="16457">-FM51*$C$52</f>
        <v>-22723.656560778163</v>
      </c>
      <c r="FN52" s="1847"/>
      <c r="FO52" s="1847">
        <f t="shared" ref="FO52" si="16458">-FO51*$C$52</f>
        <v>-23291.747974797614</v>
      </c>
      <c r="FP52" s="1847"/>
      <c r="FQ52" s="1847">
        <f t="shared" ref="FQ52" si="16459">-FQ51*$C$52</f>
        <v>-23874.041674167551</v>
      </c>
      <c r="FR52" s="1847"/>
      <c r="FS52" s="1847">
        <f t="shared" ref="FS52" si="16460">-FS51*$C$52</f>
        <v>-24470.892716021739</v>
      </c>
      <c r="FT52" s="1847"/>
      <c r="FU52" s="1847">
        <f t="shared" ref="FU52" si="16461">-FU51*$C$52</f>
        <v>-25082.66503392228</v>
      </c>
      <c r="FV52" s="1847"/>
      <c r="FW52" s="1847">
        <f t="shared" ref="FW52" si="16462">-FW51*$C$52</f>
        <v>-25709.731659770336</v>
      </c>
      <c r="FX52" s="1847"/>
      <c r="FY52" s="1847">
        <f t="shared" ref="FY52" si="16463">-FY51*$C$52</f>
        <v>-26352.47495126459</v>
      </c>
      <c r="FZ52" s="1847"/>
      <c r="GA52" s="1847">
        <f t="shared" ref="GA52" si="16464">-GA51*$C$52</f>
        <v>-27011.286825046202</v>
      </c>
      <c r="GB52" s="1847"/>
      <c r="GC52" s="1847">
        <f t="shared" ref="GC52" si="16465">-GC51*$C$52</f>
        <v>-27686.568995672355</v>
      </c>
      <c r="GD52" s="1847"/>
      <c r="GE52" s="1847">
        <f t="shared" ref="GE52" si="16466">-GE51*$C$52</f>
        <v>-28378.733220564161</v>
      </c>
      <c r="GF52" s="1847"/>
      <c r="GG52" s="1847">
        <f t="shared" ref="GG52" si="16467">-GG51*$C$52</f>
        <v>-29088.201551078262</v>
      </c>
      <c r="GH52" s="1847"/>
      <c r="GI52" s="1847">
        <f t="shared" ref="GI52" si="16468">-GI51*$C$52</f>
        <v>-29815.406589855214</v>
      </c>
      <c r="GJ52" s="1847"/>
      <c r="GK52" s="1847">
        <f t="shared" ref="GK52" si="16469">-GK51*$C$52</f>
        <v>-30560.791754601592</v>
      </c>
      <c r="GL52" s="1847"/>
      <c r="GM52" s="1847">
        <f t="shared" ref="GM52" si="16470">-GM51*$C$52</f>
        <v>-31324.81154846663</v>
      </c>
      <c r="GN52" s="1847"/>
      <c r="GO52" s="1847">
        <f t="shared" ref="GO52" si="16471">-GO51*$C$52</f>
        <v>-32107.931837178294</v>
      </c>
      <c r="GP52" s="1847"/>
      <c r="GQ52" s="1847">
        <f t="shared" ref="GQ52" si="16472">-GQ51*$C$52</f>
        <v>-32910.630133107748</v>
      </c>
      <c r="GR52" s="1847"/>
      <c r="GS52" s="1847">
        <f t="shared" ref="GS52" si="16473">-GS51*$C$52</f>
        <v>-33733.395886435443</v>
      </c>
      <c r="GT52" s="1847"/>
      <c r="GU52" s="1847">
        <f t="shared" ref="GU52" si="16474">-GU51*$C$52</f>
        <v>-34576.730783596329</v>
      </c>
      <c r="GV52" s="1847"/>
      <c r="GW52" s="1847">
        <f t="shared" ref="GW52" si="16475">-GW51*$C$52</f>
        <v>-35441.149053186236</v>
      </c>
      <c r="GX52" s="1847"/>
      <c r="GY52" s="1847">
        <f t="shared" ref="GY52" si="16476">-GY51*$C$52</f>
        <v>-36327.177779515892</v>
      </c>
      <c r="GZ52" s="1847"/>
      <c r="HA52" s="1847">
        <f t="shared" ref="HA52" si="16477">-HA51*$C$52</f>
        <v>-37235.357224003783</v>
      </c>
      <c r="HB52" s="1847"/>
      <c r="HC52" s="1847">
        <f t="shared" ref="HC52" si="16478">-HC51*$C$52</f>
        <v>-38166.241154603871</v>
      </c>
      <c r="HD52" s="1847"/>
      <c r="HE52" s="1847">
        <f t="shared" ref="HE52" si="16479">-HE51*$C$52</f>
        <v>-39120.397183468966</v>
      </c>
      <c r="HF52" s="1847"/>
      <c r="HG52" s="1847">
        <f t="shared" ref="HG52" si="16480">-HG51*$C$52</f>
        <v>-40098.407113055684</v>
      </c>
      <c r="HH52" s="1847"/>
      <c r="HI52" s="1847">
        <f t="shared" ref="HI52" si="16481">-HI51*$C$52</f>
        <v>-41100.867290882074</v>
      </c>
      <c r="HJ52" s="1847"/>
      <c r="HK52" s="1847">
        <f t="shared" ref="HK52" si="16482">-HK51*$C$52</f>
        <v>-42128.38897315412</v>
      </c>
      <c r="HL52" s="1847"/>
      <c r="HM52" s="1847">
        <f t="shared" ref="HM52" si="16483">-HM51*$C$52</f>
        <v>-43181.598697482972</v>
      </c>
      <c r="HN52" s="1847"/>
      <c r="HO52" s="1847">
        <f t="shared" ref="HO52" si="16484">-HO51*$C$52</f>
        <v>-44261.138664920043</v>
      </c>
      <c r="HP52" s="1847"/>
      <c r="HQ52" s="1847">
        <f t="shared" ref="HQ52" si="16485">-HQ51*$C$52</f>
        <v>-45367.667131543043</v>
      </c>
      <c r="HR52" s="1847"/>
      <c r="HS52" s="1847">
        <f t="shared" ref="HS52" si="16486">-HS51*$C$52</f>
        <v>-46501.858809831618</v>
      </c>
      <c r="HT52" s="1847"/>
      <c r="HU52" s="1847">
        <f t="shared" ref="HU52" si="16487">-HU51*$C$52</f>
        <v>-47664.405280077401</v>
      </c>
      <c r="HV52" s="1847"/>
      <c r="HW52" s="1847">
        <f t="shared" ref="HW52" si="16488">-HW51*$C$52</f>
        <v>-48856.01541207933</v>
      </c>
      <c r="HX52" s="1847"/>
      <c r="HY52" s="1847">
        <f t="shared" ref="HY52" si="16489">-HY51*$C$52</f>
        <v>-50077.415797381313</v>
      </c>
      <c r="HZ52" s="1847"/>
      <c r="IA52" s="1847">
        <f t="shared" ref="IA52" si="16490">-IA51*$C$52</f>
        <v>-51329.351192315844</v>
      </c>
      <c r="IB52" s="1847"/>
      <c r="IC52" s="1847">
        <f t="shared" ref="IC52" si="16491">-IC51*$C$52</f>
        <v>-52612.584972123732</v>
      </c>
      <c r="ID52" s="1847"/>
      <c r="IE52" s="1847">
        <f t="shared" ref="IE52" si="16492">-IE51*$C$52</f>
        <v>-53927.899596426818</v>
      </c>
      <c r="IF52" s="1847"/>
      <c r="IG52" s="1847">
        <f t="shared" ref="IG52" si="16493">-IG51*$C$52</f>
        <v>-55276.097086337482</v>
      </c>
      <c r="IH52" s="1847"/>
      <c r="II52" s="1847">
        <f t="shared" ref="II52" si="16494">-II51*$C$52</f>
        <v>-56657.999513495917</v>
      </c>
      <c r="IJ52" s="1847"/>
      <c r="IK52" s="1847">
        <f t="shared" ref="IK52" si="16495">-IK51*$C$52</f>
        <v>-58074.449501333307</v>
      </c>
      <c r="IL52" s="1847"/>
      <c r="IM52" s="1847">
        <f t="shared" ref="IM52" si="16496">-IM51*$C$52</f>
        <v>-59526.310738866632</v>
      </c>
      <c r="IN52" s="1847"/>
      <c r="IO52" s="1847">
        <f t="shared" ref="IO52" si="16497">-IO51*$C$52</f>
        <v>-61014.468507338293</v>
      </c>
      <c r="IP52" s="1847"/>
      <c r="IQ52" s="1847">
        <f t="shared" ref="IQ52" si="16498">-IQ51*$C$52</f>
        <v>-62539.830220021744</v>
      </c>
      <c r="IR52" s="1847"/>
      <c r="IS52" s="1847">
        <f t="shared" ref="IS52" si="16499">-IS51*$C$52</f>
        <v>-64103.325975522283</v>
      </c>
      <c r="IT52" s="1847"/>
      <c r="IU52" s="1847">
        <f t="shared" ref="IU52" si="16500">-IU51*$C$52</f>
        <v>-65705.909124910337</v>
      </c>
      <c r="IV52" s="1847"/>
      <c r="IW52" s="1847">
        <f t="shared" ref="IW52" si="16501">-IW51*$C$52</f>
        <v>-67348.556853033093</v>
      </c>
      <c r="IX52" s="1847"/>
      <c r="IY52" s="1847">
        <f t="shared" ref="IY52" si="16502">-IY51*$C$52</f>
        <v>-69032.270774358913</v>
      </c>
      <c r="IZ52" s="1847"/>
      <c r="JA52" s="1847">
        <f t="shared" ref="JA52" si="16503">-JA51*$C$52</f>
        <v>-70758.077543717882</v>
      </c>
      <c r="JB52" s="1847"/>
      <c r="JC52" s="1847">
        <f t="shared" ref="JC52" si="16504">-JC51*$C$52</f>
        <v>-72527.029482310827</v>
      </c>
      <c r="JD52" s="1847"/>
      <c r="JE52" s="1847">
        <f t="shared" ref="JE52" si="16505">-JE51*$C$52</f>
        <v>-74340.205219368596</v>
      </c>
      <c r="JF52" s="1847"/>
      <c r="JG52" s="1847">
        <f t="shared" ref="JG52" si="16506">-JG51*$C$52</f>
        <v>-76198.710349852801</v>
      </c>
      <c r="JH52" s="1847"/>
      <c r="JI52" s="1847">
        <f t="shared" ref="JI52" si="16507">-JI51*$C$52</f>
        <v>-78103.67810859911</v>
      </c>
      <c r="JJ52" s="1847"/>
      <c r="JK52" s="1847">
        <f t="shared" ref="JK52" si="16508">-JK51*$C$52</f>
        <v>-80056.270061314077</v>
      </c>
      <c r="JL52" s="1847"/>
      <c r="JM52" s="1847">
        <f t="shared" ref="JM52" si="16509">-JM51*$C$52</f>
        <v>-82057.676812846927</v>
      </c>
      <c r="JN52" s="1847"/>
      <c r="JO52" s="1847">
        <f t="shared" ref="JO52" si="16510">-JO51*$C$52</f>
        <v>-84109.118733168099</v>
      </c>
      <c r="JP52" s="1847"/>
      <c r="JQ52" s="1847">
        <f t="shared" ref="JQ52" si="16511">-JQ51*$C$52</f>
        <v>-86211.846701497299</v>
      </c>
      <c r="JR52" s="1847"/>
      <c r="JS52" s="1847">
        <f t="shared" ref="JS52" si="16512">-JS51*$C$52</f>
        <v>-88367.142869034724</v>
      </c>
      <c r="JT52" s="1847"/>
      <c r="JU52" s="1847">
        <f t="shared" ref="JU52" si="16513">-JU51*$C$52</f>
        <v>-90576.321440760585</v>
      </c>
      <c r="JV52" s="1847"/>
      <c r="JW52" s="1847">
        <f t="shared" ref="JW52" si="16514">-JW51*$C$52</f>
        <v>-92840.729476779597</v>
      </c>
      <c r="JX52" s="1847"/>
      <c r="JY52" s="1847">
        <f t="shared" ref="JY52" si="16515">-JY51*$C$52</f>
        <v>-95161.747713699078</v>
      </c>
      <c r="JZ52" s="1847"/>
      <c r="KA52" s="1847">
        <f t="shared" ref="KA52" si="16516">-KA51*$C$52</f>
        <v>-97540.791406541553</v>
      </c>
      <c r="KB52" s="1847"/>
      <c r="KC52" s="1847">
        <f t="shared" ref="KC52" si="16517">-KC51*$C$52</f>
        <v>-99979.311191705085</v>
      </c>
      <c r="KD52" s="1847"/>
      <c r="KE52" s="1847">
        <f t="shared" ref="KE52" si="16518">-KE51*$C$52</f>
        <v>-102478.7939714977</v>
      </c>
      <c r="KF52" s="1847"/>
      <c r="KG52" s="1847">
        <f t="shared" ref="KG52" si="16519">-KG51*$C$52</f>
        <v>-105040.76382078513</v>
      </c>
      <c r="KH52" s="1847"/>
      <c r="KI52" s="1847">
        <f t="shared" ref="KI52" si="16520">-KI51*$C$52</f>
        <v>-107666.78291630474</v>
      </c>
      <c r="KJ52" s="1847"/>
      <c r="KK52" s="1847">
        <f t="shared" ref="KK52" si="16521">-KK51*$C$52</f>
        <v>-110358.45248921234</v>
      </c>
      <c r="KL52" s="1847"/>
      <c r="KM52" s="1847">
        <f t="shared" ref="KM52" si="16522">-KM51*$C$52</f>
        <v>-113117.41380144264</v>
      </c>
      <c r="KN52" s="1847"/>
      <c r="KO52" s="1847">
        <f t="shared" ref="KO52" si="16523">-KO51*$C$52</f>
        <v>-115945.34914647869</v>
      </c>
      <c r="KP52" s="1847"/>
      <c r="KQ52" s="1847">
        <f t="shared" ref="KQ52" si="16524">-KQ51*$C$52</f>
        <v>-118843.98287514065</v>
      </c>
      <c r="KR52" s="1847"/>
      <c r="KS52" s="1847">
        <f t="shared" ref="KS52" si="16525">-KS51*$C$52</f>
        <v>-121815.08244701916</v>
      </c>
      <c r="KT52" s="1847"/>
      <c r="KU52" s="1847">
        <f t="shared" ref="KU52" si="16526">-KU51*$C$52</f>
        <v>-124860.45950819463</v>
      </c>
      <c r="KV52" s="1847"/>
      <c r="KW52" s="1847">
        <f t="shared" ref="KW52" si="16527">-KW51*$C$52</f>
        <v>-127981.97099589949</v>
      </c>
      <c r="KX52" s="1847"/>
      <c r="KY52" s="1847">
        <f t="shared" ref="KY52" si="16528">-KY51*$C$52</f>
        <v>-131181.52027079696</v>
      </c>
      <c r="KZ52" s="1847"/>
      <c r="LA52" s="1847">
        <f t="shared" ref="LA52" si="16529">-LA51*$C$52</f>
        <v>-134461.05827756686</v>
      </c>
      <c r="LB52" s="1847"/>
      <c r="LC52" s="1847">
        <f t="shared" ref="LC52" si="16530">-LC51*$C$52</f>
        <v>-137822.58473450603</v>
      </c>
      <c r="LD52" s="1847"/>
      <c r="LE52" s="1847">
        <f t="shared" ref="LE52" si="16531">-LE51*$C$52</f>
        <v>-141268.14935286867</v>
      </c>
      <c r="LF52" s="1847"/>
      <c r="LG52" s="1847">
        <f t="shared" ref="LG52" si="16532">-LG51*$C$52</f>
        <v>-144799.85308669036</v>
      </c>
      <c r="LH52" s="1847"/>
      <c r="LI52" s="1847">
        <f t="shared" ref="LI52" si="16533">-LI51*$C$52</f>
        <v>-148419.84941385762</v>
      </c>
      <c r="LJ52" s="1847"/>
      <c r="LK52" s="1847">
        <f t="shared" ref="LK52" si="16534">-LK51*$C$52</f>
        <v>-152130.34564920404</v>
      </c>
      <c r="LL52" s="1847"/>
      <c r="LM52" s="1847">
        <f t="shared" ref="LM52" si="16535">-LM51*$C$52</f>
        <v>-155933.60429043413</v>
      </c>
      <c r="LN52" s="1847"/>
      <c r="LO52" s="1847">
        <f t="shared" ref="LO52" si="16536">-LO51*$C$52</f>
        <v>-159831.94439769496</v>
      </c>
      <c r="LP52" s="1847"/>
      <c r="LQ52" s="1847">
        <f t="shared" ref="LQ52" si="16537">-LQ51*$C$52</f>
        <v>-163827.74300763733</v>
      </c>
      <c r="LR52" s="1847"/>
      <c r="LS52" s="1847">
        <f t="shared" ref="LS52" si="16538">-LS51*$C$52</f>
        <v>-167923.43658282823</v>
      </c>
      <c r="LT52" s="1847"/>
      <c r="LU52" s="1847">
        <f t="shared" ref="LU52" si="16539">-LU51*$C$52</f>
        <v>-172121.52249739892</v>
      </c>
      <c r="LV52" s="1847"/>
      <c r="LW52" s="1847">
        <f t="shared" ref="LW52" si="16540">-LW51*$C$52</f>
        <v>-176424.56055983389</v>
      </c>
      <c r="LX52" s="1847"/>
      <c r="LY52" s="1847">
        <f t="shared" ref="LY52" si="16541">-LY51*$C$52</f>
        <v>-180835.17457382972</v>
      </c>
      <c r="LZ52" s="1847"/>
      <c r="MA52" s="1847">
        <f t="shared" ref="MA52" si="16542">-MA51*$C$52</f>
        <v>-185356.05393817544</v>
      </c>
      <c r="MB52" s="1847"/>
      <c r="MC52" s="1847">
        <f t="shared" ref="MC52" si="16543">-MC51*$C$52</f>
        <v>-189989.95528662982</v>
      </c>
      <c r="MD52" s="1847"/>
      <c r="ME52" s="1847">
        <f t="shared" ref="ME52" si="16544">-ME51*$C$52</f>
        <v>-194739.70416879555</v>
      </c>
      <c r="MF52" s="1847"/>
      <c r="MG52" s="1847">
        <f t="shared" ref="MG52" si="16545">-MG51*$C$52</f>
        <v>-199608.19677301543</v>
      </c>
      <c r="MH52" s="1847"/>
      <c r="MI52" s="1847">
        <f t="shared" ref="MI52" si="16546">-MI51*$C$52</f>
        <v>-204598.40169234079</v>
      </c>
      <c r="MJ52" s="1847"/>
      <c r="MK52" s="1847">
        <f t="shared" ref="MK52" si="16547">-MK51*$C$52</f>
        <v>-209713.36173464928</v>
      </c>
      <c r="ML52" s="1847"/>
      <c r="MM52" s="1847">
        <f t="shared" ref="MM52" si="16548">-MM51*$C$52</f>
        <v>-214956.19577801551</v>
      </c>
      <c r="MN52" s="1847"/>
      <c r="MO52" s="1847">
        <f t="shared" ref="MO52" si="16549">-MO51*$C$52</f>
        <v>-220330.10067246587</v>
      </c>
      <c r="MP52" s="1847"/>
      <c r="MQ52" s="1847">
        <f t="shared" ref="MQ52" si="16550">-MQ51*$C$52</f>
        <v>-225838.35318927749</v>
      </c>
      <c r="MR52" s="1847"/>
      <c r="MS52" s="1847">
        <f t="shared" ref="MS52" si="16551">-MS51*$C$52</f>
        <v>-231484.31201900941</v>
      </c>
      <c r="MT52" s="1847"/>
      <c r="MU52" s="1847">
        <f t="shared" ref="MU52" si="16552">-MU51*$C$52</f>
        <v>-237271.41981948461</v>
      </c>
      <c r="MV52" s="1847"/>
      <c r="MW52" s="1847">
        <f t="shared" ref="MW52" si="16553">-MW51*$C$52</f>
        <v>-243203.20531497171</v>
      </c>
      <c r="MX52" s="1847"/>
      <c r="MY52" s="1847">
        <f t="shared" ref="MY52" si="16554">-MY51*$C$52</f>
        <v>-249283.28544784599</v>
      </c>
      <c r="MZ52" s="1847"/>
      <c r="NA52" s="1847">
        <f t="shared" ref="NA52" si="16555">-NA51*$C$52</f>
        <v>-255515.36758404211</v>
      </c>
      <c r="NB52" s="1847"/>
      <c r="NC52" s="1847">
        <f t="shared" ref="NC52" si="16556">-NC51*$C$52</f>
        <v>-261903.25177364313</v>
      </c>
      <c r="ND52" s="1847"/>
      <c r="NE52" s="1847">
        <f t="shared" ref="NE52" si="16557">-NE51*$C$52</f>
        <v>-268450.8330679842</v>
      </c>
      <c r="NF52" s="1847"/>
      <c r="NG52" s="1847">
        <f t="shared" ref="NG52" si="16558">-NG51*$C$52</f>
        <v>-275162.10389468377</v>
      </c>
      <c r="NH52" s="1847"/>
      <c r="NI52" s="1847">
        <f t="shared" ref="NI52" si="16559">-NI51*$C$52</f>
        <v>-282041.15649205085</v>
      </c>
      <c r="NJ52" s="1847"/>
      <c r="NK52" s="1847">
        <f t="shared" ref="NK52" si="16560">-NK51*$C$52</f>
        <v>-289092.18540435209</v>
      </c>
      <c r="NL52" s="1847"/>
      <c r="NM52" s="1847">
        <f t="shared" ref="NM52" si="16561">-NM51*$C$52</f>
        <v>-296319.49003946088</v>
      </c>
      <c r="NN52" s="1847"/>
      <c r="NO52" s="1847">
        <f t="shared" ref="NO52" si="16562">-NO51*$C$52</f>
        <v>-303727.47729044739</v>
      </c>
      <c r="NP52" s="1847"/>
      <c r="NQ52" s="1847">
        <f t="shared" ref="NQ52" si="16563">-NQ51*$C$52</f>
        <v>-311320.66422270855</v>
      </c>
      <c r="NR52" s="1847"/>
      <c r="NS52" s="1847">
        <f t="shared" ref="NS52" si="16564">-NS51*$C$52</f>
        <v>-319103.68082827626</v>
      </c>
      <c r="NT52" s="1847"/>
      <c r="NU52" s="1847">
        <f t="shared" ref="NU52" si="16565">-NU51*$C$52</f>
        <v>-327081.27284898312</v>
      </c>
      <c r="NV52" s="1847"/>
      <c r="NW52" s="1847">
        <f t="shared" ref="NW52" si="16566">-NW51*$C$52</f>
        <v>-335258.30467020767</v>
      </c>
      <c r="NX52" s="1847"/>
      <c r="NY52" s="1847">
        <f t="shared" ref="NY52" si="16567">-NY51*$C$52</f>
        <v>-343639.76228696282</v>
      </c>
      <c r="NZ52" s="1847"/>
      <c r="OA52" s="1847">
        <f t="shared" ref="OA52" si="16568">-OA51*$C$52</f>
        <v>-352230.75634413684</v>
      </c>
      <c r="OB52" s="1847"/>
      <c r="OC52" s="1847">
        <f t="shared" ref="OC52" si="16569">-OC51*$C$52</f>
        <v>-361036.52525274025</v>
      </c>
      <c r="OD52" s="1847"/>
      <c r="OE52" s="1847">
        <f t="shared" ref="OE52" si="16570">-OE51*$C$52</f>
        <v>-370062.43838405871</v>
      </c>
      <c r="OF52" s="1847"/>
      <c r="OG52" s="1847">
        <f t="shared" ref="OG52" si="16571">-OG51*$C$52</f>
        <v>-379313.99934366014</v>
      </c>
      <c r="OH52" s="1847"/>
      <c r="OI52" s="1847">
        <f t="shared" ref="OI52" si="16572">-OI51*$C$52</f>
        <v>-388796.84932725161</v>
      </c>
      <c r="OJ52" s="1847"/>
      <c r="OK52" s="1847">
        <f t="shared" ref="OK52" si="16573">-OK51*$C$52</f>
        <v>-398516.77056043287</v>
      </c>
      <c r="OL52" s="1847"/>
      <c r="OM52" s="1847">
        <f t="shared" ref="OM52" si="16574">-OM51*$C$52</f>
        <v>-408479.68982444366</v>
      </c>
      <c r="ON52" s="1847"/>
      <c r="OO52" s="1847">
        <f t="shared" ref="OO52" si="16575">-OO51*$C$52</f>
        <v>-418691.6820700547</v>
      </c>
      <c r="OP52" s="1847"/>
      <c r="OQ52" s="1847">
        <f t="shared" ref="OQ52" si="16576">-OQ51*$C$52</f>
        <v>-429158.97412180604</v>
      </c>
      <c r="OR52" s="1847"/>
      <c r="OS52" s="1847">
        <f t="shared" ref="OS52" si="16577">-OS51*$C$52</f>
        <v>-439887.94847485115</v>
      </c>
      <c r="OT52" s="1847"/>
      <c r="OU52" s="1847">
        <f t="shared" ref="OU52" si="16578">-OU51*$C$52</f>
        <v>-450885.14718672237</v>
      </c>
      <c r="OV52" s="1847"/>
      <c r="OW52" s="1847">
        <f t="shared" ref="OW52" si="16579">-OW51*$C$52</f>
        <v>-462157.27586639038</v>
      </c>
      <c r="OX52" s="1847"/>
      <c r="OY52" s="1847">
        <f t="shared" ref="OY52" si="16580">-OY51*$C$52</f>
        <v>-473711.2077630501</v>
      </c>
      <c r="OZ52" s="1847"/>
      <c r="PA52" s="1847">
        <f t="shared" ref="PA52" si="16581">-PA51*$C$52</f>
        <v>-485553.98795712629</v>
      </c>
      <c r="PB52" s="1847"/>
      <c r="PC52" s="1847">
        <f t="shared" ref="PC52" si="16582">-PC51*$C$52</f>
        <v>-497692.83765605441</v>
      </c>
      <c r="PD52" s="1847"/>
      <c r="PE52" s="1847">
        <f t="shared" ref="PE52" si="16583">-PE51*$C$52</f>
        <v>-510135.15859745571</v>
      </c>
      <c r="PF52" s="1847"/>
      <c r="PG52" s="1847">
        <f t="shared" ref="PG52" si="16584">-PG51*$C$52</f>
        <v>-522888.53756239207</v>
      </c>
      <c r="PH52" s="1847"/>
      <c r="PI52" s="1847">
        <f t="shared" ref="PI52" si="16585">-PI51*$C$52</f>
        <v>-535960.75100145186</v>
      </c>
      <c r="PJ52" s="1847"/>
      <c r="PK52" s="1847">
        <f t="shared" ref="PK52" si="16586">-PK51*$C$52</f>
        <v>-549359.76977648807</v>
      </c>
      <c r="PL52" s="1847"/>
      <c r="PM52" s="1847">
        <f t="shared" ref="PM52" si="16587">-PM51*$C$52</f>
        <v>-563093.76402090024</v>
      </c>
      <c r="PN52" s="1847"/>
      <c r="PO52" s="1847">
        <f t="shared" ref="PO52" si="16588">-PO51*$C$52</f>
        <v>-577171.1081214227</v>
      </c>
      <c r="PP52" s="1847"/>
      <c r="PQ52" s="1847">
        <f t="shared" ref="PQ52" si="16589">-PQ51*$C$52</f>
        <v>-591600.38582445821</v>
      </c>
      <c r="PR52" s="1847"/>
      <c r="PS52" s="1847">
        <f t="shared" ref="PS52" si="16590">-PS51*$C$52</f>
        <v>-606390.3954700696</v>
      </c>
      <c r="PT52" s="1847"/>
      <c r="PU52" s="1847">
        <f t="shared" ref="PU52" si="16591">-PU51*$C$52</f>
        <v>-621550.15535682125</v>
      </c>
      <c r="PV52" s="1847"/>
      <c r="PW52" s="1847">
        <f t="shared" ref="PW52" si="16592">-PW51*$C$52</f>
        <v>-637088.90924074175</v>
      </c>
      <c r="PX52" s="1847"/>
      <c r="PY52" s="1847">
        <f t="shared" ref="PY52" si="16593">-PY51*$C$52</f>
        <v>-653016.13197176019</v>
      </c>
      <c r="PZ52" s="1847"/>
      <c r="QA52" s="1847">
        <f t="shared" ref="QA52" si="16594">-QA51*$C$52</f>
        <v>-669341.53527105413</v>
      </c>
      <c r="QB52" s="1847"/>
      <c r="QC52" s="1847">
        <f t="shared" ref="QC52" si="16595">-QC51*$C$52</f>
        <v>-686075.07365283044</v>
      </c>
      <c r="QD52" s="1847"/>
      <c r="QE52" s="1847">
        <f t="shared" ref="QE52" si="16596">-QE51*$C$52</f>
        <v>-703226.9504941511</v>
      </c>
      <c r="QF52" s="1847"/>
      <c r="QG52" s="1847">
        <f t="shared" ref="QG52" si="16597">-QG51*$C$52</f>
        <v>-720807.62425650482</v>
      </c>
      <c r="QH52" s="1847"/>
      <c r="QI52" s="1847">
        <f t="shared" ref="QI52" si="16598">-QI51*$C$52</f>
        <v>-738827.81486291741</v>
      </c>
      <c r="QJ52" s="1847"/>
      <c r="QK52" s="1847">
        <f t="shared" ref="QK52" si="16599">-QK51*$C$52</f>
        <v>-757298.51023449027</v>
      </c>
      <c r="QL52" s="1847"/>
      <c r="QM52" s="1847">
        <f t="shared" ref="QM52" si="16600">-QM51*$C$52</f>
        <v>-776230.97299035243</v>
      </c>
      <c r="QN52" s="1847"/>
      <c r="QO52" s="1847">
        <f t="shared" ref="QO52" si="16601">-QO51*$C$52</f>
        <v>-795636.74731511122</v>
      </c>
      <c r="QP52" s="1847"/>
      <c r="QQ52" s="1847">
        <f t="shared" ref="QQ52" si="16602">-QQ51*$C$52</f>
        <v>-815527.66599798889</v>
      </c>
      <c r="QR52" s="1847"/>
      <c r="QS52" s="1847">
        <f t="shared" ref="QS52" si="16603">-QS51*$C$52</f>
        <v>-835915.85764793854</v>
      </c>
      <c r="QT52" s="1847"/>
      <c r="QU52" s="1847">
        <f t="shared" ref="QU52" si="16604">-QU51*$C$52</f>
        <v>-856813.75408913696</v>
      </c>
      <c r="QV52" s="1847"/>
      <c r="QW52" s="1847">
        <f t="shared" ref="QW52" si="16605">-QW51*$C$52</f>
        <v>-878234.09794136533</v>
      </c>
      <c r="QX52" s="1847"/>
      <c r="QY52" s="1847">
        <f t="shared" ref="QY52" si="16606">-QY51*$C$52</f>
        <v>-900189.95038989943</v>
      </c>
      <c r="QZ52" s="1847"/>
      <c r="RA52" s="1847">
        <f t="shared" ref="RA52" si="16607">-RA51*$C$52</f>
        <v>-922694.6991496468</v>
      </c>
      <c r="RB52" s="1847"/>
      <c r="RC52" s="1847">
        <f t="shared" ref="RC52" si="16608">-RC51*$C$52</f>
        <v>-945762.0666283879</v>
      </c>
      <c r="RD52" s="1847"/>
      <c r="RE52" s="1847">
        <f t="shared" ref="RE52" si="16609">-RE51*$C$52</f>
        <v>-969406.11829409748</v>
      </c>
      <c r="RF52" s="1847"/>
      <c r="RG52" s="1847">
        <f t="shared" ref="RG52" si="16610">-RG51*$C$52</f>
        <v>-993641.27125144983</v>
      </c>
      <c r="RH52" s="1847"/>
      <c r="RI52" s="1847">
        <f t="shared" ref="RI52" si="16611">-RI51*$C$52</f>
        <v>-1018482.3030327359</v>
      </c>
      <c r="RJ52" s="1847"/>
      <c r="RK52" s="1847">
        <f t="shared" ref="RK52" si="16612">-RK51*$C$52</f>
        <v>-1043944.3606085542</v>
      </c>
      <c r="RL52" s="1847"/>
      <c r="RM52" s="1847">
        <f t="shared" ref="RM52" si="16613">-RM51*$C$52</f>
        <v>-1070042.969623768</v>
      </c>
      <c r="RN52" s="1847"/>
      <c r="RO52" s="1847">
        <f t="shared" ref="RO52" si="16614">-RO51*$C$52</f>
        <v>-1096794.0438643622</v>
      </c>
      <c r="RP52" s="1847"/>
      <c r="RQ52" s="1847">
        <f t="shared" ref="RQ52" si="16615">-RQ51*$C$52</f>
        <v>-1124213.8949609711</v>
      </c>
      <c r="RR52" s="1847"/>
      <c r="RS52" s="1847">
        <f t="shared" ref="RS52" si="16616">-RS51*$C$52</f>
        <v>-1152319.2423349952</v>
      </c>
      <c r="RT52" s="1847"/>
      <c r="RU52" s="1847">
        <f t="shared" ref="RU52" si="16617">-RU51*$C$52</f>
        <v>-1181127.2233933699</v>
      </c>
      <c r="RV52" s="1847"/>
      <c r="RW52" s="1847">
        <f t="shared" ref="RW52" si="16618">-RW51*$C$52</f>
        <v>-1210655.4039782041</v>
      </c>
      <c r="RX52" s="1847"/>
      <c r="RY52" s="1847">
        <f t="shared" ref="RY52" si="16619">-RY51*$C$52</f>
        <v>-1240921.7890776591</v>
      </c>
      <c r="RZ52" s="1847"/>
      <c r="SA52" s="1847">
        <f t="shared" ref="SA52" si="16620">-SA51*$C$52</f>
        <v>-1271944.8338046004</v>
      </c>
      <c r="SB52" s="1847"/>
      <c r="SC52" s="1847">
        <f t="shared" ref="SC52" si="16621">-SC51*$C$52</f>
        <v>-1303743.4546497152</v>
      </c>
      <c r="SD52" s="1847"/>
      <c r="SE52" s="1847">
        <f t="shared" ref="SE52" si="16622">-SE51*$C$52</f>
        <v>-1336337.0410159579</v>
      </c>
      <c r="SF52" s="1847"/>
      <c r="SG52" s="1847">
        <f t="shared" ref="SG52" si="16623">-SG51*$C$52</f>
        <v>-1369745.4670413567</v>
      </c>
      <c r="SH52" s="1847"/>
      <c r="SI52" s="1847">
        <f t="shared" ref="SI52" si="16624">-SI51*$C$52</f>
        <v>-1403989.1037173904</v>
      </c>
      <c r="SJ52" s="1847"/>
      <c r="SK52" s="1847">
        <f t="shared" ref="SK52" si="16625">-SK51*$C$52</f>
        <v>-1439088.8313103251</v>
      </c>
      <c r="SL52" s="1847"/>
      <c r="SM52" s="1847">
        <f t="shared" ref="SM52" si="16626">-SM51*$C$52</f>
        <v>-1475066.052093083</v>
      </c>
      <c r="SN52" s="1847"/>
      <c r="SO52" s="1847">
        <f t="shared" ref="SO52" si="16627">-SO51*$C$52</f>
        <v>-1511942.70339541</v>
      </c>
      <c r="SP52" s="1847"/>
      <c r="SQ52" s="1847">
        <f t="shared" ref="SQ52" si="16628">-SQ51*$C$52</f>
        <v>-1549741.270980295</v>
      </c>
      <c r="SR52" s="1847"/>
      <c r="SS52" s="1847">
        <f t="shared" ref="SS52" si="16629">-SS51*$C$52</f>
        <v>-1588484.8027548022</v>
      </c>
      <c r="ST52" s="1847"/>
      <c r="SU52" s="1847">
        <f t="shared" ref="SU52" si="16630">-SU51*$C$52</f>
        <v>-1628196.9228236722</v>
      </c>
      <c r="SV52" s="1847"/>
      <c r="SW52" s="1847">
        <f t="shared" ref="SW52" si="16631">-SW51*$C$52</f>
        <v>-1668901.8458942638</v>
      </c>
      <c r="SX52" s="1847"/>
      <c r="SY52" s="1847">
        <f t="shared" ref="SY52" si="16632">-SY51*$C$52</f>
        <v>-1710624.3920416203</v>
      </c>
      <c r="SZ52" s="1847"/>
      <c r="TA52" s="1847">
        <f t="shared" ref="TA52" si="16633">-TA51*$C$52</f>
        <v>-1753390.0018426606</v>
      </c>
      <c r="TB52" s="1847"/>
      <c r="TC52" s="1847">
        <f t="shared" ref="TC52" si="16634">-TC51*$C$52</f>
        <v>-1797224.7518887271</v>
      </c>
      <c r="TD52" s="1847"/>
      <c r="TE52" s="1847">
        <f t="shared" ref="TE52" si="16635">-TE51*$C$52</f>
        <v>-1842155.370685945</v>
      </c>
      <c r="TF52" s="1847"/>
      <c r="TG52" s="1847">
        <f t="shared" ref="TG52" si="16636">-TG51*$C$52</f>
        <v>-1888209.2549530936</v>
      </c>
      <c r="TH52" s="1847"/>
      <c r="TI52" s="1847">
        <f t="shared" ref="TI52" si="16637">-TI51*$C$52</f>
        <v>-1935414.4863269208</v>
      </c>
      <c r="TJ52" s="1847"/>
      <c r="TK52" s="1847">
        <f t="shared" ref="TK52" si="16638">-TK51*$C$52</f>
        <v>-1983799.8484850936</v>
      </c>
      <c r="TL52" s="1847"/>
      <c r="TM52" s="1847">
        <f t="shared" ref="TM52" si="16639">-TM51*$C$52</f>
        <v>-2033394.8446972207</v>
      </c>
      <c r="TN52" s="1847"/>
      <c r="TO52" s="1847">
        <f t="shared" ref="TO52" si="16640">-TO51*$C$52</f>
        <v>-2084229.715814651</v>
      </c>
      <c r="TP52" s="1847"/>
      <c r="TQ52" s="1847">
        <f t="shared" ref="TQ52" si="16641">-TQ51*$C$52</f>
        <v>-2136335.4587100171</v>
      </c>
      <c r="TR52" s="1847"/>
      <c r="TS52" s="1847">
        <f t="shared" ref="TS52" si="16642">-TS51*$C$52</f>
        <v>-2189743.8451777673</v>
      </c>
      <c r="TT52" s="1847"/>
      <c r="TU52" s="1847">
        <f t="shared" ref="TU52" si="16643">-TU51*$C$52</f>
        <v>-2244487.4413072113</v>
      </c>
      <c r="TV52" s="1847"/>
      <c r="TW52" s="1847">
        <f t="shared" ref="TW52" si="16644">-TW51*$C$52</f>
        <v>-2300599.6273398912</v>
      </c>
      <c r="TX52" s="1847"/>
      <c r="TY52" s="1847">
        <f t="shared" ref="TY52" si="16645">-TY51*$C$52</f>
        <v>-2358114.6180233881</v>
      </c>
      <c r="TZ52" s="1847"/>
      <c r="UA52" s="1847">
        <f t="shared" ref="UA52" si="16646">-UA51*$C$52</f>
        <v>-2417067.4834739724</v>
      </c>
      <c r="UB52" s="1847"/>
      <c r="UC52" s="1847">
        <f t="shared" ref="UC52" si="16647">-UC51*$C$52</f>
        <v>-2477494.1705608214</v>
      </c>
      <c r="UD52" s="1847"/>
      <c r="UE52" s="1847">
        <f t="shared" ref="UE52" si="16648">-UE51*$C$52</f>
        <v>-2539431.5248248419</v>
      </c>
      <c r="UF52" s="1847"/>
      <c r="UG52" s="1847">
        <f t="shared" ref="UG52" si="16649">-UG51*$C$52</f>
        <v>-2602917.3129454628</v>
      </c>
      <c r="UH52" s="1847"/>
      <c r="UI52" s="1847">
        <f t="shared" ref="UI52" si="16650">-UI51*$C$52</f>
        <v>-2667990.2457690993</v>
      </c>
      <c r="UJ52" s="1847"/>
      <c r="UK52" s="1847">
        <f t="shared" ref="UK52" si="16651">-UK51*$C$52</f>
        <v>-2734690.0019133268</v>
      </c>
      <c r="UL52" s="1847"/>
      <c r="UM52" s="1847">
        <f t="shared" ref="UM52" si="16652">-UM51*$C$52</f>
        <v>-2803057.2519611595</v>
      </c>
      <c r="UN52" s="1847"/>
      <c r="UO52" s="1847">
        <f t="shared" ref="UO52" si="16653">-UO51*$C$52</f>
        <v>-2873133.6832601884</v>
      </c>
      <c r="UP52" s="1847"/>
      <c r="UQ52" s="1847">
        <f t="shared" ref="UQ52" si="16654">-UQ51*$C$52</f>
        <v>-2944962.0253416928</v>
      </c>
      <c r="UR52" s="1847"/>
      <c r="US52" s="1847">
        <f t="shared" ref="US52" si="16655">-US51*$C$52</f>
        <v>-3018586.0759752351</v>
      </c>
      <c r="UT52" s="1847"/>
      <c r="UU52" s="1847">
        <f t="shared" ref="UU52" si="16656">-UU51*$C$52</f>
        <v>-3094050.7278746157</v>
      </c>
      <c r="UV52" s="1847"/>
      <c r="UW52" s="1847">
        <f t="shared" ref="UW52" si="16657">-UW51*$C$52</f>
        <v>-3171401.9960714807</v>
      </c>
      <c r="UX52" s="1847"/>
      <c r="UY52" s="1847">
        <f t="shared" ref="UY52" si="16658">-UY51*$C$52</f>
        <v>-3250687.0459732674</v>
      </c>
      <c r="UZ52" s="1847"/>
      <c r="VA52" s="1847">
        <f t="shared" ref="VA52" si="16659">-VA51*$C$52</f>
        <v>-3331954.2221225989</v>
      </c>
      <c r="VB52" s="1847"/>
      <c r="VC52" s="1847">
        <f t="shared" ref="VC52" si="16660">-VC51*$C$52</f>
        <v>-3415253.0776756634</v>
      </c>
      <c r="VD52" s="1847"/>
      <c r="VE52" s="1847">
        <f t="shared" ref="VE52" si="16661">-VE51*$C$52</f>
        <v>-3500634.4046175545</v>
      </c>
      <c r="VF52" s="1847"/>
      <c r="VG52" s="1847">
        <f t="shared" ref="VG52" si="16662">-VG51*$C$52</f>
        <v>-3588150.2647329932</v>
      </c>
      <c r="VH52" s="1847"/>
      <c r="VI52" s="1847">
        <f t="shared" ref="VI52" si="16663">-VI51*$C$52</f>
        <v>-3677854.0213513179</v>
      </c>
      <c r="VJ52" s="1847"/>
      <c r="VK52" s="1847">
        <f t="shared" ref="VK52" si="16664">-VK51*$C$52</f>
        <v>-3769800.3718851004</v>
      </c>
      <c r="VL52" s="1847"/>
      <c r="VM52" s="1847">
        <f t="shared" ref="VM52" si="16665">-VM51*$C$52</f>
        <v>-3864045.3811822277</v>
      </c>
      <c r="VN52" s="1847"/>
      <c r="VO52" s="1847">
        <f t="shared" ref="VO52" si="16666">-VO51*$C$52</f>
        <v>-3960646.515711783</v>
      </c>
      <c r="VP52" s="1847"/>
      <c r="VQ52" s="1847">
        <f t="shared" ref="VQ52" si="16667">-VQ51*$C$52</f>
        <v>-4059662.6786045772</v>
      </c>
      <c r="VR52" s="1847"/>
      <c r="VS52" s="1847">
        <f t="shared" ref="VS52" si="16668">-VS51*$C$52</f>
        <v>-4161154.2455696911</v>
      </c>
      <c r="VT52" s="1847"/>
      <c r="VU52" s="1847">
        <f t="shared" ref="VU52" si="16669">-VU51*$C$52</f>
        <v>-4265183.1017089328</v>
      </c>
      <c r="VV52" s="1847"/>
      <c r="VW52" s="1847">
        <f t="shared" ref="VW52" si="16670">-VW51*$C$52</f>
        <v>-4371812.6792516559</v>
      </c>
      <c r="VX52" s="1847"/>
      <c r="VY52" s="1847">
        <f t="shared" ref="VY52" si="16671">-VY51*$C$52</f>
        <v>-4481107.9962329473</v>
      </c>
      <c r="VZ52" s="1847"/>
      <c r="WA52" s="1847">
        <f t="shared" ref="WA52" si="16672">-WA51*$C$52</f>
        <v>-4593135.6961387703</v>
      </c>
      <c r="WB52" s="1847"/>
      <c r="WC52" s="1847">
        <f t="shared" ref="WC52" si="16673">-WC51*$C$52</f>
        <v>-4707964.0885422388</v>
      </c>
      <c r="WD52" s="1847"/>
      <c r="WE52" s="1847">
        <f t="shared" ref="WE52" si="16674">-WE51*$C$52</f>
        <v>-4825663.1907557948</v>
      </c>
      <c r="WF52" s="1847"/>
      <c r="WG52" s="1847">
        <f t="shared" ref="WG52" si="16675">-WG51*$C$52</f>
        <v>-4946304.770524689</v>
      </c>
      <c r="WH52" s="1847"/>
      <c r="WI52" s="1847">
        <f t="shared" ref="WI52" si="16676">-WI51*$C$52</f>
        <v>-5069962.3897878062</v>
      </c>
      <c r="WJ52" s="1847"/>
      <c r="WK52" s="1847">
        <f t="shared" ref="WK52" si="16677">-WK51*$C$52</f>
        <v>-5196711.4495325005</v>
      </c>
      <c r="WL52" s="1847"/>
      <c r="WM52" s="1847">
        <f t="shared" ref="WM52" si="16678">-WM51*$C$52</f>
        <v>-5326629.2357708123</v>
      </c>
      <c r="WN52" s="1847"/>
      <c r="WO52" s="1847">
        <f t="shared" ref="WO52" si="16679">-WO51*$C$52</f>
        <v>-5459794.9666650817</v>
      </c>
      <c r="WP52" s="1847"/>
      <c r="WQ52" s="1847">
        <f t="shared" ref="WQ52" si="16680">-WQ51*$C$52</f>
        <v>-5596289.8408317082</v>
      </c>
      <c r="WR52" s="1847"/>
      <c r="WS52" s="1847">
        <f t="shared" ref="WS52" si="16681">-WS51*$C$52</f>
        <v>-5736197.0868525002</v>
      </c>
      <c r="WT52" s="1847"/>
      <c r="WU52" s="1847">
        <f t="shared" ref="WU52" si="16682">-WU51*$C$52</f>
        <v>-5879602.0140238125</v>
      </c>
      <c r="WV52" s="1847"/>
      <c r="WW52" s="1847">
        <f t="shared" ref="WW52" si="16683">-WW51*$C$52</f>
        <v>-6026592.0643744068</v>
      </c>
      <c r="WX52" s="1847"/>
      <c r="WY52" s="1847">
        <f t="shared" ref="WY52" si="16684">-WY51*$C$52</f>
        <v>-6177256.8659837665</v>
      </c>
      <c r="WZ52" s="1847"/>
      <c r="XA52" s="1847">
        <f t="shared" ref="XA52" si="16685">-XA51*$C$52</f>
        <v>-6331688.2876333604</v>
      </c>
      <c r="XB52" s="1847"/>
      <c r="XC52" s="1847">
        <f t="shared" ref="XC52" si="16686">-XC51*$C$52</f>
        <v>-6489980.4948241934</v>
      </c>
      <c r="XD52" s="1847"/>
      <c r="XE52" s="1847">
        <f t="shared" ref="XE52" si="16687">-XE51*$C$52</f>
        <v>-6652230.0071947975</v>
      </c>
      <c r="XF52" s="1847"/>
      <c r="XG52" s="1847">
        <f t="shared" ref="XG52" si="16688">-XG51*$C$52</f>
        <v>-6818535.7573746666</v>
      </c>
      <c r="XH52" s="1847"/>
      <c r="XI52" s="1847">
        <f t="shared" ref="XI52" si="16689">-XI51*$C$52</f>
        <v>-6988999.1513090329</v>
      </c>
      <c r="XJ52" s="1847"/>
      <c r="XK52" s="1847">
        <f t="shared" ref="XK52" si="16690">-XK51*$C$52</f>
        <v>-7163724.1300917584</v>
      </c>
      <c r="XL52" s="1847"/>
      <c r="XM52" s="1847">
        <f t="shared" ref="XM52" si="16691">-XM51*$C$52</f>
        <v>-7342817.233344052</v>
      </c>
      <c r="XN52" s="1847"/>
      <c r="XO52" s="1847">
        <f t="shared" ref="XO52" si="16692">-XO51*$C$52</f>
        <v>-7526387.6641776524</v>
      </c>
      <c r="XP52" s="1847"/>
      <c r="XQ52" s="1847">
        <f t="shared" ref="XQ52" si="16693">-XQ51*$C$52</f>
        <v>-7714547.3557820935</v>
      </c>
      <c r="XR52" s="1847"/>
      <c r="XS52" s="1847">
        <f t="shared" ref="XS52" si="16694">-XS51*$C$52</f>
        <v>-7907411.0396766448</v>
      </c>
      <c r="XT52" s="1847"/>
      <c r="XU52" s="1847">
        <f t="shared" ref="XU52" si="16695">-XU51*$C$52</f>
        <v>-8105096.3156685606</v>
      </c>
      <c r="XV52" s="1847"/>
      <c r="XW52" s="1847">
        <f t="shared" ref="XW52" si="16696">-XW51*$C$52</f>
        <v>-8307723.7235602736</v>
      </c>
      <c r="XX52" s="1847"/>
      <c r="XY52" s="1847">
        <f t="shared" ref="XY52" si="16697">-XY51*$C$52</f>
        <v>-8515416.8166492805</v>
      </c>
      <c r="XZ52" s="1847"/>
      <c r="YA52" s="1847">
        <f t="shared" ref="YA52" si="16698">-YA51*$C$52</f>
        <v>-8728302.2370655108</v>
      </c>
      <c r="YB52" s="1847"/>
      <c r="YC52" s="1847">
        <f t="shared" ref="YC52" si="16699">-YC51*$C$52</f>
        <v>-8946509.7929921485</v>
      </c>
      <c r="YD52" s="1847"/>
      <c r="YE52" s="1847">
        <f t="shared" ref="YE52" si="16700">-YE51*$C$52</f>
        <v>-9170172.5378169511</v>
      </c>
      <c r="YF52" s="1847"/>
      <c r="YG52" s="1847">
        <f t="shared" ref="YG52" si="16701">-YG51*$C$52</f>
        <v>-9399426.8512623738</v>
      </c>
      <c r="YH52" s="1847"/>
      <c r="YI52" s="1847">
        <f t="shared" ref="YI52" si="16702">-YI51*$C$52</f>
        <v>-9634412.5225439332</v>
      </c>
      <c r="YJ52" s="1847"/>
      <c r="YK52" s="1847">
        <f t="shared" ref="YK52" si="16703">-YK51*$C$52</f>
        <v>-9875272.8356075305</v>
      </c>
      <c r="YL52" s="1847"/>
      <c r="YM52" s="1847">
        <f t="shared" ref="YM52" si="16704">-YM51*$C$52</f>
        <v>-10122154.656497719</v>
      </c>
      <c r="YN52" s="1847"/>
      <c r="YO52" s="1847">
        <f t="shared" ref="YO52" si="16705">-YO51*$C$52</f>
        <v>-10375208.522910161</v>
      </c>
      <c r="YP52" s="1847"/>
      <c r="YQ52" s="1847">
        <f t="shared" ref="YQ52" si="16706">-YQ51*$C$52</f>
        <v>-10634588.735982914</v>
      </c>
      <c r="YR52" s="1847"/>
      <c r="YS52" s="1847">
        <f t="shared" ref="YS52" si="16707">-YS51*$C$52</f>
        <v>-10900453.454382485</v>
      </c>
      <c r="YT52" s="1847"/>
      <c r="YU52" s="1847">
        <f t="shared" ref="YU52" si="16708">-YU51*$C$52</f>
        <v>-11172964.790742045</v>
      </c>
      <c r="YV52" s="1847"/>
      <c r="YW52" s="1847">
        <f t="shared" ref="YW52" si="16709">-YW51*$C$52</f>
        <v>-11452288.910510596</v>
      </c>
      <c r="YX52" s="1847"/>
      <c r="YY52" s="1847">
        <f t="shared" ref="YY52" si="16710">-YY51*$C$52</f>
        <v>-11738596.133273359</v>
      </c>
      <c r="YZ52" s="1847"/>
      <c r="ZA52" s="1847">
        <f t="shared" ref="ZA52" si="16711">-ZA51*$C$52</f>
        <v>-12032061.036605192</v>
      </c>
      <c r="ZB52" s="1847"/>
      <c r="ZC52" s="1847">
        <f t="shared" ref="ZC52" si="16712">-ZC51*$C$52</f>
        <v>-12332862.562520321</v>
      </c>
      <c r="ZD52" s="1847"/>
      <c r="ZE52" s="1847">
        <f t="shared" ref="ZE52" si="16713">-ZE51*$C$52</f>
        <v>-12641184.126583328</v>
      </c>
      <c r="ZF52" s="1847"/>
      <c r="ZG52" s="1847">
        <f t="shared" ref="ZG52" si="16714">-ZG51*$C$52</f>
        <v>-12957213.72974791</v>
      </c>
      <c r="ZH52" s="1847"/>
      <c r="ZI52" s="1847">
        <f t="shared" ref="ZI52" si="16715">-ZI51*$C$52</f>
        <v>-13281144.072991606</v>
      </c>
      <c r="ZJ52" s="1847"/>
      <c r="ZK52" s="1847">
        <f t="shared" ref="ZK52" si="16716">-ZK51*$C$52</f>
        <v>-13613172.674816394</v>
      </c>
      <c r="ZL52" s="1847"/>
      <c r="ZM52" s="1847">
        <f t="shared" ref="ZM52" si="16717">-ZM51*$C$52</f>
        <v>-13953501.991686802</v>
      </c>
      <c r="ZN52" s="1847"/>
      <c r="ZO52" s="1847">
        <f t="shared" ref="ZO52" si="16718">-ZO51*$C$52</f>
        <v>-14302339.541478971</v>
      </c>
      <c r="ZP52" s="1847"/>
      <c r="ZQ52" s="1847">
        <f t="shared" ref="ZQ52" si="16719">-ZQ51*$C$52</f>
        <v>-14659898.030015944</v>
      </c>
      <c r="ZR52" s="1847"/>
      <c r="ZS52" s="1847">
        <f t="shared" ref="ZS52" si="16720">-ZS51*$C$52</f>
        <v>-15026395.480766341</v>
      </c>
      <c r="ZT52" s="1847"/>
      <c r="ZU52" s="1847">
        <f t="shared" ref="ZU52" si="16721">-ZU51*$C$52</f>
        <v>-15402055.367785498</v>
      </c>
      <c r="ZV52" s="1847"/>
      <c r="ZW52" s="1847">
        <f t="shared" ref="ZW52" si="16722">-ZW51*$C$52</f>
        <v>-15787106.751980135</v>
      </c>
      <c r="ZX52" s="1847"/>
      <c r="ZY52" s="1847">
        <f t="shared" ref="ZY52" si="16723">-ZY51*$C$52</f>
        <v>-16181784.420779638</v>
      </c>
      <c r="ZZ52" s="1847"/>
      <c r="AAA52" s="1847">
        <f t="shared" ref="AAA52" si="16724">-AAA51*$C$52</f>
        <v>-16586329.031299127</v>
      </c>
      <c r="AAB52" s="1847"/>
      <c r="AAC52" s="1847">
        <f t="shared" ref="AAC52" si="16725">-AAC51*$C$52</f>
        <v>-17000987.257081605</v>
      </c>
      <c r="AAD52" s="1847"/>
      <c r="AAE52" s="1847">
        <f t="shared" ref="AAE52" si="16726">-AAE51*$C$52</f>
        <v>-17426011.938508645</v>
      </c>
      <c r="AAF52" s="1847"/>
      <c r="AAG52" s="1847">
        <f t="shared" ref="AAG52" si="16727">-AAG51*$C$52</f>
        <v>-17861662.23697136</v>
      </c>
      <c r="AAH52" s="1847"/>
      <c r="AAI52" s="1847">
        <f t="shared" ref="AAI52" si="16728">-AAI51*$C$52</f>
        <v>-18308203.792895641</v>
      </c>
      <c r="AAJ52" s="1847"/>
      <c r="AAK52" s="1847">
        <f t="shared" ref="AAK52" si="16729">-AAK51*$C$52</f>
        <v>-18765908.887718029</v>
      </c>
      <c r="AAL52" s="1847"/>
      <c r="AAM52" s="1847">
        <f t="shared" ref="AAM52" si="16730">-AAM51*$C$52</f>
        <v>-19235056.60991098</v>
      </c>
      <c r="AAN52" s="1847"/>
      <c r="AAO52" s="1847">
        <f t="shared" ref="AAO52" si="16731">-AAO51*$C$52</f>
        <v>-19715933.025158752</v>
      </c>
      <c r="AAP52" s="1847"/>
      <c r="AAQ52" s="1847">
        <f t="shared" ref="AAQ52" si="16732">-AAQ51*$C$52</f>
        <v>-20208831.350787718</v>
      </c>
      <c r="AAR52" s="1847"/>
      <c r="AAS52" s="1847">
        <f t="shared" ref="AAS52" si="16733">-AAS51*$C$52</f>
        <v>-20714052.134557407</v>
      </c>
      <c r="AAT52" s="1847"/>
      <c r="AAU52" s="1847">
        <f t="shared" ref="AAU52" si="16734">-AAU51*$C$52</f>
        <v>-21231903.437921342</v>
      </c>
      <c r="AAV52" s="1847"/>
      <c r="AAW52" s="1847">
        <f t="shared" ref="AAW52" si="16735">-AAW51*$C$52</f>
        <v>-21762701.023869373</v>
      </c>
      <c r="AAX52" s="1847"/>
      <c r="AAY52" s="1847">
        <f t="shared" ref="AAY52" si="16736">-AAY51*$C$52</f>
        <v>-22306768.549466107</v>
      </c>
      <c r="AAZ52" s="1847"/>
      <c r="ABA52" s="1847">
        <f t="shared" ref="ABA52" si="16737">-ABA51*$C$52</f>
        <v>-22864437.763202757</v>
      </c>
      <c r="ABB52" s="1847"/>
      <c r="ABC52" s="1847">
        <f t="shared" ref="ABC52" si="16738">-ABC51*$C$52</f>
        <v>-23436048.707282823</v>
      </c>
      <c r="ABD52" s="1847"/>
      <c r="ABE52" s="1847">
        <f t="shared" ref="ABE52" si="16739">-ABE51*$C$52</f>
        <v>-24021949.92496489</v>
      </c>
      <c r="ABF52" s="1847"/>
      <c r="ABG52" s="1847">
        <f t="shared" ref="ABG52" si="16740">-ABG51*$C$52</f>
        <v>-24622498.673089009</v>
      </c>
      <c r="ABH52" s="1847"/>
      <c r="ABI52" s="1847">
        <f t="shared" ref="ABI52" si="16741">-ABI51*$C$52</f>
        <v>-25238061.13991623</v>
      </c>
      <c r="ABJ52" s="1847"/>
      <c r="ABK52" s="1847">
        <f t="shared" ref="ABK52" si="16742">-ABK51*$C$52</f>
        <v>-25869012.668414135</v>
      </c>
      <c r="ABL52" s="1847"/>
      <c r="ABM52" s="1847">
        <f t="shared" ref="ABM52" si="16743">-ABM51*$C$52</f>
        <v>-26515737.985124487</v>
      </c>
      <c r="ABN52" s="1847"/>
      <c r="ABO52" s="1847">
        <f t="shared" ref="ABO52" si="16744">-ABO51*$C$52</f>
        <v>-27178631.434752598</v>
      </c>
      <c r="ABP52" s="1847"/>
      <c r="ABQ52" s="1847">
        <f t="shared" ref="ABQ52" si="16745">-ABQ51*$C$52</f>
        <v>-27858097.220621411</v>
      </c>
      <c r="ABR52" s="1847"/>
      <c r="ABS52" s="1847">
        <f t="shared" ref="ABS52" si="16746">-ABS51*$C$52</f>
        <v>-28554549.651136942</v>
      </c>
      <c r="ABT52" s="1847"/>
      <c r="ABU52" s="1847">
        <f t="shared" ref="ABU52" si="16747">-ABU51*$C$52</f>
        <v>-29268413.392415363</v>
      </c>
      <c r="ABV52" s="1847"/>
      <c r="ABW52" s="1847">
        <f t="shared" ref="ABW52" si="16748">-ABW51*$C$52</f>
        <v>-30000123.727225743</v>
      </c>
      <c r="ABX52" s="1847"/>
      <c r="ABY52" s="1847">
        <f t="shared" ref="ABY52" si="16749">-ABY51*$C$52</f>
        <v>-30750126.820406385</v>
      </c>
      <c r="ABZ52" s="1847"/>
      <c r="ACA52" s="1847">
        <f t="shared" ref="ACA52" si="16750">-ACA51*$C$52</f>
        <v>-31518879.990916543</v>
      </c>
      <c r="ACB52" s="1847"/>
      <c r="ACC52" s="1847">
        <f t="shared" ref="ACC52" si="16751">-ACC51*$C$52</f>
        <v>-32306851.990689453</v>
      </c>
      <c r="ACD52" s="1847"/>
      <c r="ACE52" s="1847">
        <f t="shared" ref="ACE52" si="16752">-ACE51*$C$52</f>
        <v>-33114523.290456686</v>
      </c>
      <c r="ACF52" s="1847"/>
      <c r="ACG52" s="1847">
        <f t="shared" ref="ACG52" si="16753">-ACG51*$C$52</f>
        <v>-33942386.372718103</v>
      </c>
      <c r="ACH52" s="1847"/>
      <c r="ACI52" s="1847">
        <f t="shared" ref="ACI52" si="16754">-ACI51*$C$52</f>
        <v>-34790946.032036051</v>
      </c>
      <c r="ACJ52" s="1847"/>
      <c r="ACK52" s="1847">
        <f t="shared" ref="ACK52" si="16755">-ACK51*$C$52</f>
        <v>-35660719.68283695</v>
      </c>
      <c r="ACL52" s="1847"/>
      <c r="ACM52" s="1847">
        <f t="shared" ref="ACM52" si="16756">-ACM51*$C$52</f>
        <v>-36552237.674907871</v>
      </c>
      <c r="ACN52" s="1847"/>
      <c r="ACO52" s="1847">
        <f t="shared" ref="ACO52" si="16757">-ACO51*$C$52</f>
        <v>-37466043.616780564</v>
      </c>
      <c r="ACP52" s="1847"/>
      <c r="ACQ52" s="1847">
        <f t="shared" ref="ACQ52" si="16758">-ACQ51*$C$52</f>
        <v>-38402694.707200073</v>
      </c>
      <c r="ACR52" s="1847"/>
      <c r="ACS52" s="1847">
        <f t="shared" ref="ACS52" si="16759">-ACS51*$C$52</f>
        <v>-39362762.074880071</v>
      </c>
      <c r="ACT52" s="1847"/>
      <c r="ACU52" s="1847">
        <f t="shared" ref="ACU52" si="16760">-ACU51*$C$52</f>
        <v>-40346831.126752071</v>
      </c>
      <c r="ACV52" s="1847"/>
      <c r="ACW52" s="1847">
        <f t="shared" ref="ACW52" si="16761">-ACW51*$C$52</f>
        <v>-41355501.904920869</v>
      </c>
      <c r="ACX52" s="1847"/>
      <c r="ACY52" s="1847">
        <f t="shared" ref="ACY52" si="16762">-ACY51*$C$52</f>
        <v>-42389389.452543885</v>
      </c>
      <c r="ACZ52" s="1847"/>
      <c r="ADA52" s="1847">
        <f t="shared" ref="ADA52" si="16763">-ADA51*$C$52</f>
        <v>-43449124.188857481</v>
      </c>
      <c r="ADB52" s="1847"/>
      <c r="ADC52" s="1847">
        <f t="shared" ref="ADC52" si="16764">-ADC51*$C$52</f>
        <v>-44535352.293578915</v>
      </c>
      <c r="ADD52" s="1847"/>
      <c r="ADE52" s="1847">
        <f t="shared" ref="ADE52" si="16765">-ADE51*$C$52</f>
        <v>-45648736.100918382</v>
      </c>
      <c r="ADF52" s="1847"/>
      <c r="ADG52" s="1847">
        <f t="shared" ref="ADG52" si="16766">-ADG51*$C$52</f>
        <v>-46789954.503441341</v>
      </c>
      <c r="ADH52" s="1847"/>
      <c r="ADI52" s="1847">
        <f t="shared" ref="ADI52" si="16767">-ADI51*$C$52</f>
        <v>-47959703.36602737</v>
      </c>
      <c r="ADJ52" s="1847"/>
      <c r="ADK52" s="1847">
        <f t="shared" ref="ADK52" si="16768">-ADK51*$C$52</f>
        <v>-49158695.95017805</v>
      </c>
      <c r="ADL52" s="1847"/>
      <c r="ADM52" s="1847">
        <f t="shared" ref="ADM52" si="16769">-ADM51*$C$52</f>
        <v>-50387663.348932497</v>
      </c>
      <c r="ADN52" s="1847"/>
      <c r="ADO52" s="1847">
        <f t="shared" ref="ADO52" si="16770">-ADO51*$C$52</f>
        <v>-51647354.932655804</v>
      </c>
      <c r="ADP52" s="1847"/>
      <c r="ADQ52" s="1847">
        <f t="shared" ref="ADQ52" si="16771">-ADQ51*$C$52</f>
        <v>-52938538.805972196</v>
      </c>
      <c r="ADR52" s="1847"/>
      <c r="ADS52" s="1847">
        <f t="shared" ref="ADS52" si="16772">-ADS51*$C$52</f>
        <v>-54262002.276121497</v>
      </c>
      <c r="ADT52" s="1847"/>
      <c r="ADU52" s="1847">
        <f t="shared" ref="ADU52" si="16773">-ADU51*$C$52</f>
        <v>-55618552.333024532</v>
      </c>
      <c r="ADV52" s="1847"/>
      <c r="ADW52" s="1847">
        <f t="shared" ref="ADW52" si="16774">-ADW51*$C$52</f>
        <v>-57009016.141350143</v>
      </c>
      <c r="ADX52" s="1847"/>
      <c r="ADY52" s="1847">
        <f t="shared" ref="ADY52" si="16775">-ADY51*$C$52</f>
        <v>-58434241.544883892</v>
      </c>
      <c r="ADZ52" s="1847"/>
      <c r="AEA52" s="1847">
        <f t="shared" ref="AEA52" si="16776">-AEA51*$C$52</f>
        <v>-59895097.583505981</v>
      </c>
      <c r="AEB52" s="1847"/>
      <c r="AEC52" s="1847">
        <f t="shared" ref="AEC52" si="16777">-AEC51*$C$52</f>
        <v>-61392475.023093626</v>
      </c>
      <c r="AED52" s="1847"/>
      <c r="AEE52" s="1847">
        <f t="shared" ref="AEE52" si="16778">-AEE51*$C$52</f>
        <v>-62927286.898670964</v>
      </c>
      <c r="AEF52" s="1847"/>
      <c r="AEG52" s="1847">
        <f t="shared" ref="AEG52" si="16779">-AEG51*$C$52</f>
        <v>-64500469.071137734</v>
      </c>
      <c r="AEH52" s="1847"/>
      <c r="AEI52" s="1847">
        <f t="shared" ref="AEI52" si="16780">-AEI51*$C$52</f>
        <v>-66112980.797916174</v>
      </c>
      <c r="AEJ52" s="1847"/>
      <c r="AEK52" s="1847">
        <f t="shared" ref="AEK52" si="16781">-AEK51*$C$52</f>
        <v>-67765805.317864075</v>
      </c>
      <c r="AEL52" s="1847"/>
      <c r="AEM52" s="1847">
        <f t="shared" ref="AEM52" si="16782">-AEM51*$C$52</f>
        <v>-69459950.450810671</v>
      </c>
      <c r="AEN52" s="1847"/>
      <c r="AEO52" s="1847">
        <f t="shared" ref="AEO52" si="16783">-AEO51*$C$52</f>
        <v>-71196449.212080926</v>
      </c>
      <c r="AEP52" s="1847"/>
      <c r="AEQ52" s="1847">
        <f t="shared" ref="AEQ52" si="16784">-AEQ51*$C$52</f>
        <v>-72976360.442382947</v>
      </c>
      <c r="AER52" s="1847"/>
      <c r="AES52" s="1847">
        <f t="shared" ref="AES52" si="16785">-AES51*$C$52</f>
        <v>-74800769.453442514</v>
      </c>
      <c r="AET52" s="1847"/>
      <c r="AEU52" s="1847">
        <f t="shared" ref="AEU52" si="16786">-AEU51*$C$52</f>
        <v>-76670788.689778566</v>
      </c>
      <c r="AEV52" s="1847"/>
      <c r="AEW52" s="1847">
        <f t="shared" ref="AEW52" si="16787">-AEW51*$C$52</f>
        <v>-78587558.407023028</v>
      </c>
      <c r="AEX52" s="1847"/>
      <c r="AEY52" s="1847">
        <f t="shared" ref="AEY52" si="16788">-AEY51*$C$52</f>
        <v>-80552247.367198601</v>
      </c>
      <c r="AEZ52" s="1847"/>
      <c r="AFA52" s="1847">
        <f t="shared" ref="AFA52" si="16789">-AFA51*$C$52</f>
        <v>-82566053.551378563</v>
      </c>
      <c r="AFB52" s="1847"/>
      <c r="AFC52" s="1847">
        <f t="shared" ref="AFC52" si="16790">-AFC51*$C$52</f>
        <v>-84630204.890163019</v>
      </c>
      <c r="AFD52" s="1847"/>
      <c r="AFE52" s="1847">
        <f t="shared" ref="AFE52" si="16791">-AFE51*$C$52</f>
        <v>-86745960.012417093</v>
      </c>
      <c r="AFF52" s="1847"/>
      <c r="AFG52" s="1847">
        <f t="shared" ref="AFG52" si="16792">-AFG51*$C$52</f>
        <v>-88914609.012727514</v>
      </c>
      <c r="AFH52" s="1847"/>
      <c r="AFI52" s="1847">
        <f t="shared" ref="AFI52" si="16793">-AFI51*$C$52</f>
        <v>-91137474.238045692</v>
      </c>
      <c r="AFJ52" s="1847"/>
      <c r="AFK52" s="1847">
        <f t="shared" ref="AFK52" si="16794">-AFK51*$C$52</f>
        <v>-93415911.093996823</v>
      </c>
      <c r="AFL52" s="1847"/>
      <c r="AFM52" s="1847">
        <f t="shared" ref="AFM52" si="16795">-AFM51*$C$52</f>
        <v>-95751308.871346742</v>
      </c>
      <c r="AFN52" s="1847"/>
      <c r="AFO52" s="1847">
        <f t="shared" ref="AFO52" si="16796">-AFO51*$C$52</f>
        <v>-98145091.593130395</v>
      </c>
      <c r="AFP52" s="1847"/>
      <c r="AFQ52" s="1847">
        <f t="shared" ref="AFQ52" si="16797">-AFQ51*$C$52</f>
        <v>-100598718.88295865</v>
      </c>
      <c r="AFR52" s="1847"/>
      <c r="AFS52" s="1847">
        <f t="shared" ref="AFS52" si="16798">-AFS51*$C$52</f>
        <v>-103113686.85503261</v>
      </c>
      <c r="AFT52" s="1847"/>
      <c r="AFU52" s="1847">
        <f t="shared" ref="AFU52" si="16799">-AFU51*$C$52</f>
        <v>-105691529.02640842</v>
      </c>
      <c r="AFV52" s="1847"/>
      <c r="AFW52" s="1847">
        <f t="shared" ref="AFW52" si="16800">-AFW51*$C$52</f>
        <v>-108333817.25206862</v>
      </c>
      <c r="AFX52" s="1847"/>
      <c r="AFY52" s="1847">
        <f t="shared" ref="AFY52" si="16801">-AFY51*$C$52</f>
        <v>-111042162.68337034</v>
      </c>
      <c r="AFZ52" s="1847"/>
      <c r="AGA52" s="1847">
        <f t="shared" ref="AGA52" si="16802">-AGA51*$C$52</f>
        <v>-113818216.75045459</v>
      </c>
      <c r="AGB52" s="1847"/>
      <c r="AGC52" s="1847">
        <f t="shared" ref="AGC52" si="16803">-AGC51*$C$52</f>
        <v>-116663672.16921595</v>
      </c>
      <c r="AGD52" s="1847"/>
      <c r="AGE52" s="1847">
        <f t="shared" ref="AGE52" si="16804">-AGE51*$C$52</f>
        <v>-119580263.97344634</v>
      </c>
      <c r="AGF52" s="1847"/>
      <c r="AGG52" s="1847">
        <f t="shared" ref="AGG52" si="16805">-AGG51*$C$52</f>
        <v>-122569770.57278249</v>
      </c>
      <c r="AGH52" s="1847"/>
      <c r="AGI52" s="1847">
        <f t="shared" ref="AGI52" si="16806">-AGI51*$C$52</f>
        <v>-125634014.83710204</v>
      </c>
      <c r="AGJ52" s="1847"/>
      <c r="AGK52" s="1847">
        <f t="shared" ref="AGK52" si="16807">-AGK51*$C$52</f>
        <v>-128774865.20802958</v>
      </c>
      <c r="AGL52" s="1847"/>
      <c r="AGM52" s="1847">
        <f t="shared" ref="AGM52" si="16808">-AGM51*$C$52</f>
        <v>-131994236.83823031</v>
      </c>
      <c r="AGN52" s="1847"/>
      <c r="AGO52" s="1847">
        <f t="shared" ref="AGO52" si="16809">-AGO51*$C$52</f>
        <v>-135294092.75918606</v>
      </c>
      <c r="AGP52" s="1847"/>
      <c r="AGQ52" s="1847">
        <f t="shared" ref="AGQ52" si="16810">-AGQ51*$C$52</f>
        <v>-138676445.07816571</v>
      </c>
      <c r="AGR52" s="1847"/>
      <c r="AGS52" s="1847">
        <f t="shared" ref="AGS52" si="16811">-AGS51*$C$52</f>
        <v>-142143356.20511985</v>
      </c>
      <c r="AGT52" s="1847"/>
      <c r="AGU52" s="1847">
        <f t="shared" ref="AGU52" si="16812">-AGU51*$C$52</f>
        <v>-145696940.11024782</v>
      </c>
      <c r="AGV52" s="1847"/>
      <c r="AGW52" s="1847">
        <f t="shared" ref="AGW52" si="16813">-AGW51*$C$52</f>
        <v>-149339363.613004</v>
      </c>
      <c r="AGX52" s="1847"/>
      <c r="AGY52" s="1847">
        <f t="shared" ref="AGY52" si="16814">-AGY51*$C$52</f>
        <v>-153072847.70332909</v>
      </c>
      <c r="AGZ52" s="1847"/>
      <c r="AHA52" s="1847">
        <f t="shared" ref="AHA52" si="16815">-AHA51*$C$52</f>
        <v>-156899668.89591229</v>
      </c>
      <c r="AHB52" s="1847"/>
      <c r="AHC52" s="1847">
        <f t="shared" ref="AHC52" si="16816">-AHC51*$C$52</f>
        <v>-160822160.61831009</v>
      </c>
      <c r="AHD52" s="1847"/>
      <c r="AHE52" s="1847">
        <f t="shared" ref="AHE52" si="16817">-AHE51*$C$52</f>
        <v>-164842714.63376784</v>
      </c>
      <c r="AHF52" s="1847"/>
      <c r="AHG52" s="1847">
        <f t="shared" ref="AHG52" si="16818">-AHG51*$C$52</f>
        <v>-168963782.49961203</v>
      </c>
      <c r="AHH52" s="1847"/>
      <c r="AHI52" s="1847">
        <f t="shared" ref="AHI52" si="16819">-AHI51*$C$52</f>
        <v>-173187877.06210232</v>
      </c>
      <c r="AHJ52" s="1847"/>
      <c r="AHK52" s="1847">
        <f t="shared" ref="AHK52" si="16820">-AHK51*$C$52</f>
        <v>-177517573.98865485</v>
      </c>
      <c r="AHL52" s="1847"/>
      <c r="AHM52" s="1847">
        <f t="shared" ref="AHM52" si="16821">-AHM51*$C$52</f>
        <v>-181955513.33837122</v>
      </c>
      <c r="AHN52" s="1847"/>
      <c r="AHO52" s="1847">
        <f t="shared" ref="AHO52" si="16822">-AHO51*$C$52</f>
        <v>-186504401.17183048</v>
      </c>
      <c r="AHP52" s="1847"/>
      <c r="AHQ52" s="1847">
        <f t="shared" ref="AHQ52" si="16823">-AHQ51*$C$52</f>
        <v>-191167011.20112622</v>
      </c>
      <c r="AHR52" s="1847"/>
      <c r="AHS52" s="1847">
        <f t="shared" ref="AHS52" si="16824">-AHS51*$C$52</f>
        <v>-195946186.48115435</v>
      </c>
      <c r="AHT52" s="1847"/>
      <c r="AHU52" s="1847">
        <f t="shared" ref="AHU52" si="16825">-AHU51*$C$52</f>
        <v>-200844841.1431832</v>
      </c>
      <c r="AHV52" s="1847"/>
      <c r="AHW52" s="1847">
        <f t="shared" ref="AHW52" si="16826">-AHW51*$C$52</f>
        <v>-205865962.17176276</v>
      </c>
      <c r="AHX52" s="1847"/>
      <c r="AHY52" s="1847">
        <f t="shared" ref="AHY52" si="16827">-AHY51*$C$52</f>
        <v>-211012611.22605681</v>
      </c>
      <c r="AHZ52" s="1847"/>
      <c r="AIA52" s="1847">
        <f t="shared" ref="AIA52" si="16828">-AIA51*$C$52</f>
        <v>-216287926.5067082</v>
      </c>
      <c r="AIB52" s="1847"/>
      <c r="AIC52" s="1847">
        <f t="shared" ref="AIC52" si="16829">-AIC51*$C$52</f>
        <v>-221695124.6693759</v>
      </c>
      <c r="AID52" s="1847"/>
      <c r="AIE52" s="1847">
        <f t="shared" ref="AIE52" si="16830">-AIE51*$C$52</f>
        <v>-227237502.78611028</v>
      </c>
      <c r="AIF52" s="1847"/>
      <c r="AIG52" s="1847">
        <f t="shared" ref="AIG52" si="16831">-AIG51*$C$52</f>
        <v>-232918440.35576302</v>
      </c>
      <c r="AIH52" s="1847"/>
      <c r="AII52" s="1847">
        <f t="shared" ref="AII52" si="16832">-AII51*$C$52</f>
        <v>-238741401.36465707</v>
      </c>
      <c r="AIJ52" s="1847"/>
      <c r="AIK52" s="1847">
        <f t="shared" ref="AIK52" si="16833">-AIK51*$C$52</f>
        <v>-244709936.39877349</v>
      </c>
      <c r="AIL52" s="1847"/>
      <c r="AIM52" s="1847">
        <f t="shared" ref="AIM52" si="16834">-AIM51*$C$52</f>
        <v>-250827684.80874282</v>
      </c>
      <c r="AIN52" s="1847"/>
      <c r="AIO52" s="1847">
        <f t="shared" ref="AIO52" si="16835">-AIO51*$C$52</f>
        <v>-257098376.92896137</v>
      </c>
      <c r="AIP52" s="1847"/>
      <c r="AIQ52" s="1847">
        <f t="shared" ref="AIQ52" si="16836">-AIQ51*$C$52</f>
        <v>-263525836.35218537</v>
      </c>
      <c r="AIR52" s="1847"/>
      <c r="AIS52" s="1847">
        <f t="shared" ref="AIS52" si="16837">-AIS51*$C$52</f>
        <v>-270113982.26098996</v>
      </c>
      <c r="AIT52" s="1847"/>
      <c r="AIU52" s="1847">
        <f t="shared" ref="AIU52" si="16838">-AIU51*$C$52</f>
        <v>-276866831.81751472</v>
      </c>
      <c r="AIV52" s="1847"/>
      <c r="AIW52" s="1847">
        <f t="shared" ref="AIW52" si="16839">-AIW51*$C$52</f>
        <v>-283788502.61295259</v>
      </c>
      <c r="AIX52" s="1847"/>
      <c r="AIY52" s="1847">
        <f t="shared" ref="AIY52" si="16840">-AIY51*$C$52</f>
        <v>-290883215.17827636</v>
      </c>
      <c r="AIZ52" s="1847"/>
      <c r="AJA52" s="1847">
        <f t="shared" ref="AJA52" si="16841">-AJA51*$C$52</f>
        <v>-298155295.55773324</v>
      </c>
      <c r="AJB52" s="1847"/>
      <c r="AJC52" s="1847">
        <f t="shared" ref="AJC52" si="16842">-AJC51*$C$52</f>
        <v>-305609177.94667655</v>
      </c>
      <c r="AJD52" s="1847"/>
      <c r="AJE52" s="1847">
        <f t="shared" ref="AJE52" si="16843">-AJE51*$C$52</f>
        <v>-313249407.39534342</v>
      </c>
      <c r="AJF52" s="1847"/>
      <c r="AJG52" s="1847">
        <f t="shared" ref="AJG52" si="16844">-AJG51*$C$52</f>
        <v>-321080642.58022696</v>
      </c>
      <c r="AJH52" s="1847"/>
      <c r="AJI52" s="1847">
        <f t="shared" ref="AJI52" si="16845">-AJI51*$C$52</f>
        <v>-329107658.64473259</v>
      </c>
      <c r="AJJ52" s="1847"/>
      <c r="AJK52" s="1847">
        <f t="shared" ref="AJK52" si="16846">-AJK51*$C$52</f>
        <v>-337335350.11085087</v>
      </c>
      <c r="AJL52" s="1847"/>
      <c r="AJM52" s="1847">
        <f t="shared" ref="AJM52" si="16847">-AJM51*$C$52</f>
        <v>-345768733.86362213</v>
      </c>
      <c r="AJN52" s="1847"/>
      <c r="AJO52" s="1847">
        <f t="shared" ref="AJO52" si="16848">-AJO51*$C$52</f>
        <v>-354412952.21021265</v>
      </c>
      <c r="AJP52" s="1847"/>
      <c r="AJQ52" s="1847">
        <f t="shared" ref="AJQ52" si="16849">-AJQ51*$C$52</f>
        <v>-363273276.01546794</v>
      </c>
      <c r="AJR52" s="1847"/>
      <c r="AJS52" s="1847">
        <f t="shared" ref="AJS52" si="16850">-AJS51*$C$52</f>
        <v>-372355107.91585463</v>
      </c>
      <c r="AJT52" s="1847"/>
      <c r="AJU52" s="1847">
        <f t="shared" ref="AJU52" si="16851">-AJU51*$C$52</f>
        <v>-381663985.61375099</v>
      </c>
      <c r="AJV52" s="1847"/>
      <c r="AJW52" s="1847">
        <f t="shared" ref="AJW52" si="16852">-AJW51*$C$52</f>
        <v>-391205585.25409472</v>
      </c>
      <c r="AJX52" s="1847"/>
      <c r="AJY52" s="1847">
        <f t="shared" ref="AJY52" si="16853">-AJY51*$C$52</f>
        <v>-400985724.88544703</v>
      </c>
      <c r="AJZ52" s="1847"/>
      <c r="AKA52" s="1847">
        <f t="shared" ref="AKA52" si="16854">-AKA51*$C$52</f>
        <v>-411010368.00758314</v>
      </c>
      <c r="AKB52" s="1847"/>
      <c r="AKC52" s="1847">
        <f t="shared" ref="AKC52" si="16855">-AKC51*$C$52</f>
        <v>-421285627.20777267</v>
      </c>
      <c r="AKD52" s="1847"/>
      <c r="AKE52" s="1847">
        <f t="shared" ref="AKE52" si="16856">-AKE51*$C$52</f>
        <v>-431817767.88796693</v>
      </c>
      <c r="AKF52" s="1847"/>
      <c r="AKG52" s="1847">
        <f t="shared" ref="AKG52" si="16857">-AKG51*$C$52</f>
        <v>-442613212.08516604</v>
      </c>
      <c r="AKH52" s="1847"/>
      <c r="AKI52" s="1847">
        <f t="shared" ref="AKI52" si="16858">-AKI51*$C$52</f>
        <v>-453678542.38729513</v>
      </c>
      <c r="AKJ52" s="1847"/>
      <c r="AKK52" s="1847">
        <f t="shared" ref="AKK52" si="16859">-AKK51*$C$52</f>
        <v>-465020505.94697744</v>
      </c>
      <c r="AKL52" s="1847"/>
      <c r="AKM52" s="1847">
        <f t="shared" ref="AKM52" si="16860">-AKM51*$C$52</f>
        <v>-476646018.59565181</v>
      </c>
      <c r="AKN52" s="1847"/>
      <c r="AKO52" s="1847">
        <f t="shared" ref="AKO52" si="16861">-AKO51*$C$52</f>
        <v>-488562169.06054306</v>
      </c>
      <c r="AKP52" s="1847"/>
      <c r="AKQ52" s="1847">
        <f t="shared" ref="AKQ52" si="16862">-AKQ51*$C$52</f>
        <v>-500776223.28705657</v>
      </c>
      <c r="AKR52" s="1847"/>
      <c r="AKS52" s="1847">
        <f t="shared" ref="AKS52" si="16863">-AKS51*$C$52</f>
        <v>-513295628.86923295</v>
      </c>
      <c r="AKT52" s="1847"/>
      <c r="AKU52" s="1847">
        <f t="shared" ref="AKU52" si="16864">-AKU51*$C$52</f>
        <v>-526128019.59096372</v>
      </c>
      <c r="AKV52" s="1847"/>
      <c r="AKW52" s="1847">
        <f t="shared" ref="AKW52" si="16865">-AKW51*$C$52</f>
        <v>-539281220.08073771</v>
      </c>
      <c r="AKX52" s="1847"/>
      <c r="AKY52" s="1847">
        <f t="shared" ref="AKY52" si="16866">-AKY51*$C$52</f>
        <v>-552763250.58275616</v>
      </c>
      <c r="AKZ52" s="1847"/>
      <c r="ALA52" s="1847">
        <f t="shared" ref="ALA52" si="16867">-ALA51*$C$52</f>
        <v>-566582331.84732497</v>
      </c>
      <c r="ALB52" s="1847"/>
      <c r="ALC52" s="1847">
        <f t="shared" ref="ALC52" si="16868">-ALC51*$C$52</f>
        <v>-580746890.14350808</v>
      </c>
      <c r="ALD52" s="1847"/>
      <c r="ALE52" s="1847">
        <f t="shared" ref="ALE52" si="16869">-ALE51*$C$52</f>
        <v>-595265562.39709568</v>
      </c>
      <c r="ALF52" s="1847"/>
      <c r="ALG52" s="1847">
        <f t="shared" ref="ALG52" si="16870">-ALG51*$C$52</f>
        <v>-610147201.45702302</v>
      </c>
      <c r="ALH52" s="1847"/>
      <c r="ALI52" s="1847">
        <f t="shared" ref="ALI52" si="16871">-ALI51*$C$52</f>
        <v>-625400881.4934485</v>
      </c>
      <c r="ALJ52" s="1847"/>
      <c r="ALK52" s="1847">
        <f t="shared" ref="ALK52" si="16872">-ALK51*$C$52</f>
        <v>-641035903.53078461</v>
      </c>
      <c r="ALL52" s="1847"/>
      <c r="ALM52" s="1847">
        <f t="shared" ref="ALM52" si="16873">-ALM51*$C$52</f>
        <v>-657061801.1190542</v>
      </c>
      <c r="ALN52" s="1847"/>
      <c r="ALO52" s="1847">
        <f t="shared" ref="ALO52" si="16874">-ALO51*$C$52</f>
        <v>-673488346.14703047</v>
      </c>
      <c r="ALP52" s="1847"/>
      <c r="ALQ52" s="1847">
        <f t="shared" ref="ALQ52" si="16875">-ALQ51*$C$52</f>
        <v>-690325554.80070615</v>
      </c>
      <c r="ALR52" s="1847"/>
      <c r="ALS52" s="1847">
        <f t="shared" ref="ALS52" si="16876">-ALS51*$C$52</f>
        <v>-707583693.6707238</v>
      </c>
      <c r="ALT52" s="1847"/>
      <c r="ALU52" s="1847">
        <f t="shared" ref="ALU52" si="16877">-ALU51*$C$52</f>
        <v>-725273286.01249182</v>
      </c>
      <c r="ALV52" s="1847"/>
      <c r="ALW52" s="1847">
        <f t="shared" ref="ALW52" si="16878">-ALW51*$C$52</f>
        <v>-743405118.16280401</v>
      </c>
      <c r="ALX52" s="1847"/>
      <c r="ALY52" s="1847">
        <f t="shared" ref="ALY52" si="16879">-ALY51*$C$52</f>
        <v>-761990246.1168741</v>
      </c>
      <c r="ALZ52" s="1847"/>
      <c r="AMA52" s="1847">
        <f t="shared" ref="AMA52" si="16880">-AMA51*$C$52</f>
        <v>-781040002.26979589</v>
      </c>
      <c r="AMB52" s="1847"/>
      <c r="AMC52" s="1847">
        <f t="shared" ref="AMC52" si="16881">-AMC51*$C$52</f>
        <v>-800566002.32654071</v>
      </c>
      <c r="AMD52" s="1847"/>
      <c r="AME52" s="1847">
        <f t="shared" ref="AME52" si="16882">-AME51*$C$52</f>
        <v>-820580152.38470411</v>
      </c>
      <c r="AMF52" s="1847"/>
      <c r="AMG52" s="1847">
        <f t="shared" ref="AMG52" si="16883">-AMG51*$C$52</f>
        <v>-841094656.19432163</v>
      </c>
      <c r="AMH52" s="1847"/>
      <c r="AMI52" s="1847">
        <f t="shared" ref="AMI52" si="16884">-AMI51*$C$52</f>
        <v>-862122022.59917963</v>
      </c>
      <c r="AMJ52" s="1847"/>
      <c r="AMK52" s="1847">
        <f t="shared" ref="AMK52" si="16885">-AMK51*$C$52</f>
        <v>-883675073.16415906</v>
      </c>
      <c r="AML52" s="1847"/>
      <c r="AMM52" s="1847">
        <f t="shared" ref="AMM52" si="16886">-AMM51*$C$52</f>
        <v>-905766949.99326301</v>
      </c>
      <c r="AMN52" s="1847"/>
      <c r="AMO52" s="1847">
        <f t="shared" ref="AMO52" si="16887">-AMO51*$C$52</f>
        <v>-928411123.74309444</v>
      </c>
      <c r="AMP52" s="1847"/>
      <c r="AMQ52" s="1847">
        <f t="shared" ref="AMQ52" si="16888">-AMQ51*$C$52</f>
        <v>-951621401.83667171</v>
      </c>
      <c r="AMR52" s="1847"/>
      <c r="AMS52" s="1847">
        <f t="shared" ref="AMS52" si="16889">-AMS51*$C$52</f>
        <v>-975411936.88258839</v>
      </c>
      <c r="AMT52" s="1847"/>
      <c r="AMU52" s="1847">
        <f t="shared" ref="AMU52" si="16890">-AMU51*$C$52</f>
        <v>-999797235.30465305</v>
      </c>
      <c r="AMV52" s="1847"/>
      <c r="AMW52" s="1847">
        <f t="shared" ref="AMW52" si="16891">-AMW51*$C$52</f>
        <v>-1024792166.1872693</v>
      </c>
      <c r="AMX52" s="1847"/>
      <c r="AMY52" s="1847">
        <f t="shared" ref="AMY52" si="16892">-AMY51*$C$52</f>
        <v>-1050411970.341951</v>
      </c>
      <c r="AMZ52" s="1847"/>
      <c r="ANA52" s="1847">
        <f t="shared" ref="ANA52" si="16893">-ANA51*$C$52</f>
        <v>-1076672269.6004996</v>
      </c>
      <c r="ANB52" s="1847"/>
      <c r="ANC52" s="1847">
        <f t="shared" ref="ANC52" si="16894">-ANC51*$C$52</f>
        <v>-1103589076.340512</v>
      </c>
      <c r="AND52" s="1847"/>
      <c r="ANE52" s="1847">
        <f t="shared" ref="ANE52" si="16895">-ANE51*$C$52</f>
        <v>-1131178803.2490246</v>
      </c>
      <c r="ANF52" s="1847"/>
      <c r="ANG52" s="1847">
        <f t="shared" ref="ANG52" si="16896">-ANG51*$C$52</f>
        <v>-1159458273.3302503</v>
      </c>
      <c r="ANH52" s="1847"/>
      <c r="ANI52" s="1847">
        <f t="shared" ref="ANI52" si="16897">-ANI51*$C$52</f>
        <v>-1188444730.1635065</v>
      </c>
      <c r="ANJ52" s="1847"/>
      <c r="ANK52" s="1847">
        <f t="shared" ref="ANK52" si="16898">-ANK51*$C$52</f>
        <v>-1218155848.417594</v>
      </c>
      <c r="ANL52" s="1847"/>
      <c r="ANM52" s="1847">
        <f t="shared" ref="ANM52" si="16899">-ANM51*$C$52</f>
        <v>-1248609744.6280336</v>
      </c>
      <c r="ANN52" s="1847"/>
      <c r="ANO52" s="1847">
        <f t="shared" ref="ANO52" si="16900">-ANO51*$C$52</f>
        <v>-1279824988.2437344</v>
      </c>
      <c r="ANP52" s="1847"/>
      <c r="ANQ52" s="1847">
        <f t="shared" ref="ANQ52" si="16901">-ANQ51*$C$52</f>
        <v>-1311820612.9498277</v>
      </c>
      <c r="ANR52" s="1847"/>
      <c r="ANS52" s="1847">
        <f t="shared" ref="ANS52" si="16902">-ANS51*$C$52</f>
        <v>-1344616128.2735732</v>
      </c>
      <c r="ANT52" s="1847"/>
      <c r="ANU52" s="1847">
        <f t="shared" ref="ANU52" si="16903">-ANU51*$C$52</f>
        <v>-1378231531.4804125</v>
      </c>
      <c r="ANV52" s="1847"/>
      <c r="ANW52" s="1847">
        <f t="shared" ref="ANW52" si="16904">-ANW51*$C$52</f>
        <v>-1412687319.7674227</v>
      </c>
      <c r="ANX52" s="1847"/>
      <c r="ANY52" s="1847">
        <f t="shared" ref="ANY52" si="16905">-ANY51*$C$52</f>
        <v>-1448004502.7616081</v>
      </c>
      <c r="ANZ52" s="1847"/>
      <c r="AOA52" s="1847">
        <f t="shared" ref="AOA52" si="16906">-AOA51*$C$52</f>
        <v>-1484204615.3306482</v>
      </c>
      <c r="AOB52" s="1847"/>
      <c r="AOC52" s="1847">
        <f t="shared" ref="AOC52" si="16907">-AOC51*$C$52</f>
        <v>-1521309730.7139142</v>
      </c>
      <c r="AOD52" s="1847"/>
      <c r="AOE52" s="1847">
        <f t="shared" ref="AOE52" si="16908">-AOE51*$C$52</f>
        <v>-1559342473.9817619</v>
      </c>
      <c r="AOF52" s="1847"/>
      <c r="AOG52" s="1847">
        <f t="shared" ref="AOG52" si="16909">-AOG51*$C$52</f>
        <v>-1598326035.8313057</v>
      </c>
      <c r="AOH52" s="1847"/>
      <c r="AOI52" s="1847">
        <f t="shared" ref="AOI52" si="16910">-AOI51*$C$52</f>
        <v>-1638284186.7270882</v>
      </c>
      <c r="AOJ52" s="1847"/>
      <c r="AOK52" s="1847">
        <f t="shared" ref="AOK52" si="16911">-AOK51*$C$52</f>
        <v>-1679241291.3952653</v>
      </c>
      <c r="AOL52" s="1847"/>
      <c r="AOM52" s="1847">
        <f t="shared" ref="AOM52" si="16912">-AOM51*$C$52</f>
        <v>-1721222323.6801469</v>
      </c>
      <c r="AON52" s="1847"/>
      <c r="AOO52" s="1847">
        <f t="shared" ref="AOO52" si="16913">-AOO51*$C$52</f>
        <v>-1764252881.7721505</v>
      </c>
      <c r="AOP52" s="1847"/>
      <c r="AOQ52" s="1847">
        <f t="shared" ref="AOQ52" si="16914">-AOQ51*$C$52</f>
        <v>-1808359203.8164542</v>
      </c>
      <c r="AOR52" s="1847"/>
      <c r="AOS52" s="1847">
        <f t="shared" ref="AOS52" si="16915">-AOS51*$C$52</f>
        <v>-1853568183.9118655</v>
      </c>
      <c r="AOT52" s="1847"/>
      <c r="AOU52" s="1847">
        <f t="shared" ref="AOU52" si="16916">-AOU51*$C$52</f>
        <v>-1899907388.5096619</v>
      </c>
      <c r="AOV52" s="1847"/>
      <c r="AOW52" s="1847">
        <f t="shared" ref="AOW52" si="16917">-AOW51*$C$52</f>
        <v>-1947405073.2224033</v>
      </c>
      <c r="AOX52" s="1847"/>
      <c r="AOY52" s="1847">
        <f t="shared" ref="AOY52" si="16918">-AOY51*$C$52</f>
        <v>-1996090200.0529633</v>
      </c>
      <c r="AOZ52" s="1847"/>
      <c r="APA52" s="1847">
        <f t="shared" ref="APA52" si="16919">-APA51*$C$52</f>
        <v>-2045992455.0542872</v>
      </c>
      <c r="APB52" s="1847"/>
      <c r="APC52" s="1847">
        <f t="shared" ref="APC52" si="16920">-APC51*$C$52</f>
        <v>-2097142266.4306443</v>
      </c>
      <c r="APD52" s="1847"/>
      <c r="APE52" s="1847">
        <f t="shared" ref="APE52" si="16921">-APE51*$C$52</f>
        <v>-2149570823.0914102</v>
      </c>
      <c r="APF52" s="1847"/>
      <c r="APG52" s="1847">
        <f t="shared" ref="APG52" si="16922">-APG51*$C$52</f>
        <v>-2203310093.6686954</v>
      </c>
      <c r="APH52" s="1847"/>
      <c r="API52" s="1847">
        <f t="shared" ref="API52" si="16923">-API51*$C$52</f>
        <v>-2258392846.0104127</v>
      </c>
      <c r="APJ52" s="1847"/>
      <c r="APK52" s="1847">
        <f t="shared" ref="APK52" si="16924">-APK51*$C$52</f>
        <v>-2314852667.1606727</v>
      </c>
      <c r="APL52" s="1847"/>
      <c r="APM52" s="1847">
        <f t="shared" ref="APM52" si="16925">-APM51*$C$52</f>
        <v>-2372723983.8396893</v>
      </c>
      <c r="APN52" s="1847"/>
      <c r="APO52" s="1847">
        <f t="shared" ref="APO52" si="16926">-APO51*$C$52</f>
        <v>-2432042083.4356813</v>
      </c>
      <c r="APP52" s="1847"/>
      <c r="APQ52" s="1847">
        <f t="shared" ref="APQ52" si="16927">-APQ51*$C$52</f>
        <v>-2492843135.5215731</v>
      </c>
      <c r="APR52" s="1847"/>
      <c r="APS52" s="1847">
        <f t="shared" ref="APS52" si="16928">-APS51*$C$52</f>
        <v>-2555164213.9096122</v>
      </c>
      <c r="APT52" s="1847"/>
      <c r="APU52" s="1847">
        <f t="shared" ref="APU52" si="16929">-APU51*$C$52</f>
        <v>-2619043319.2573524</v>
      </c>
      <c r="APV52" s="1847"/>
      <c r="APW52" s="1847">
        <f t="shared" ref="APW52" si="16930">-APW51*$C$52</f>
        <v>-2684519402.2387857</v>
      </c>
      <c r="APX52" s="1847"/>
      <c r="APY52" s="1847">
        <f t="shared" ref="APY52" si="16931">-APY51*$C$52</f>
        <v>-2751632387.294755</v>
      </c>
      <c r="APZ52" s="1847"/>
      <c r="AQA52" s="1847">
        <f t="shared" ref="AQA52" si="16932">-AQA51*$C$52</f>
        <v>-2820423196.9771237</v>
      </c>
      <c r="AQB52" s="1847"/>
      <c r="AQC52" s="1847">
        <f t="shared" ref="AQC52" si="16933">-AQC51*$C$52</f>
        <v>-2890933776.9015517</v>
      </c>
      <c r="AQD52" s="1847"/>
      <c r="AQE52" s="1847">
        <f t="shared" ref="AQE52" si="16934">-AQE51*$C$52</f>
        <v>-2963207121.3240905</v>
      </c>
      <c r="AQF52" s="1847"/>
      <c r="AQG52" s="1847">
        <f t="shared" ref="AQG52" si="16935">-AQG51*$C$52</f>
        <v>-3037287299.3571925</v>
      </c>
      <c r="AQH52" s="1847"/>
      <c r="AQI52" s="1847">
        <f t="shared" ref="AQI52" si="16936">-AQI51*$C$52</f>
        <v>-3113219481.8411222</v>
      </c>
      <c r="AQJ52" s="1847"/>
      <c r="AQK52" s="1847">
        <f t="shared" ref="AQK52" si="16937">-AQK51*$C$52</f>
        <v>-3191049968.8871498</v>
      </c>
      <c r="AQL52" s="1847"/>
      <c r="AQM52" s="1847">
        <f t="shared" ref="AQM52" si="16938">-AQM51*$C$52</f>
        <v>-3270826218.1093283</v>
      </c>
      <c r="AQN52" s="1847"/>
      <c r="AQO52" s="1847">
        <f t="shared" ref="AQO52" si="16939">-AQO51*$C$52</f>
        <v>-3352596873.5620613</v>
      </c>
      <c r="AQP52" s="1847"/>
      <c r="AQQ52" s="1847">
        <f t="shared" ref="AQQ52" si="16940">-AQQ51*$C$52</f>
        <v>-3436411795.4011126</v>
      </c>
      <c r="AQR52" s="1847"/>
      <c r="AQS52" s="1847">
        <f t="shared" ref="AQS52" si="16941">-AQS51*$C$52</f>
        <v>-3522322090.28614</v>
      </c>
      <c r="AQT52" s="1847"/>
      <c r="AQU52" s="1847">
        <f t="shared" ref="AQU52" si="16942">-AQU51*$C$52</f>
        <v>-3610380142.543293</v>
      </c>
      <c r="AQV52" s="1847"/>
      <c r="AQW52" s="1847">
        <f t="shared" ref="AQW52" si="16943">-AQW51*$C$52</f>
        <v>-3700639646.1068749</v>
      </c>
      <c r="AQX52" s="1847"/>
      <c r="AQY52" s="1847">
        <f t="shared" ref="AQY52" si="16944">-AQY51*$C$52</f>
        <v>-3793155637.2595463</v>
      </c>
      <c r="AQZ52" s="1847"/>
      <c r="ARA52" s="1847">
        <f t="shared" ref="ARA52" si="16945">-ARA51*$C$52</f>
        <v>-3887984528.1910348</v>
      </c>
      <c r="ARB52" s="1847"/>
      <c r="ARC52" s="1847">
        <f t="shared" ref="ARC52" si="16946">-ARC51*$C$52</f>
        <v>-3985184141.3958101</v>
      </c>
      <c r="ARD52" s="1847"/>
      <c r="ARE52" s="1847">
        <f t="shared" ref="ARE52" si="16947">-ARE51*$C$52</f>
        <v>-4084813744.9307051</v>
      </c>
      <c r="ARF52" s="1847"/>
      <c r="ARG52" s="1847">
        <f t="shared" ref="ARG52" si="16948">-ARG51*$C$52</f>
        <v>-4186934088.5539722</v>
      </c>
      <c r="ARH52" s="1847"/>
      <c r="ARI52" s="1847">
        <f t="shared" ref="ARI52" si="16949">-ARI51*$C$52</f>
        <v>-4291607440.7678213</v>
      </c>
      <c r="ARJ52" s="1847"/>
      <c r="ARK52" s="1847">
        <f t="shared" ref="ARK52" si="16950">-ARK51*$C$52</f>
        <v>-4398897626.7870169</v>
      </c>
      <c r="ARL52" s="1847"/>
      <c r="ARM52" s="1847">
        <f t="shared" ref="ARM52" si="16951">-ARM51*$C$52</f>
        <v>-4508870067.4566917</v>
      </c>
      <c r="ARN52" s="1847"/>
      <c r="ARO52" s="1847">
        <f t="shared" ref="ARO52" si="16952">-ARO51*$C$52</f>
        <v>-4621591819.1431084</v>
      </c>
      <c r="ARP52" s="1847"/>
      <c r="ARQ52" s="1847">
        <f t="shared" ref="ARQ52" si="16953">-ARQ51*$C$52</f>
        <v>-4737131614.621686</v>
      </c>
      <c r="ARR52" s="1847"/>
      <c r="ARS52" s="1847">
        <f t="shared" ref="ARS52" si="16954">-ARS51*$C$52</f>
        <v>-4855559904.9872274</v>
      </c>
      <c r="ART52" s="1847"/>
      <c r="ARU52" s="1847">
        <f t="shared" ref="ARU52" si="16955">-ARU51*$C$52</f>
        <v>-4976948902.611908</v>
      </c>
      <c r="ARV52" s="1847"/>
      <c r="ARW52" s="1847">
        <f t="shared" ref="ARW52" si="16956">-ARW51*$C$52</f>
        <v>-5101372625.1772051</v>
      </c>
      <c r="ARX52" s="1847"/>
      <c r="ARY52" s="1847">
        <f t="shared" ref="ARY52" si="16957">-ARY51*$C$52</f>
        <v>-5228906940.8066349</v>
      </c>
      <c r="ARZ52" s="1847"/>
      <c r="ASA52" s="1847">
        <f t="shared" ref="ASA52" si="16958">-ASA51*$C$52</f>
        <v>-5359629614.3268003</v>
      </c>
      <c r="ASB52" s="1847"/>
      <c r="ASC52" s="1847">
        <f t="shared" ref="ASC52" si="16959">-ASC51*$C$52</f>
        <v>-5493620354.6849699</v>
      </c>
      <c r="ASD52" s="1847"/>
      <c r="ASE52" s="1847">
        <f t="shared" ref="ASE52" si="16960">-ASE51*$C$52</f>
        <v>-5630960863.5520935</v>
      </c>
      <c r="ASF52" s="1847"/>
      <c r="ASG52" s="1847">
        <f t="shared" ref="ASG52" si="16961">-ASG51*$C$52</f>
        <v>-5771734885.1408949</v>
      </c>
      <c r="ASH52" s="1847"/>
      <c r="ASI52" s="1847">
        <f t="shared" ref="ASI52" si="16962">-ASI51*$C$52</f>
        <v>-5916028257.2694168</v>
      </c>
      <c r="ASJ52" s="1847"/>
      <c r="ASK52" s="1847">
        <f t="shared" ref="ASK52" si="16963">-ASK51*$C$52</f>
        <v>-6063928963.7011518</v>
      </c>
      <c r="ASL52" s="1847"/>
      <c r="ASM52" s="1847">
        <f t="shared" ref="ASM52" si="16964">-ASM51*$C$52</f>
        <v>-6215527187.7936802</v>
      </c>
      <c r="ASN52" s="1847"/>
      <c r="ASO52" s="1847">
        <f t="shared" ref="ASO52" si="16965">-ASO51*$C$52</f>
        <v>-6370915367.4885216</v>
      </c>
      <c r="ASP52" s="1847"/>
      <c r="ASQ52" s="1847">
        <f t="shared" ref="ASQ52" si="16966">-ASQ51*$C$52</f>
        <v>-6530188251.6757345</v>
      </c>
      <c r="ASR52" s="1847"/>
      <c r="ASS52" s="1847">
        <f t="shared" ref="ASS52" si="16967">-ASS51*$C$52</f>
        <v>-6693442957.9676275</v>
      </c>
      <c r="AST52" s="1847"/>
      <c r="ASU52" s="1847">
        <f t="shared" ref="ASU52" si="16968">-ASU51*$C$52</f>
        <v>-6860779031.9168177</v>
      </c>
      <c r="ASV52" s="1847"/>
      <c r="ASW52" s="1847">
        <f t="shared" ref="ASW52" si="16969">-ASW51*$C$52</f>
        <v>-7032298507.7147379</v>
      </c>
      <c r="ASX52" s="1847"/>
      <c r="ASY52" s="1847">
        <f t="shared" ref="ASY52" si="16970">-ASY51*$C$52</f>
        <v>-7208105970.4076061</v>
      </c>
      <c r="ASZ52" s="1847"/>
      <c r="ATA52" s="1847">
        <f t="shared" ref="ATA52" si="16971">-ATA51*$C$52</f>
        <v>-7388308619.6677952</v>
      </c>
      <c r="ATB52" s="1847"/>
      <c r="ATC52" s="1847">
        <f t="shared" ref="ATC52" si="16972">-ATC51*$C$52</f>
        <v>-7573016335.1594896</v>
      </c>
      <c r="ATD52" s="1847"/>
      <c r="ATE52" s="1847">
        <f t="shared" ref="ATE52" si="16973">-ATE51*$C$52</f>
        <v>-7762341743.538476</v>
      </c>
      <c r="ATF52" s="1847"/>
      <c r="ATG52" s="1847">
        <f t="shared" ref="ATG52" si="16974">-ATG51*$C$52</f>
        <v>-7956400287.1269369</v>
      </c>
      <c r="ATH52" s="1847"/>
      <c r="ATI52" s="1847">
        <f t="shared" ref="ATI52" si="16975">-ATI51*$C$52</f>
        <v>-8155310294.30511</v>
      </c>
      <c r="ATJ52" s="1847"/>
      <c r="ATK52" s="1847">
        <f t="shared" ref="ATK52" si="16976">-ATK51*$C$52</f>
        <v>-8359193051.6627369</v>
      </c>
      <c r="ATL52" s="1847"/>
      <c r="ATM52" s="1847">
        <f t="shared" ref="ATM52" si="16977">-ATM51*$C$52</f>
        <v>-8568172877.9543047</v>
      </c>
      <c r="ATN52" s="1847"/>
      <c r="ATO52" s="1847">
        <f t="shared" ref="ATO52" si="16978">-ATO51*$C$52</f>
        <v>-8782377199.903162</v>
      </c>
      <c r="ATP52" s="1847"/>
      <c r="ATQ52" s="1847">
        <f t="shared" ref="ATQ52" si="16979">-ATQ51*$C$52</f>
        <v>-9001936629.9007397</v>
      </c>
      <c r="ATR52" s="1847"/>
      <c r="ATS52" s="1847">
        <f t="shared" ref="ATS52" si="16980">-ATS51*$C$52</f>
        <v>-9226985045.6482582</v>
      </c>
      <c r="ATT52" s="1847"/>
      <c r="ATU52" s="1847">
        <f t="shared" ref="ATU52" si="16981">-ATU51*$C$52</f>
        <v>-9457659671.789463</v>
      </c>
      <c r="ATV52" s="1847"/>
      <c r="ATW52" s="1847">
        <f t="shared" ref="ATW52" si="16982">-ATW51*$C$52</f>
        <v>-9694101163.584198</v>
      </c>
      <c r="ATX52" s="1847"/>
      <c r="ATY52" s="1847">
        <f t="shared" ref="ATY52" si="16983">-ATY51*$C$52</f>
        <v>-9936453692.6738014</v>
      </c>
      <c r="ATZ52" s="1847"/>
      <c r="AUA52" s="1847">
        <f t="shared" ref="AUA52" si="16984">-AUA51*$C$52</f>
        <v>-10184865034.990646</v>
      </c>
      <c r="AUB52" s="1847"/>
      <c r="AUC52" s="1847">
        <f t="shared" ref="AUC52" si="16985">-AUC51*$C$52</f>
        <v>-10439486660.865412</v>
      </c>
      <c r="AUD52" s="1847"/>
      <c r="AUE52" s="1847">
        <f t="shared" ref="AUE52" si="16986">-AUE51*$C$52</f>
        <v>-10700473827.387047</v>
      </c>
      <c r="AUF52" s="1847"/>
      <c r="AUG52" s="1847">
        <f t="shared" ref="AUG52" si="16987">-AUG51*$C$52</f>
        <v>-10967985673.071722</v>
      </c>
      <c r="AUH52" s="1847"/>
      <c r="AUI52" s="1847">
        <f t="shared" ref="AUI52" si="16988">-AUI51*$C$52</f>
        <v>-11242185314.898514</v>
      </c>
      <c r="AUJ52" s="1847"/>
      <c r="AUK52" s="1847">
        <f t="shared" ref="AUK52" si="16989">-AUK51*$C$52</f>
        <v>-11523239947.770975</v>
      </c>
      <c r="AUL52" s="1847"/>
      <c r="AUM52" s="1847">
        <f t="shared" ref="AUM52" si="16990">-AUM51*$C$52</f>
        <v>-11811320946.465248</v>
      </c>
      <c r="AUN52" s="1847"/>
      <c r="AUO52" s="1847">
        <f t="shared" ref="AUO52" si="16991">-AUO51*$C$52</f>
        <v>-12106603970.126879</v>
      </c>
      <c r="AUP52" s="1847"/>
      <c r="AUQ52" s="1847">
        <f t="shared" ref="AUQ52" si="16992">-AUQ51*$C$52</f>
        <v>-12409269069.380049</v>
      </c>
      <c r="AUR52" s="1847"/>
      <c r="AUS52" s="1847">
        <f t="shared" ref="AUS52" si="16993">-AUS51*$C$52</f>
        <v>-12719500796.11455</v>
      </c>
      <c r="AUT52" s="1847"/>
      <c r="AUU52" s="1847">
        <f t="shared" ref="AUU52" si="16994">-AUU51*$C$52</f>
        <v>-13037488316.017412</v>
      </c>
      <c r="AUV52" s="1847"/>
      <c r="AUW52" s="1847">
        <f t="shared" ref="AUW52" si="16995">-AUW51*$C$52</f>
        <v>-13363425523.917847</v>
      </c>
      <c r="AUX52" s="1847"/>
      <c r="AUY52" s="1847">
        <f t="shared" ref="AUY52" si="16996">-AUY51*$C$52</f>
        <v>-13697511162.015791</v>
      </c>
      <c r="AUZ52" s="1847"/>
      <c r="AVA52" s="1847">
        <f t="shared" ref="AVA52" si="16997">-AVA51*$C$52</f>
        <v>-14039948941.066185</v>
      </c>
      <c r="AVB52" s="1847"/>
      <c r="AVC52" s="1847">
        <f t="shared" ref="AVC52" si="16998">-AVC51*$C$52</f>
        <v>-14390947664.592838</v>
      </c>
      <c r="AVD52" s="1847"/>
      <c r="AVE52" s="1847">
        <f t="shared" ref="AVE52" si="16999">-AVE51*$C$52</f>
        <v>-14750721356.207659</v>
      </c>
      <c r="AVF52" s="1847"/>
      <c r="AVG52" s="1847">
        <f t="shared" ref="AVG52" si="17000">-AVG51*$C$52</f>
        <v>-15119489390.112848</v>
      </c>
      <c r="AVH52" s="1847"/>
      <c r="AVI52" s="1847">
        <f t="shared" ref="AVI52" si="17001">-AVI51*$C$52</f>
        <v>-15497476624.865667</v>
      </c>
      <c r="AVJ52" s="1847"/>
      <c r="AVK52" s="1847">
        <f t="shared" ref="AVK52" si="17002">-AVK51*$C$52</f>
        <v>-15884913540.487309</v>
      </c>
      <c r="AVL52" s="1847"/>
      <c r="AVM52" s="1847">
        <f t="shared" ref="AVM52" si="17003">-AVM51*$C$52</f>
        <v>-16282036378.999491</v>
      </c>
      <c r="AVN52" s="1847"/>
      <c r="AVO52" s="1847">
        <f t="shared" ref="AVO52" si="17004">-AVO51*$C$52</f>
        <v>-16689087288.474476</v>
      </c>
      <c r="AVP52" s="1847"/>
      <c r="AVQ52" s="1847">
        <f t="shared" ref="AVQ52" si="17005">-AVQ51*$C$52</f>
        <v>-17106314470.686337</v>
      </c>
      <c r="AVR52" s="1847"/>
      <c r="AVS52" s="1847">
        <f t="shared" ref="AVS52" si="17006">-AVS51*$C$52</f>
        <v>-17533972332.453495</v>
      </c>
      <c r="AVT52" s="1847"/>
      <c r="AVU52" s="1847">
        <f t="shared" ref="AVU52" si="17007">-AVU51*$C$52</f>
        <v>-17972321640.764832</v>
      </c>
      <c r="AVV52" s="1847"/>
      <c r="AVW52" s="1847">
        <f t="shared" ref="AVW52" si="17008">-AVW51*$C$52</f>
        <v>-18421629681.783951</v>
      </c>
      <c r="AVX52" s="1847"/>
      <c r="AVY52" s="1847">
        <f t="shared" ref="AVY52" si="17009">-AVY51*$C$52</f>
        <v>-18882170423.828548</v>
      </c>
      <c r="AVZ52" s="1847"/>
      <c r="AWA52" s="1847">
        <f t="shared" ref="AWA52" si="17010">-AWA51*$C$52</f>
        <v>-19354224684.424259</v>
      </c>
      <c r="AWB52" s="1847"/>
      <c r="AWC52" s="1847">
        <f t="shared" ref="AWC52" si="17011">-AWC51*$C$52</f>
        <v>-19838080301.534863</v>
      </c>
      <c r="AWD52" s="1847"/>
      <c r="AWE52" s="1847">
        <f t="shared" ref="AWE52" si="17012">-AWE51*$C$52</f>
        <v>-20334032309.073231</v>
      </c>
      <c r="AWF52" s="1847"/>
      <c r="AWG52" s="1847">
        <f t="shared" ref="AWG52" si="17013">-AWG51*$C$52</f>
        <v>-20842383116.80006</v>
      </c>
      <c r="AWH52" s="1847"/>
      <c r="AWI52" s="1847">
        <f t="shared" ref="AWI52" si="17014">-AWI51*$C$52</f>
        <v>-21363442694.720058</v>
      </c>
      <c r="AWJ52" s="1847"/>
      <c r="AWK52" s="1847">
        <f t="shared" ref="AWK52" si="17015">-AWK51*$C$52</f>
        <v>-21897528762.088058</v>
      </c>
      <c r="AWL52" s="1847"/>
      <c r="AWM52" s="1847">
        <f t="shared" ref="AWM52" si="17016">-AWM51*$C$52</f>
        <v>-22444966981.140259</v>
      </c>
      <c r="AWN52" s="1847"/>
      <c r="AWO52" s="1847">
        <f t="shared" ref="AWO52" si="17017">-AWO51*$C$52</f>
        <v>-23006091155.668762</v>
      </c>
      <c r="AWP52" s="1847"/>
      <c r="AWQ52" s="1847">
        <f t="shared" ref="AWQ52" si="17018">-AWQ51*$C$52</f>
        <v>-23581243434.560478</v>
      </c>
      <c r="AWR52" s="1847"/>
      <c r="AWS52" s="1847">
        <f t="shared" ref="AWS52" si="17019">-AWS51*$C$52</f>
        <v>-24170774520.424488</v>
      </c>
      <c r="AWT52" s="1847"/>
      <c r="AWU52" s="1847">
        <f t="shared" ref="AWU52" si="17020">-AWU51*$C$52</f>
        <v>-24775043883.435097</v>
      </c>
      <c r="AWV52" s="1847"/>
      <c r="AWW52" s="1847">
        <f t="shared" ref="AWW52" si="17021">-AWW51*$C$52</f>
        <v>-25394419980.520973</v>
      </c>
      <c r="AWX52" s="1847"/>
      <c r="AWY52" s="1847">
        <f t="shared" ref="AWY52" si="17022">-AWY51*$C$52</f>
        <v>-26029280480.033997</v>
      </c>
      <c r="AWZ52" s="1847"/>
      <c r="AXA52" s="1847">
        <f t="shared" ref="AXA52" si="17023">-AXA51*$C$52</f>
        <v>-26680012492.034843</v>
      </c>
      <c r="AXB52" s="1847"/>
      <c r="AXC52" s="1847">
        <f t="shared" ref="AXC52" si="17024">-AXC51*$C$52</f>
        <v>-27347012804.335712</v>
      </c>
      <c r="AXD52" s="1847"/>
      <c r="AXE52" s="1847">
        <f t="shared" ref="AXE52" si="17025">-AXE51*$C$52</f>
        <v>-28030688124.444103</v>
      </c>
      <c r="AXF52" s="1847"/>
      <c r="AXG52" s="1847">
        <f t="shared" ref="AXG52" si="17026">-AXG51*$C$52</f>
        <v>-28731455327.555202</v>
      </c>
      <c r="AXH52" s="1847"/>
      <c r="AXI52" s="1847">
        <f t="shared" ref="AXI52" si="17027">-AXI51*$C$52</f>
        <v>-29449741710.74408</v>
      </c>
      <c r="AXJ52" s="1847"/>
      <c r="AXK52" s="1847">
        <f t="shared" ref="AXK52" si="17028">-AXK51*$C$52</f>
        <v>-30185985253.51268</v>
      </c>
      <c r="AXL52" s="1847"/>
      <c r="AXM52" s="1847">
        <f t="shared" ref="AXM52" si="17029">-AXM51*$C$52</f>
        <v>-30940634884.850494</v>
      </c>
      <c r="AXN52" s="1847"/>
      <c r="AXO52" s="1847">
        <f t="shared" ref="AXO52" si="17030">-AXO51*$C$52</f>
        <v>-31714150756.971752</v>
      </c>
      <c r="AXP52" s="1847"/>
      <c r="AXQ52" s="1847">
        <f t="shared" ref="AXQ52" si="17031">-AXQ51*$C$52</f>
        <v>-32507004525.896042</v>
      </c>
      <c r="AXR52" s="1847"/>
      <c r="AXS52" s="1847">
        <f t="shared" ref="AXS52" si="17032">-AXS51*$C$52</f>
        <v>-33319679639.043442</v>
      </c>
      <c r="AXT52" s="1847"/>
      <c r="AXU52" s="1847">
        <f t="shared" ref="AXU52" si="17033">-AXU51*$C$52</f>
        <v>-34152671630.019524</v>
      </c>
      <c r="AXV52" s="1847"/>
      <c r="AXW52" s="1847">
        <f t="shared" ref="AXW52" si="17034">-AXW51*$C$52</f>
        <v>-35006488420.770012</v>
      </c>
      <c r="AXX52" s="1847"/>
      <c r="AXY52" s="1847">
        <f t="shared" ref="AXY52" si="17035">-AXY51*$C$52</f>
        <v>-35881650631.289261</v>
      </c>
      <c r="AXZ52" s="1847"/>
      <c r="AYA52" s="1847">
        <f t="shared" ref="AYA52" si="17036">-AYA51*$C$52</f>
        <v>-36778691897.071487</v>
      </c>
      <c r="AYB52" s="1847"/>
      <c r="AYC52" s="1847">
        <f t="shared" ref="AYC52" si="17037">-AYC51*$C$52</f>
        <v>-37698159194.498268</v>
      </c>
      <c r="AYD52" s="1847"/>
      <c r="AYE52" s="1847">
        <f t="shared" ref="AYE52" si="17038">-AYE51*$C$52</f>
        <v>-38640613174.360718</v>
      </c>
      <c r="AYF52" s="1847"/>
      <c r="AYG52" s="1847">
        <f t="shared" ref="AYG52" si="17039">-AYG51*$C$52</f>
        <v>-39606628503.719734</v>
      </c>
      <c r="AYH52" s="1847"/>
      <c r="AYI52" s="1847">
        <f t="shared" ref="AYI52" si="17040">-AYI51*$C$52</f>
        <v>-40596794216.312721</v>
      </c>
      <c r="AYJ52" s="1847"/>
      <c r="AYK52" s="1847">
        <f t="shared" ref="AYK52" si="17041">-AYK51*$C$52</f>
        <v>-41611714071.720535</v>
      </c>
      <c r="AYL52" s="1847"/>
      <c r="AYM52" s="1847">
        <f t="shared" ref="AYM52" si="17042">-AYM51*$C$52</f>
        <v>-42652006923.513542</v>
      </c>
      <c r="AYN52" s="1847"/>
      <c r="AYO52" s="1847">
        <f t="shared" ref="AYO52" si="17043">-AYO51*$C$52</f>
        <v>-43718307096.601379</v>
      </c>
      <c r="AYP52" s="1847"/>
      <c r="AYQ52" s="1847">
        <f t="shared" ref="AYQ52" si="17044">-AYQ51*$C$52</f>
        <v>-44811264774.016411</v>
      </c>
      <c r="AYR52" s="1847"/>
      <c r="AYS52" s="1847">
        <f t="shared" ref="AYS52" si="17045">-AYS51*$C$52</f>
        <v>-45931546393.366814</v>
      </c>
      <c r="AYT52" s="1847"/>
      <c r="AYU52" s="1847">
        <f t="shared" ref="AYU52" si="17046">-AYU51*$C$52</f>
        <v>-47079835053.200981</v>
      </c>
      <c r="AYV52" s="1847"/>
      <c r="AYW52" s="1847">
        <f t="shared" ref="AYW52" si="17047">-AYW51*$C$52</f>
        <v>-48256830929.530998</v>
      </c>
      <c r="AYX52" s="1847"/>
      <c r="AYY52" s="1847">
        <f t="shared" ref="AYY52" si="17048">-AYY51*$C$52</f>
        <v>-49463251702.769272</v>
      </c>
      <c r="AYZ52" s="1847"/>
      <c r="AZA52" s="1847">
        <f t="shared" ref="AZA52" si="17049">-AZA51*$C$52</f>
        <v>-50699832995.338501</v>
      </c>
      <c r="AZB52" s="1847"/>
      <c r="AZC52" s="1847">
        <f t="shared" ref="AZC52" si="17050">-AZC51*$C$52</f>
        <v>-51967328820.221962</v>
      </c>
      <c r="AZD52" s="1847"/>
      <c r="AZE52" s="1847">
        <f t="shared" ref="AZE52" si="17051">-AZE51*$C$52</f>
        <v>-53266512040.727509</v>
      </c>
      <c r="AZF52" s="1847"/>
      <c r="AZG52" s="1847">
        <f t="shared" ref="AZG52" si="17052">-AZG51*$C$52</f>
        <v>-54598174841.745689</v>
      </c>
      <c r="AZH52" s="1847"/>
      <c r="AZI52" s="1847">
        <f t="shared" ref="AZI52" si="17053">-AZI51*$C$52</f>
        <v>-55963129212.78933</v>
      </c>
      <c r="AZJ52" s="1847"/>
      <c r="AZK52" s="1847">
        <f t="shared" ref="AZK52" si="17054">-AZK51*$C$52</f>
        <v>-57362207443.109055</v>
      </c>
      <c r="AZL52" s="1847"/>
      <c r="AZM52" s="1847">
        <f t="shared" ref="AZM52" si="17055">-AZM51*$C$52</f>
        <v>-58796262629.186775</v>
      </c>
      <c r="AZN52" s="1847"/>
      <c r="AZO52" s="1847">
        <f t="shared" ref="AZO52" si="17056">-AZO51*$C$52</f>
        <v>-60266169194.916443</v>
      </c>
      <c r="AZP52" s="1847"/>
      <c r="AZQ52" s="1847">
        <f t="shared" ref="AZQ52" si="17057">-AZQ51*$C$52</f>
        <v>-61772823424.789345</v>
      </c>
      <c r="AZR52" s="1847"/>
      <c r="AZS52" s="1847">
        <f t="shared" ref="AZS52" si="17058">-AZS51*$C$52</f>
        <v>-63317144010.409073</v>
      </c>
      <c r="AZT52" s="1847"/>
      <c r="AZU52" s="1847">
        <f t="shared" ref="AZU52" si="17059">-AZU51*$C$52</f>
        <v>-64900072610.669296</v>
      </c>
      <c r="AZV52" s="1847"/>
      <c r="AZW52" s="1847">
        <f t="shared" ref="AZW52" si="17060">-AZW51*$C$52</f>
        <v>-66522574425.93602</v>
      </c>
      <c r="AZX52" s="1847"/>
      <c r="AZY52" s="1847">
        <f t="shared" ref="AZY52" si="17061">-AZY51*$C$52</f>
        <v>-68185638786.584412</v>
      </c>
      <c r="AZZ52" s="1847"/>
      <c r="BAA52" s="1847">
        <f t="shared" ref="BAA52" si="17062">-BAA51*$C$52</f>
        <v>-69890279756.249023</v>
      </c>
      <c r="BAB52" s="1847"/>
      <c r="BAC52" s="1847">
        <f t="shared" ref="BAC52" si="17063">-BAC51*$C$52</f>
        <v>-71637536750.155243</v>
      </c>
      <c r="BAD52" s="1847"/>
      <c r="BAE52" s="1847">
        <f t="shared" ref="BAE52" si="17064">-BAE51*$C$52</f>
        <v>-73428475168.909119</v>
      </c>
      <c r="BAF52" s="1847"/>
      <c r="BAG52" s="1847">
        <f t="shared" ref="BAG52" si="17065">-BAG51*$C$52</f>
        <v>-75264187048.131836</v>
      </c>
      <c r="BAH52" s="1847"/>
      <c r="BAI52" s="1847">
        <f t="shared" ref="BAI52" si="17066">-BAI51*$C$52</f>
        <v>-77145791724.335129</v>
      </c>
      <c r="BAJ52" s="1847"/>
      <c r="BAK52" s="1847">
        <f t="shared" ref="BAK52" si="17067">-BAK51*$C$52</f>
        <v>-79074436517.443497</v>
      </c>
      <c r="BAL52" s="1847"/>
      <c r="BAM52" s="1847">
        <f t="shared" ref="BAM52" si="17068">-BAM51*$C$52</f>
        <v>-81051297430.379578</v>
      </c>
      <c r="BAN52" s="1847"/>
      <c r="BAO52" s="1847">
        <f t="shared" ref="BAO52" si="17069">-BAO51*$C$52</f>
        <v>-83077579866.139053</v>
      </c>
      <c r="BAP52" s="1847"/>
      <c r="BAQ52" s="1847">
        <f t="shared" ref="BAQ52" si="17070">-BAQ51*$C$52</f>
        <v>-85154519362.792526</v>
      </c>
      <c r="BAR52" s="1847"/>
      <c r="BAS52" s="1847">
        <f t="shared" ref="BAS52" si="17071">-BAS51*$C$52</f>
        <v>-87283382346.862335</v>
      </c>
      <c r="BAT52" s="1847"/>
      <c r="BAU52" s="1847">
        <f t="shared" ref="BAU52" si="17072">-BAU51*$C$52</f>
        <v>-89465466905.53389</v>
      </c>
      <c r="BAV52" s="1847"/>
      <c r="BAW52" s="1847">
        <f t="shared" ref="BAW52" si="17073">-BAW51*$C$52</f>
        <v>-91702103578.172226</v>
      </c>
      <c r="BAX52" s="1847"/>
      <c r="BAY52" s="1847">
        <f t="shared" ref="BAY52" si="17074">-BAY51*$C$52</f>
        <v>-93994656167.626526</v>
      </c>
      <c r="BAZ52" s="1847"/>
      <c r="BBA52" s="1847">
        <f t="shared" ref="BBA52" si="17075">-BBA51*$C$52</f>
        <v>-96344522571.817184</v>
      </c>
      <c r="BBB52" s="1847"/>
      <c r="BBC52" s="1847">
        <f t="shared" ref="BBC52" si="17076">-BBC51*$C$52</f>
        <v>-98753135636.11261</v>
      </c>
      <c r="BBD52" s="1847"/>
      <c r="BBE52" s="1847">
        <f t="shared" ref="BBE52" si="17077">-BBE51*$C$52</f>
        <v>-101221964027.01541</v>
      </c>
      <c r="BBF52" s="1847"/>
      <c r="BBG52" s="1847">
        <f t="shared" ref="BBG52" si="17078">-BBG51*$C$52</f>
        <v>-103752513127.69078</v>
      </c>
      <c r="BBH52" s="1847"/>
      <c r="BBI52" s="1847">
        <f t="shared" ref="BBI52" si="17079">-BBI51*$C$52</f>
        <v>-106346325955.88304</v>
      </c>
      <c r="BBJ52" s="1847"/>
      <c r="BBK52" s="1847">
        <f t="shared" ref="BBK52" si="17080">-BBK51*$C$52</f>
        <v>-109004984104.78011</v>
      </c>
      <c r="BBL52" s="1847"/>
      <c r="BBM52" s="1847">
        <f t="shared" ref="BBM52" si="17081">-BBM51*$C$52</f>
        <v>-111730108707.3996</v>
      </c>
      <c r="BBN52" s="1847"/>
      <c r="BBO52" s="1847">
        <f t="shared" ref="BBO52" si="17082">-BBO51*$C$52</f>
        <v>-114523361425.08458</v>
      </c>
      <c r="BBP52" s="1847"/>
      <c r="BBQ52" s="1847">
        <f t="shared" ref="BBQ52" si="17083">-BBQ51*$C$52</f>
        <v>-117386445460.71169</v>
      </c>
      <c r="BBR52" s="1847"/>
      <c r="BBS52" s="1847">
        <f t="shared" ref="BBS52" si="17084">-BBS51*$C$52</f>
        <v>-120321106597.22946</v>
      </c>
      <c r="BBT52" s="1847"/>
      <c r="BBU52" s="1847">
        <f t="shared" ref="BBU52" si="17085">-BBU51*$C$52</f>
        <v>-123329134262.16019</v>
      </c>
      <c r="BBV52" s="1847"/>
      <c r="BBW52" s="1847">
        <f t="shared" ref="BBW52" si="17086">-BBW51*$C$52</f>
        <v>-126412362618.71419</v>
      </c>
      <c r="BBX52" s="1847"/>
      <c r="BBY52" s="1847">
        <f t="shared" ref="BBY52" si="17087">-BBY51*$C$52</f>
        <v>-129572671684.18204</v>
      </c>
      <c r="BBZ52" s="1847"/>
      <c r="BCA52" s="1847">
        <f t="shared" ref="BCA52" si="17088">-BCA51*$C$52</f>
        <v>-132811988476.28658</v>
      </c>
      <c r="BCB52" s="1847"/>
      <c r="BCC52" s="1847">
        <f t="shared" ref="BCC52" si="17089">-BCC51*$C$52</f>
        <v>-136132288188.19373</v>
      </c>
      <c r="BCD52" s="1847"/>
      <c r="BCE52" s="1847">
        <f t="shared" ref="BCE52" si="17090">-BCE51*$C$52</f>
        <v>-139535595392.89856</v>
      </c>
      <c r="BCF52" s="1847"/>
      <c r="BCG52" s="1847">
        <f t="shared" ref="BCG52" si="17091">-BCG51*$C$52</f>
        <v>-143023985277.72101</v>
      </c>
      <c r="BCH52" s="1847"/>
      <c r="BCI52" s="1847">
        <f t="shared" ref="BCI52" si="17092">-BCI51*$C$52</f>
        <v>-146599584909.66403</v>
      </c>
      <c r="BCJ52" s="1847"/>
      <c r="BCK52" s="1847">
        <f t="shared" ref="BCK52" si="17093">-BCK51*$C$52</f>
        <v>-150264574532.40561</v>
      </c>
      <c r="BCL52" s="1847"/>
      <c r="BCM52" s="1847">
        <f t="shared" ref="BCM52" si="17094">-BCM51*$C$52</f>
        <v>-154021188895.71573</v>
      </c>
      <c r="BCN52" s="1847"/>
      <c r="BCO52" s="1847">
        <f t="shared" ref="BCO52" si="17095">-BCO51*$C$52</f>
        <v>-157871718618.10861</v>
      </c>
      <c r="BCP52" s="1847"/>
      <c r="BCQ52" s="1847">
        <f t="shared" ref="BCQ52" si="17096">-BCQ51*$C$52</f>
        <v>-161818511583.56131</v>
      </c>
      <c r="BCR52" s="1847"/>
      <c r="BCS52" s="1847">
        <f t="shared" ref="BCS52" si="17097">-BCS51*$C$52</f>
        <v>-165863974373.15033</v>
      </c>
      <c r="BCT52" s="1847"/>
      <c r="BCU52" s="1847">
        <f t="shared" ref="BCU52" si="17098">-BCU51*$C$52</f>
        <v>-170010573732.47906</v>
      </c>
      <c r="BCV52" s="1847"/>
      <c r="BCW52" s="1847">
        <f t="shared" ref="BCW52" si="17099">-BCW51*$C$52</f>
        <v>-174260838075.79102</v>
      </c>
      <c r="BCX52" s="1847"/>
      <c r="BCY52" s="1847">
        <f t="shared" ref="BCY52" si="17100">-BCY51*$C$52</f>
        <v>-178617359027.68576</v>
      </c>
      <c r="BCZ52" s="1847"/>
      <c r="BDA52" s="1847">
        <f t="shared" ref="BDA52" si="17101">-BDA51*$C$52</f>
        <v>-183082793003.3779</v>
      </c>
      <c r="BDB52" s="1847"/>
      <c r="BDC52" s="1847">
        <f t="shared" ref="BDC52" si="17102">-BDC51*$C$52</f>
        <v>-187659862828.46234</v>
      </c>
      <c r="BDD52" s="1847"/>
      <c r="BDE52" s="1847">
        <f t="shared" ref="BDE52" si="17103">-BDE51*$C$52</f>
        <v>-192351359399.17389</v>
      </c>
      <c r="BDF52" s="1847"/>
      <c r="BDG52" s="1847">
        <f t="shared" ref="BDG52" si="17104">-BDG51*$C$52</f>
        <v>-197160143384.15323</v>
      </c>
      <c r="BDH52" s="1847"/>
      <c r="BDI52" s="1847">
        <f t="shared" ref="BDI52" si="17105">-BDI51*$C$52</f>
        <v>-202089146968.75705</v>
      </c>
      <c r="BDJ52" s="1847"/>
      <c r="BDK52" s="1847">
        <f t="shared" ref="BDK52" si="17106">-BDK51*$C$52</f>
        <v>-207141375642.97595</v>
      </c>
      <c r="BDL52" s="1847"/>
      <c r="BDM52" s="1847">
        <f t="shared" ref="BDM52" si="17107">-BDM51*$C$52</f>
        <v>-212319910034.05032</v>
      </c>
      <c r="BDN52" s="1847"/>
      <c r="BDO52" s="1847">
        <f t="shared" ref="BDO52" si="17108">-BDO51*$C$52</f>
        <v>-217627907784.90155</v>
      </c>
      <c r="BDP52" s="1847"/>
      <c r="BDQ52" s="1847">
        <f t="shared" ref="BDQ52" si="17109">-BDQ51*$C$52</f>
        <v>-223068605479.52408</v>
      </c>
      <c r="BDR52" s="1847"/>
      <c r="BDS52" s="1847">
        <f t="shared" ref="BDS52" si="17110">-BDS51*$C$52</f>
        <v>-228645320616.51215</v>
      </c>
      <c r="BDT52" s="1847"/>
      <c r="BDU52" s="1847">
        <f t="shared" ref="BDU52" si="17111">-BDU51*$C$52</f>
        <v>-234361453631.92493</v>
      </c>
      <c r="BDV52" s="1847"/>
      <c r="BDW52" s="1847">
        <f t="shared" ref="BDW52" si="17112">-BDW51*$C$52</f>
        <v>-240220489972.72302</v>
      </c>
      <c r="BDX52" s="1847"/>
      <c r="BDY52" s="1847">
        <f t="shared" ref="BDY52" si="17113">-BDY51*$C$52</f>
        <v>-246226002222.04108</v>
      </c>
      <c r="BDZ52" s="1847"/>
      <c r="BEA52" s="1847">
        <f t="shared" ref="BEA52" si="17114">-BEA51*$C$52</f>
        <v>-252381652277.59207</v>
      </c>
      <c r="BEB52" s="1847"/>
      <c r="BEC52" s="1847">
        <f t="shared" ref="BEC52" si="17115">-BEC51*$C$52</f>
        <v>-258691193584.53186</v>
      </c>
      <c r="BED52" s="1847"/>
      <c r="BEE52" s="1847">
        <f t="shared" ref="BEE52" si="17116">-BEE51*$C$52</f>
        <v>-265158473424.14514</v>
      </c>
      <c r="BEF52" s="1847"/>
      <c r="BEG52" s="1847">
        <f t="shared" ref="BEG52" si="17117">-BEG51*$C$52</f>
        <v>-271787435259.74875</v>
      </c>
      <c r="BEH52" s="1847"/>
      <c r="BEI52" s="1847">
        <f t="shared" ref="BEI52" si="17118">-BEI51*$C$52</f>
        <v>-278582121141.24243</v>
      </c>
      <c r="BEJ52" s="1847"/>
      <c r="BEK52" s="1847">
        <f t="shared" ref="BEK52" si="17119">-BEK51*$C$52</f>
        <v>-285546674169.77344</v>
      </c>
      <c r="BEL52" s="1847"/>
      <c r="BEM52" s="1847">
        <f t="shared" ref="BEM52" si="17120">-BEM51*$C$52</f>
        <v>-292685341024.01776</v>
      </c>
      <c r="BEN52" s="1847"/>
      <c r="BEO52" s="1847">
        <f t="shared" ref="BEO52" si="17121">-BEO51*$C$52</f>
        <v>-300002474549.61816</v>
      </c>
      <c r="BEP52" s="1847"/>
      <c r="BEQ52" s="1847">
        <f t="shared" ref="BEQ52" si="17122">-BEQ51*$C$52</f>
        <v>-307502536413.35858</v>
      </c>
      <c r="BER52" s="1847"/>
      <c r="BES52" s="1847">
        <f t="shared" ref="BES52" si="17123">-BES51*$C$52</f>
        <v>-315190099823.6925</v>
      </c>
      <c r="BET52" s="1847"/>
      <c r="BEU52" s="1847">
        <f t="shared" ref="BEU52" si="17124">-BEU51*$C$52</f>
        <v>-323069852319.28479</v>
      </c>
      <c r="BEV52" s="1847"/>
      <c r="BEW52" s="1847">
        <f t="shared" ref="BEW52" si="17125">-BEW51*$C$52</f>
        <v>-331146598627.26691</v>
      </c>
      <c r="BEX52" s="1847"/>
      <c r="BEY52" s="1847">
        <f t="shared" ref="BEY52" si="17126">-BEY51*$C$52</f>
        <v>-339425263592.94855</v>
      </c>
      <c r="BEZ52" s="1847"/>
      <c r="BFA52" s="1847">
        <f t="shared" ref="BFA52" si="17127">-BFA51*$C$52</f>
        <v>-347910895182.77222</v>
      </c>
      <c r="BFB52" s="1847"/>
      <c r="BFC52" s="1847">
        <f t="shared" ref="BFC52" si="17128">-BFC51*$C$52</f>
        <v>-356608667562.34149</v>
      </c>
      <c r="BFD52" s="1847"/>
      <c r="BFE52" s="1847">
        <f t="shared" ref="BFE52" si="17129">-BFE51*$C$52</f>
        <v>-365523884251.40002</v>
      </c>
      <c r="BFF52" s="1847"/>
      <c r="BFG52" s="1847">
        <f t="shared" ref="BFG52" si="17130">-BFG51*$C$52</f>
        <v>-374661981357.685</v>
      </c>
      <c r="BFH52" s="1847"/>
      <c r="BFI52" s="1847">
        <f t="shared" ref="BFI52" si="17131">-BFI51*$C$52</f>
        <v>-384028530891.62708</v>
      </c>
      <c r="BFJ52" s="1847"/>
      <c r="BFK52" s="1847">
        <f t="shared" ref="BFK52" si="17132">-BFK51*$C$52</f>
        <v>-393629244163.91772</v>
      </c>
      <c r="BFL52" s="1847"/>
      <c r="BFM52" s="1847">
        <f t="shared" ref="BFM52" si="17133">-BFM51*$C$52</f>
        <v>-403469975268.01563</v>
      </c>
      <c r="BFN52" s="1847"/>
      <c r="BFO52" s="1847">
        <f t="shared" ref="BFO52" si="17134">-BFO51*$C$52</f>
        <v>-413556724649.716</v>
      </c>
      <c r="BFP52" s="1847"/>
      <c r="BFQ52" s="1847">
        <f t="shared" ref="BFQ52" si="17135">-BFQ51*$C$52</f>
        <v>-423895642765.95886</v>
      </c>
      <c r="BFR52" s="1847"/>
      <c r="BFS52" s="1847">
        <f t="shared" ref="BFS52" si="17136">-BFS51*$C$52</f>
        <v>-434493033835.10779</v>
      </c>
      <c r="BFT52" s="1847"/>
      <c r="BFU52" s="1847">
        <f t="shared" ref="BFU52" si="17137">-BFU51*$C$52</f>
        <v>-445355359680.98547</v>
      </c>
      <c r="BFV52" s="1847"/>
      <c r="BFW52" s="1847">
        <f t="shared" ref="BFW52" si="17138">-BFW51*$C$52</f>
        <v>-456489243673.01007</v>
      </c>
      <c r="BFX52" s="1847"/>
      <c r="BFY52" s="1847">
        <f t="shared" ref="BFY52" si="17139">-BFY51*$C$52</f>
        <v>-467901474764.83527</v>
      </c>
      <c r="BFZ52" s="1847"/>
      <c r="BGA52" s="1847">
        <f t="shared" ref="BGA52" si="17140">-BGA51*$C$52</f>
        <v>-479599011633.95612</v>
      </c>
      <c r="BGB52" s="1847"/>
      <c r="BGC52" s="1847">
        <f t="shared" ref="BGC52" si="17141">-BGC51*$C$52</f>
        <v>-491588986924.80499</v>
      </c>
      <c r="BGD52" s="1847"/>
      <c r="BGE52" s="1847">
        <f t="shared" ref="BGE52" si="17142">-BGE51*$C$52</f>
        <v>-503878711597.92505</v>
      </c>
      <c r="BGF52" s="1847"/>
      <c r="BGG52" s="1847">
        <f t="shared" ref="BGG52" si="17143">-BGG51*$C$52</f>
        <v>-516475679387.87311</v>
      </c>
      <c r="BGH52" s="1847"/>
      <c r="BGI52" s="1847">
        <f t="shared" ref="BGI52" si="17144">-BGI51*$C$52</f>
        <v>-529387571372.56989</v>
      </c>
      <c r="BGJ52" s="1847"/>
      <c r="BGK52" s="1847">
        <f t="shared" ref="BGK52" si="17145">-BGK51*$C$52</f>
        <v>-542622260656.88409</v>
      </c>
      <c r="BGL52" s="1847"/>
      <c r="BGM52" s="1847">
        <f t="shared" ref="BGM52" si="17146">-BGM51*$C$52</f>
        <v>-556187817173.30615</v>
      </c>
      <c r="BGN52" s="1847"/>
      <c r="BGO52" s="1847">
        <f t="shared" ref="BGO52" si="17147">-BGO51*$C$52</f>
        <v>-570092512602.63879</v>
      </c>
      <c r="BGP52" s="1847"/>
      <c r="BGQ52" s="1847">
        <f t="shared" ref="BGQ52" si="17148">-BGQ51*$C$52</f>
        <v>-584344825417.70471</v>
      </c>
      <c r="BGR52" s="1847"/>
      <c r="BGS52" s="1847">
        <f t="shared" ref="BGS52" si="17149">-BGS51*$C$52</f>
        <v>-598953446053.14722</v>
      </c>
      <c r="BGT52" s="1847"/>
      <c r="BGU52" s="1847">
        <f t="shared" ref="BGU52" si="17150">-BGU51*$C$52</f>
        <v>-613927282204.47583</v>
      </c>
      <c r="BGV52" s="1847"/>
      <c r="BGW52" s="1847">
        <f t="shared" ref="BGW52" si="17151">-BGW51*$C$52</f>
        <v>-629275464259.58765</v>
      </c>
      <c r="BGX52" s="1847"/>
      <c r="BGY52" s="1847">
        <f t="shared" ref="BGY52" si="17152">-BGY51*$C$52</f>
        <v>-645007350866.07727</v>
      </c>
      <c r="BGZ52" s="1847"/>
      <c r="BHA52" s="1847">
        <f t="shared" ref="BHA52" si="17153">-BHA51*$C$52</f>
        <v>-661132534637.72913</v>
      </c>
      <c r="BHB52" s="1847"/>
      <c r="BHC52" s="1847">
        <f t="shared" ref="BHC52" si="17154">-BHC51*$C$52</f>
        <v>-677660848003.67224</v>
      </c>
      <c r="BHD52" s="1847"/>
      <c r="BHE52" s="1847">
        <f t="shared" ref="BHE52" si="17155">-BHE51*$C$52</f>
        <v>-694602369203.76404</v>
      </c>
      <c r="BHF52" s="1847"/>
      <c r="BHG52" s="1847">
        <f t="shared" ref="BHG52" si="17156">-BHG51*$C$52</f>
        <v>-711967428433.85803</v>
      </c>
      <c r="BHH52" s="1847"/>
      <c r="BHI52" s="1847">
        <f t="shared" ref="BHI52" si="17157">-BHI51*$C$52</f>
        <v>-729766614144.70447</v>
      </c>
      <c r="BHJ52" s="1847"/>
      <c r="BHK52" s="1847">
        <f t="shared" ref="BHK52" si="17158">-BHK51*$C$52</f>
        <v>-748010779498.32202</v>
      </c>
      <c r="BHL52" s="1847"/>
      <c r="BHM52" s="1847">
        <f t="shared" ref="BHM52" si="17159">-BHM51*$C$52</f>
        <v>-766711048985.78003</v>
      </c>
      <c r="BHN52" s="1847"/>
      <c r="BHO52" s="1847">
        <f t="shared" ref="BHO52" si="17160">-BHO51*$C$52</f>
        <v>-785878825210.42444</v>
      </c>
      <c r="BHP52" s="1847"/>
      <c r="BHQ52" s="1847">
        <f t="shared" ref="BHQ52" si="17161">-BHQ51*$C$52</f>
        <v>-805525795840.68494</v>
      </c>
      <c r="BHR52" s="1847"/>
      <c r="BHS52" s="1847">
        <f t="shared" ref="BHS52" si="17162">-BHS51*$C$52</f>
        <v>-825663940736.70203</v>
      </c>
      <c r="BHT52" s="1847"/>
      <c r="BHU52" s="1847">
        <f t="shared" ref="BHU52" si="17163">-BHU51*$C$52</f>
        <v>-846305539255.11951</v>
      </c>
      <c r="BHV52" s="1847"/>
      <c r="BHW52" s="1847">
        <f t="shared" ref="BHW52" si="17164">-BHW51*$C$52</f>
        <v>-867463177736.49744</v>
      </c>
      <c r="BHX52" s="1847"/>
      <c r="BHY52" s="1847">
        <f t="shared" ref="BHY52" si="17165">-BHY51*$C$52</f>
        <v>-889149757179.90979</v>
      </c>
      <c r="BHZ52" s="1847"/>
      <c r="BIA52" s="1847">
        <f t="shared" ref="BIA52" si="17166">-BIA51*$C$52</f>
        <v>-911378501109.40747</v>
      </c>
      <c r="BIB52" s="1847"/>
      <c r="BIC52" s="1847">
        <f t="shared" ref="BIC52" si="17167">-BIC51*$C$52</f>
        <v>-934162963637.14258</v>
      </c>
      <c r="BID52" s="1847"/>
      <c r="BIE52" s="1847">
        <f t="shared" ref="BIE52" si="17168">-BIE51*$C$52</f>
        <v>-957517037728.07104</v>
      </c>
      <c r="BIF52" s="1847"/>
      <c r="BIG52" s="1847">
        <f t="shared" ref="BIG52" si="17169">-BIG51*$C$52</f>
        <v>-981454963671.27271</v>
      </c>
      <c r="BIH52" s="1847"/>
      <c r="BII52" s="1847">
        <f t="shared" ref="BII52" si="17170">-BII51*$C$52</f>
        <v>-1005991337763.0544</v>
      </c>
      <c r="BIJ52" s="1847"/>
      <c r="BIK52" s="1847">
        <f t="shared" ref="BIK52" si="17171">-BIK51*$C$52</f>
        <v>-1031141121207.1307</v>
      </c>
      <c r="BIL52" s="1847"/>
      <c r="BIM52" s="1847">
        <f t="shared" ref="BIM52" si="17172">-BIM51*$C$52</f>
        <v>-1056919649237.309</v>
      </c>
      <c r="BIN52" s="1847"/>
      <c r="BIO52" s="1847">
        <f t="shared" ref="BIO52" si="17173">-BIO51*$C$52</f>
        <v>-1083342640468.2416</v>
      </c>
      <c r="BIP52" s="1847"/>
      <c r="BIQ52" s="1847">
        <f t="shared" ref="BIQ52" si="17174">-BIQ51*$C$52</f>
        <v>-1110426206479.9475</v>
      </c>
      <c r="BIR52" s="1847"/>
      <c r="BIS52" s="1847">
        <f t="shared" ref="BIS52" si="17175">-BIS51*$C$52</f>
        <v>-1138186861641.946</v>
      </c>
      <c r="BIT52" s="1847"/>
      <c r="BIU52" s="1847">
        <f t="shared" ref="BIU52" si="17176">-BIU51*$C$52</f>
        <v>-1166641533182.9946</v>
      </c>
      <c r="BIV52" s="1847"/>
      <c r="BIW52" s="1847">
        <f t="shared" ref="BIW52" si="17177">-BIW51*$C$52</f>
        <v>-1195807571512.5693</v>
      </c>
      <c r="BIX52" s="1847"/>
      <c r="BIY52" s="1847">
        <f t="shared" ref="BIY52" si="17178">-BIY51*$C$52</f>
        <v>-1225702760800.3835</v>
      </c>
      <c r="BIZ52" s="1847"/>
      <c r="BJA52" s="1847">
        <f t="shared" ref="BJA52" si="17179">-BJA51*$C$52</f>
        <v>-1256345329820.3931</v>
      </c>
      <c r="BJB52" s="1847"/>
      <c r="BJC52" s="1847">
        <f t="shared" ref="BJC52" si="17180">-BJC51*$C$52</f>
        <v>-1287753963065.9028</v>
      </c>
      <c r="BJD52" s="1847"/>
      <c r="BJE52" s="1847">
        <f t="shared" ref="BJE52" si="17181">-BJE51*$C$52</f>
        <v>-1319947812142.5503</v>
      </c>
      <c r="BJF52" s="1847"/>
      <c r="BJG52" s="1847">
        <f t="shared" ref="BJG52" si="17182">-BJG51*$C$52</f>
        <v>-1352946507446.114</v>
      </c>
      <c r="BJH52" s="1847"/>
      <c r="BJI52" s="1847">
        <f t="shared" ref="BJI52" si="17183">-BJI51*$C$52</f>
        <v>-1386770170132.2668</v>
      </c>
      <c r="BJJ52" s="1847"/>
      <c r="BJK52" s="1847">
        <f t="shared" ref="BJK52" si="17184">-BJK51*$C$52</f>
        <v>-1421439424385.5735</v>
      </c>
      <c r="BJL52" s="1847"/>
      <c r="BJM52" s="1847">
        <f t="shared" ref="BJM52" si="17185">-BJM51*$C$52</f>
        <v>-1456975409995.2126</v>
      </c>
      <c r="BJN52" s="1847"/>
      <c r="BJO52" s="1847">
        <f t="shared" ref="BJO52" si="17186">-BJO51*$C$52</f>
        <v>-1493399795245.0928</v>
      </c>
      <c r="BJP52" s="1847"/>
      <c r="BJQ52" s="1847">
        <f t="shared" ref="BJQ52" si="17187">-BJQ51*$C$52</f>
        <v>-1530734790126.22</v>
      </c>
      <c r="BJR52" s="1847"/>
      <c r="BJS52" s="1847">
        <f t="shared" ref="BJS52" si="17188">-BJS51*$C$52</f>
        <v>-1569003159879.3752</v>
      </c>
      <c r="BJT52" s="1847"/>
      <c r="BJU52" s="1847">
        <f t="shared" ref="BJU52" si="17189">-BJU51*$C$52</f>
        <v>-1608228238876.3594</v>
      </c>
      <c r="BJV52" s="1847"/>
      <c r="BJW52" s="1847">
        <f t="shared" ref="BJW52" si="17190">-BJW51*$C$52</f>
        <v>-1648433944848.2683</v>
      </c>
      <c r="BJX52" s="1847"/>
      <c r="BJY52" s="1847">
        <f t="shared" ref="BJY52" si="17191">-BJY51*$C$52</f>
        <v>-1689644793469.4749</v>
      </c>
      <c r="BJZ52" s="1847"/>
      <c r="BKA52" s="1847">
        <f t="shared" ref="BKA52" si="17192">-BKA51*$C$52</f>
        <v>-1731885913306.2117</v>
      </c>
      <c r="BKB52" s="1847"/>
      <c r="BKC52" s="1847">
        <f t="shared" ref="BKC52" si="17193">-BKC51*$C$52</f>
        <v>-1775183061138.8667</v>
      </c>
      <c r="BKD52" s="1847"/>
      <c r="BKE52" s="1847">
        <f t="shared" ref="BKE52" si="17194">-BKE51*$C$52</f>
        <v>-1819562637667.3381</v>
      </c>
      <c r="BKF52" s="1847"/>
      <c r="BKG52" s="1847">
        <f t="shared" ref="BKG52" si="17195">-BKG51*$C$52</f>
        <v>-1865051703609.0215</v>
      </c>
      <c r="BKH52" s="1847"/>
      <c r="BKI52" s="1847">
        <f t="shared" ref="BKI52" si="17196">-BKI51*$C$52</f>
        <v>-1911677996199.2468</v>
      </c>
      <c r="BKJ52" s="1847"/>
      <c r="BKK52" s="1847">
        <f t="shared" ref="BKK52" si="17197">-BKK51*$C$52</f>
        <v>-1959469946104.2278</v>
      </c>
      <c r="BKL52" s="1847"/>
      <c r="BKM52" s="1847">
        <f t="shared" ref="BKM52" si="17198">-BKM51*$C$52</f>
        <v>-2008456694756.8333</v>
      </c>
      <c r="BKN52" s="1847"/>
      <c r="BKO52" s="1847">
        <f t="shared" ref="BKO52" si="17199">-BKO51*$C$52</f>
        <v>-2058668112125.7539</v>
      </c>
      <c r="BKP52" s="1847"/>
      <c r="BKQ52" s="1847">
        <f t="shared" ref="BKQ52" si="17200">-BKQ51*$C$52</f>
        <v>-2110134814928.8975</v>
      </c>
      <c r="BKR52" s="1847"/>
      <c r="BKS52" s="1847">
        <f t="shared" ref="BKS52" si="17201">-BKS51*$C$52</f>
        <v>-2162888185302.1196</v>
      </c>
      <c r="BKT52" s="1847"/>
      <c r="BKU52" s="1847">
        <f t="shared" ref="BKU52" si="17202">-BKU51*$C$52</f>
        <v>-2216960389934.6724</v>
      </c>
      <c r="BKV52" s="1847"/>
      <c r="BKW52" s="1847">
        <f t="shared" ref="BKW52" si="17203">-BKW51*$C$52</f>
        <v>-2272384399683.0391</v>
      </c>
      <c r="BKX52" s="1847"/>
      <c r="BKY52" s="1847">
        <f t="shared" ref="BKY52" si="17204">-BKY51*$C$52</f>
        <v>-2329194009675.1147</v>
      </c>
      <c r="BKZ52" s="1847"/>
      <c r="BLA52" s="1847">
        <f t="shared" ref="BLA52" si="17205">-BLA51*$C$52</f>
        <v>-2387423859916.9922</v>
      </c>
      <c r="BLB52" s="1847"/>
      <c r="BLC52" s="1847">
        <f t="shared" ref="BLC52" si="17206">-BLC51*$C$52</f>
        <v>-2447109456414.917</v>
      </c>
      <c r="BLD52" s="1847"/>
      <c r="BLE52" s="1847">
        <f t="shared" ref="BLE52" si="17207">-BLE51*$C$52</f>
        <v>-2508287192825.2896</v>
      </c>
      <c r="BLF52" s="1847"/>
      <c r="BLG52" s="1847">
        <f t="shared" ref="BLG52" si="17208">-BLG51*$C$52</f>
        <v>-2570994372645.9214</v>
      </c>
      <c r="BLH52" s="1847"/>
      <c r="BLI52" s="1847">
        <f t="shared" ref="BLI52" si="17209">-BLI51*$C$52</f>
        <v>-2635269231962.0693</v>
      </c>
      <c r="BLJ52" s="1847"/>
      <c r="BLK52" s="1847">
        <f t="shared" ref="BLK52" si="17210">-BLK51*$C$52</f>
        <v>-2701150962761.1206</v>
      </c>
      <c r="BLL52" s="1847"/>
      <c r="BLM52" s="1847">
        <f t="shared" ref="BLM52" si="17211">-BLM51*$C$52</f>
        <v>-2768679736830.1484</v>
      </c>
      <c r="BLN52" s="1847"/>
      <c r="BLO52" s="1847">
        <f t="shared" ref="BLO52" si="17212">-BLO51*$C$52</f>
        <v>-2837896730250.9019</v>
      </c>
      <c r="BLP52" s="1847"/>
      <c r="BLQ52" s="1847">
        <f t="shared" ref="BLQ52" si="17213">-BLQ51*$C$52</f>
        <v>-2908844148507.1743</v>
      </c>
      <c r="BLR52" s="1847"/>
      <c r="BLS52" s="1847">
        <f t="shared" ref="BLS52" si="17214">-BLS51*$C$52</f>
        <v>-2981565252219.8535</v>
      </c>
      <c r="BLT52" s="1847"/>
      <c r="BLU52" s="1847">
        <f t="shared" ref="BLU52" si="17215">-BLU51*$C$52</f>
        <v>-3056104383525.3496</v>
      </c>
      <c r="BLV52" s="1847"/>
      <c r="BLW52" s="1847">
        <f t="shared" ref="BLW52" si="17216">-BLW51*$C$52</f>
        <v>-3132506993113.4829</v>
      </c>
      <c r="BLX52" s="1847"/>
      <c r="BLY52" s="1847">
        <f t="shared" ref="BLY52" si="17217">-BLY51*$C$52</f>
        <v>-3210819667941.3198</v>
      </c>
      <c r="BLZ52" s="1847"/>
      <c r="BMA52" s="1847">
        <f t="shared" ref="BMA52" si="17218">-BMA51*$C$52</f>
        <v>-3291090159639.8525</v>
      </c>
      <c r="BMB52" s="1847"/>
      <c r="BMC52" s="1847">
        <f t="shared" ref="BMC52" si="17219">-BMC51*$C$52</f>
        <v>-3373367413630.8486</v>
      </c>
      <c r="BMD52" s="1847"/>
      <c r="BME52" s="1847">
        <f t="shared" ref="BME52" si="17220">-BME51*$C$52</f>
        <v>-3457701598971.6196</v>
      </c>
      <c r="BMF52" s="1847"/>
      <c r="BMG52" s="1847">
        <f t="shared" ref="BMG52" si="17221">-BMG51*$C$52</f>
        <v>-3544144138945.9097</v>
      </c>
      <c r="BMH52" s="1847"/>
      <c r="BMI52" s="1847">
        <f t="shared" ref="BMI52" si="17222">-BMI51*$C$52</f>
        <v>-3632747742419.5571</v>
      </c>
      <c r="BMJ52" s="1847"/>
      <c r="BMK52" s="1847">
        <f t="shared" ref="BMK52" si="17223">-BMK51*$C$52</f>
        <v>-3723566435980.0459</v>
      </c>
      <c r="BML52" s="1847"/>
      <c r="BMM52" s="1847">
        <f t="shared" ref="BMM52" si="17224">-BMM51*$C$52</f>
        <v>-3816655596879.5469</v>
      </c>
      <c r="BMN52" s="1847"/>
      <c r="BMO52" s="1847">
        <f t="shared" ref="BMO52" si="17225">-BMO51*$C$52</f>
        <v>-3912071986801.5352</v>
      </c>
      <c r="BMP52" s="1847"/>
      <c r="BMQ52" s="1847">
        <f t="shared" ref="BMQ52" si="17226">-BMQ51*$C$52</f>
        <v>-4009873786471.5732</v>
      </c>
      <c r="BMR52" s="1847"/>
      <c r="BMS52" s="1847">
        <f t="shared" ref="BMS52" si="17227">-BMS51*$C$52</f>
        <v>-4110120631133.3623</v>
      </c>
      <c r="BMT52" s="1847"/>
      <c r="BMU52" s="1847">
        <f t="shared" ref="BMU52" si="17228">-BMU51*$C$52</f>
        <v>-4212873646911.6958</v>
      </c>
      <c r="BMV52" s="1847"/>
      <c r="BMW52" s="1847">
        <f t="shared" ref="BMW52" si="17229">-BMW51*$C$52</f>
        <v>-4318195488084.4878</v>
      </c>
      <c r="BMX52" s="1847"/>
      <c r="BMY52" s="1847">
        <f t="shared" ref="BMY52" si="17230">-BMY51*$C$52</f>
        <v>-4426150375286.5996</v>
      </c>
      <c r="BMZ52" s="1847"/>
      <c r="BNA52" s="1847">
        <f t="shared" ref="BNA52" si="17231">-BNA51*$C$52</f>
        <v>-4536804134668.7646</v>
      </c>
      <c r="BNB52" s="1847"/>
      <c r="BNC52" s="1847">
        <f t="shared" ref="BNC52" si="17232">-BNC51*$C$52</f>
        <v>-4650224238035.4834</v>
      </c>
      <c r="BND52" s="1847"/>
      <c r="BNE52" s="1847">
        <f t="shared" ref="BNE52" si="17233">-BNE51*$C$52</f>
        <v>-4766479843986.3701</v>
      </c>
      <c r="BNF52" s="1847"/>
      <c r="BNG52" s="1847">
        <f t="shared" ref="BNG52" si="17234">-BNG51*$C$52</f>
        <v>-4885641840086.0293</v>
      </c>
      <c r="BNH52" s="1847"/>
      <c r="BNI52" s="1847">
        <f t="shared" ref="BNI52" si="17235">-BNI51*$C$52</f>
        <v>-5007782886088.1797</v>
      </c>
      <c r="BNJ52" s="1847"/>
      <c r="BNK52" s="1847">
        <f t="shared" ref="BNK52" si="17236">-BNK51*$C$52</f>
        <v>-5132977458240.3838</v>
      </c>
      <c r="BNL52" s="1847"/>
      <c r="BNM52" s="1847">
        <f t="shared" ref="BNM52" si="17237">-BNM51*$C$52</f>
        <v>-5261301894696.3926</v>
      </c>
      <c r="BNN52" s="1847"/>
      <c r="BNO52" s="1847">
        <f t="shared" ref="BNO52" si="17238">-BNO51*$C$52</f>
        <v>-5392834442063.8018</v>
      </c>
      <c r="BNP52" s="1847"/>
      <c r="BNQ52" s="1847">
        <f t="shared" ref="BNQ52" si="17239">-BNQ51*$C$52</f>
        <v>-5527655303115.3965</v>
      </c>
      <c r="BNR52" s="1847"/>
      <c r="BNS52" s="1847">
        <f t="shared" ref="BNS52" si="17240">-BNS51*$C$52</f>
        <v>-5665846685693.2813</v>
      </c>
      <c r="BNT52" s="1847"/>
      <c r="BNU52" s="1847">
        <f t="shared" ref="BNU52" si="17241">-BNU51*$C$52</f>
        <v>-5807492852835.6123</v>
      </c>
      <c r="BNV52" s="1847"/>
      <c r="BNW52" s="1847">
        <f t="shared" ref="BNW52" si="17242">-BNW51*$C$52</f>
        <v>-5952680174156.502</v>
      </c>
      <c r="BNX52" s="1847"/>
      <c r="BNY52" s="1847">
        <f t="shared" ref="BNY52" si="17243">-BNY51*$C$52</f>
        <v>-6101497178510.4141</v>
      </c>
      <c r="BNZ52" s="1847"/>
      <c r="BOA52" s="1847">
        <f t="shared" ref="BOA52" si="17244">-BOA51*$C$52</f>
        <v>-6254034607973.1738</v>
      </c>
      <c r="BOB52" s="1847"/>
      <c r="BOC52" s="1847">
        <f t="shared" ref="BOC52" si="17245">-BOC51*$C$52</f>
        <v>-6410385473172.5029</v>
      </c>
      <c r="BOD52" s="1847"/>
      <c r="BOE52" s="1847">
        <f t="shared" ref="BOE52" si="17246">-BOE51*$C$52</f>
        <v>-6570645110001.8145</v>
      </c>
      <c r="BOF52" s="1847"/>
      <c r="BOG52" s="1847">
        <f t="shared" ref="BOG52" si="17247">-BOG51*$C$52</f>
        <v>-6734911237751.8594</v>
      </c>
      <c r="BOH52" s="1847"/>
      <c r="BOI52" s="1847">
        <f t="shared" ref="BOI52" si="17248">-BOI51*$C$52</f>
        <v>-6903284018695.6553</v>
      </c>
      <c r="BOJ52" s="1847"/>
      <c r="BOK52" s="1847">
        <f t="shared" ref="BOK52" si="17249">-BOK51*$C$52</f>
        <v>-7075866119163.0459</v>
      </c>
      <c r="BOL52" s="1847"/>
      <c r="BOM52" s="1847">
        <f t="shared" ref="BOM52" si="17250">-BOM51*$C$52</f>
        <v>-7252762772142.1211</v>
      </c>
      <c r="BON52" s="1847"/>
      <c r="BOO52" s="1847">
        <f t="shared" ref="BOO52" si="17251">-BOO51*$C$52</f>
        <v>-7434081841445.6738</v>
      </c>
      <c r="BOP52" s="1847"/>
      <c r="BOQ52" s="1847">
        <f t="shared" ref="BOQ52" si="17252">-BOQ51*$C$52</f>
        <v>-7619933887481.8154</v>
      </c>
      <c r="BOR52" s="1847"/>
      <c r="BOS52" s="1847">
        <f t="shared" ref="BOS52" si="17253">-BOS51*$C$52</f>
        <v>-7810432234668.8604</v>
      </c>
      <c r="BOT52" s="1847"/>
      <c r="BOU52" s="1847">
        <f t="shared" ref="BOU52" si="17254">-BOU51*$C$52</f>
        <v>-8005693040535.5811</v>
      </c>
      <c r="BOV52" s="1847"/>
      <c r="BOW52" s="1847">
        <f t="shared" ref="BOW52" si="17255">-BOW51*$C$52</f>
        <v>-8205835366548.9697</v>
      </c>
      <c r="BOX52" s="1847"/>
      <c r="BOY52" s="1847">
        <f t="shared" ref="BOY52" si="17256">-BOY51*$C$52</f>
        <v>-8410981250712.6934</v>
      </c>
      <c r="BOZ52" s="1847"/>
      <c r="BPA52" s="1847">
        <f t="shared" ref="BPA52" si="17257">-BPA51*$C$52</f>
        <v>-8621255781980.5098</v>
      </c>
      <c r="BPB52" s="1847"/>
      <c r="BPC52" s="1847">
        <f t="shared" ref="BPC52" si="17258">-BPC51*$C$52</f>
        <v>-8836787176530.0215</v>
      </c>
      <c r="BPD52" s="1847"/>
      <c r="BPE52" s="1847">
        <f t="shared" ref="BPE52" si="17259">-BPE51*$C$52</f>
        <v>-9057706855943.2715</v>
      </c>
      <c r="BPF52" s="1847"/>
      <c r="BPG52" s="1847">
        <f t="shared" ref="BPG52" si="17260">-BPG51*$C$52</f>
        <v>-9284149527341.8516</v>
      </c>
      <c r="BPH52" s="1847"/>
      <c r="BPI52" s="1847">
        <f t="shared" ref="BPI52" si="17261">-BPI51*$C$52</f>
        <v>-9516253265525.3965</v>
      </c>
      <c r="BPJ52" s="1847"/>
      <c r="BPK52" s="1847">
        <f t="shared" ref="BPK52" si="17262">-BPK51*$C$52</f>
        <v>-9754159597163.5313</v>
      </c>
      <c r="BPL52" s="1847"/>
      <c r="BPM52" s="1847">
        <f t="shared" ref="BPM52" si="17263">-BPM51*$C$52</f>
        <v>-9998013587092.6191</v>
      </c>
      <c r="BPN52" s="1847"/>
      <c r="BPO52" s="1847">
        <f t="shared" ref="BPO52" si="17264">-BPO51*$C$52</f>
        <v>-10247963926769.934</v>
      </c>
      <c r="BPP52" s="1847"/>
      <c r="BPQ52" s="1847">
        <f t="shared" ref="BPQ52" si="17265">-BPQ51*$C$52</f>
        <v>-10504163024939.182</v>
      </c>
      <c r="BPR52" s="1847"/>
      <c r="BPS52" s="1847">
        <f t="shared" ref="BPS52" si="17266">-BPS51*$C$52</f>
        <v>-10766767100562.66</v>
      </c>
      <c r="BPT52" s="1847"/>
      <c r="BPU52" s="1847">
        <f t="shared" ref="BPU52" si="17267">-BPU51*$C$52</f>
        <v>-11035936278076.727</v>
      </c>
      <c r="BPV52" s="1847"/>
      <c r="BPW52" s="1847">
        <f t="shared" ref="BPW52" si="17268">-BPW51*$C$52</f>
        <v>-11311834685028.645</v>
      </c>
      <c r="BPX52" s="1847"/>
      <c r="BPY52" s="1847">
        <f t="shared" ref="BPY52" si="17269">-BPY51*$C$52</f>
        <v>-11594630552154.359</v>
      </c>
      <c r="BPZ52" s="1847"/>
      <c r="BQA52" s="1847">
        <f t="shared" ref="BQA52" si="17270">-BQA51*$C$52</f>
        <v>-11884496315958.217</v>
      </c>
      <c r="BQB52" s="1847"/>
      <c r="BQC52" s="1847">
        <f t="shared" ref="BQC52" si="17271">-BQC51*$C$52</f>
        <v>-12181608723857.172</v>
      </c>
      <c r="BQD52" s="1847"/>
      <c r="BQE52" s="1847">
        <f t="shared" ref="BQE52" si="17272">-BQE51*$C$52</f>
        <v>-12486148941953.6</v>
      </c>
      <c r="BQF52" s="1847"/>
      <c r="BQG52" s="1847">
        <f t="shared" ref="BQG52" si="17273">-BQG51*$C$52</f>
        <v>-12798302665502.439</v>
      </c>
      <c r="BQH52" s="1847"/>
      <c r="BQI52" s="1847">
        <f t="shared" ref="BQI52" si="17274">-BQI51*$C$52</f>
        <v>-13118260232140</v>
      </c>
      <c r="BQJ52" s="1847"/>
      <c r="BQK52" s="1847">
        <f t="shared" ref="BQK52" si="17275">-BQK51*$C$52</f>
        <v>-13446216737943.498</v>
      </c>
      <c r="BQL52" s="1847"/>
      <c r="BQM52" s="1847">
        <f t="shared" ref="BQM52" si="17276">-BQM51*$C$52</f>
        <v>-13782372156392.084</v>
      </c>
      <c r="BQN52" s="1847"/>
      <c r="BQO52" s="1847">
        <f t="shared" ref="BQO52" si="17277">-BQO51*$C$52</f>
        <v>-14126931460301.885</v>
      </c>
      <c r="BQP52" s="1847"/>
      <c r="BQQ52" s="1847">
        <f t="shared" ref="BQQ52" si="17278">-BQQ51*$C$52</f>
        <v>-14480104746809.43</v>
      </c>
      <c r="BQR52" s="1847"/>
      <c r="BQS52" s="1847">
        <f t="shared" ref="BQS52" si="17279">-BQS51*$C$52</f>
        <v>-14842107365479.664</v>
      </c>
      <c r="BQT52" s="1847"/>
      <c r="BQU52" s="1847">
        <f t="shared" ref="BQU52" si="17280">-BQU51*$C$52</f>
        <v>-15213160049616.654</v>
      </c>
      <c r="BQV52" s="1847"/>
      <c r="BQW52" s="1847">
        <f t="shared" ref="BQW52" si="17281">-BQW51*$C$52</f>
        <v>-15593489050857.068</v>
      </c>
      <c r="BQX52" s="1847"/>
      <c r="BQY52" s="1847">
        <f t="shared" ref="BQY52" si="17282">-BQY51*$C$52</f>
        <v>-15983326277128.494</v>
      </c>
      <c r="BQZ52" s="1847"/>
      <c r="BRA52" s="1847">
        <f t="shared" ref="BRA52" si="17283">-BRA51*$C$52</f>
        <v>-16382909434056.705</v>
      </c>
      <c r="BRB52" s="1847"/>
      <c r="BRC52" s="1847">
        <f t="shared" ref="BRC52" si="17284">-BRC51*$C$52</f>
        <v>-16792482169908.121</v>
      </c>
      <c r="BRD52" s="1847"/>
      <c r="BRE52" s="1847">
        <f t="shared" ref="BRE52" si="17285">-BRE51*$C$52</f>
        <v>-17212294224155.822</v>
      </c>
      <c r="BRF52" s="1847"/>
      <c r="BRG52" s="1847">
        <f t="shared" ref="BRG52" si="17286">-BRG51*$C$52</f>
        <v>-17642601579759.715</v>
      </c>
      <c r="BRH52" s="1847"/>
      <c r="BRI52" s="1847">
        <f t="shared" ref="BRI52" si="17287">-BRI51*$C$52</f>
        <v>-18083666619253.707</v>
      </c>
      <c r="BRJ52" s="1847"/>
      <c r="BRK52" s="1847">
        <f t="shared" ref="BRK52" si="17288">-BRK51*$C$52</f>
        <v>-18535758284735.047</v>
      </c>
      <c r="BRL52" s="1847"/>
      <c r="BRM52" s="1847">
        <f t="shared" ref="BRM52" si="17289">-BRM51*$C$52</f>
        <v>-18999152241853.422</v>
      </c>
      <c r="BRN52" s="1847"/>
      <c r="BRO52" s="1847">
        <f t="shared" ref="BRO52" si="17290">-BRO51*$C$52</f>
        <v>-19474131047899.754</v>
      </c>
      <c r="BRP52" s="1847"/>
      <c r="BRQ52" s="1847">
        <f t="shared" ref="BRQ52" si="17291">-BRQ51*$C$52</f>
        <v>-19960984324097.246</v>
      </c>
      <c r="BRR52" s="1847"/>
      <c r="BRS52" s="1847">
        <f t="shared" ref="BRS52" si="17292">-BRS51*$C$52</f>
        <v>-20460008932199.676</v>
      </c>
      <c r="BRT52" s="1847"/>
      <c r="BRU52" s="1847">
        <f t="shared" ref="BRU52" si="17293">-BRU51*$C$52</f>
        <v>-20971509155504.664</v>
      </c>
      <c r="BRV52" s="1847"/>
      <c r="BRW52" s="1847">
        <f t="shared" ref="BRW52" si="17294">-BRW51*$C$52</f>
        <v>-21495796884392.277</v>
      </c>
      <c r="BRX52" s="1847"/>
      <c r="BRY52" s="1847">
        <f t="shared" ref="BRY52" si="17295">-BRY51*$C$52</f>
        <v>-22033191806502.082</v>
      </c>
      <c r="BRZ52" s="1847"/>
      <c r="BSA52" s="1847">
        <f t="shared" ref="BSA52" si="17296">-BSA51*$C$52</f>
        <v>-22584021601664.633</v>
      </c>
      <c r="BSB52" s="1847"/>
      <c r="BSC52" s="1847">
        <f t="shared" ref="BSC52" si="17297">-BSC51*$C$52</f>
        <v>-23148622141706.246</v>
      </c>
      <c r="BSD52" s="1847"/>
      <c r="BSE52" s="1847">
        <f t="shared" ref="BSE52" si="17298">-BSE51*$C$52</f>
        <v>-23727337695248.898</v>
      </c>
      <c r="BSF52" s="1847"/>
      <c r="BSG52" s="1847">
        <f t="shared" ref="BSG52" si="17299">-BSG51*$C$52</f>
        <v>-24320521137630.117</v>
      </c>
      <c r="BSH52" s="1847"/>
      <c r="BSI52" s="1847">
        <f t="shared" ref="BSI52" si="17300">-BSI51*$C$52</f>
        <v>-24928534166070.867</v>
      </c>
      <c r="BSJ52" s="1847"/>
      <c r="BSK52" s="1847">
        <f t="shared" ref="BSK52" si="17301">-BSK51*$C$52</f>
        <v>-25551747520222.637</v>
      </c>
      <c r="BSL52" s="1847"/>
      <c r="BSM52" s="1847">
        <f t="shared" ref="BSM52" si="17302">-BSM51*$C$52</f>
        <v>-26190541208228.199</v>
      </c>
      <c r="BSN52" s="1847"/>
      <c r="BSO52" s="1847">
        <f t="shared" ref="BSO52" si="17303">-BSO51*$C$52</f>
        <v>-26845304738433.902</v>
      </c>
      <c r="BSP52" s="1847"/>
      <c r="BSQ52" s="1847">
        <f t="shared" ref="BSQ52" si="17304">-BSQ51*$C$52</f>
        <v>-27516437356894.746</v>
      </c>
      <c r="BSR52" s="1847"/>
      <c r="BSS52" s="1847">
        <f t="shared" ref="BSS52" si="17305">-BSS51*$C$52</f>
        <v>-28204348290817.113</v>
      </c>
      <c r="BST52" s="1847"/>
      <c r="BSU52" s="1847">
        <f t="shared" ref="BSU52" si="17306">-BSU51*$C$52</f>
        <v>-28909456998087.539</v>
      </c>
      <c r="BSV52" s="1847"/>
      <c r="BSW52" s="1847">
        <f t="shared" ref="BSW52" si="17307">-BSW51*$C$52</f>
        <v>-29632193423039.727</v>
      </c>
      <c r="BSX52" s="1847"/>
      <c r="BSY52" s="1847">
        <f t="shared" ref="BSY52" si="17308">-BSY51*$C$52</f>
        <v>-30372998258615.719</v>
      </c>
      <c r="BSZ52" s="1847"/>
      <c r="BTA52" s="1847">
        <f t="shared" ref="BTA52" si="17309">-BTA51*$C$52</f>
        <v>-31132323215081.109</v>
      </c>
      <c r="BTB52" s="1847"/>
      <c r="BTC52" s="1847">
        <f t="shared" ref="BTC52" si="17310">-BTC51*$C$52</f>
        <v>-31910631295458.133</v>
      </c>
      <c r="BTD52" s="1847"/>
      <c r="BTE52" s="1847">
        <f t="shared" ref="BTE52" si="17311">-BTE51*$C$52</f>
        <v>-32708397077844.582</v>
      </c>
      <c r="BTF52" s="1847"/>
      <c r="BTG52" s="1847">
        <f t="shared" ref="BTG52" si="17312">-BTG51*$C$52</f>
        <v>-33526107004790.695</v>
      </c>
      <c r="BTH52" s="1847"/>
      <c r="BTI52" s="1847">
        <f t="shared" ref="BTI52" si="17313">-BTI51*$C$52</f>
        <v>-34364259679910.461</v>
      </c>
      <c r="BTJ52" s="1847"/>
      <c r="BTK52" s="1847">
        <f t="shared" ref="BTK52" si="17314">-BTK51*$C$52</f>
        <v>-35223366171908.219</v>
      </c>
      <c r="BTL52" s="1847"/>
      <c r="BTM52" s="1847">
        <f t="shared" ref="BTM52" si="17315">-BTM51*$C$52</f>
        <v>-36103950326205.922</v>
      </c>
      <c r="BTN52" s="1847"/>
      <c r="BTO52" s="1847">
        <f t="shared" ref="BTO52" si="17316">-BTO51*$C$52</f>
        <v>-37006549084361.07</v>
      </c>
      <c r="BTP52" s="1847"/>
      <c r="BTQ52" s="1847">
        <f t="shared" ref="BTQ52" si="17317">-BTQ51*$C$52</f>
        <v>-37931712811470.094</v>
      </c>
      <c r="BTR52" s="1847"/>
      <c r="BTS52" s="1847">
        <f t="shared" ref="BTS52" si="17318">-BTS51*$C$52</f>
        <v>-38880005631756.844</v>
      </c>
      <c r="BTT52" s="1847"/>
      <c r="BTU52" s="1847">
        <f t="shared" ref="BTU52" si="17319">-BTU51*$C$52</f>
        <v>-39852005772550.758</v>
      </c>
      <c r="BTV52" s="1847"/>
      <c r="BTW52" s="1847">
        <f t="shared" ref="BTW52" si="17320">-BTW51*$C$52</f>
        <v>-40848305916864.523</v>
      </c>
      <c r="BTX52" s="1847"/>
      <c r="BTY52" s="1847">
        <f t="shared" ref="BTY52" si="17321">-BTY51*$C$52</f>
        <v>-41869513564786.133</v>
      </c>
      <c r="BTZ52" s="1847"/>
      <c r="BUA52" s="1847">
        <f t="shared" ref="BUA52" si="17322">-BUA51*$C$52</f>
        <v>-42916251403905.781</v>
      </c>
      <c r="BUB52" s="1847"/>
      <c r="BUC52" s="1847">
        <f t="shared" ref="BUC52" si="17323">-BUC51*$C$52</f>
        <v>-43989157689003.422</v>
      </c>
      <c r="BUD52" s="1847"/>
      <c r="BUE52" s="1847">
        <f t="shared" ref="BUE52" si="17324">-BUE51*$C$52</f>
        <v>-45088886631228.5</v>
      </c>
      <c r="BUF52" s="1847"/>
      <c r="BUG52" s="1847">
        <f t="shared" ref="BUG52" si="17325">-BUG51*$C$52</f>
        <v>-46216108797009.211</v>
      </c>
      <c r="BUH52" s="1847"/>
      <c r="BUI52" s="1847">
        <f t="shared" ref="BUI52" si="17326">-BUI51*$C$52</f>
        <v>-47371511516934.438</v>
      </c>
      <c r="BUJ52" s="1847"/>
      <c r="BUK52" s="1847">
        <f t="shared" ref="BUK52" si="17327">-BUK51*$C$52</f>
        <v>-48555799304857.797</v>
      </c>
      <c r="BUL52" s="1847"/>
      <c r="BUM52" s="1847">
        <f t="shared" ref="BUM52" si="17328">-BUM51*$C$52</f>
        <v>-49769694287479.234</v>
      </c>
      <c r="BUN52" s="1847"/>
      <c r="BUO52" s="1847">
        <f t="shared" ref="BUO52" si="17329">-BUO51*$C$52</f>
        <v>-51013936644666.211</v>
      </c>
      <c r="BUP52" s="1847"/>
      <c r="BUQ52" s="1847">
        <f t="shared" ref="BUQ52" si="17330">-BUQ51*$C$52</f>
        <v>-52289285060782.859</v>
      </c>
      <c r="BUR52" s="1847"/>
      <c r="BUS52" s="1847">
        <f t="shared" ref="BUS52" si="17331">-BUS51*$C$52</f>
        <v>-53596517187302.43</v>
      </c>
      <c r="BUT52" s="1847"/>
      <c r="BUU52" s="1847">
        <f t="shared" ref="BUU52" si="17332">-BUU51*$C$52</f>
        <v>-54936430116984.984</v>
      </c>
      <c r="BUV52" s="1847"/>
      <c r="BUW52" s="1847">
        <f t="shared" ref="BUW52" si="17333">-BUW51*$C$52</f>
        <v>-56309840869909.602</v>
      </c>
      <c r="BUX52" s="1847"/>
      <c r="BUY52" s="1847">
        <f t="shared" ref="BUY52" si="17334">-BUY51*$C$52</f>
        <v>-57717586891657.336</v>
      </c>
      <c r="BUZ52" s="1847"/>
      <c r="BVA52" s="1847">
        <f t="shared" ref="BVA52" si="17335">-BVA51*$C$52</f>
        <v>-59160526563948.766</v>
      </c>
      <c r="BVB52" s="1847"/>
      <c r="BVC52" s="1847">
        <f t="shared" ref="BVC52" si="17336">-BVC51*$C$52</f>
        <v>-60639539728047.477</v>
      </c>
      <c r="BVD52" s="1847"/>
      <c r="BVE52" s="1847">
        <f t="shared" ref="BVE52" si="17337">-BVE51*$C$52</f>
        <v>-62155528221248.656</v>
      </c>
      <c r="BVF52" s="1847"/>
      <c r="BVG52" s="1847">
        <f t="shared" ref="BVG52" si="17338">-BVG51*$C$52</f>
        <v>-63709416426779.867</v>
      </c>
      <c r="BVH52" s="1847"/>
      <c r="BVI52" s="1847">
        <f t="shared" ref="BVI52" si="17339">-BVI51*$C$52</f>
        <v>-65302151837449.359</v>
      </c>
      <c r="BVJ52" s="1847"/>
      <c r="BVK52" s="1847">
        <f t="shared" ref="BVK52" si="17340">-BVK51*$C$52</f>
        <v>-66934705633385.586</v>
      </c>
      <c r="BVL52" s="1847"/>
      <c r="BVM52" s="1847">
        <f t="shared" ref="BVM52" si="17341">-BVM51*$C$52</f>
        <v>-68608073274220.219</v>
      </c>
      <c r="BVN52" s="1847"/>
      <c r="BVO52" s="1847">
        <f t="shared" ref="BVO52" si="17342">-BVO51*$C$52</f>
        <v>-70323275106075.719</v>
      </c>
      <c r="BVP52" s="1847"/>
      <c r="BVQ52" s="1847">
        <f t="shared" ref="BVQ52" si="17343">-BVQ51*$C$52</f>
        <v>-72081356983727.609</v>
      </c>
      <c r="BVR52" s="1847"/>
      <c r="BVS52" s="1847">
        <f t="shared" ref="BVS52" si="17344">-BVS51*$C$52</f>
        <v>-73883390908320.797</v>
      </c>
      <c r="BVT52" s="1847"/>
      <c r="BVU52" s="1847">
        <f t="shared" ref="BVU52" si="17345">-BVU51*$C$52</f>
        <v>-75730475681028.813</v>
      </c>
      <c r="BVV52" s="1847"/>
      <c r="BVW52" s="1847">
        <f t="shared" ref="BVW52" si="17346">-BVW51*$C$52</f>
        <v>-77623737573054.531</v>
      </c>
      <c r="BVX52" s="1847"/>
      <c r="BVY52" s="1847">
        <f t="shared" ref="BVY52" si="17347">-BVY51*$C$52</f>
        <v>-79564331012380.891</v>
      </c>
      <c r="BVZ52" s="1847"/>
      <c r="BWA52" s="1847">
        <f t="shared" ref="BWA52" si="17348">-BWA51*$C$52</f>
        <v>-81553439287690.406</v>
      </c>
      <c r="BWB52" s="1847"/>
      <c r="BWC52" s="1847">
        <f t="shared" ref="BWC52" si="17349">-BWC51*$C$52</f>
        <v>-83592275269882.656</v>
      </c>
      <c r="BWD52" s="1847"/>
      <c r="BWE52" s="1847">
        <f t="shared" ref="BWE52" si="17350">-BWE51*$C$52</f>
        <v>-85682082151629.719</v>
      </c>
      <c r="BWF52" s="1847"/>
      <c r="BWG52" s="1847">
        <f t="shared" ref="BWG52" si="17351">-BWG51*$C$52</f>
        <v>-87824134205420.453</v>
      </c>
      <c r="BWH52" s="1847"/>
      <c r="BWI52" s="1847">
        <f t="shared" ref="BWI52" si="17352">-BWI51*$C$52</f>
        <v>-90019737560555.953</v>
      </c>
      <c r="BWJ52" s="1847"/>
      <c r="BWK52" s="1847">
        <f t="shared" ref="BWK52" si="17353">-BWK51*$C$52</f>
        <v>-92270230999569.844</v>
      </c>
      <c r="BWL52" s="1847"/>
      <c r="BWM52" s="1847">
        <f t="shared" ref="BWM52" si="17354">-BWM51*$C$52</f>
        <v>-94576986774559.078</v>
      </c>
      <c r="BWN52" s="1847"/>
      <c r="BWO52" s="1847">
        <f t="shared" ref="BWO52" si="17355">-BWO51*$C$52</f>
        <v>-96941411443923.047</v>
      </c>
      <c r="BWP52" s="1847"/>
      <c r="BWQ52" s="1847">
        <f t="shared" ref="BWQ52" si="17356">-BWQ51*$C$52</f>
        <v>-99364946730021.109</v>
      </c>
      <c r="BWR52" s="1847"/>
      <c r="BWS52" s="1847">
        <f t="shared" ref="BWS52" si="17357">-BWS51*$C$52</f>
        <v>-101849070398271.63</v>
      </c>
      <c r="BWT52" s="1847"/>
      <c r="BWU52" s="1847">
        <f t="shared" ref="BWU52" si="17358">-BWU51*$C$52</f>
        <v>-104395297158228.41</v>
      </c>
      <c r="BWV52" s="1847"/>
      <c r="BWW52" s="1847">
        <f t="shared" ref="BWW52" si="17359">-BWW51*$C$52</f>
        <v>-107005179587184.11</v>
      </c>
      <c r="BWX52" s="1847"/>
      <c r="BWY52" s="1847">
        <f t="shared" ref="BWY52" si="17360">-BWY51*$C$52</f>
        <v>-109680309076863.7</v>
      </c>
      <c r="BWZ52" s="1847"/>
      <c r="BXA52" s="1847">
        <f t="shared" ref="BXA52" si="17361">-BXA51*$C$52</f>
        <v>-112422316803785.28</v>
      </c>
      <c r="BXB52" s="1847"/>
      <c r="BXC52" s="1847">
        <f t="shared" ref="BXC52" si="17362">-BXC51*$C$52</f>
        <v>-115232874723879.91</v>
      </c>
      <c r="BXD52" s="1847"/>
      <c r="BXE52" s="1847">
        <f t="shared" ref="BXE52" si="17363">-BXE51*$C$52</f>
        <v>-118113696591976.89</v>
      </c>
      <c r="BXF52" s="1847"/>
      <c r="BXG52" s="1847">
        <f t="shared" ref="BXG52" si="17364">-BXG51*$C$52</f>
        <v>-121066539006776.3</v>
      </c>
      <c r="BXH52" s="1847"/>
      <c r="BXI52" s="1847">
        <f t="shared" ref="BXI52" si="17365">-BXI51*$C$52</f>
        <v>-124093202481945.69</v>
      </c>
      <c r="BXJ52" s="1847"/>
      <c r="BXK52" s="1847">
        <f t="shared" ref="BXK52" si="17366">-BXK51*$C$52</f>
        <v>-127195532543994.31</v>
      </c>
      <c r="BXL52" s="1847"/>
      <c r="BXM52" s="1847">
        <f t="shared" ref="BXM52" si="17367">-BXM51*$C$52</f>
        <v>-130375420857594.16</v>
      </c>
      <c r="BXN52" s="1847"/>
      <c r="BXO52" s="1847">
        <f t="shared" ref="BXO52" si="17368">-BXO51*$C$52</f>
        <v>-133634806379034</v>
      </c>
      <c r="BXP52" s="1847"/>
      <c r="BXQ52" s="1847">
        <f t="shared" ref="BXQ52" si="17369">-BXQ51*$C$52</f>
        <v>-136975676538509.84</v>
      </c>
      <c r="BXR52" s="1847"/>
      <c r="BXS52" s="1847">
        <f t="shared" ref="BXS52" si="17370">-BXS51*$C$52</f>
        <v>-140400068451972.58</v>
      </c>
      <c r="BXT52" s="1847"/>
      <c r="BXU52" s="1847">
        <f t="shared" ref="BXU52" si="17371">-BXU51*$C$52</f>
        <v>-143910070163271.88</v>
      </c>
      <c r="BXV52" s="1847"/>
      <c r="BXW52" s="1847">
        <f t="shared" ref="BXW52" si="17372">-BXW51*$C$52</f>
        <v>-147507821917353.66</v>
      </c>
      <c r="BXX52" s="1847"/>
      <c r="BXY52" s="1847">
        <f t="shared" ref="BXY52" si="17373">-BXY51*$C$52</f>
        <v>-151195517465287.5</v>
      </c>
      <c r="BXZ52" s="1847"/>
      <c r="BYA52" s="1847">
        <f t="shared" ref="BYA52" si="17374">-BYA51*$C$52</f>
        <v>-154975405401919.69</v>
      </c>
      <c r="BYB52" s="1847"/>
      <c r="BYC52" s="1847">
        <f t="shared" ref="BYC52" si="17375">-BYC51*$C$52</f>
        <v>-158849790536967.66</v>
      </c>
      <c r="BYD52" s="1847"/>
      <c r="BYE52" s="1847">
        <f t="shared" ref="BYE52" si="17376">-BYE51*$C$52</f>
        <v>-162821035300391.84</v>
      </c>
      <c r="BYF52" s="1847"/>
      <c r="BYG52" s="1847">
        <f t="shared" ref="BYG52" si="17377">-BYG51*$C$52</f>
        <v>-166891561182901.63</v>
      </c>
      <c r="BYH52" s="1847"/>
      <c r="BYI52" s="1847">
        <f t="shared" ref="BYI52" si="17378">-BYI51*$C$52</f>
        <v>-171063850212474.16</v>
      </c>
      <c r="BYJ52" s="1847"/>
      <c r="BYK52" s="1847">
        <f t="shared" ref="BYK52" si="17379">-BYK51*$C$52</f>
        <v>-175340446467786</v>
      </c>
      <c r="BYL52" s="1847"/>
      <c r="BYM52" s="1847">
        <f t="shared" ref="BYM52" si="17380">-BYM51*$C$52</f>
        <v>-179723957629480.63</v>
      </c>
      <c r="BYN52" s="1847"/>
      <c r="BYO52" s="1847">
        <f t="shared" ref="BYO52" si="17381">-BYO51*$C$52</f>
        <v>-184217056570217.63</v>
      </c>
      <c r="BYP52" s="1847"/>
      <c r="BYQ52" s="1847">
        <f t="shared" ref="BYQ52" si="17382">-BYQ51*$C$52</f>
        <v>-188822482984473.06</v>
      </c>
      <c r="BYR52" s="1847"/>
      <c r="BYS52" s="1847">
        <f t="shared" ref="BYS52" si="17383">-BYS51*$C$52</f>
        <v>-193543045059084.88</v>
      </c>
      <c r="BYT52" s="1847"/>
      <c r="BYU52" s="1847">
        <f t="shared" ref="BYU52" si="17384">-BYU51*$C$52</f>
        <v>-198381621185561.97</v>
      </c>
      <c r="BYV52" s="1847"/>
      <c r="BYW52" s="1847">
        <f t="shared" ref="BYW52" si="17385">-BYW51*$C$52</f>
        <v>-203341161715201</v>
      </c>
      <c r="BYX52" s="1847"/>
      <c r="BYY52" s="1847">
        <f t="shared" ref="BYY52" si="17386">-BYY51*$C$52</f>
        <v>-208424690758081</v>
      </c>
      <c r="BYZ52" s="1847"/>
      <c r="BZA52" s="1847">
        <f t="shared" ref="BZA52" si="17387">-BZA51*$C$52</f>
        <v>-213635308027033</v>
      </c>
      <c r="BZB52" s="1847"/>
      <c r="BZC52" s="1847">
        <f t="shared" ref="BZC52" si="17388">-BZC51*$C$52</f>
        <v>-218976190727708.81</v>
      </c>
      <c r="BZD52" s="1847"/>
      <c r="BZE52" s="1847">
        <f t="shared" ref="BZE52" si="17389">-BZE51*$C$52</f>
        <v>-224450595495901.5</v>
      </c>
      <c r="BZF52" s="1847"/>
      <c r="BZG52" s="1847">
        <f t="shared" ref="BZG52" si="17390">-BZG51*$C$52</f>
        <v>-230061860383299.03</v>
      </c>
      <c r="BZH52" s="1847"/>
      <c r="BZI52" s="1847">
        <f t="shared" ref="BZI52" si="17391">-BZI51*$C$52</f>
        <v>-235813406892881.5</v>
      </c>
      <c r="BZJ52" s="1847"/>
      <c r="BZK52" s="1847">
        <f t="shared" ref="BZK52" si="17392">-BZK51*$C$52</f>
        <v>-241708742065203.53</v>
      </c>
      <c r="BZL52" s="1847"/>
      <c r="BZM52" s="1847">
        <f t="shared" ref="BZM52" si="17393">-BZM51*$C$52</f>
        <v>-247751460616833.59</v>
      </c>
      <c r="BZN52" s="1847"/>
      <c r="BZO52" s="1847">
        <f t="shared" ref="BZO52" si="17394">-BZO51*$C$52</f>
        <v>-253945247132254.41</v>
      </c>
      <c r="BZP52" s="1847"/>
      <c r="BZQ52" s="1847">
        <f t="shared" ref="BZQ52" si="17395">-BZQ51*$C$52</f>
        <v>-260293878310560.75</v>
      </c>
      <c r="BZR52" s="1847"/>
      <c r="BZS52" s="1847">
        <f t="shared" ref="BZS52" si="17396">-BZS51*$C$52</f>
        <v>-266801225268324.75</v>
      </c>
      <c r="BZT52" s="1847"/>
      <c r="BZU52" s="1847">
        <f t="shared" ref="BZU52" si="17397">-BZU51*$C$52</f>
        <v>-273471255900032.84</v>
      </c>
      <c r="BZV52" s="1847"/>
      <c r="BZW52" s="1847">
        <f t="shared" ref="BZW52" si="17398">-BZW51*$C$52</f>
        <v>-280308037297533.63</v>
      </c>
      <c r="BZX52" s="1847"/>
      <c r="BZY52" s="1847">
        <f t="shared" ref="BZY52" si="17399">-BZY51*$C$52</f>
        <v>-287315738229971.94</v>
      </c>
      <c r="BZZ52" s="1847"/>
      <c r="CAA52" s="1847">
        <f t="shared" ref="CAA52" si="17400">-CAA51*$C$52</f>
        <v>-294498631685721.19</v>
      </c>
      <c r="CAB52" s="1847"/>
      <c r="CAC52" s="1847">
        <f t="shared" ref="CAC52" si="17401">-CAC51*$C$52</f>
        <v>-301861097477864.19</v>
      </c>
      <c r="CAD52" s="1847"/>
      <c r="CAE52" s="1847">
        <f t="shared" ref="CAE52" si="17402">-CAE51*$C$52</f>
        <v>-309407624914810.75</v>
      </c>
      <c r="CAF52" s="1847"/>
      <c r="CAG52" s="1847">
        <f t="shared" ref="CAG52" si="17403">-CAG51*$C$52</f>
        <v>-317142815537681</v>
      </c>
      <c r="CAH52" s="1847"/>
      <c r="CAI52" s="1847">
        <f t="shared" ref="CAI52" si="17404">-CAI51*$C$52</f>
        <v>-325071385926123</v>
      </c>
      <c r="CAJ52" s="1847"/>
      <c r="CAK52" s="1847">
        <f t="shared" ref="CAK52" si="17405">-CAK51*$C$52</f>
        <v>-333198170574276.06</v>
      </c>
      <c r="CAL52" s="1847"/>
      <c r="CAM52" s="1847">
        <f t="shared" ref="CAM52" si="17406">-CAM51*$C$52</f>
        <v>-341528124838632.94</v>
      </c>
      <c r="CAN52" s="1847"/>
      <c r="CAO52" s="1847">
        <f t="shared" ref="CAO52" si="17407">-CAO51*$C$52</f>
        <v>-350066327959598.75</v>
      </c>
      <c r="CAP52" s="1847"/>
      <c r="CAQ52" s="1847">
        <f t="shared" ref="CAQ52" si="17408">-CAQ51*$C$52</f>
        <v>-358817986158588.69</v>
      </c>
      <c r="CAR52" s="1847"/>
      <c r="CAS52" s="1847">
        <f t="shared" ref="CAS52" si="17409">-CAS51*$C$52</f>
        <v>-367788435812553.38</v>
      </c>
      <c r="CAT52" s="1847"/>
      <c r="CAU52" s="1847">
        <f t="shared" ref="CAU52" si="17410">-CAU51*$C$52</f>
        <v>-376983146707867.19</v>
      </c>
      <c r="CAV52" s="1847"/>
      <c r="CAW52" s="1847">
        <f t="shared" ref="CAW52" si="17411">-CAW51*$C$52</f>
        <v>-386407725375563.81</v>
      </c>
      <c r="CAX52" s="1847"/>
      <c r="CAY52" s="1847">
        <f t="shared" ref="CAY52" si="17412">-CAY51*$C$52</f>
        <v>-396067918509952.88</v>
      </c>
      <c r="CAZ52" s="1847"/>
      <c r="CBA52" s="1847">
        <f t="shared" ref="CBA52" si="17413">-CBA51*$C$52</f>
        <v>-405969616472701.69</v>
      </c>
      <c r="CBB52" s="1847"/>
      <c r="CBC52" s="1847">
        <f t="shared" ref="CBC52" si="17414">-CBC51*$C$52</f>
        <v>-416118856884519.19</v>
      </c>
      <c r="CBD52" s="1847"/>
      <c r="CBE52" s="1847">
        <f t="shared" ref="CBE52" si="17415">-CBE51*$C$52</f>
        <v>-426521828306632.13</v>
      </c>
      <c r="CBF52" s="1847"/>
      <c r="CBG52" s="1847">
        <f t="shared" ref="CBG52" si="17416">-CBG51*$C$52</f>
        <v>-437184874014297.88</v>
      </c>
      <c r="CBH52" s="1847"/>
      <c r="CBI52" s="1847">
        <f t="shared" ref="CBI52" si="17417">-CBI51*$C$52</f>
        <v>-448114495864655.31</v>
      </c>
      <c r="CBJ52" s="1847"/>
      <c r="CBK52" s="1847">
        <f t="shared" ref="CBK52" si="17418">-CBK51*$C$52</f>
        <v>-459317358261271.63</v>
      </c>
      <c r="CBL52" s="1847"/>
      <c r="CBM52" s="1847">
        <f t="shared" ref="CBM52" si="17419">-CBM51*$C$52</f>
        <v>-470800292217803.38</v>
      </c>
      <c r="CBN52" s="1847"/>
      <c r="CBO52" s="1847">
        <f t="shared" ref="CBO52" si="17420">-CBO51*$C$52</f>
        <v>-482570299523248.44</v>
      </c>
      <c r="CBP52" s="1847"/>
      <c r="CBQ52" s="1847">
        <f t="shared" ref="CBQ52" si="17421">-CBQ51*$C$52</f>
        <v>-494634557011329.63</v>
      </c>
      <c r="CBR52" s="1847"/>
      <c r="CBS52" s="1847">
        <f t="shared" ref="CBS52" si="17422">-CBS51*$C$52</f>
        <v>-507000420936612.81</v>
      </c>
      <c r="CBT52" s="1847"/>
      <c r="CBU52" s="1847">
        <f t="shared" ref="CBU52" si="17423">-CBU51*$C$52</f>
        <v>-519675431460028.06</v>
      </c>
      <c r="CBV52" s="1847"/>
      <c r="CBW52" s="1847">
        <f t="shared" ref="CBW52" si="17424">-CBW51*$C$52</f>
        <v>-532667317246528.69</v>
      </c>
      <c r="CBX52" s="1847"/>
      <c r="CBY52" s="1847">
        <f t="shared" ref="CBY52" si="17425">-CBY51*$C$52</f>
        <v>-545984000177691.88</v>
      </c>
      <c r="CBZ52" s="1847"/>
      <c r="CCA52" s="1847">
        <f t="shared" ref="CCA52" si="17426">-CCA51*$C$52</f>
        <v>-559633600182134.13</v>
      </c>
      <c r="CCB52" s="1847"/>
      <c r="CCC52" s="1847">
        <f t="shared" ref="CCC52" si="17427">-CCC51*$C$52</f>
        <v>-573624440186687.38</v>
      </c>
      <c r="CCD52" s="1847"/>
      <c r="CCE52" s="1847">
        <f t="shared" ref="CCE52" si="17428">-CCE51*$C$52</f>
        <v>-587965051191354.5</v>
      </c>
      <c r="CCF52" s="1847"/>
      <c r="CCG52" s="1847">
        <f t="shared" ref="CCG52" si="17429">-CCG51*$C$52</f>
        <v>-602664177471138.25</v>
      </c>
      <c r="CCH52" s="1847"/>
      <c r="CCI52" s="1847">
        <f t="shared" ref="CCI52" si="17430">-CCI51*$C$52</f>
        <v>-617730781907916.63</v>
      </c>
      <c r="CCJ52" s="1847"/>
      <c r="CCK52" s="1847">
        <f t="shared" ref="CCK52" si="17431">-CCK51*$C$52</f>
        <v>-633174051455614.5</v>
      </c>
      <c r="CCL52" s="1847"/>
      <c r="CCM52" s="1847">
        <f t="shared" ref="CCM52" si="17432">-CCM51*$C$52</f>
        <v>-649003402742004.75</v>
      </c>
      <c r="CCN52" s="1847"/>
      <c r="CCO52" s="1847">
        <f t="shared" ref="CCO52" si="17433">-CCO51*$C$52</f>
        <v>-665228487810554.75</v>
      </c>
      <c r="CCP52" s="1847"/>
      <c r="CCQ52" s="1847">
        <f t="shared" ref="CCQ52" si="17434">-CCQ51*$C$52</f>
        <v>-681859200005818.5</v>
      </c>
      <c r="CCR52" s="1847"/>
      <c r="CCS52" s="1847">
        <f t="shared" ref="CCS52" si="17435">-CCS51*$C$52</f>
        <v>-698905680005963.88</v>
      </c>
      <c r="CCT52" s="1847"/>
      <c r="CCU52" s="1847">
        <f t="shared" ref="CCU52" si="17436">-CCU51*$C$52</f>
        <v>-716378322006112.88</v>
      </c>
      <c r="CCV52" s="1847"/>
      <c r="CCW52" s="1847">
        <f t="shared" ref="CCW52" si="17437">-CCW51*$C$52</f>
        <v>-734287780056265.63</v>
      </c>
      <c r="CCX52" s="1847"/>
      <c r="CCY52" s="1847">
        <f t="shared" ref="CCY52" si="17438">-CCY51*$C$52</f>
        <v>-752644974557672.25</v>
      </c>
      <c r="CCZ52" s="1847"/>
      <c r="CDA52" s="1847">
        <f t="shared" ref="CDA52" si="17439">-CDA51*$C$52</f>
        <v>-771461098921614</v>
      </c>
      <c r="CDB52" s="1847"/>
      <c r="CDC52" s="1847">
        <f t="shared" ref="CDC52" si="17440">-CDC51*$C$52</f>
        <v>-790747626394654.25</v>
      </c>
      <c r="CDD52" s="1847"/>
      <c r="CDE52" s="1847">
        <f t="shared" ref="CDE52" si="17441">-CDE51*$C$52</f>
        <v>-810516317054520.5</v>
      </c>
      <c r="CDF52" s="1847"/>
      <c r="CDG52" s="1847">
        <f t="shared" ref="CDG52" si="17442">-CDG51*$C$52</f>
        <v>-830779224980883.5</v>
      </c>
      <c r="CDH52" s="1847"/>
      <c r="CDI52" s="1847">
        <f t="shared" ref="CDI52" si="17443">-CDI51*$C$52</f>
        <v>-851548705605405.5</v>
      </c>
      <c r="CDJ52" s="1847"/>
      <c r="CDK52" s="1847">
        <f t="shared" ref="CDK52" si="17444">-CDK51*$C$52</f>
        <v>-872837423245540.5</v>
      </c>
      <c r="CDL52" s="1847"/>
      <c r="CDM52" s="1847">
        <f t="shared" ref="CDM52" si="17445">-CDM51*$C$52</f>
        <v>-894658358826678.88</v>
      </c>
      <c r="CDN52" s="1847"/>
      <c r="CDO52" s="1847">
        <f t="shared" ref="CDO52" si="17446">-CDO51*$C$52</f>
        <v>-917024817797345.75</v>
      </c>
      <c r="CDP52" s="1847"/>
      <c r="CDQ52" s="1847">
        <f t="shared" ref="CDQ52" si="17447">-CDQ51*$C$52</f>
        <v>-939950438242279.25</v>
      </c>
      <c r="CDR52" s="1847"/>
      <c r="CDS52" s="1847">
        <f t="shared" ref="CDS52" si="17448">-CDS51*$C$52</f>
        <v>-963449199198336.13</v>
      </c>
      <c r="CDT52" s="1847"/>
      <c r="CDU52" s="1847">
        <f t="shared" ref="CDU52" si="17449">-CDU51*$C$52</f>
        <v>-987535429178294.5</v>
      </c>
      <c r="CDV52" s="1847"/>
      <c r="CDW52" s="1847">
        <f t="shared" ref="CDW52" si="17450">-CDW51*$C$52</f>
        <v>-1012223814907751.8</v>
      </c>
      <c r="CDX52" s="1847"/>
      <c r="CDY52" s="1847">
        <f t="shared" ref="CDY52" si="17451">-CDY51*$C$52</f>
        <v>-1037529410280445.5</v>
      </c>
      <c r="CDZ52" s="1847"/>
      <c r="CEA52" s="1847">
        <f t="shared" ref="CEA52" si="17452">-CEA51*$C$52</f>
        <v>-1063467645537456.5</v>
      </c>
      <c r="CEB52" s="1847"/>
      <c r="CEC52" s="1847">
        <f t="shared" ref="CEC52" si="17453">-CEC51*$C$52</f>
        <v>-1090054336675892.9</v>
      </c>
      <c r="CED52" s="1847"/>
      <c r="CEE52" s="1847">
        <f t="shared" ref="CEE52" si="17454">-CEE51*$C$52</f>
        <v>-1117305695092790.1</v>
      </c>
      <c r="CEF52" s="1847"/>
      <c r="CEG52" s="1847">
        <f t="shared" ref="CEG52" si="17455">-CEG51*$C$52</f>
        <v>-1145238337470109.8</v>
      </c>
      <c r="CEH52" s="1847"/>
      <c r="CEI52" s="1847">
        <f t="shared" ref="CEI52" si="17456">-CEI51*$C$52</f>
        <v>-1173869295906862.5</v>
      </c>
      <c r="CEJ52" s="1847"/>
      <c r="CEK52" s="1847">
        <f t="shared" ref="CEK52" si="17457">-CEK51*$C$52</f>
        <v>-1203216028304534</v>
      </c>
      <c r="CEL52" s="1847"/>
      <c r="CEM52" s="1847">
        <f t="shared" ref="CEM52" si="17458">-CEM51*$C$52</f>
        <v>-1233296429012147.3</v>
      </c>
      <c r="CEN52" s="1847"/>
      <c r="CEO52" s="1847">
        <f t="shared" ref="CEO52" si="17459">-CEO51*$C$52</f>
        <v>-1264128839737450.8</v>
      </c>
      <c r="CEP52" s="1847"/>
      <c r="CEQ52" s="1847">
        <f t="shared" ref="CEQ52" si="17460">-CEQ51*$C$52</f>
        <v>-1295732060730887</v>
      </c>
      <c r="CER52" s="1847"/>
      <c r="CES52" s="1847">
        <f t="shared" ref="CES52" si="17461">-CES51*$C$52</f>
        <v>-1328125362249159</v>
      </c>
      <c r="CET52" s="1847"/>
      <c r="CEU52" s="1847">
        <f t="shared" ref="CEU52" si="17462">-CEU51*$C$52</f>
        <v>-1361328496305387.8</v>
      </c>
      <c r="CEV52" s="1847"/>
      <c r="CEW52" s="1847">
        <f t="shared" ref="CEW52" si="17463">-CEW51*$C$52</f>
        <v>-1395361708713022.3</v>
      </c>
      <c r="CEX52" s="1847"/>
      <c r="CEY52" s="1847">
        <f t="shared" ref="CEY52" si="17464">-CEY51*$C$52</f>
        <v>-1430245751430847.8</v>
      </c>
      <c r="CEZ52" s="1847"/>
      <c r="CFA52" s="1847">
        <f t="shared" ref="CFA52" si="17465">-CFA51*$C$52</f>
        <v>-1466001895216618.8</v>
      </c>
      <c r="CFB52" s="1847"/>
      <c r="CFC52" s="1847">
        <f t="shared" ref="CFC52" si="17466">-CFC51*$C$52</f>
        <v>-1502651942597034</v>
      </c>
      <c r="CFD52" s="1847"/>
      <c r="CFE52" s="1847">
        <f t="shared" ref="CFE52" si="17467">-CFE51*$C$52</f>
        <v>-1540218241161959.8</v>
      </c>
      <c r="CFF52" s="1847"/>
      <c r="CFG52" s="1847">
        <f t="shared" ref="CFG52" si="17468">-CFG51*$C$52</f>
        <v>-1578723697191008.5</v>
      </c>
      <c r="CFH52" s="1847"/>
      <c r="CFI52" s="1847">
        <f t="shared" ref="CFI52" si="17469">-CFI51*$C$52</f>
        <v>-1618191789620783.5</v>
      </c>
      <c r="CFJ52" s="1847"/>
      <c r="CFK52" s="1847">
        <f t="shared" ref="CFK52" si="17470">-CFK51*$C$52</f>
        <v>-1658646584361303</v>
      </c>
      <c r="CFL52" s="1847"/>
      <c r="CFM52" s="1847">
        <f t="shared" ref="CFM52" si="17471">-CFM51*$C$52</f>
        <v>-1700112748970335.5</v>
      </c>
      <c r="CFN52" s="1847"/>
      <c r="CFO52" s="1847">
        <f t="shared" ref="CFO52" si="17472">-CFO51*$C$52</f>
        <v>-1742615567694593.8</v>
      </c>
      <c r="CFP52" s="1847"/>
      <c r="CFQ52" s="1847">
        <f t="shared" ref="CFQ52" si="17473">-CFQ51*$C$52</f>
        <v>-1786180956886958.5</v>
      </c>
      <c r="CFR52" s="1847"/>
      <c r="CFS52" s="1847">
        <f t="shared" ref="CFS52" si="17474">-CFS51*$C$52</f>
        <v>-1830835480809132.3</v>
      </c>
      <c r="CFT52" s="1847"/>
      <c r="CFU52" s="1847">
        <f t="shared" ref="CFU52" si="17475">-CFU51*$C$52</f>
        <v>-1876606367829360.5</v>
      </c>
      <c r="CFV52" s="1847"/>
      <c r="CFW52" s="1847">
        <f t="shared" ref="CFW52" si="17476">-CFW51*$C$52</f>
        <v>-1923521527025094.3</v>
      </c>
      <c r="CFX52" s="1847"/>
      <c r="CFY52" s="1847">
        <f t="shared" ref="CFY52" si="17477">-CFY51*$C$52</f>
        <v>-1971609565200721.5</v>
      </c>
      <c r="CFZ52" s="1847"/>
      <c r="CGA52" s="1847">
        <f t="shared" ref="CGA52" si="17478">-CGA51*$C$52</f>
        <v>-2020899804330739.3</v>
      </c>
      <c r="CGB52" s="1847"/>
      <c r="CGC52" s="1847">
        <f t="shared" ref="CGC52" si="17479">-CGC51*$C$52</f>
        <v>-2071422299439007.5</v>
      </c>
      <c r="CGD52" s="1847"/>
      <c r="CGE52" s="1847">
        <f t="shared" ref="CGE52" si="17480">-CGE51*$C$52</f>
        <v>-2123207856924982.5</v>
      </c>
      <c r="CGF52" s="1847"/>
      <c r="CGG52" s="1847">
        <f t="shared" ref="CGG52" si="17481">-CGG51*$C$52</f>
        <v>-2176288053348106.8</v>
      </c>
      <c r="CGH52" s="1847"/>
      <c r="CGI52" s="1847">
        <f t="shared" ref="CGI52" si="17482">-CGI51*$C$52</f>
        <v>-2230695254681809.3</v>
      </c>
      <c r="CGJ52" s="1847"/>
      <c r="CGK52" s="1847">
        <f t="shared" ref="CGK52" si="17483">-CGK51*$C$52</f>
        <v>-2286462636048854.5</v>
      </c>
      <c r="CGL52" s="1847"/>
      <c r="CGM52" s="1847">
        <f t="shared" ref="CGM52" si="17484">-CGM51*$C$52</f>
        <v>-2343624201950075.5</v>
      </c>
      <c r="CGN52" s="1847"/>
      <c r="CGO52" s="1847">
        <f t="shared" ref="CGO52" si="17485">-CGO51*$C$52</f>
        <v>-2402214806998827</v>
      </c>
      <c r="CGP52" s="1847"/>
      <c r="CGQ52" s="1847">
        <f t="shared" ref="CGQ52" si="17486">-CGQ51*$C$52</f>
        <v>-2462270177173797.5</v>
      </c>
      <c r="CGR52" s="1847"/>
      <c r="CGS52" s="1847">
        <f t="shared" ref="CGS52" si="17487">-CGS51*$C$52</f>
        <v>-2523826931603142</v>
      </c>
      <c r="CGT52" s="1847"/>
      <c r="CGU52" s="1847">
        <f t="shared" ref="CGU52" si="17488">-CGU51*$C$52</f>
        <v>-2586922604893220.5</v>
      </c>
      <c r="CGV52" s="1847"/>
      <c r="CGW52" s="1847">
        <f t="shared" ref="CGW52" si="17489">-CGW51*$C$52</f>
        <v>-2651595670015551</v>
      </c>
      <c r="CGX52" s="1847"/>
      <c r="CGY52" s="1847">
        <f t="shared" ref="CGY52" si="17490">-CGY51*$C$52</f>
        <v>-2717885561765939.5</v>
      </c>
      <c r="CGZ52" s="1847"/>
      <c r="CHA52" s="1847">
        <f t="shared" ref="CHA52" si="17491">-CHA51*$C$52</f>
        <v>-2785832700810087.5</v>
      </c>
      <c r="CHB52" s="1847"/>
      <c r="CHC52" s="1847">
        <f t="shared" ref="CHC52" si="17492">-CHC51*$C$52</f>
        <v>-2855478518330339.5</v>
      </c>
      <c r="CHD52" s="1847"/>
      <c r="CHE52" s="1847">
        <f t="shared" ref="CHE52" si="17493">-CHE51*$C$52</f>
        <v>-2926865481288597.5</v>
      </c>
      <c r="CHF52" s="1847"/>
      <c r="CHG52" s="1847">
        <f t="shared" ref="CHG52" si="17494">-CHG51*$C$52</f>
        <v>-3000037118320812</v>
      </c>
      <c r="CHH52" s="1847"/>
      <c r="CHI52" s="1847">
        <f t="shared" ref="CHI52" si="17495">-CHI51*$C$52</f>
        <v>-3075038046278832</v>
      </c>
      <c r="CHJ52" s="1847"/>
      <c r="CHK52" s="1847">
        <f t="shared" ref="CHK52" si="17496">-CHK51*$C$52</f>
        <v>-3151913997435802.5</v>
      </c>
      <c r="CHL52" s="1847"/>
      <c r="CHM52" s="1847">
        <f t="shared" ref="CHM52" si="17497">-CHM51*$C$52</f>
        <v>-3230711847371697.5</v>
      </c>
      <c r="CHN52" s="1847"/>
      <c r="CHO52" s="1847">
        <f t="shared" ref="CHO52" si="17498">-CHO51*$C$52</f>
        <v>-3311479643555989.5</v>
      </c>
      <c r="CHP52" s="1847"/>
      <c r="CHQ52" s="1847">
        <f t="shared" ref="CHQ52" si="17499">-CHQ51*$C$52</f>
        <v>-3394266634644889</v>
      </c>
      <c r="CHR52" s="1847"/>
      <c r="CHS52" s="1847">
        <f t="shared" ref="CHS52" si="17500">-CHS51*$C$52</f>
        <v>-3479123300511011</v>
      </c>
      <c r="CHT52" s="1847"/>
      <c r="CHU52" s="1847">
        <f t="shared" ref="CHU52" si="17501">-CHU51*$C$52</f>
        <v>-3566101383023786</v>
      </c>
      <c r="CHV52" s="1847"/>
      <c r="CHW52" s="1847">
        <f t="shared" ref="CHW52" si="17502">-CHW51*$C$52</f>
        <v>-3655253917599380.5</v>
      </c>
      <c r="CHX52" s="1847"/>
      <c r="CHY52" s="1847">
        <f t="shared" ref="CHY52" si="17503">-CHY51*$C$52</f>
        <v>-3746635265539364.5</v>
      </c>
      <c r="CHZ52" s="1847"/>
      <c r="CIA52" s="1847">
        <f t="shared" ref="CIA52" si="17504">-CIA51*$C$52</f>
        <v>-3840301147177848.5</v>
      </c>
      <c r="CIB52" s="1847"/>
      <c r="CIC52" s="1847">
        <f t="shared" ref="CIC52" si="17505">-CIC51*$C$52</f>
        <v>-3936308675857294.5</v>
      </c>
      <c r="CID52" s="1847"/>
      <c r="CIE52" s="1847">
        <f t="shared" ref="CIE52" si="17506">-CIE51*$C$52</f>
        <v>-4034716392753726.5</v>
      </c>
      <c r="CIF52" s="1847"/>
      <c r="CIG52" s="1847">
        <f t="shared" ref="CIG52" si="17507">-CIG51*$C$52</f>
        <v>-4135584302572569.5</v>
      </c>
      <c r="CIH52" s="1847"/>
      <c r="CII52" s="1847">
        <f t="shared" ref="CII52" si="17508">-CII51*$C$52</f>
        <v>-4238973910136883.5</v>
      </c>
      <c r="CIJ52" s="1847"/>
      <c r="CIK52" s="1847">
        <f t="shared" ref="CIK52" si="17509">-CIK51*$C$52</f>
        <v>-4344948257890305</v>
      </c>
      <c r="CIL52" s="1847"/>
      <c r="CIM52" s="1847">
        <f t="shared" ref="CIM52" si="17510">-CIM51*$C$52</f>
        <v>-4453571964337562</v>
      </c>
      <c r="CIN52" s="1847"/>
      <c r="CIO52" s="1847">
        <f t="shared" ref="CIO52" si="17511">-CIO51*$C$52</f>
        <v>-4564911263446001</v>
      </c>
      <c r="CIP52" s="1847"/>
      <c r="CIQ52" s="1847">
        <f t="shared" ref="CIQ52" si="17512">-CIQ51*$C$52</f>
        <v>-4679034045032151</v>
      </c>
      <c r="CIR52" s="1847"/>
      <c r="CIS52" s="1847">
        <f t="shared" ref="CIS52" si="17513">-CIS51*$C$52</f>
        <v>-4796009896157954</v>
      </c>
      <c r="CIT52" s="1847"/>
      <c r="CIU52" s="1847">
        <f t="shared" ref="CIU52" si="17514">-CIU51*$C$52</f>
        <v>-4915910143561902</v>
      </c>
      <c r="CIV52" s="1847"/>
      <c r="CIW52" s="1847">
        <f t="shared" ref="CIW52" si="17515">-CIW51*$C$52</f>
        <v>-5038807897150949</v>
      </c>
      <c r="CIX52" s="1847"/>
      <c r="CIY52" s="1847">
        <f t="shared" ref="CIY52" si="17516">-CIY51*$C$52</f>
        <v>-5164778094579722</v>
      </c>
      <c r="CIZ52" s="1847"/>
      <c r="CJA52" s="1847">
        <f t="shared" ref="CJA52" si="17517">-CJA51*$C$52</f>
        <v>-5293897546944215</v>
      </c>
      <c r="CJB52" s="1847"/>
      <c r="CJC52" s="1847">
        <f t="shared" ref="CJC52" si="17518">-CJC51*$C$52</f>
        <v>-5426244985617820</v>
      </c>
      <c r="CJD52" s="1847"/>
      <c r="CJE52" s="1847">
        <f t="shared" ref="CJE52" si="17519">-CJE51*$C$52</f>
        <v>-5561901110258265</v>
      </c>
      <c r="CJF52" s="1847"/>
      <c r="CJG52" s="1847">
        <f t="shared" ref="CJG52" si="17520">-CJG51*$C$52</f>
        <v>-5700948638014721</v>
      </c>
      <c r="CJH52" s="1847"/>
      <c r="CJI52" s="1847">
        <f t="shared" ref="CJI52" si="17521">-CJI51*$C$52</f>
        <v>-5843472353965089</v>
      </c>
      <c r="CJJ52" s="1847"/>
      <c r="CJK52" s="1847">
        <f t="shared" ref="CJK52" si="17522">-CJK51*$C$52</f>
        <v>-5989559162814216</v>
      </c>
      <c r="CJL52" s="1847"/>
      <c r="CJM52" s="1847">
        <f t="shared" ref="CJM52" si="17523">-CJM51*$C$52</f>
        <v>-6139298141884571</v>
      </c>
      <c r="CJN52" s="1847"/>
      <c r="CJO52" s="1847">
        <f t="shared" ref="CJO52" si="17524">-CJO51*$C$52</f>
        <v>-6292780595431685</v>
      </c>
      <c r="CJP52" s="1847"/>
      <c r="CJQ52" s="1847">
        <f t="shared" ref="CJQ52" si="17525">-CJQ51*$C$52</f>
        <v>-6450100110317477</v>
      </c>
      <c r="CJR52" s="1847"/>
      <c r="CJS52" s="1847">
        <f t="shared" ref="CJS52" si="17526">-CJS51*$C$52</f>
        <v>-6611352613075413</v>
      </c>
      <c r="CJT52" s="1847"/>
      <c r="CJU52" s="1847">
        <f t="shared" ref="CJU52" si="17527">-CJU51*$C$52</f>
        <v>-6776636428402298</v>
      </c>
      <c r="CJV52" s="1847"/>
      <c r="CJW52" s="1847">
        <f t="shared" ref="CJW52" si="17528">-CJW51*$C$52</f>
        <v>-6946052339112355</v>
      </c>
      <c r="CJX52" s="1847"/>
      <c r="CJY52" s="1847">
        <f t="shared" ref="CJY52" si="17529">-CJY51*$C$52</f>
        <v>-7119703647590163</v>
      </c>
      <c r="CJZ52" s="1847"/>
      <c r="CKA52" s="1847">
        <f t="shared" ref="CKA52" si="17530">-CKA51*$C$52</f>
        <v>-7297696238779916</v>
      </c>
      <c r="CKB52" s="1847"/>
      <c r="CKC52" s="1847">
        <f t="shared" ref="CKC52" si="17531">-CKC51*$C$52</f>
        <v>-7480138644749413</v>
      </c>
      <c r="CKD52" s="1847"/>
      <c r="CKE52" s="1847">
        <f t="shared" ref="CKE52" si="17532">-CKE51*$C$52</f>
        <v>-7667142110868148</v>
      </c>
      <c r="CKF52" s="1847"/>
      <c r="CKG52" s="1847">
        <f t="shared" ref="CKG52" si="17533">-CKG51*$C$52</f>
        <v>-7858820663639851</v>
      </c>
      <c r="CKH52" s="1847"/>
      <c r="CKI52" s="1847">
        <f t="shared" ref="CKI52" si="17534">-CKI51*$C$52</f>
        <v>-8055291180230847</v>
      </c>
      <c r="CKJ52" s="1847"/>
      <c r="CKK52" s="1847">
        <f t="shared" ref="CKK52" si="17535">-CKK51*$C$52</f>
        <v>-8256673459736617</v>
      </c>
      <c r="CKL52" s="1847"/>
      <c r="CKM52" s="1847">
        <f t="shared" ref="CKM52" si="17536">-CKM51*$C$52</f>
        <v>-8463090296230032</v>
      </c>
      <c r="CKN52" s="1847"/>
      <c r="CKO52" s="1847">
        <f t="shared" ref="CKO52" si="17537">-CKO51*$C$52</f>
        <v>-8674667553635782</v>
      </c>
      <c r="CKP52" s="1847"/>
      <c r="CKQ52" s="1847">
        <f t="shared" ref="CKQ52" si="17538">-CKQ51*$C$52</f>
        <v>-8891534242476676</v>
      </c>
      <c r="CKR52" s="1847"/>
      <c r="CKS52" s="1847">
        <f t="shared" ref="CKS52" si="17539">-CKS51*$C$52</f>
        <v>-9113822598538592</v>
      </c>
      <c r="CKT52" s="1847"/>
      <c r="CKU52" s="1847">
        <f t="shared" ref="CKU52" si="17540">-CKU51*$C$52</f>
        <v>-9341668163502056</v>
      </c>
      <c r="CKV52" s="1847"/>
      <c r="CKW52" s="1847">
        <f t="shared" ref="CKW52" si="17541">-CKW51*$C$52</f>
        <v>-9575209867589606</v>
      </c>
      <c r="CKX52" s="1847"/>
      <c r="CKY52" s="1847">
        <f t="shared" ref="CKY52" si="17542">-CKY51*$C$52</f>
        <v>-9814590114279346</v>
      </c>
      <c r="CKZ52" s="1847"/>
      <c r="CLA52" s="1847">
        <f t="shared" ref="CLA52" si="17543">-CLA51*$C$52</f>
        <v>-1.0059954867136328E+16</v>
      </c>
      <c r="CLB52" s="1847"/>
      <c r="CLC52" s="1847">
        <f t="shared" ref="CLC52" si="17544">-CLC51*$C$52</f>
        <v>-1.0311453738814736E+16</v>
      </c>
      <c r="CLD52" s="1847"/>
      <c r="CLE52" s="1847">
        <f t="shared" ref="CLE52" si="17545">-CLE51*$C$52</f>
        <v>-1.0569240082285104E+16</v>
      </c>
      <c r="CLF52" s="1847"/>
      <c r="CLG52" s="1847">
        <f t="shared" ref="CLG52" si="17546">-CLG51*$C$52</f>
        <v>-1.083347108434223E+16</v>
      </c>
      <c r="CLH52" s="1847"/>
      <c r="CLI52" s="1847">
        <f t="shared" ref="CLI52" si="17547">-CLI51*$C$52</f>
        <v>-1.1104307861450784E+16</v>
      </c>
      <c r="CLJ52" s="1847"/>
      <c r="CLK52" s="1847">
        <f t="shared" ref="CLK52" si="17548">-CLK51*$C$52</f>
        <v>-1.1381915557987052E+16</v>
      </c>
      <c r="CLL52" s="1847"/>
      <c r="CLM52" s="1847">
        <f t="shared" ref="CLM52" si="17549">-CLM51*$C$52</f>
        <v>-1.1666463446936728E+16</v>
      </c>
      <c r="CLN52" s="1847"/>
      <c r="CLO52" s="1847">
        <f t="shared" ref="CLO52" si="17550">-CLO51*$C$52</f>
        <v>-1.1958125033110146E+16</v>
      </c>
      <c r="CLP52" s="1847"/>
      <c r="CLQ52" s="1847">
        <f t="shared" ref="CLQ52" si="17551">-CLQ51*$C$52</f>
        <v>-1.2257078158937898E+16</v>
      </c>
      <c r="CLR52" s="1847"/>
      <c r="CLS52" s="1847">
        <f t="shared" ref="CLS52" si="17552">-CLS51*$C$52</f>
        <v>-1.2563505112911344E+16</v>
      </c>
      <c r="CLT52" s="1847"/>
      <c r="CLU52" s="1847">
        <f t="shared" ref="CLU52" si="17553">-CLU51*$C$52</f>
        <v>-1.2877592740734126E+16</v>
      </c>
      <c r="CLV52" s="1847"/>
      <c r="CLW52" s="1847">
        <f t="shared" ref="CLW52" si="17554">-CLW51*$C$52</f>
        <v>-1.3199532559252478E+16</v>
      </c>
      <c r="CLX52" s="1847"/>
      <c r="CLY52" s="1847">
        <f t="shared" ref="CLY52" si="17555">-CLY51*$C$52</f>
        <v>-1.3529520873233788E+16</v>
      </c>
      <c r="CLZ52" s="1847"/>
      <c r="CMA52" s="1847">
        <f t="shared" ref="CMA52" si="17556">-CMA51*$C$52</f>
        <v>-1.3867758895064632E+16</v>
      </c>
      <c r="CMB52" s="1847"/>
      <c r="CMC52" s="1847">
        <f t="shared" ref="CMC52" si="17557">-CMC51*$C$52</f>
        <v>-1.4214452867441246E+16</v>
      </c>
      <c r="CMD52" s="1847"/>
      <c r="CME52" s="1847">
        <f t="shared" ref="CME52" si="17558">-CME51*$C$52</f>
        <v>-1.4569814189127276E+16</v>
      </c>
      <c r="CMF52" s="1847"/>
      <c r="CMG52" s="1847">
        <f t="shared" ref="CMG52" si="17559">-CMG51*$C$52</f>
        <v>-1.4934059543855456E+16</v>
      </c>
      <c r="CMH52" s="1847"/>
      <c r="CMI52" s="1847">
        <f t="shared" ref="CMI52" si="17560">-CMI51*$C$52</f>
        <v>-1.5307411032451842E+16</v>
      </c>
      <c r="CMJ52" s="1847"/>
      <c r="CMK52" s="1847">
        <f t="shared" ref="CMK52" si="17561">-CMK51*$C$52</f>
        <v>-1.5690096308263136E+16</v>
      </c>
      <c r="CML52" s="1847"/>
      <c r="CMM52" s="1847">
        <f t="shared" ref="CMM52" si="17562">-CMM51*$C$52</f>
        <v>-1.6082348715969714E+16</v>
      </c>
      <c r="CMN52" s="1847"/>
      <c r="CMO52" s="1847">
        <f t="shared" ref="CMO52" si="17563">-CMO51*$C$52</f>
        <v>-1.6484407433868956E+16</v>
      </c>
      <c r="CMP52" s="1847"/>
      <c r="CMQ52" s="1847">
        <f t="shared" ref="CMQ52" si="17564">-CMQ51*$C$52</f>
        <v>-1.6896517619715678E+16</v>
      </c>
      <c r="CMR52" s="1847"/>
      <c r="CMS52" s="1847">
        <f t="shared" ref="CMS52" si="17565">-CMS51*$C$52</f>
        <v>-1.7318930560208568E+16</v>
      </c>
      <c r="CMT52" s="1847"/>
      <c r="CMU52" s="1847">
        <f t="shared" ref="CMU52" si="17566">-CMU51*$C$52</f>
        <v>-1.775190382421378E+16</v>
      </c>
      <c r="CMV52" s="1847"/>
      <c r="CMW52" s="1847">
        <f t="shared" ref="CMW52" si="17567">-CMW51*$C$52</f>
        <v>-1.8195701419819124E+16</v>
      </c>
      <c r="CMX52" s="1847"/>
      <c r="CMY52" s="1847">
        <f t="shared" ref="CMY52" si="17568">-CMY51*$C$52</f>
        <v>-1.86505939553146E+16</v>
      </c>
      <c r="CMZ52" s="1847"/>
      <c r="CNA52" s="1847">
        <f t="shared" ref="CNA52" si="17569">-CNA51*$C$52</f>
        <v>-1.9116858804197464E+16</v>
      </c>
      <c r="CNB52" s="1847"/>
      <c r="CNC52" s="1847">
        <f t="shared" ref="CNC52" si="17570">-CNC51*$C$52</f>
        <v>-1.95947802743024E+16</v>
      </c>
      <c r="CND52" s="1847"/>
      <c r="CNE52" s="1847">
        <f t="shared" ref="CNE52" si="17571">-CNE51*$C$52</f>
        <v>-2.008464978115996E+16</v>
      </c>
      <c r="CNF52" s="1847"/>
      <c r="CNG52" s="1847">
        <f t="shared" ref="CNG52" si="17572">-CNG51*$C$52</f>
        <v>-2.0586766025688956E+16</v>
      </c>
      <c r="CNH52" s="1847"/>
      <c r="CNI52" s="1847">
        <f t="shared" ref="CNI52" si="17573">-CNI51*$C$52</f>
        <v>-2.110143517633118E+16</v>
      </c>
      <c r="CNJ52" s="1847"/>
      <c r="CNK52" s="1847">
        <f t="shared" ref="CNK52" si="17574">-CNK51*$C$52</f>
        <v>-2.1628971055739456E+16</v>
      </c>
      <c r="CNL52" s="1847"/>
      <c r="CNM52" s="1847">
        <f t="shared" ref="CNM52" si="17575">-CNM51*$C$52</f>
        <v>-2.216969533213294E+16</v>
      </c>
      <c r="CNN52" s="1847"/>
      <c r="CNO52" s="1847">
        <f t="shared" ref="CNO52" si="17576">-CNO51*$C$52</f>
        <v>-2.272393771543626E+16</v>
      </c>
      <c r="CNP52" s="1847"/>
      <c r="CNQ52" s="1847">
        <f t="shared" ref="CNQ52" si="17577">-CNQ51*$C$52</f>
        <v>-2.3292036158322164E+16</v>
      </c>
      <c r="CNR52" s="1847"/>
      <c r="CNS52" s="1847">
        <f t="shared" ref="CNS52" si="17578">-CNS51*$C$52</f>
        <v>-2.3874337062280216E+16</v>
      </c>
      <c r="CNT52" s="1847"/>
      <c r="CNU52" s="1847">
        <f t="shared" ref="CNU52" si="17579">-CNU51*$C$52</f>
        <v>-2.447119548883722E+16</v>
      </c>
      <c r="CNV52" s="1847"/>
      <c r="CNW52" s="1847">
        <f t="shared" ref="CNW52" si="17580">-CNW51*$C$52</f>
        <v>-2.5082975376058148E+16</v>
      </c>
      <c r="CNX52" s="1847"/>
      <c r="CNY52" s="1847">
        <f t="shared" ref="CNY52" si="17581">-CNY51*$C$52</f>
        <v>-2.57100497604596E+16</v>
      </c>
      <c r="CNZ52" s="1847"/>
      <c r="COA52" s="1847">
        <f t="shared" ref="COA52" si="17582">-COA51*$C$52</f>
        <v>-2.6352801004471088E+16</v>
      </c>
      <c r="COB52" s="1847"/>
      <c r="COC52" s="1847">
        <f t="shared" ref="COC52" si="17583">-COC51*$C$52</f>
        <v>-2.7011621029582864E+16</v>
      </c>
      <c r="COD52" s="1847"/>
      <c r="COE52" s="1847">
        <f t="shared" ref="COE52" si="17584">-COE51*$C$52</f>
        <v>-2.7686911555322432E+16</v>
      </c>
      <c r="COF52" s="1847"/>
      <c r="COG52" s="1847">
        <f t="shared" ref="COG52" si="17585">-COG51*$C$52</f>
        <v>-2.8379084344205492E+16</v>
      </c>
      <c r="COH52" s="1847"/>
      <c r="COI52" s="1847">
        <f t="shared" ref="COI52" si="17586">-COI51*$C$52</f>
        <v>-2.9088561452810628E+16</v>
      </c>
      <c r="COJ52" s="1847"/>
      <c r="COK52" s="1847">
        <f t="shared" ref="COK52" si="17587">-COK51*$C$52</f>
        <v>-2.9815775489130892E+16</v>
      </c>
      <c r="COL52" s="1847"/>
      <c r="COM52" s="1847">
        <f t="shared" ref="COM52" si="17588">-COM51*$C$52</f>
        <v>-3.056116987635916E+16</v>
      </c>
      <c r="CON52" s="1847"/>
      <c r="COO52" s="1847">
        <f t="shared" ref="COO52" si="17589">-COO51*$C$52</f>
        <v>-3.1325199123268136E+16</v>
      </c>
      <c r="COP52" s="1847"/>
      <c r="COQ52" s="1847">
        <f t="shared" ref="COQ52" si="17590">-COQ51*$C$52</f>
        <v>-3.2108329101349836E+16</v>
      </c>
      <c r="COR52" s="1847"/>
      <c r="COS52" s="1847">
        <f t="shared" ref="COS52" si="17591">-COS51*$C$52</f>
        <v>-3.291103732888358E+16</v>
      </c>
      <c r="COT52" s="1847"/>
      <c r="COU52" s="1847">
        <f t="shared" ref="COU52" si="17592">-COU51*$C$52</f>
        <v>-3.3733813262105668E+16</v>
      </c>
      <c r="COV52" s="1847"/>
      <c r="COW52" s="1847">
        <f t="shared" ref="COW52" si="17593">-COW51*$C$52</f>
        <v>-3.4577158593658308E+16</v>
      </c>
      <c r="COX52" s="1847"/>
      <c r="COY52" s="1847">
        <f t="shared" ref="COY52" si="17594">-COY51*$C$52</f>
        <v>-3.5441587558499764E+16</v>
      </c>
      <c r="COZ52" s="1847"/>
      <c r="CPA52" s="1847">
        <f t="shared" ref="CPA52" si="17595">-CPA51*$C$52</f>
        <v>-3.6327627247462256E+16</v>
      </c>
      <c r="CPB52" s="1847"/>
      <c r="CPC52" s="1847">
        <f t="shared" ref="CPC52" si="17596">-CPC51*$C$52</f>
        <v>-3.7235817928648808E+16</v>
      </c>
      <c r="CPD52" s="1847"/>
      <c r="CPE52" s="1847">
        <f t="shared" ref="CPE52" si="17597">-CPE51*$C$52</f>
        <v>-3.8166713376865024E+16</v>
      </c>
      <c r="CPF52" s="1847"/>
      <c r="CPG52" s="1847">
        <f t="shared" ref="CPG52" si="17598">-CPG51*$C$52</f>
        <v>-3.9120881211286648E+16</v>
      </c>
      <c r="CPH52" s="1847"/>
      <c r="CPI52" s="1847">
        <f t="shared" ref="CPI52" si="17599">-CPI51*$C$52</f>
        <v>-4.0098903241568808E+16</v>
      </c>
      <c r="CPJ52" s="1847"/>
      <c r="CPK52" s="1847">
        <f t="shared" ref="CPK52" si="17600">-CPK51*$C$52</f>
        <v>-4.1101375822608024E+16</v>
      </c>
      <c r="CPL52" s="1847"/>
      <c r="CPM52" s="1847">
        <f t="shared" ref="CPM52" si="17601">-CPM51*$C$52</f>
        <v>-4.2128910218173224E+16</v>
      </c>
      <c r="CPN52" s="1847"/>
      <c r="CPO52" s="1847">
        <f t="shared" ref="CPO52" si="17602">-CPO51*$C$52</f>
        <v>-4.3182132973627552E+16</v>
      </c>
      <c r="CPP52" s="1847"/>
      <c r="CPQ52" s="1847">
        <f t="shared" ref="CPQ52" si="17603">-CPQ51*$C$52</f>
        <v>-4.426168629796824E+16</v>
      </c>
      <c r="CPR52" s="1847"/>
      <c r="CPS52" s="1847">
        <f t="shared" ref="CPS52" si="17604">-CPS51*$C$52</f>
        <v>-4.536822845541744E+16</v>
      </c>
      <c r="CPT52" s="1847"/>
      <c r="CPU52" s="1847">
        <f t="shared" ref="CPU52" si="17605">-CPU51*$C$52</f>
        <v>-4.6502434166802872E+16</v>
      </c>
      <c r="CPV52" s="1847"/>
      <c r="CPW52" s="1847">
        <f t="shared" ref="CPW52" si="17606">-CPW51*$C$52</f>
        <v>-4.7664995020972936E+16</v>
      </c>
      <c r="CPX52" s="1847"/>
      <c r="CPY52" s="1847">
        <f t="shared" ref="CPY52" si="17607">-CPY51*$C$52</f>
        <v>-4.8856619896497256E+16</v>
      </c>
      <c r="CPZ52" s="1847"/>
      <c r="CQA52" s="1847">
        <f t="shared" ref="CQA52" si="17608">-CQA51*$C$52</f>
        <v>-5.007803539390968E+16</v>
      </c>
      <c r="CQB52" s="1847"/>
      <c r="CQC52" s="1847">
        <f t="shared" ref="CQC52" si="17609">-CQC51*$C$52</f>
        <v>-5.1329986278757416E+16</v>
      </c>
      <c r="CQD52" s="1847"/>
      <c r="CQE52" s="1847">
        <f t="shared" ref="CQE52" si="17610">-CQE51*$C$52</f>
        <v>-5.2613235935726344E+16</v>
      </c>
      <c r="CQF52" s="1847"/>
      <c r="CQG52" s="1847">
        <f t="shared" ref="CQG52" si="17611">-CQG51*$C$52</f>
        <v>-5.3928566834119496E+16</v>
      </c>
      <c r="CQH52" s="1847"/>
      <c r="CQI52" s="1847">
        <f t="shared" ref="CQI52" si="17612">-CQI51*$C$52</f>
        <v>-5.527678100497248E+16</v>
      </c>
      <c r="CQJ52" s="1847"/>
      <c r="CQK52" s="1847">
        <f t="shared" ref="CQK52" si="17613">-CQK51*$C$52</f>
        <v>-5.6658700530096784E+16</v>
      </c>
      <c r="CQL52" s="1847"/>
      <c r="CQM52" s="1847">
        <f t="shared" ref="CQM52" si="17614">-CQM51*$C$52</f>
        <v>-5.80751680433492E+16</v>
      </c>
      <c r="CQN52" s="1847"/>
      <c r="CQO52" s="1847">
        <f t="shared" ref="CQO52" si="17615">-CQO51*$C$52</f>
        <v>-5.9527047244432928E+16</v>
      </c>
      <c r="CQP52" s="1847"/>
      <c r="CQQ52" s="1847">
        <f t="shared" ref="CQQ52" si="17616">-CQQ51*$C$52</f>
        <v>-6.1015223425543744E+16</v>
      </c>
      <c r="CQR52" s="1847"/>
      <c r="CQS52" s="1847">
        <f t="shared" ref="CQS52" si="17617">-CQS51*$C$52</f>
        <v>-6.2540604011182336E+16</v>
      </c>
      <c r="CQT52" s="1847"/>
      <c r="CQU52" s="1847">
        <f t="shared" ref="CQU52" si="17618">-CQU51*$C$52</f>
        <v>-6.4104119111461888E+16</v>
      </c>
      <c r="CQV52" s="1847"/>
      <c r="CQW52" s="1847">
        <f t="shared" ref="CQW52" si="17619">-CQW51*$C$52</f>
        <v>-6.5706722089248432E+16</v>
      </c>
      <c r="CQX52" s="1847"/>
      <c r="CQY52" s="1847">
        <f t="shared" ref="CQY52" si="17620">-CQY51*$C$52</f>
        <v>-6.734939014147964E+16</v>
      </c>
      <c r="CQZ52" s="1847"/>
      <c r="CRA52" s="1847">
        <f t="shared" ref="CRA52" si="17621">-CRA51*$C$52</f>
        <v>-6.9033124895016624E+16</v>
      </c>
      <c r="CRB52" s="1847"/>
      <c r="CRC52" s="1847">
        <f t="shared" ref="CRC52" si="17622">-CRC51*$C$52</f>
        <v>-7.0758953017392032E+16</v>
      </c>
      <c r="CRD52" s="1847"/>
      <c r="CRE52" s="1847">
        <f t="shared" ref="CRE52" si="17623">-CRE51*$C$52</f>
        <v>-7.2527926842826832E+16</v>
      </c>
      <c r="CRF52" s="1847"/>
      <c r="CRG52" s="1847">
        <f t="shared" ref="CRG52" si="17624">-CRG51*$C$52</f>
        <v>-7.4341125013897504E+16</v>
      </c>
      <c r="CRH52" s="1847"/>
      <c r="CRI52" s="1847">
        <f t="shared" ref="CRI52" si="17625">-CRI51*$C$52</f>
        <v>-7.6199653139244928E+16</v>
      </c>
      <c r="CRJ52" s="1847"/>
      <c r="CRK52" s="1847">
        <f t="shared" ref="CRK52" si="17626">-CRK51*$C$52</f>
        <v>-7.8104644467726048E+16</v>
      </c>
      <c r="CRL52" s="1847"/>
      <c r="CRM52" s="1847">
        <f t="shared" ref="CRM52" si="17627">-CRM51*$C$52</f>
        <v>-8.00572605794192E+16</v>
      </c>
      <c r="CRN52" s="1847"/>
      <c r="CRO52" s="1847">
        <f t="shared" ref="CRO52" si="17628">-CRO51*$C$52</f>
        <v>-8.2058692093904672E+16</v>
      </c>
      <c r="CRP52" s="1847"/>
      <c r="CRQ52" s="1847">
        <f t="shared" ref="CRQ52" si="17629">-CRQ51*$C$52</f>
        <v>-8.4110159396252288E+16</v>
      </c>
      <c r="CRR52" s="1847"/>
      <c r="CRS52" s="1847">
        <f t="shared" ref="CRS52" si="17630">-CRS51*$C$52</f>
        <v>-8.6212913381158592E+16</v>
      </c>
      <c r="CRT52" s="1847"/>
      <c r="CRU52" s="1847">
        <f t="shared" ref="CRU52" si="17631">-CRU51*$C$52</f>
        <v>-8.8368236215687552E+16</v>
      </c>
      <c r="CRV52" s="1847"/>
      <c r="CRW52" s="1847">
        <f t="shared" ref="CRW52" si="17632">-CRW51*$C$52</f>
        <v>-9.0577442121079728E+16</v>
      </c>
      <c r="CRX52" s="1847"/>
      <c r="CRY52" s="1847">
        <f t="shared" ref="CRY52" si="17633">-CRY51*$C$52</f>
        <v>-9.284187817410672E+16</v>
      </c>
      <c r="CRZ52" s="1847"/>
      <c r="CSA52" s="1847">
        <f t="shared" ref="CSA52" si="17634">-CSA51*$C$52</f>
        <v>-9.5162925128459376E+16</v>
      </c>
      <c r="CSB52" s="1847"/>
      <c r="CSC52" s="1847">
        <f t="shared" ref="CSC52" si="17635">-CSC51*$C$52</f>
        <v>-9.7541998256670848E+16</v>
      </c>
      <c r="CSD52" s="1847"/>
      <c r="CSE52" s="1847">
        <f t="shared" ref="CSE52" si="17636">-CSE51*$C$52</f>
        <v>-9.9980548213087616E+16</v>
      </c>
      <c r="CSF52" s="1847"/>
      <c r="CSG52" s="1847">
        <f t="shared" ref="CSG52" si="17637">-CSG51*$C$52</f>
        <v>-1.024800619184148E+17</v>
      </c>
      <c r="CSH52" s="1847"/>
      <c r="CSI52" s="1847">
        <f t="shared" ref="CSI52" si="17638">-CSI51*$C$52</f>
        <v>-1.0504206346637517E+17</v>
      </c>
      <c r="CSJ52" s="1847"/>
      <c r="CSK52" s="1847">
        <f t="shared" ref="CSK52" si="17639">-CSK51*$C$52</f>
        <v>-1.0766811505303454E+17</v>
      </c>
      <c r="CSL52" s="1847"/>
      <c r="CSM52" s="1847">
        <f t="shared" ref="CSM52" si="17640">-CSM51*$C$52</f>
        <v>-1.103598179293604E+17</v>
      </c>
      <c r="CSN52" s="1847"/>
      <c r="CSO52" s="1847">
        <f t="shared" ref="CSO52" si="17641">-CSO51*$C$52</f>
        <v>-1.131188133775944E+17</v>
      </c>
      <c r="CSP52" s="1847"/>
      <c r="CSQ52" s="1847">
        <f t="shared" ref="CSQ52" si="17642">-CSQ51*$C$52</f>
        <v>-1.1594678371203426E+17</v>
      </c>
      <c r="CSR52" s="1847"/>
      <c r="CSS52" s="1847">
        <f t="shared" ref="CSS52" si="17643">-CSS51*$C$52</f>
        <v>-1.188454533048351E+17</v>
      </c>
      <c r="CST52" s="1847"/>
      <c r="CSU52" s="1847">
        <f t="shared" ref="CSU52" si="17644">-CSU51*$C$52</f>
        <v>-1.2181658963745597E+17</v>
      </c>
      <c r="CSV52" s="1847"/>
      <c r="CSW52" s="1847">
        <f t="shared" ref="CSW52" si="17645">-CSW51*$C$52</f>
        <v>-1.2486200437839235E+17</v>
      </c>
      <c r="CSX52" s="1847"/>
      <c r="CSY52" s="1847">
        <f t="shared" ref="CSY52" si="17646">-CSY51*$C$52</f>
        <v>-1.2798355448785214E+17</v>
      </c>
      <c r="CSZ52" s="1847"/>
      <c r="CTA52" s="1847">
        <f t="shared" ref="CTA52" si="17647">-CTA51*$C$52</f>
        <v>-1.3118314335004843E+17</v>
      </c>
      <c r="CTB52" s="1847"/>
      <c r="CTC52" s="1847">
        <f t="shared" ref="CTC52" si="17648">-CTC51*$C$52</f>
        <v>-1.3446272193379963E+17</v>
      </c>
      <c r="CTD52" s="1847"/>
      <c r="CTE52" s="1847">
        <f t="shared" ref="CTE52" si="17649">-CTE51*$C$52</f>
        <v>-1.3782428998214461E+17</v>
      </c>
      <c r="CTF52" s="1847"/>
      <c r="CTG52" s="1847">
        <f t="shared" ref="CTG52" si="17650">-CTG51*$C$52</f>
        <v>-1.4126989723169821E+17</v>
      </c>
      <c r="CTH52" s="1847"/>
      <c r="CTI52" s="1847">
        <f t="shared" ref="CTI52" si="17651">-CTI51*$C$52</f>
        <v>-1.4480164466249066E+17</v>
      </c>
      <c r="CTJ52" s="1847"/>
      <c r="CTK52" s="1847">
        <f t="shared" ref="CTK52" si="17652">-CTK51*$C$52</f>
        <v>-1.484216857790529E+17</v>
      </c>
      <c r="CTL52" s="1847"/>
      <c r="CTM52" s="1847">
        <f t="shared" ref="CTM52" si="17653">-CTM51*$C$52</f>
        <v>-1.5213222792352922E+17</v>
      </c>
      <c r="CTN52" s="1847"/>
      <c r="CTO52" s="1847">
        <f t="shared" ref="CTO52" si="17654">-CTO51*$C$52</f>
        <v>-1.5593553362161744E+17</v>
      </c>
      <c r="CTP52" s="1847"/>
      <c r="CTQ52" s="1847">
        <f t="shared" ref="CTQ52" si="17655">-CTQ51*$C$52</f>
        <v>-1.5983392196215786E+17</v>
      </c>
      <c r="CTR52" s="1847"/>
      <c r="CTS52" s="1847">
        <f t="shared" ref="CTS52" si="17656">-CTS51*$C$52</f>
        <v>-1.6382977001121178E+17</v>
      </c>
      <c r="CTT52" s="1847"/>
      <c r="CTU52" s="1847">
        <f t="shared" ref="CTU52" si="17657">-CTU51*$C$52</f>
        <v>-1.6792551426149206E+17</v>
      </c>
      <c r="CTV52" s="1847"/>
      <c r="CTW52" s="1847">
        <f t="shared" ref="CTW52" si="17658">-CTW51*$C$52</f>
        <v>-1.7212365211802934E+17</v>
      </c>
      <c r="CTX52" s="1847"/>
      <c r="CTY52" s="1847">
        <f t="shared" ref="CTY52" si="17659">-CTY51*$C$52</f>
        <v>-1.7642674342098006E+17</v>
      </c>
      <c r="CTZ52" s="1847"/>
      <c r="CUA52" s="1847">
        <f t="shared" ref="CUA52" si="17660">-CUA51*$C$52</f>
        <v>-1.8083741200650454E+17</v>
      </c>
      <c r="CUB52" s="1847"/>
      <c r="CUC52" s="1847">
        <f t="shared" ref="CUC52" si="17661">-CUC51*$C$52</f>
        <v>-1.8535834730666714E+17</v>
      </c>
      <c r="CUD52" s="1847"/>
      <c r="CUE52" s="1847">
        <f t="shared" ref="CUE52" si="17662">-CUE51*$C$52</f>
        <v>-1.8999230598933379E+17</v>
      </c>
      <c r="CUF52" s="1847"/>
      <c r="CUG52" s="1847">
        <f t="shared" ref="CUG52" si="17663">-CUG51*$C$52</f>
        <v>-1.947421136390671E+17</v>
      </c>
      <c r="CUH52" s="1847"/>
      <c r="CUI52" s="1847">
        <f t="shared" ref="CUI52" si="17664">-CUI51*$C$52</f>
        <v>-1.9961066648004378E+17</v>
      </c>
      <c r="CUJ52" s="1847"/>
      <c r="CUK52" s="1847">
        <f t="shared" ref="CUK52" si="17665">-CUK51*$C$52</f>
        <v>-2.0460093314204486E+17</v>
      </c>
      <c r="CUL52" s="1847"/>
      <c r="CUM52" s="1847">
        <f t="shared" ref="CUM52" si="17666">-CUM51*$C$52</f>
        <v>-2.0971595647059597E+17</v>
      </c>
      <c r="CUN52" s="1847"/>
      <c r="CUO52" s="1847">
        <f t="shared" ref="CUO52" si="17667">-CUO51*$C$52</f>
        <v>-2.1495885538236086E+17</v>
      </c>
      <c r="CUP52" s="1847"/>
      <c r="CUQ52" s="1847">
        <f t="shared" ref="CUQ52" si="17668">-CUQ51*$C$52</f>
        <v>-2.2033282676691987E+17</v>
      </c>
      <c r="CUR52" s="1847"/>
      <c r="CUS52" s="1847">
        <f t="shared" ref="CUS52" si="17669">-CUS51*$C$52</f>
        <v>-2.2584114743609286E+17</v>
      </c>
      <c r="CUT52" s="1847"/>
      <c r="CUU52" s="1847">
        <f t="shared" ref="CUU52" si="17670">-CUU51*$C$52</f>
        <v>-2.3148717612199517E+17</v>
      </c>
      <c r="CUV52" s="1847"/>
      <c r="CUW52" s="1847">
        <f t="shared" ref="CUW52" si="17671">-CUW51*$C$52</f>
        <v>-2.3727435552504502E+17</v>
      </c>
      <c r="CUX52" s="1847"/>
      <c r="CUY52" s="1847">
        <f t="shared" ref="CUY52" si="17672">-CUY51*$C$52</f>
        <v>-2.4320621441317114E+17</v>
      </c>
      <c r="CUZ52" s="1847"/>
      <c r="CVA52" s="1847">
        <f t="shared" ref="CVA52" si="17673">-CVA51*$C$52</f>
        <v>-2.4928636977350038E+17</v>
      </c>
      <c r="CVB52" s="1847"/>
      <c r="CVC52" s="1847">
        <f t="shared" ref="CVC52" si="17674">-CVC51*$C$52</f>
        <v>-2.5551852901783786E+17</v>
      </c>
      <c r="CVD52" s="1847"/>
      <c r="CVE52" s="1847">
        <f t="shared" ref="CVE52" si="17675">-CVE51*$C$52</f>
        <v>-2.6190649224328378E+17</v>
      </c>
      <c r="CVF52" s="1847"/>
      <c r="CVG52" s="1847">
        <f t="shared" ref="CVG52" si="17676">-CVG51*$C$52</f>
        <v>-2.6845415454936586E+17</v>
      </c>
      <c r="CVH52" s="1847"/>
      <c r="CVI52" s="1847">
        <f t="shared" ref="CVI52" si="17677">-CVI51*$C$52</f>
        <v>-2.7516550841309997E+17</v>
      </c>
      <c r="CVJ52" s="1847"/>
      <c r="CVK52" s="1847">
        <f t="shared" ref="CVK52" si="17678">-CVK51*$C$52</f>
        <v>-2.8204464612342746E+17</v>
      </c>
      <c r="CVL52" s="1847"/>
      <c r="CVM52" s="1847">
        <f t="shared" ref="CVM52" si="17679">-CVM51*$C$52</f>
        <v>-2.8909576227651309E+17</v>
      </c>
      <c r="CVN52" s="1847"/>
      <c r="CVO52" s="1847">
        <f t="shared" ref="CVO52" si="17680">-CVO51*$C$52</f>
        <v>-2.9632315633342592E+17</v>
      </c>
      <c r="CVP52" s="1847"/>
      <c r="CVQ52" s="1847">
        <f t="shared" ref="CVQ52" si="17681">-CVQ51*$C$52</f>
        <v>-3.0373123524176154E+17</v>
      </c>
      <c r="CVR52" s="1847"/>
      <c r="CVS52" s="1847">
        <f t="shared" ref="CVS52" si="17682">-CVS51*$C$52</f>
        <v>-3.1132451612280557E+17</v>
      </c>
      <c r="CVT52" s="1847"/>
      <c r="CVU52" s="1847">
        <f t="shared" ref="CVU52" si="17683">-CVU51*$C$52</f>
        <v>-3.1910762902587565E+17</v>
      </c>
      <c r="CVV52" s="1847"/>
      <c r="CVW52" s="1847">
        <f t="shared" ref="CVW52" si="17684">-CVW51*$C$52</f>
        <v>-3.270853197515225E+17</v>
      </c>
      <c r="CVX52" s="1847"/>
      <c r="CVY52" s="1847">
        <f t="shared" ref="CVY52" si="17685">-CVY51*$C$52</f>
        <v>-3.3526245274531053E+17</v>
      </c>
      <c r="CVZ52" s="1847"/>
      <c r="CWA52" s="1847">
        <f t="shared" ref="CWA52" si="17686">-CWA51*$C$52</f>
        <v>-3.4364401406394323E+17</v>
      </c>
      <c r="CWB52" s="1847"/>
      <c r="CWC52" s="1847">
        <f t="shared" ref="CWC52" si="17687">-CWC51*$C$52</f>
        <v>-3.5223511441554176E+17</v>
      </c>
      <c r="CWD52" s="1847"/>
      <c r="CWE52" s="1847">
        <f t="shared" ref="CWE52" si="17688">-CWE51*$C$52</f>
        <v>-3.610409922759303E+17</v>
      </c>
      <c r="CWF52" s="1847"/>
      <c r="CWG52" s="1847">
        <f t="shared" ref="CWG52" si="17689">-CWG51*$C$52</f>
        <v>-3.7006701708282854E+17</v>
      </c>
      <c r="CWH52" s="1847"/>
      <c r="CWI52" s="1847">
        <f t="shared" ref="CWI52" si="17690">-CWI51*$C$52</f>
        <v>-3.793186925098992E+17</v>
      </c>
      <c r="CWJ52" s="1847"/>
      <c r="CWK52" s="1847">
        <f t="shared" ref="CWK52" si="17691">-CWK51*$C$52</f>
        <v>-3.8880165982264666E+17</v>
      </c>
      <c r="CWL52" s="1847"/>
      <c r="CWM52" s="1847">
        <f t="shared" ref="CWM52" si="17692">-CWM51*$C$52</f>
        <v>-3.985217013182128E+17</v>
      </c>
      <c r="CWN52" s="1847"/>
      <c r="CWO52" s="1847">
        <f t="shared" ref="CWO52" si="17693">-CWO51*$C$52</f>
        <v>-4.0848474385116806E+17</v>
      </c>
      <c r="CWP52" s="1847"/>
      <c r="CWQ52" s="1847">
        <f t="shared" ref="CWQ52" si="17694">-CWQ51*$C$52</f>
        <v>-4.1869686244744723E+17</v>
      </c>
      <c r="CWR52" s="1847"/>
      <c r="CWS52" s="1847">
        <f t="shared" ref="CWS52" si="17695">-CWS51*$C$52</f>
        <v>-4.2916428400863334E+17</v>
      </c>
      <c r="CWT52" s="1847"/>
      <c r="CWU52" s="1847">
        <f t="shared" ref="CWU52" si="17696">-CWU51*$C$52</f>
        <v>-4.3989339110884915E+17</v>
      </c>
      <c r="CWV52" s="1847"/>
      <c r="CWW52" s="1847">
        <f t="shared" ref="CWW52" si="17697">-CWW51*$C$52</f>
        <v>-4.5089072588657037E+17</v>
      </c>
      <c r="CWX52" s="1847"/>
      <c r="CWY52" s="1847">
        <f t="shared" ref="CWY52" si="17698">-CWY51*$C$52</f>
        <v>-4.6216299403373459E+17</v>
      </c>
      <c r="CWZ52" s="1847"/>
      <c r="CXA52" s="1847">
        <f t="shared" ref="CXA52" si="17699">-CXA51*$C$52</f>
        <v>-4.7371706888457792E+17</v>
      </c>
      <c r="CXB52" s="1847"/>
      <c r="CXC52" s="1847">
        <f t="shared" ref="CXC52" si="17700">-CXC51*$C$52</f>
        <v>-4.8555999560669235E+17</v>
      </c>
      <c r="CXD52" s="1847"/>
      <c r="CXE52" s="1847">
        <f t="shared" ref="CXE52" si="17701">-CXE51*$C$52</f>
        <v>-4.9769899549685965E+17</v>
      </c>
      <c r="CXF52" s="1847"/>
      <c r="CXG52" s="1847">
        <f t="shared" ref="CXG52" si="17702">-CXG51*$C$52</f>
        <v>-5.1014147038428109E+17</v>
      </c>
      <c r="CXH52" s="1847"/>
      <c r="CXI52" s="1847">
        <f t="shared" ref="CXI52" si="17703">-CXI51*$C$52</f>
        <v>-5.2289500714388806E+17</v>
      </c>
      <c r="CXJ52" s="1847"/>
      <c r="CXK52" s="1847">
        <f t="shared" ref="CXK52" si="17704">-CXK51*$C$52</f>
        <v>-5.3596738232248525E+17</v>
      </c>
      <c r="CXL52" s="1847"/>
      <c r="CXM52" s="1847">
        <f t="shared" ref="CXM52" si="17705">-CXM51*$C$52</f>
        <v>-5.4936656688054733E+17</v>
      </c>
      <c r="CXN52" s="1847"/>
      <c r="CXO52" s="1847">
        <f t="shared" ref="CXO52" si="17706">-CXO51*$C$52</f>
        <v>-5.6310073105256096E+17</v>
      </c>
      <c r="CXP52" s="1847"/>
      <c r="CXQ52" s="1847">
        <f t="shared" ref="CXQ52" si="17707">-CXQ51*$C$52</f>
        <v>-5.7717824932887488E+17</v>
      </c>
      <c r="CXR52" s="1847"/>
      <c r="CXS52" s="1847">
        <f t="shared" ref="CXS52" si="17708">-CXS51*$C$52</f>
        <v>-5.9160770556209664E+17</v>
      </c>
      <c r="CXT52" s="1847"/>
      <c r="CXU52" s="1847">
        <f t="shared" ref="CXU52" si="17709">-CXU51*$C$52</f>
        <v>-6.0639789820114906E+17</v>
      </c>
      <c r="CXV52" s="1847"/>
      <c r="CXW52" s="1847">
        <f t="shared" ref="CXW52" si="17710">-CXW51*$C$52</f>
        <v>-6.2155784565617779E+17</v>
      </c>
      <c r="CXX52" s="1847"/>
      <c r="CXY52" s="1847">
        <f t="shared" ref="CXY52" si="17711">-CXY51*$C$52</f>
        <v>-6.3709679179758221E+17</v>
      </c>
      <c r="CXZ52" s="1847"/>
      <c r="CYA52" s="1847">
        <f t="shared" ref="CYA52" si="17712">-CYA51*$C$52</f>
        <v>-6.5302421159252173E+17</v>
      </c>
      <c r="CYB52" s="1847"/>
      <c r="CYC52" s="1847">
        <f t="shared" ref="CYC52" si="17713">-CYC51*$C$52</f>
        <v>-6.6934981688233472E+17</v>
      </c>
      <c r="CYD52" s="1847"/>
      <c r="CYE52" s="1847">
        <f t="shared" ref="CYE52" si="17714">-CYE51*$C$52</f>
        <v>-6.8608356230439309E+17</v>
      </c>
      <c r="CYF52" s="1847"/>
      <c r="CYG52" s="1847">
        <f t="shared" ref="CYG52" si="17715">-CYG51*$C$52</f>
        <v>-7.0323565136200282E+17</v>
      </c>
      <c r="CYH52" s="1847"/>
      <c r="CYI52" s="1847">
        <f t="shared" ref="CYI52" si="17716">-CYI51*$C$52</f>
        <v>-7.2081654264605286E+17</v>
      </c>
      <c r="CYJ52" s="1847"/>
      <c r="CYK52" s="1847">
        <f t="shared" ref="CYK52" si="17717">-CYK51*$C$52</f>
        <v>-7.3883695621220416E+17</v>
      </c>
      <c r="CYL52" s="1847"/>
      <c r="CYM52" s="1847">
        <f t="shared" ref="CYM52" si="17718">-CYM51*$C$52</f>
        <v>-7.5730788011750925E+17</v>
      </c>
      <c r="CYN52" s="1847"/>
      <c r="CYO52" s="1847">
        <f t="shared" ref="CYO52" si="17719">-CYO51*$C$52</f>
        <v>-7.7624057712044685E+17</v>
      </c>
      <c r="CYP52" s="1847"/>
      <c r="CYQ52" s="1847">
        <f t="shared" ref="CYQ52" si="17720">-CYQ51*$C$52</f>
        <v>-7.9564659154845798E+17</v>
      </c>
      <c r="CYR52" s="1847"/>
      <c r="CYS52" s="1847">
        <f t="shared" ref="CYS52" si="17721">-CYS51*$C$52</f>
        <v>-8.1553775633716941E+17</v>
      </c>
      <c r="CYT52" s="1847"/>
      <c r="CYU52" s="1847">
        <f t="shared" ref="CYU52" si="17722">-CYU51*$C$52</f>
        <v>-8.3592620024559859E+17</v>
      </c>
      <c r="CYV52" s="1847"/>
      <c r="CYW52" s="1847">
        <f t="shared" ref="CYW52" si="17723">-CYW51*$C$52</f>
        <v>-8.568243552517385E+17</v>
      </c>
      <c r="CYX52" s="1847"/>
      <c r="CYY52" s="1847">
        <f t="shared" ref="CYY52" si="17724">-CYY51*$C$52</f>
        <v>-8.7824496413303194E+17</v>
      </c>
      <c r="CYZ52" s="1847"/>
      <c r="CZA52" s="1847">
        <f t="shared" ref="CZA52" si="17725">-CZA51*$C$52</f>
        <v>-9.0020108823635763E+17</v>
      </c>
      <c r="CZB52" s="1847"/>
      <c r="CZC52" s="1847">
        <f t="shared" ref="CZC52" si="17726">-CZC51*$C$52</f>
        <v>-9.227061154422665E+17</v>
      </c>
      <c r="CZD52" s="1847"/>
      <c r="CZE52" s="1847">
        <f t="shared" ref="CZE52" si="17727">-CZE51*$C$52</f>
        <v>-9.4577376832832307E+17</v>
      </c>
      <c r="CZF52" s="1847"/>
      <c r="CZG52" s="1847">
        <f t="shared" ref="CZG52" si="17728">-CZG51*$C$52</f>
        <v>-9.6941811253653107E+17</v>
      </c>
      <c r="CZH52" s="1847"/>
      <c r="CZI52" s="1847">
        <f t="shared" ref="CZI52" si="17729">-CZI51*$C$52</f>
        <v>-9.9365356534994432E+17</v>
      </c>
      <c r="CZJ52" s="1847"/>
      <c r="CZK52" s="1847">
        <f t="shared" ref="CZK52" si="17730">-CZK51*$C$52</f>
        <v>-1.0184949044836928E+18</v>
      </c>
      <c r="CZL52" s="1847"/>
      <c r="CZM52" s="1847">
        <f t="shared" ref="CZM52" si="17731">-CZM51*$C$52</f>
        <v>-1.0439572770957851E+18</v>
      </c>
      <c r="CZN52" s="1847"/>
      <c r="CZO52" s="1847">
        <f t="shared" ref="CZO52" si="17732">-CZO51*$C$52</f>
        <v>-1.0700562090231796E+18</v>
      </c>
      <c r="CZP52" s="1847"/>
      <c r="CZQ52" s="1847">
        <f t="shared" ref="CZQ52" si="17733">-CZQ51*$C$52</f>
        <v>-1.096807614248759E+18</v>
      </c>
      <c r="CZR52" s="1847"/>
      <c r="CZS52" s="1847">
        <f t="shared" ref="CZS52" si="17734">-CZS51*$C$52</f>
        <v>-1.1242278046049779E+18</v>
      </c>
      <c r="CZT52" s="1847"/>
      <c r="CZU52" s="1847">
        <f t="shared" ref="CZU52" si="17735">-CZU51*$C$52</f>
        <v>-1.1523334997201023E+18</v>
      </c>
      <c r="CZV52" s="1847"/>
      <c r="CZW52" s="1847">
        <f t="shared" ref="CZW52" si="17736">-CZW51*$C$52</f>
        <v>-1.1811418372131046E+18</v>
      </c>
      <c r="CZX52" s="1847"/>
      <c r="CZY52" s="1847">
        <f t="shared" ref="CZY52" si="17737">-CZY51*$C$52</f>
        <v>-1.2106703831434322E+18</v>
      </c>
      <c r="CZZ52" s="1847"/>
      <c r="DAA52" s="1847">
        <f t="shared" ref="DAA52" si="17738">-DAA51*$C$52</f>
        <v>-1.2409371427220178E+18</v>
      </c>
      <c r="DAB52" s="1847"/>
      <c r="DAC52" s="1847">
        <f t="shared" ref="DAC52" si="17739">-DAC51*$C$52</f>
        <v>-1.2719605712900682E+18</v>
      </c>
      <c r="DAD52" s="1847"/>
      <c r="DAE52" s="1847">
        <f t="shared" ref="DAE52" si="17740">-DAE51*$C$52</f>
        <v>-1.3037595855723197E+18</v>
      </c>
      <c r="DAF52" s="1847"/>
      <c r="DAG52" s="1847">
        <f t="shared" ref="DAG52" si="17741">-DAG51*$C$52</f>
        <v>-1.3363535752116275E+18</v>
      </c>
      <c r="DAH52" s="1847"/>
      <c r="DAI52" s="1847">
        <f t="shared" ref="DAI52" si="17742">-DAI51*$C$52</f>
        <v>-1.3697624145919181E+18</v>
      </c>
      <c r="DAJ52" s="1847"/>
      <c r="DAK52" s="1847">
        <f t="shared" ref="DAK52" si="17743">-DAK51*$C$52</f>
        <v>-1.404006474956716E+18</v>
      </c>
      <c r="DAL52" s="1847"/>
      <c r="DAM52" s="1847">
        <f t="shared" ref="DAM52" si="17744">-DAM51*$C$52</f>
        <v>-1.4391066368306337E+18</v>
      </c>
      <c r="DAN52" s="1847"/>
      <c r="DAO52" s="1847">
        <f t="shared" ref="DAO52" si="17745">-DAO51*$C$52</f>
        <v>-1.4750843027513994E+18</v>
      </c>
      <c r="DAP52" s="1847"/>
      <c r="DAQ52" s="1847">
        <f t="shared" ref="DAQ52" si="17746">-DAQ51*$C$52</f>
        <v>-1.5119614103201843E+18</v>
      </c>
      <c r="DAR52" s="1847"/>
      <c r="DAS52" s="1847">
        <f t="shared" ref="DAS52" si="17747">-DAS51*$C$52</f>
        <v>-1.5497604455781888E+18</v>
      </c>
      <c r="DAT52" s="1847"/>
      <c r="DAU52" s="1847">
        <f t="shared" ref="DAU52" si="17748">-DAU51*$C$52</f>
        <v>-1.5885044567176433E+18</v>
      </c>
      <c r="DAV52" s="1847"/>
      <c r="DAW52" s="1847">
        <f t="shared" ref="DAW52" si="17749">-DAW51*$C$52</f>
        <v>-1.6282170681355843E+18</v>
      </c>
      <c r="DAX52" s="1847"/>
      <c r="DAY52" s="1847">
        <f t="shared" ref="DAY52" si="17750">-DAY51*$C$52</f>
        <v>-1.6689224948389737E+18</v>
      </c>
      <c r="DAZ52" s="1847"/>
      <c r="DBA52" s="1847">
        <f t="shared" ref="DBA52" si="17751">-DBA51*$C$52</f>
        <v>-1.7106455572099479E+18</v>
      </c>
      <c r="DBB52" s="1847"/>
      <c r="DBC52" s="1847">
        <f t="shared" ref="DBC52" si="17752">-DBC51*$C$52</f>
        <v>-1.7534116961401964E+18</v>
      </c>
      <c r="DBD52" s="1847"/>
      <c r="DBE52" s="1847">
        <f t="shared" ref="DBE52" si="17753">-DBE51*$C$52</f>
        <v>-1.797246988543701E+18</v>
      </c>
      <c r="DBF52" s="1847"/>
      <c r="DBG52" s="1847">
        <f t="shared" ref="DBG52" si="17754">-DBG51*$C$52</f>
        <v>-1.8421781632572933E+18</v>
      </c>
      <c r="DBH52" s="1847"/>
      <c r="DBI52" s="1847">
        <f t="shared" ref="DBI52" si="17755">-DBI51*$C$52</f>
        <v>-1.8882326173387254E+18</v>
      </c>
      <c r="DBJ52" s="1847"/>
      <c r="DBK52" s="1847">
        <f t="shared" ref="DBK52" si="17756">-DBK51*$C$52</f>
        <v>-1.9354384327721933E+18</v>
      </c>
      <c r="DBL52" s="1847"/>
      <c r="DBM52" s="1847">
        <f t="shared" ref="DBM52" si="17757">-DBM51*$C$52</f>
        <v>-1.983824393591498E+18</v>
      </c>
      <c r="DBN52" s="1847"/>
      <c r="DBO52" s="1847">
        <f t="shared" ref="DBO52" si="17758">-DBO51*$C$52</f>
        <v>-2.0334200034312852E+18</v>
      </c>
      <c r="DBP52" s="1847"/>
      <c r="DBQ52" s="1847">
        <f t="shared" ref="DBQ52" si="17759">-DBQ51*$C$52</f>
        <v>-2.0842555035170673E+18</v>
      </c>
      <c r="DBR52" s="1847"/>
      <c r="DBS52" s="1847">
        <f t="shared" ref="DBS52" si="17760">-DBS51*$C$52</f>
        <v>-2.1363618911049938E+18</v>
      </c>
      <c r="DBT52" s="1847"/>
      <c r="DBU52" s="1847">
        <f t="shared" ref="DBU52" si="17761">-DBU51*$C$52</f>
        <v>-2.1897709383826184E+18</v>
      </c>
      <c r="DBV52" s="1847"/>
      <c r="DBW52" s="1847">
        <f t="shared" ref="DBW52" si="17762">-DBW51*$C$52</f>
        <v>-2.2445152118421837E+18</v>
      </c>
      <c r="DBX52" s="1847"/>
      <c r="DBY52" s="1847">
        <f t="shared" ref="DBY52" si="17763">-DBY51*$C$52</f>
        <v>-2.300628092138238E+18</v>
      </c>
      <c r="DBZ52" s="1847"/>
      <c r="DCA52" s="1847">
        <f t="shared" ref="DCA52" si="17764">-DCA51*$C$52</f>
        <v>-2.3581437944416937E+18</v>
      </c>
      <c r="DCB52" s="1847"/>
      <c r="DCC52" s="1847">
        <f t="shared" ref="DCC52" si="17765">-DCC51*$C$52</f>
        <v>-2.4170973893027359E+18</v>
      </c>
      <c r="DCD52" s="1847"/>
      <c r="DCE52" s="1847">
        <f t="shared" ref="DCE52" si="17766">-DCE51*$C$52</f>
        <v>-2.4775248240353039E+18</v>
      </c>
      <c r="DCF52" s="1847"/>
      <c r="DCG52" s="1847">
        <f t="shared" ref="DCG52" si="17767">-DCG51*$C$52</f>
        <v>-2.5394629446361861E+18</v>
      </c>
      <c r="DCH52" s="1847"/>
      <c r="DCI52" s="1847">
        <f t="shared" ref="DCI52" si="17768">-DCI51*$C$52</f>
        <v>-2.6029495182520904E+18</v>
      </c>
      <c r="DCJ52" s="1847"/>
      <c r="DCK52" s="1847">
        <f t="shared" ref="DCK52" si="17769">-DCK51*$C$52</f>
        <v>-2.6680232562083922E+18</v>
      </c>
      <c r="DCL52" s="1847"/>
      <c r="DCM52" s="1847">
        <f t="shared" ref="DCM52" si="17770">-DCM51*$C$52</f>
        <v>-2.7347238376136018E+18</v>
      </c>
      <c r="DCN52" s="1847"/>
      <c r="DCO52" s="1847">
        <f t="shared" ref="DCO52" si="17771">-DCO51*$C$52</f>
        <v>-2.8030919335539415E+18</v>
      </c>
      <c r="DCP52" s="1847"/>
      <c r="DCQ52" s="1847">
        <f t="shared" ref="DCQ52" si="17772">-DCQ51*$C$52</f>
        <v>-2.8731692318927898E+18</v>
      </c>
      <c r="DCR52" s="1847"/>
      <c r="DCS52" s="1847">
        <f t="shared" ref="DCS52" si="17773">-DCS51*$C$52</f>
        <v>-2.9449984626901094E+18</v>
      </c>
      <c r="DCT52" s="1847"/>
      <c r="DCU52" s="1847">
        <f t="shared" ref="DCU52" si="17774">-DCU51*$C$52</f>
        <v>-3.0186234242573619E+18</v>
      </c>
      <c r="DCV52" s="1847"/>
      <c r="DCW52" s="1847">
        <f t="shared" ref="DCW52" si="17775">-DCW51*$C$52</f>
        <v>-3.0940890098637957E+18</v>
      </c>
      <c r="DCX52" s="1847"/>
      <c r="DCY52" s="1847">
        <f t="shared" ref="DCY52" si="17776">-DCY51*$C$52</f>
        <v>-3.1714412351103903E+18</v>
      </c>
      <c r="DCZ52" s="1847"/>
      <c r="DDA52" s="1847">
        <f t="shared" ref="DDA52" si="17777">-DDA51*$C$52</f>
        <v>-3.2507272659881498E+18</v>
      </c>
      <c r="DDB52" s="1847"/>
      <c r="DDC52" s="1847">
        <f t="shared" ref="DDC52" si="17778">-DDC51*$C$52</f>
        <v>-3.3319954476378532E+18</v>
      </c>
      <c r="DDD52" s="1847"/>
      <c r="DDE52" s="1847">
        <f t="shared" ref="DDE52" si="17779">-DDE51*$C$52</f>
        <v>-3.415295333828799E+18</v>
      </c>
      <c r="DDF52" s="1847"/>
      <c r="DDG52" s="1847">
        <f t="shared" ref="DDG52" si="17780">-DDG51*$C$52</f>
        <v>-3.5006777171745188E+18</v>
      </c>
      <c r="DDH52" s="1847"/>
      <c r="DDI52" s="1847">
        <f t="shared" ref="DDI52" si="17781">-DDI51*$C$52</f>
        <v>-3.5881946601038812E+18</v>
      </c>
      <c r="DDJ52" s="1847"/>
      <c r="DDK52" s="1847">
        <f t="shared" ref="DDK52" si="17782">-DDK51*$C$52</f>
        <v>-3.6778995266064778E+18</v>
      </c>
      <c r="DDL52" s="1847"/>
      <c r="DDM52" s="1847">
        <f t="shared" ref="DDM52" si="17783">-DDM51*$C$52</f>
        <v>-3.7698470147716393E+18</v>
      </c>
      <c r="DDN52" s="1847"/>
      <c r="DDO52" s="1847">
        <f t="shared" ref="DDO52" si="17784">-DDO51*$C$52</f>
        <v>-3.86409319014093E+18</v>
      </c>
      <c r="DDP52" s="1847"/>
      <c r="DDQ52" s="1847">
        <f t="shared" ref="DDQ52" si="17785">-DDQ51*$C$52</f>
        <v>-3.9606955198944527E+18</v>
      </c>
      <c r="DDR52" s="1847"/>
      <c r="DDS52" s="1847">
        <f t="shared" ref="DDS52" si="17786">-DDS51*$C$52</f>
        <v>-4.0597129078918139E+18</v>
      </c>
      <c r="DDT52" s="1847"/>
      <c r="DDU52" s="1847">
        <f t="shared" ref="DDU52" si="17787">-DDU51*$C$52</f>
        <v>-4.1612057305891087E+18</v>
      </c>
      <c r="DDV52" s="1847"/>
      <c r="DDW52" s="1847">
        <f t="shared" ref="DDW52" si="17788">-DDW51*$C$52</f>
        <v>-4.2652358738538363E+18</v>
      </c>
      <c r="DDX52" s="1847"/>
      <c r="DDY52" s="1847">
        <f t="shared" ref="DDY52" si="17789">-DDY51*$C$52</f>
        <v>-4.371866770700182E+18</v>
      </c>
      <c r="DDZ52" s="1847"/>
      <c r="DEA52" s="1847">
        <f t="shared" ref="DEA52" si="17790">-DEA51*$C$52</f>
        <v>-4.4811634399676861E+18</v>
      </c>
      <c r="DEB52" s="1847"/>
      <c r="DEC52" s="1847">
        <f t="shared" ref="DEC52" si="17791">-DEC51*$C$52</f>
        <v>-4.5931925259668777E+18</v>
      </c>
      <c r="DED52" s="1847"/>
      <c r="DEE52" s="1847">
        <f t="shared" ref="DEE52" si="17792">-DEE51*$C$52</f>
        <v>-4.7080223391160494E+18</v>
      </c>
      <c r="DEF52" s="1847"/>
      <c r="DEG52" s="1847">
        <f t="shared" ref="DEG52" si="17793">-DEG51*$C$52</f>
        <v>-4.8257228975939502E+18</v>
      </c>
      <c r="DEH52" s="1847"/>
      <c r="DEI52" s="1847">
        <f t="shared" ref="DEI52" si="17794">-DEI51*$C$52</f>
        <v>-4.9463659700337981E+18</v>
      </c>
      <c r="DEJ52" s="1847"/>
      <c r="DEK52" s="1847">
        <f t="shared" ref="DEK52" si="17795">-DEK51*$C$52</f>
        <v>-5.0700251192846428E+18</v>
      </c>
      <c r="DEL52" s="1847"/>
      <c r="DEM52" s="1847">
        <f t="shared" ref="DEM52" si="17796">-DEM51*$C$52</f>
        <v>-5.1967757472667587E+18</v>
      </c>
      <c r="DEN52" s="1847"/>
      <c r="DEO52" s="1847">
        <f t="shared" ref="DEO52" si="17797">-DEO51*$C$52</f>
        <v>-5.3266951409484268E+18</v>
      </c>
      <c r="DEP52" s="1847"/>
      <c r="DEQ52" s="1847">
        <f t="shared" ref="DEQ52" si="17798">-DEQ51*$C$52</f>
        <v>-5.4598625194721372E+18</v>
      </c>
      <c r="DER52" s="1847"/>
      <c r="DES52" s="1847">
        <f t="shared" ref="DES52" si="17799">-DES51*$C$52</f>
        <v>-5.5963590824589404E+18</v>
      </c>
      <c r="DET52" s="1847"/>
      <c r="DEU52" s="1847">
        <f t="shared" ref="DEU52" si="17800">-DEU51*$C$52</f>
        <v>-5.7362680595204137E+18</v>
      </c>
      <c r="DEV52" s="1847"/>
      <c r="DEW52" s="1847">
        <f t="shared" ref="DEW52" si="17801">-DEW51*$C$52</f>
        <v>-5.8796747610084239E+18</v>
      </c>
      <c r="DEX52" s="1847"/>
      <c r="DEY52" s="1847">
        <f t="shared" ref="DEY52" si="17802">-DEY51*$C$52</f>
        <v>-6.0266666300336343E+18</v>
      </c>
      <c r="DEZ52" s="1847"/>
      <c r="DFA52" s="1847">
        <f t="shared" ref="DFA52" si="17803">-DFA51*$C$52</f>
        <v>-6.1773332957844746E+18</v>
      </c>
      <c r="DFB52" s="1847"/>
      <c r="DFC52" s="1847">
        <f t="shared" ref="DFC52" si="17804">-DFC51*$C$52</f>
        <v>-6.3317666281790863E+18</v>
      </c>
      <c r="DFD52" s="1847"/>
      <c r="DFE52" s="1847">
        <f t="shared" ref="DFE52" si="17805">-DFE51*$C$52</f>
        <v>-6.490060793883563E+18</v>
      </c>
      <c r="DFF52" s="1847"/>
      <c r="DFG52" s="1847">
        <f t="shared" ref="DFG52" si="17806">-DFG51*$C$52</f>
        <v>-6.6523123137306511E+18</v>
      </c>
      <c r="DFH52" s="1847"/>
      <c r="DFI52" s="1847">
        <f t="shared" ref="DFI52" si="17807">-DFI51*$C$52</f>
        <v>-6.8186201215739167E+18</v>
      </c>
      <c r="DFJ52" s="1847"/>
      <c r="DFK52" s="1847">
        <f t="shared" ref="DFK52" si="17808">-DFK51*$C$52</f>
        <v>-6.9890856246132644E+18</v>
      </c>
      <c r="DFL52" s="1847"/>
      <c r="DFM52" s="1847">
        <f t="shared" ref="DFM52" si="17809">-DFM51*$C$52</f>
        <v>-7.1638127652285952E+18</v>
      </c>
      <c r="DFN52" s="1847"/>
      <c r="DFO52" s="1847">
        <f t="shared" ref="DFO52" si="17810">-DFO51*$C$52</f>
        <v>-7.3429080843593093E+18</v>
      </c>
      <c r="DFP52" s="1847"/>
      <c r="DFQ52" s="1847">
        <f t="shared" ref="DFQ52" si="17811">-DFQ51*$C$52</f>
        <v>-7.5264807864682916E+18</v>
      </c>
      <c r="DFR52" s="1847"/>
      <c r="DFS52" s="1847">
        <f t="shared" ref="DFS52" si="17812">-DFS51*$C$52</f>
        <v>-7.7146428061299978E+18</v>
      </c>
      <c r="DFT52" s="1847"/>
      <c r="DFU52" s="1847">
        <f t="shared" ref="DFU52" si="17813">-DFU51*$C$52</f>
        <v>-7.9075088762832466E+18</v>
      </c>
      <c r="DFV52" s="1847"/>
      <c r="DFW52" s="1847">
        <f t="shared" ref="DFW52" si="17814">-DFW51*$C$52</f>
        <v>-8.1051965981903268E+18</v>
      </c>
      <c r="DFX52" s="1847"/>
      <c r="DFY52" s="1847">
        <f t="shared" ref="DFY52" si="17815">-DFY51*$C$52</f>
        <v>-8.3078265131450839E+18</v>
      </c>
      <c r="DFZ52" s="1847"/>
      <c r="DGA52" s="1847">
        <f t="shared" ref="DGA52" si="17816">-DGA51*$C$52</f>
        <v>-8.5155221759737098E+18</v>
      </c>
      <c r="DGB52" s="1847"/>
      <c r="DGC52" s="1847">
        <f t="shared" ref="DGC52" si="17817">-DGC51*$C$52</f>
        <v>-8.7284102303730514E+18</v>
      </c>
      <c r="DGD52" s="1847"/>
      <c r="DGE52" s="1847">
        <f t="shared" ref="DGE52" si="17818">-DGE51*$C$52</f>
        <v>-8.9466204861323766E+18</v>
      </c>
      <c r="DGF52" s="1847"/>
      <c r="DGG52" s="1847">
        <f t="shared" ref="DGG52" si="17819">-DGG51*$C$52</f>
        <v>-9.1702859982856847E+18</v>
      </c>
      <c r="DGH52" s="1847"/>
      <c r="DGI52" s="1847">
        <f t="shared" ref="DGI52" si="17820">-DGI51*$C$52</f>
        <v>-9.3995431482428252E+18</v>
      </c>
      <c r="DGJ52" s="1847"/>
      <c r="DGK52" s="1847">
        <f t="shared" ref="DGK52" si="17821">-DGK51*$C$52</f>
        <v>-9.6345317269488947E+18</v>
      </c>
      <c r="DGL52" s="1847"/>
      <c r="DGM52" s="1847">
        <f t="shared" ref="DGM52" si="17822">-DGM51*$C$52</f>
        <v>-9.8753950201226158E+18</v>
      </c>
      <c r="DGN52" s="1847"/>
      <c r="DGO52" s="1847">
        <f t="shared" ref="DGO52" si="17823">-DGO51*$C$52</f>
        <v>-1.0122279895625681E+19</v>
      </c>
      <c r="DGP52" s="1847"/>
      <c r="DGQ52" s="1847">
        <f t="shared" ref="DGQ52" si="17824">-DGQ51*$C$52</f>
        <v>-1.0375336893016322E+19</v>
      </c>
      <c r="DGR52" s="1847"/>
      <c r="DGS52" s="1847">
        <f t="shared" ref="DGS52" si="17825">-DGS51*$C$52</f>
        <v>-1.063472031534173E+19</v>
      </c>
      <c r="DGT52" s="1847"/>
      <c r="DGU52" s="1847">
        <f t="shared" ref="DGU52" si="17826">-DGU51*$C$52</f>
        <v>-1.0900588323225272E+19</v>
      </c>
      <c r="DGV52" s="1847"/>
      <c r="DGW52" s="1847">
        <f t="shared" ref="DGW52" si="17827">-DGW51*$C$52</f>
        <v>-1.1173103031305904E+19</v>
      </c>
      <c r="DGX52" s="1847"/>
      <c r="DGY52" s="1847">
        <f t="shared" ref="DGY52" si="17828">-DGY51*$C$52</f>
        <v>-1.145243060708855E+19</v>
      </c>
      <c r="DGZ52" s="1847"/>
      <c r="DHA52" s="1847">
        <f t="shared" ref="DHA52" si="17829">-DHA51*$C$52</f>
        <v>-1.1738741372265763E+19</v>
      </c>
      <c r="DHB52" s="1847"/>
      <c r="DHC52" s="1847">
        <f t="shared" ref="DHC52" si="17830">-DHC51*$C$52</f>
        <v>-1.2032209906572407E+19</v>
      </c>
      <c r="DHD52" s="1847"/>
      <c r="DHE52" s="1847">
        <f t="shared" ref="DHE52" si="17831">-DHE51*$C$52</f>
        <v>-1.2333015154236715E+19</v>
      </c>
      <c r="DHF52" s="1847"/>
      <c r="DHG52" s="1847">
        <f t="shared" ref="DHG52" si="17832">-DHG51*$C$52</f>
        <v>-1.2641340533092633E+19</v>
      </c>
      <c r="DHH52" s="1847"/>
      <c r="DHI52" s="1847">
        <f t="shared" ref="DHI52" si="17833">-DHI51*$C$52</f>
        <v>-1.2957374046419948E+19</v>
      </c>
      <c r="DHJ52" s="1847"/>
      <c r="DHK52" s="1847">
        <f t="shared" ref="DHK52" si="17834">-DHK51*$C$52</f>
        <v>-1.3281308397580446E+19</v>
      </c>
      <c r="DHL52" s="1847"/>
      <c r="DHM52" s="1847">
        <f t="shared" ref="DHM52" si="17835">-DHM51*$C$52</f>
        <v>-1.3613341107519955E+19</v>
      </c>
      <c r="DHN52" s="1847"/>
      <c r="DHO52" s="1847">
        <f t="shared" ref="DHO52" si="17836">-DHO51*$C$52</f>
        <v>-1.3953674635207952E+19</v>
      </c>
      <c r="DHP52" s="1847"/>
      <c r="DHQ52" s="1847">
        <f t="shared" ref="DHQ52" si="17837">-DHQ51*$C$52</f>
        <v>-1.430251650108815E+19</v>
      </c>
      <c r="DHR52" s="1847"/>
      <c r="DHS52" s="1847">
        <f t="shared" ref="DHS52" si="17838">-DHS51*$C$52</f>
        <v>-1.4660079413615352E+19</v>
      </c>
      <c r="DHT52" s="1847"/>
      <c r="DHU52" s="1847">
        <f t="shared" ref="DHU52" si="17839">-DHU51*$C$52</f>
        <v>-1.5026581398955735E+19</v>
      </c>
      <c r="DHV52" s="1847"/>
      <c r="DHW52" s="1847">
        <f t="shared" ref="DHW52" si="17840">-DHW51*$C$52</f>
        <v>-1.5402245933929628E+19</v>
      </c>
      <c r="DHX52" s="1847"/>
      <c r="DHY52" s="1847">
        <f t="shared" ref="DHY52" si="17841">-DHY51*$C$52</f>
        <v>-1.5787302082277868E+19</v>
      </c>
      <c r="DHZ52" s="1847"/>
      <c r="DIA52" s="1847">
        <f t="shared" ref="DIA52" si="17842">-DIA51*$C$52</f>
        <v>-1.6181984634334812E+19</v>
      </c>
      <c r="DIB52" s="1847"/>
      <c r="DIC52" s="1847">
        <f t="shared" ref="DIC52" si="17843">-DIC51*$C$52</f>
        <v>-1.6586534250193181E+19</v>
      </c>
      <c r="DID52" s="1847"/>
      <c r="DIE52" s="1847">
        <f t="shared" ref="DIE52" si="17844">-DIE51*$C$52</f>
        <v>-1.7001197606448009E+19</v>
      </c>
      <c r="DIF52" s="1847"/>
      <c r="DIG52" s="1847">
        <f t="shared" ref="DIG52" si="17845">-DIG51*$C$52</f>
        <v>-1.7426227546609207E+19</v>
      </c>
      <c r="DIH52" s="1847"/>
      <c r="DII52" s="1847">
        <f t="shared" ref="DII52" si="17846">-DII51*$C$52</f>
        <v>-1.7861883235274437E+19</v>
      </c>
      <c r="DIJ52" s="1847"/>
      <c r="DIK52" s="1847">
        <f t="shared" ref="DIK52" si="17847">-DIK51*$C$52</f>
        <v>-1.8308430316156295E+19</v>
      </c>
      <c r="DIL52" s="1847"/>
      <c r="DIM52" s="1847">
        <f t="shared" ref="DIM52" si="17848">-DIM51*$C$52</f>
        <v>-1.8766141074060202E+19</v>
      </c>
      <c r="DIN52" s="1847"/>
      <c r="DIO52" s="1847">
        <f t="shared" ref="DIO52" si="17849">-DIO51*$C$52</f>
        <v>-1.9235294600911704E+19</v>
      </c>
      <c r="DIP52" s="1847"/>
      <c r="DIQ52" s="1847">
        <f t="shared" ref="DIQ52" si="17850">-DIQ51*$C$52</f>
        <v>-1.9716176965934494E+19</v>
      </c>
      <c r="DIR52" s="1847"/>
      <c r="DIS52" s="1847">
        <f t="shared" ref="DIS52" si="17851">-DIS51*$C$52</f>
        <v>-2.0209081390082855E+19</v>
      </c>
      <c r="DIT52" s="1847"/>
      <c r="DIU52" s="1847">
        <f t="shared" ref="DIU52" si="17852">-DIU51*$C$52</f>
        <v>-2.0714308424834925E+19</v>
      </c>
      <c r="DIV52" s="1847"/>
      <c r="DIW52" s="1847">
        <f t="shared" ref="DIW52" si="17853">-DIW51*$C$52</f>
        <v>-2.1232166135455797E+19</v>
      </c>
      <c r="DIX52" s="1847"/>
      <c r="DIY52" s="1847">
        <f t="shared" ref="DIY52" si="17854">-DIY51*$C$52</f>
        <v>-2.1762970288842191E+19</v>
      </c>
      <c r="DIZ52" s="1847"/>
      <c r="DJA52" s="1847">
        <f t="shared" ref="DJA52" si="17855">-DJA51*$C$52</f>
        <v>-2.2307044546063245E+19</v>
      </c>
      <c r="DJB52" s="1847"/>
      <c r="DJC52" s="1847">
        <f t="shared" ref="DJC52" si="17856">-DJC51*$C$52</f>
        <v>-2.2864720659714826E+19</v>
      </c>
      <c r="DJD52" s="1847"/>
      <c r="DJE52" s="1847">
        <f t="shared" ref="DJE52" si="17857">-DJE51*$C$52</f>
        <v>-2.3436338676207694E+19</v>
      </c>
      <c r="DJF52" s="1847"/>
      <c r="DJG52" s="1847">
        <f t="shared" ref="DJG52" si="17858">-DJG51*$C$52</f>
        <v>-2.4022247143112884E+19</v>
      </c>
      <c r="DJH52" s="1847"/>
      <c r="DJI52" s="1847">
        <f t="shared" ref="DJI52" si="17859">-DJI51*$C$52</f>
        <v>-2.4622803321690706E+19</v>
      </c>
      <c r="DJJ52" s="1847"/>
      <c r="DJK52" s="1847">
        <f t="shared" ref="DJK52" si="17860">-DJK51*$C$52</f>
        <v>-2.5238373404732973E+19</v>
      </c>
      <c r="DJL52" s="1847"/>
      <c r="DJM52" s="1847">
        <f t="shared" ref="DJM52" si="17861">-DJM51*$C$52</f>
        <v>-2.5869332739851297E+19</v>
      </c>
      <c r="DJN52" s="1847"/>
      <c r="DJO52" s="1847">
        <f t="shared" ref="DJO52" si="17862">-DJO51*$C$52</f>
        <v>-2.6516066058347577E+19</v>
      </c>
      <c r="DJP52" s="1847"/>
      <c r="DJQ52" s="1847">
        <f t="shared" ref="DJQ52" si="17863">-DJQ51*$C$52</f>
        <v>-2.7178967709806264E+19</v>
      </c>
      <c r="DJR52" s="1847"/>
      <c r="DJS52" s="1847">
        <f t="shared" ref="DJS52" si="17864">-DJS51*$C$52</f>
        <v>-2.7858441902551417E+19</v>
      </c>
      <c r="DJT52" s="1847"/>
      <c r="DJU52" s="1847">
        <f t="shared" ref="DJU52" si="17865">-DJU51*$C$52</f>
        <v>-2.8554902950115201E+19</v>
      </c>
      <c r="DJV52" s="1847"/>
      <c r="DJW52" s="1847">
        <f t="shared" ref="DJW52" si="17866">-DJW51*$C$52</f>
        <v>-2.9268775523868078E+19</v>
      </c>
      <c r="DJX52" s="1847"/>
      <c r="DJY52" s="1847">
        <f t="shared" ref="DJY52" si="17867">-DJY51*$C$52</f>
        <v>-3.0000494911964778E+19</v>
      </c>
      <c r="DJZ52" s="1847"/>
      <c r="DKA52" s="1847">
        <f t="shared" ref="DKA52" si="17868">-DKA51*$C$52</f>
        <v>-3.0750507284763894E+19</v>
      </c>
      <c r="DKB52" s="1847"/>
      <c r="DKC52" s="1847">
        <f t="shared" ref="DKC52" si="17869">-DKC51*$C$52</f>
        <v>-3.1519269966882988E+19</v>
      </c>
      <c r="DKD52" s="1847"/>
      <c r="DKE52" s="1847">
        <f t="shared" ref="DKE52" si="17870">-DKE51*$C$52</f>
        <v>-3.230725171605506E+19</v>
      </c>
      <c r="DKF52" s="1847"/>
      <c r="DKG52" s="1847">
        <f t="shared" ref="DKG52" si="17871">-DKG51*$C$52</f>
        <v>-3.3114933008956432E+19</v>
      </c>
      <c r="DKH52" s="1847"/>
      <c r="DKI52" s="1847">
        <f t="shared" ref="DKI52" si="17872">-DKI51*$C$52</f>
        <v>-3.394280633418034E+19</v>
      </c>
      <c r="DKJ52" s="1847"/>
      <c r="DKK52" s="1847">
        <f t="shared" ref="DKK52" si="17873">-DKK51*$C$52</f>
        <v>-3.4791376492534845E+19</v>
      </c>
      <c r="DKL52" s="1847"/>
      <c r="DKM52" s="1847">
        <f t="shared" ref="DKM52" si="17874">-DKM51*$C$52</f>
        <v>-3.5661160904848212E+19</v>
      </c>
      <c r="DKN52" s="1847"/>
      <c r="DKO52" s="1847">
        <f t="shared" ref="DKO52" si="17875">-DKO51*$C$52</f>
        <v>-3.6552689927469412E+19</v>
      </c>
      <c r="DKP52" s="1847"/>
      <c r="DKQ52" s="1847">
        <f t="shared" ref="DKQ52" si="17876">-DKQ51*$C$52</f>
        <v>-3.7466507175656145E+19</v>
      </c>
      <c r="DKR52" s="1847"/>
      <c r="DKS52" s="1847">
        <f t="shared" ref="DKS52" si="17877">-DKS51*$C$52</f>
        <v>-3.8403169855047549E+19</v>
      </c>
      <c r="DKT52" s="1847"/>
      <c r="DKU52" s="1847">
        <f t="shared" ref="DKU52" si="17878">-DKU51*$C$52</f>
        <v>-3.9363249101423731E+19</v>
      </c>
      <c r="DKV52" s="1847"/>
      <c r="DKW52" s="1847">
        <f t="shared" ref="DKW52" si="17879">-DKW51*$C$52</f>
        <v>-4.034733032895932E+19</v>
      </c>
      <c r="DKX52" s="1847"/>
      <c r="DKY52" s="1847">
        <f t="shared" ref="DKY52" si="17880">-DKY51*$C$52</f>
        <v>-4.1356013587183297E+19</v>
      </c>
      <c r="DKZ52" s="1847"/>
      <c r="DLA52" s="1847">
        <f t="shared" ref="DLA52" si="17881">-DLA51*$C$52</f>
        <v>-4.2389913926862873E+19</v>
      </c>
      <c r="DLB52" s="1847"/>
      <c r="DLC52" s="1847">
        <f t="shared" ref="DLC52" si="17882">-DLC51*$C$52</f>
        <v>-4.3449661775034442E+19</v>
      </c>
      <c r="DLD52" s="1847"/>
      <c r="DLE52" s="1847">
        <f t="shared" ref="DLE52" si="17883">-DLE51*$C$52</f>
        <v>-4.4535903319410303E+19</v>
      </c>
      <c r="DLF52" s="1847"/>
      <c r="DLG52" s="1847">
        <f t="shared" ref="DLG52" si="17884">-DLG51*$C$52</f>
        <v>-4.564930090239556E+19</v>
      </c>
      <c r="DLH52" s="1847"/>
      <c r="DLI52" s="1847">
        <f t="shared" ref="DLI52" si="17885">-DLI51*$C$52</f>
        <v>-4.6790533424955441E+19</v>
      </c>
      <c r="DLJ52" s="1847"/>
      <c r="DLK52" s="1847">
        <f t="shared" ref="DLK52" si="17886">-DLK51*$C$52</f>
        <v>-4.7960296760579326E+19</v>
      </c>
      <c r="DLL52" s="1847"/>
      <c r="DLM52" s="1847">
        <f t="shared" ref="DLM52" si="17887">-DLM51*$C$52</f>
        <v>-4.9159304179593806E+19</v>
      </c>
      <c r="DLN52" s="1847"/>
      <c r="DLO52" s="1847">
        <f t="shared" ref="DLO52" si="17888">-DLO51*$C$52</f>
        <v>-5.0388286784083649E+19</v>
      </c>
      <c r="DLP52" s="1847"/>
      <c r="DLQ52" s="1847">
        <f t="shared" ref="DLQ52" si="17889">-DLQ51*$C$52</f>
        <v>-5.1647993953685733E+19</v>
      </c>
      <c r="DLR52" s="1847"/>
      <c r="DLS52" s="1847">
        <f t="shared" ref="DLS52" si="17890">-DLS51*$C$52</f>
        <v>-5.2939193802527875E+19</v>
      </c>
      <c r="DLT52" s="1847"/>
      <c r="DLU52" s="1847">
        <f t="shared" ref="DLU52" si="17891">-DLU51*$C$52</f>
        <v>-5.4262673647591064E+19</v>
      </c>
      <c r="DLV52" s="1847"/>
      <c r="DLW52" s="1847">
        <f t="shared" ref="DLW52" si="17892">-DLW51*$C$52</f>
        <v>-5.5619240488780833E+19</v>
      </c>
      <c r="DLX52" s="1847"/>
      <c r="DLY52" s="1847">
        <f t="shared" ref="DLY52" si="17893">-DLY51*$C$52</f>
        <v>-5.7009721501000352E+19</v>
      </c>
      <c r="DLZ52" s="1847"/>
      <c r="DMA52" s="1847">
        <f t="shared" ref="DMA52" si="17894">-DMA51*$C$52</f>
        <v>-5.8434964538525352E+19</v>
      </c>
      <c r="DMB52" s="1847"/>
      <c r="DMC52" s="1847">
        <f t="shared" ref="DMC52" si="17895">-DMC51*$C$52</f>
        <v>-5.9895838651988484E+19</v>
      </c>
      <c r="DMD52" s="1847"/>
      <c r="DME52" s="1847">
        <f t="shared" ref="DME52" si="17896">-DME51*$C$52</f>
        <v>-6.1393234618288194E+19</v>
      </c>
      <c r="DMF52" s="1847"/>
      <c r="DMG52" s="1847">
        <f t="shared" ref="DMG52" si="17897">-DMG51*$C$52</f>
        <v>-6.2928065483745395E+19</v>
      </c>
      <c r="DMH52" s="1847"/>
      <c r="DMI52" s="1847">
        <f t="shared" ref="DMI52" si="17898">-DMI51*$C$52</f>
        <v>-6.4501267120839025E+19</v>
      </c>
      <c r="DMJ52" s="1847"/>
      <c r="DMK52" s="1847">
        <f t="shared" ref="DMK52" si="17899">-DMK51*$C$52</f>
        <v>-6.6113798798859993E+19</v>
      </c>
      <c r="DML52" s="1847"/>
      <c r="DMM52" s="1847">
        <f t="shared" ref="DMM52" si="17900">-DMM51*$C$52</f>
        <v>-6.7766643768831484E+19</v>
      </c>
      <c r="DMN52" s="1847"/>
      <c r="DMO52" s="1847">
        <f t="shared" ref="DMO52" si="17901">-DMO51*$C$52</f>
        <v>-6.9460809863052263E+19</v>
      </c>
      <c r="DMP52" s="1847"/>
      <c r="DMQ52" s="1847">
        <f t="shared" ref="DMQ52" si="17902">-DMQ51*$C$52</f>
        <v>-7.1197330109628563E+19</v>
      </c>
      <c r="DMR52" s="1847"/>
      <c r="DMS52" s="1847">
        <f t="shared" ref="DMS52" si="17903">-DMS51*$C$52</f>
        <v>-7.2977263362369274E+19</v>
      </c>
      <c r="DMT52" s="1847"/>
      <c r="DMU52" s="1847">
        <f t="shared" ref="DMU52" si="17904">-DMU51*$C$52</f>
        <v>-7.4801694946428502E+19</v>
      </c>
      <c r="DMV52" s="1847"/>
      <c r="DMW52" s="1847">
        <f t="shared" ref="DMW52" si="17905">-DMW51*$C$52</f>
        <v>-7.6671737320089207E+19</v>
      </c>
      <c r="DMX52" s="1847"/>
      <c r="DMY52" s="1847">
        <f t="shared" ref="DMY52" si="17906">-DMY51*$C$52</f>
        <v>-7.8588530753091437E+19</v>
      </c>
      <c r="DMZ52" s="1847"/>
      <c r="DNA52" s="1847">
        <f t="shared" ref="DNA52" si="17907">-DNA51*$C$52</f>
        <v>-8.0553244021918712E+19</v>
      </c>
      <c r="DNB52" s="1847"/>
      <c r="DNC52" s="1847">
        <f t="shared" ref="DNC52" si="17908">-DNC51*$C$52</f>
        <v>-8.2567075122466669E+19</v>
      </c>
      <c r="DND52" s="1847"/>
      <c r="DNE52" s="1847">
        <f t="shared" ref="DNE52" si="17909">-DNE51*$C$52</f>
        <v>-8.4631252000528335E+19</v>
      </c>
      <c r="DNF52" s="1847"/>
      <c r="DNG52" s="1847">
        <f t="shared" ref="DNG52" si="17910">-DNG51*$C$52</f>
        <v>-8.6747033300541538E+19</v>
      </c>
      <c r="DNH52" s="1847"/>
      <c r="DNI52" s="1847">
        <f t="shared" ref="DNI52" si="17911">-DNI51*$C$52</f>
        <v>-8.8915709133055066E+19</v>
      </c>
      <c r="DNJ52" s="1847"/>
      <c r="DNK52" s="1847">
        <f t="shared" ref="DNK52" si="17912">-DNK51*$C$52</f>
        <v>-9.1138601861381439E+19</v>
      </c>
      <c r="DNL52" s="1847"/>
      <c r="DNM52" s="1847">
        <f t="shared" ref="DNM52" si="17913">-DNM51*$C$52</f>
        <v>-9.341706690791596E+19</v>
      </c>
      <c r="DNN52" s="1847"/>
      <c r="DNO52" s="1847">
        <f t="shared" ref="DNO52" si="17914">-DNO51*$C$52</f>
        <v>-9.5752493580613845E+19</v>
      </c>
      <c r="DNP52" s="1847"/>
      <c r="DNQ52" s="1847">
        <f t="shared" ref="DNQ52" si="17915">-DNQ51*$C$52</f>
        <v>-9.8146305920129188E+19</v>
      </c>
      <c r="DNR52" s="1847"/>
      <c r="DNS52" s="1847">
        <f t="shared" ref="DNS52" si="17916">-DNS51*$C$52</f>
        <v>-1.0059996356813241E+20</v>
      </c>
      <c r="DNT52" s="1847"/>
      <c r="DNU52" s="1847">
        <f t="shared" ref="DNU52" si="17917">-DNU51*$C$52</f>
        <v>-1.0311496265733571E+20</v>
      </c>
      <c r="DNV52" s="1847"/>
      <c r="DNW52" s="1847">
        <f t="shared" ref="DNW52" si="17918">-DNW51*$C$52</f>
        <v>-1.0569283672376908E+20</v>
      </c>
      <c r="DNX52" s="1847"/>
      <c r="DNY52" s="1847">
        <f t="shared" ref="DNY52" si="17919">-DNY51*$C$52</f>
        <v>-1.083351576418633E+20</v>
      </c>
      <c r="DNZ52" s="1847"/>
      <c r="DOA52" s="1847">
        <f t="shared" ref="DOA52" si="17920">-DOA51*$C$52</f>
        <v>-1.1104353658290987E+20</v>
      </c>
      <c r="DOB52" s="1847"/>
      <c r="DOC52" s="1847">
        <f t="shared" ref="DOC52" si="17921">-DOC51*$C$52</f>
        <v>-1.1381962499748261E+20</v>
      </c>
      <c r="DOD52" s="1847"/>
      <c r="DOE52" s="1847">
        <f t="shared" ref="DOE52" si="17922">-DOE51*$C$52</f>
        <v>-1.1666511562241966E+20</v>
      </c>
      <c r="DOF52" s="1847"/>
      <c r="DOG52" s="1847">
        <f t="shared" ref="DOG52" si="17923">-DOG51*$C$52</f>
        <v>-1.1958174351298014E+20</v>
      </c>
      <c r="DOH52" s="1847"/>
      <c r="DOI52" s="1847">
        <f t="shared" ref="DOI52" si="17924">-DOI51*$C$52</f>
        <v>-1.2257128710080464E+20</v>
      </c>
      <c r="DOJ52" s="1847"/>
      <c r="DOK52" s="1847">
        <f t="shared" ref="DOK52" si="17925">-DOK51*$C$52</f>
        <v>-1.2563556927832475E+20</v>
      </c>
      <c r="DOL52" s="1847"/>
      <c r="DOM52" s="1847">
        <f t="shared" ref="DOM52" si="17926">-DOM51*$C$52</f>
        <v>-1.2877645851028287E+20</v>
      </c>
      <c r="DON52" s="1847"/>
      <c r="DOO52" s="1847">
        <f t="shared" ref="DOO52" si="17927">-DOO51*$C$52</f>
        <v>-1.3199586997303992E+20</v>
      </c>
      <c r="DOP52" s="1847"/>
      <c r="DOQ52" s="1847">
        <f t="shared" ref="DOQ52" si="17928">-DOQ51*$C$52</f>
        <v>-1.3529576672236592E+20</v>
      </c>
      <c r="DOR52" s="1847"/>
      <c r="DOS52" s="1847">
        <f t="shared" ref="DOS52" si="17929">-DOS51*$C$52</f>
        <v>-1.3867816089042505E+20</v>
      </c>
      <c r="DOT52" s="1847"/>
      <c r="DOU52" s="1847">
        <f t="shared" ref="DOU52" si="17930">-DOU51*$C$52</f>
        <v>-1.4214511491268567E+20</v>
      </c>
      <c r="DOV52" s="1847"/>
      <c r="DOW52" s="1847">
        <f t="shared" ref="DOW52" si="17931">-DOW51*$C$52</f>
        <v>-1.4569874278550281E+20</v>
      </c>
      <c r="DOX52" s="1847"/>
      <c r="DOY52" s="1847">
        <f t="shared" ref="DOY52" si="17932">-DOY51*$C$52</f>
        <v>-1.4934121135514036E+20</v>
      </c>
      <c r="DOZ52" s="1847"/>
      <c r="DPA52" s="1847">
        <f t="shared" ref="DPA52" si="17933">-DPA51*$C$52</f>
        <v>-1.5307474163901884E+20</v>
      </c>
      <c r="DPB52" s="1847"/>
      <c r="DPC52" s="1847">
        <f t="shared" ref="DPC52" si="17934">-DPC51*$C$52</f>
        <v>-1.5690161017999429E+20</v>
      </c>
      <c r="DPD52" s="1847"/>
      <c r="DPE52" s="1847">
        <f t="shared" ref="DPE52" si="17935">-DPE51*$C$52</f>
        <v>-1.6082415043449412E+20</v>
      </c>
      <c r="DPF52" s="1847"/>
      <c r="DPG52" s="1847">
        <f t="shared" ref="DPG52" si="17936">-DPG51*$C$52</f>
        <v>-1.6484475419535645E+20</v>
      </c>
      <c r="DPH52" s="1847"/>
      <c r="DPI52" s="1847">
        <f t="shared" ref="DPI52" si="17937">-DPI51*$C$52</f>
        <v>-1.6896587305024035E+20</v>
      </c>
      <c r="DPJ52" s="1847"/>
      <c r="DPK52" s="1847">
        <f t="shared" ref="DPK52" si="17938">-DPK51*$C$52</f>
        <v>-1.7319001987649634E+20</v>
      </c>
      <c r="DPL52" s="1847"/>
      <c r="DPM52" s="1847">
        <f t="shared" ref="DPM52" si="17939">-DPM51*$C$52</f>
        <v>-1.7751977037340875E+20</v>
      </c>
      <c r="DPN52" s="1847"/>
      <c r="DPO52" s="1847">
        <f t="shared" ref="DPO52" si="17940">-DPO51*$C$52</f>
        <v>-1.8195776463274397E+20</v>
      </c>
      <c r="DPP52" s="1847"/>
      <c r="DPQ52" s="1847">
        <f t="shared" ref="DPQ52" si="17941">-DPQ51*$C$52</f>
        <v>-1.8650670874856256E+20</v>
      </c>
      <c r="DPR52" s="1847"/>
      <c r="DPS52" s="1847">
        <f t="shared" ref="DPS52" si="17942">-DPS51*$C$52</f>
        <v>-1.911693764672766E+20</v>
      </c>
      <c r="DPT52" s="1847"/>
      <c r="DPU52" s="1847">
        <f t="shared" ref="DPU52" si="17943">-DPU51*$C$52</f>
        <v>-1.959486108789585E+20</v>
      </c>
      <c r="DPV52" s="1847"/>
      <c r="DPW52" s="1847">
        <f t="shared" ref="DPW52" si="17944">-DPW51*$C$52</f>
        <v>-2.0084732615093243E+20</v>
      </c>
      <c r="DPX52" s="1847"/>
      <c r="DPY52" s="1847">
        <f t="shared" ref="DPY52" si="17945">-DPY51*$C$52</f>
        <v>-2.0586850930470571E+20</v>
      </c>
      <c r="DPZ52" s="1847"/>
      <c r="DQA52" s="1847">
        <f t="shared" ref="DQA52" si="17946">-DQA51*$C$52</f>
        <v>-2.1101522203732335E+20</v>
      </c>
      <c r="DQB52" s="1847"/>
      <c r="DQC52" s="1847">
        <f t="shared" ref="DQC52" si="17947">-DQC51*$C$52</f>
        <v>-2.162906025882564E+20</v>
      </c>
      <c r="DQD52" s="1847"/>
      <c r="DQE52" s="1847">
        <f t="shared" ref="DQE52" si="17948">-DQE51*$C$52</f>
        <v>-2.2169786765296278E+20</v>
      </c>
      <c r="DQF52" s="1847"/>
      <c r="DQG52" s="1847">
        <f t="shared" ref="DQG52" si="17949">-DQG51*$C$52</f>
        <v>-2.2724031434428681E+20</v>
      </c>
      <c r="DQH52" s="1847"/>
      <c r="DQI52" s="1847">
        <f t="shared" ref="DQI52" si="17950">-DQI51*$C$52</f>
        <v>-2.3292132220289398E+20</v>
      </c>
      <c r="DQJ52" s="1847"/>
      <c r="DQK52" s="1847">
        <f t="shared" ref="DQK52" si="17951">-DQK51*$C$52</f>
        <v>-2.387443552579663E+20</v>
      </c>
      <c r="DQL52" s="1847"/>
      <c r="DQM52" s="1847">
        <f t="shared" ref="DQM52" si="17952">-DQM51*$C$52</f>
        <v>-2.4471296413941544E+20</v>
      </c>
      <c r="DQN52" s="1847"/>
      <c r="DQO52" s="1847">
        <f t="shared" ref="DQO52" si="17953">-DQO51*$C$52</f>
        <v>-2.5083078824290081E+20</v>
      </c>
      <c r="DQP52" s="1847"/>
      <c r="DQQ52" s="1847">
        <f t="shared" ref="DQQ52" si="17954">-DQQ51*$C$52</f>
        <v>-2.5710155794897332E+20</v>
      </c>
      <c r="DQR52" s="1847"/>
      <c r="DQS52" s="1847">
        <f t="shared" ref="DQS52" si="17955">-DQS51*$C$52</f>
        <v>-2.6352909689769764E+20</v>
      </c>
      <c r="DQT52" s="1847"/>
      <c r="DQU52" s="1847">
        <f t="shared" ref="DQU52" si="17956">-DQU51*$C$52</f>
        <v>-2.7011732432014007E+20</v>
      </c>
      <c r="DQV52" s="1847"/>
      <c r="DQW52" s="1847">
        <f t="shared" ref="DQW52" si="17957">-DQW51*$C$52</f>
        <v>-2.7687025742814354E+20</v>
      </c>
      <c r="DQX52" s="1847"/>
      <c r="DQY52" s="1847">
        <f t="shared" ref="DQY52" si="17958">-DQY51*$C$52</f>
        <v>-2.837920138638471E+20</v>
      </c>
      <c r="DQZ52" s="1847"/>
      <c r="DRA52" s="1847">
        <f t="shared" ref="DRA52" si="17959">-DRA51*$C$52</f>
        <v>-2.9088681421044325E+20</v>
      </c>
      <c r="DRB52" s="1847"/>
      <c r="DRC52" s="1847">
        <f t="shared" ref="DRC52" si="17960">-DRC51*$C$52</f>
        <v>-2.9815898456570429E+20</v>
      </c>
      <c r="DRD52" s="1847"/>
      <c r="DRE52" s="1847">
        <f t="shared" ref="DRE52" si="17961">-DRE51*$C$52</f>
        <v>-3.0561295917984684E+20</v>
      </c>
      <c r="DRF52" s="1847"/>
      <c r="DRG52" s="1847">
        <f t="shared" ref="DRG52" si="17962">-DRG51*$C$52</f>
        <v>-3.1325328315934297E+20</v>
      </c>
      <c r="DRH52" s="1847"/>
      <c r="DRI52" s="1847">
        <f t="shared" ref="DRI52" si="17963">-DRI51*$C$52</f>
        <v>-3.2108461523832655E+20</v>
      </c>
      <c r="DRJ52" s="1847"/>
      <c r="DRK52" s="1847">
        <f t="shared" ref="DRK52" si="17964">-DRK51*$C$52</f>
        <v>-3.2911173061928472E+20</v>
      </c>
      <c r="DRL52" s="1847"/>
      <c r="DRM52" s="1847">
        <f t="shared" ref="DRM52" si="17965">-DRM51*$C$52</f>
        <v>-3.3733952388476679E+20</v>
      </c>
      <c r="DRN52" s="1847"/>
      <c r="DRO52" s="1847">
        <f t="shared" ref="DRO52" si="17966">-DRO51*$C$52</f>
        <v>-3.457730119818859E+20</v>
      </c>
      <c r="DRP52" s="1847"/>
      <c r="DRQ52" s="1847">
        <f t="shared" ref="DRQ52" si="17967">-DRQ51*$C$52</f>
        <v>-3.5441733728143304E+20</v>
      </c>
      <c r="DRR52" s="1847"/>
      <c r="DRS52" s="1847">
        <f t="shared" ref="DRS52" si="17968">-DRS51*$C$52</f>
        <v>-3.6327777071346883E+20</v>
      </c>
      <c r="DRT52" s="1847"/>
      <c r="DRU52" s="1847">
        <f t="shared" ref="DRU52" si="17969">-DRU51*$C$52</f>
        <v>-3.7235971498130552E+20</v>
      </c>
      <c r="DRV52" s="1847"/>
      <c r="DRW52" s="1847">
        <f t="shared" ref="DRW52" si="17970">-DRW51*$C$52</f>
        <v>-3.8166870785583815E+20</v>
      </c>
      <c r="DRX52" s="1847"/>
      <c r="DRY52" s="1847">
        <f t="shared" ref="DRY52" si="17971">-DRY51*$C$52</f>
        <v>-3.9121042555223409E+20</v>
      </c>
      <c r="DRZ52" s="1847"/>
      <c r="DSA52" s="1847">
        <f t="shared" ref="DSA52" si="17972">-DSA51*$C$52</f>
        <v>-4.0099068619103987E+20</v>
      </c>
      <c r="DSB52" s="1847"/>
      <c r="DSC52" s="1847">
        <f t="shared" ref="DSC52" si="17973">-DSC51*$C$52</f>
        <v>-4.1101545334581586E+20</v>
      </c>
      <c r="DSD52" s="1847"/>
      <c r="DSE52" s="1847">
        <f t="shared" ref="DSE52" si="17974">-DSE51*$C$52</f>
        <v>-4.2129083967946123E+20</v>
      </c>
      <c r="DSF52" s="1847"/>
      <c r="DSG52" s="1847">
        <f t="shared" ref="DSG52" si="17975">-DSG51*$C$52</f>
        <v>-4.3182311067144775E+20</v>
      </c>
      <c r="DSH52" s="1847"/>
      <c r="DSI52" s="1847">
        <f t="shared" ref="DSI52" si="17976">-DSI51*$C$52</f>
        <v>-4.4261868843823392E+20</v>
      </c>
      <c r="DSJ52" s="1847"/>
      <c r="DSK52" s="1847">
        <f t="shared" ref="DSK52" si="17977">-DSK51*$C$52</f>
        <v>-4.5368415564918974E+20</v>
      </c>
      <c r="DSL52" s="1847"/>
      <c r="DSM52" s="1847">
        <f t="shared" ref="DSM52" si="17978">-DSM51*$C$52</f>
        <v>-4.6502625954041941E+20</v>
      </c>
      <c r="DSN52" s="1847"/>
      <c r="DSO52" s="1847">
        <f t="shared" ref="DSO52" si="17979">-DSO51*$C$52</f>
        <v>-4.7665191602892984E+20</v>
      </c>
      <c r="DSP52" s="1847"/>
      <c r="DSQ52" s="1847">
        <f t="shared" ref="DSQ52" si="17980">-DSQ51*$C$52</f>
        <v>-4.8856821392965304E+20</v>
      </c>
      <c r="DSR52" s="1847"/>
      <c r="DSS52" s="1847">
        <f t="shared" ref="DSS52" si="17981">-DSS51*$C$52</f>
        <v>-5.0078241927789432E+20</v>
      </c>
      <c r="DST52" s="1847"/>
      <c r="DSU52" s="1847">
        <f t="shared" ref="DSU52" si="17982">-DSU51*$C$52</f>
        <v>-5.1330197975984164E+20</v>
      </c>
      <c r="DSV52" s="1847"/>
      <c r="DSW52" s="1847">
        <f t="shared" ref="DSW52" si="17983">-DSW51*$C$52</f>
        <v>-5.2613452925383764E+20</v>
      </c>
      <c r="DSX52" s="1847"/>
      <c r="DSY52" s="1847">
        <f t="shared" ref="DSY52" si="17984">-DSY51*$C$52</f>
        <v>-5.392878924851835E+20</v>
      </c>
      <c r="DSZ52" s="1847"/>
      <c r="DTA52" s="1847">
        <f t="shared" ref="DTA52" si="17985">-DTA51*$C$52</f>
        <v>-5.5277008979731304E+20</v>
      </c>
      <c r="DTB52" s="1847"/>
      <c r="DTC52" s="1847">
        <f t="shared" ref="DTC52" si="17986">-DTC51*$C$52</f>
        <v>-5.6658934204224582E+20</v>
      </c>
      <c r="DTD52" s="1847"/>
      <c r="DTE52" s="1847">
        <f t="shared" ref="DTE52" si="17987">-DTE51*$C$52</f>
        <v>-5.8075407559330195E+20</v>
      </c>
      <c r="DTF52" s="1847"/>
      <c r="DTG52" s="1847">
        <f t="shared" ref="DTG52" si="17988">-DTG51*$C$52</f>
        <v>-5.9527292748313448E+20</v>
      </c>
      <c r="DTH52" s="1847"/>
      <c r="DTI52" s="1847">
        <f t="shared" ref="DTI52" si="17989">-DTI51*$C$52</f>
        <v>-6.1015475067021283E+20</v>
      </c>
      <c r="DTJ52" s="1847"/>
      <c r="DTK52" s="1847">
        <f t="shared" ref="DTK52" si="17990">-DTK51*$C$52</f>
        <v>-6.2540861943696812E+20</v>
      </c>
      <c r="DTL52" s="1847"/>
      <c r="DTM52" s="1847">
        <f t="shared" ref="DTM52" si="17991">-DTM51*$C$52</f>
        <v>-6.4104383492289226E+20</v>
      </c>
      <c r="DTN52" s="1847"/>
      <c r="DTO52" s="1847">
        <f t="shared" ref="DTO52" si="17992">-DTO51*$C$52</f>
        <v>-6.5706993079596456E+20</v>
      </c>
      <c r="DTP52" s="1847"/>
      <c r="DTQ52" s="1847">
        <f t="shared" ref="DTQ52" si="17993">-DTQ51*$C$52</f>
        <v>-6.7349667906586359E+20</v>
      </c>
      <c r="DTR52" s="1847"/>
      <c r="DTS52" s="1847">
        <f t="shared" ref="DTS52" si="17994">-DTS51*$C$52</f>
        <v>-6.9033409604251012E+20</v>
      </c>
      <c r="DTT52" s="1847"/>
      <c r="DTU52" s="1847">
        <f t="shared" ref="DTU52" si="17995">-DTU51*$C$52</f>
        <v>-7.0759244844357281E+20</v>
      </c>
      <c r="DTV52" s="1847"/>
      <c r="DTW52" s="1847">
        <f t="shared" ref="DTW52" si="17996">-DTW51*$C$52</f>
        <v>-7.2528225965466203E+20</v>
      </c>
      <c r="DTX52" s="1847"/>
      <c r="DTY52" s="1847">
        <f t="shared" ref="DTY52" si="17997">-DTY51*$C$52</f>
        <v>-7.4341431614602858E+20</v>
      </c>
      <c r="DTZ52" s="1847"/>
      <c r="DUA52" s="1847">
        <f t="shared" ref="DUA52" si="17998">-DUA51*$C$52</f>
        <v>-7.619996740496792E+20</v>
      </c>
      <c r="DUB52" s="1847"/>
      <c r="DUC52" s="1847">
        <f t="shared" ref="DUC52" si="17999">-DUC51*$C$52</f>
        <v>-7.8104966590092109E+20</v>
      </c>
      <c r="DUD52" s="1847"/>
      <c r="DUE52" s="1847">
        <f t="shared" ref="DUE52" si="18000">-DUE51*$C$52</f>
        <v>-8.005759075484441E+20</v>
      </c>
      <c r="DUF52" s="1847"/>
      <c r="DUG52" s="1847">
        <f t="shared" ref="DUG52" si="18001">-DUG51*$C$52</f>
        <v>-8.2059030523715518E+20</v>
      </c>
      <c r="DUH52" s="1847"/>
      <c r="DUI52" s="1847">
        <f t="shared" ref="DUI52" si="18002">-DUI51*$C$52</f>
        <v>-8.4110506286808393E+20</v>
      </c>
      <c r="DUJ52" s="1847"/>
      <c r="DUK52" s="1847">
        <f t="shared" ref="DUK52" si="18003">-DUK51*$C$52</f>
        <v>-8.6213268943978601E+20</v>
      </c>
      <c r="DUL52" s="1847"/>
      <c r="DUM52" s="1847">
        <f t="shared" ref="DUM52" si="18004">-DUM51*$C$52</f>
        <v>-8.8368600667578053E+20</v>
      </c>
      <c r="DUN52" s="1847"/>
      <c r="DUO52" s="1847">
        <f t="shared" ref="DUO52" si="18005">-DUO51*$C$52</f>
        <v>-9.0577815684267495E+20</v>
      </c>
      <c r="DUP52" s="1847"/>
      <c r="DUQ52" s="1847">
        <f t="shared" ref="DUQ52" si="18006">-DUQ51*$C$52</f>
        <v>-9.2842261076374179E+20</v>
      </c>
      <c r="DUR52" s="1847"/>
      <c r="DUS52" s="1847">
        <f t="shared" ref="DUS52" si="18007">-DUS51*$C$52</f>
        <v>-9.5163317603283527E+20</v>
      </c>
      <c r="DUT52" s="1847"/>
      <c r="DUU52" s="1847">
        <f t="shared" ref="DUU52" si="18008">-DUU51*$C$52</f>
        <v>-9.7542400543365608E+20</v>
      </c>
      <c r="DUV52" s="1847"/>
      <c r="DUW52" s="1847">
        <f t="shared" ref="DUW52" si="18009">-DUW51*$C$52</f>
        <v>-9.998096055694974E+20</v>
      </c>
      <c r="DUX52" s="1847"/>
      <c r="DUY52" s="1847">
        <f t="shared" ref="DUY52" si="18010">-DUY51*$C$52</f>
        <v>-1.0248048457087348E+21</v>
      </c>
      <c r="DUZ52" s="1847"/>
      <c r="DVA52" s="1847">
        <f t="shared" ref="DVA52" si="18011">-DVA51*$C$52</f>
        <v>-1.050424966851453E+21</v>
      </c>
      <c r="DVB52" s="1847"/>
      <c r="DVC52" s="1847">
        <f t="shared" ref="DVC52" si="18012">-DVC51*$C$52</f>
        <v>-1.0766855910227393E+21</v>
      </c>
      <c r="DVD52" s="1847"/>
      <c r="DVE52" s="1847">
        <f t="shared" ref="DVE52" si="18013">-DVE51*$C$52</f>
        <v>-1.1036027307983076E+21</v>
      </c>
      <c r="DVF52" s="1847"/>
      <c r="DVG52" s="1847">
        <f t="shared" ref="DVG52" si="18014">-DVG51*$C$52</f>
        <v>-1.1311927990682653E+21</v>
      </c>
      <c r="DVH52" s="1847"/>
      <c r="DVI52" s="1847">
        <f t="shared" ref="DVI52" si="18015">-DVI51*$C$52</f>
        <v>-1.1594726190449717E+21</v>
      </c>
      <c r="DVJ52" s="1847"/>
      <c r="DVK52" s="1847">
        <f t="shared" ref="DVK52" si="18016">-DVK51*$C$52</f>
        <v>-1.1884594345210958E+21</v>
      </c>
      <c r="DVL52" s="1847"/>
      <c r="DVM52" s="1847">
        <f t="shared" ref="DVM52" si="18017">-DVM51*$C$52</f>
        <v>-1.2181709203841231E+21</v>
      </c>
      <c r="DVN52" s="1847"/>
      <c r="DVO52" s="1847">
        <f t="shared" ref="DVO52" si="18018">-DVO51*$C$52</f>
        <v>-1.2486251933937262E+21</v>
      </c>
      <c r="DVP52" s="1847"/>
      <c r="DVQ52" s="1847">
        <f t="shared" ref="DVQ52" si="18019">-DVQ51*$C$52</f>
        <v>-1.2798408232285692E+21</v>
      </c>
      <c r="DVR52" s="1847"/>
      <c r="DVS52" s="1847">
        <f t="shared" ref="DVS52" si="18020">-DVS51*$C$52</f>
        <v>-1.3118368438092832E+21</v>
      </c>
      <c r="DVT52" s="1847"/>
      <c r="DVU52" s="1847">
        <f t="shared" ref="DVU52" si="18021">-DVU51*$C$52</f>
        <v>-1.3446327649045153E+21</v>
      </c>
      <c r="DVV52" s="1847"/>
      <c r="DVW52" s="1847">
        <f t="shared" ref="DVW52" si="18022">-DVW51*$C$52</f>
        <v>-1.3782485840271279E+21</v>
      </c>
      <c r="DVX52" s="1847"/>
      <c r="DVY52" s="1847">
        <f t="shared" ref="DVY52" si="18023">-DVY51*$C$52</f>
        <v>-1.4127047986278061E+21</v>
      </c>
      <c r="DVZ52" s="1847"/>
      <c r="DWA52" s="1847">
        <f t="shared" ref="DWA52" si="18024">-DWA51*$C$52</f>
        <v>-1.4480224185935012E+21</v>
      </c>
      <c r="DWB52" s="1847"/>
      <c r="DWC52" s="1847">
        <f t="shared" ref="DWC52" si="18025">-DWC51*$C$52</f>
        <v>-1.4842229790583386E+21</v>
      </c>
      <c r="DWD52" s="1847"/>
      <c r="DWE52" s="1847">
        <f t="shared" ref="DWE52" si="18026">-DWE51*$C$52</f>
        <v>-1.5213285535347969E+21</v>
      </c>
      <c r="DWF52" s="1847"/>
      <c r="DWG52" s="1847">
        <f t="shared" ref="DWG52" si="18027">-DWG51*$C$52</f>
        <v>-1.5593617673731666E+21</v>
      </c>
      <c r="DWH52" s="1847"/>
      <c r="DWI52" s="1847">
        <f t="shared" ref="DWI52" si="18028">-DWI51*$C$52</f>
        <v>-1.5983458115574956E+21</v>
      </c>
      <c r="DWJ52" s="1847"/>
      <c r="DWK52" s="1847">
        <f t="shared" ref="DWK52" si="18029">-DWK51*$C$52</f>
        <v>-1.6383044568464328E+21</v>
      </c>
      <c r="DWL52" s="1847"/>
      <c r="DWM52" s="1847">
        <f t="shared" ref="DWM52" si="18030">-DWM51*$C$52</f>
        <v>-1.6792620682675935E+21</v>
      </c>
      <c r="DWN52" s="1847"/>
      <c r="DWO52" s="1847">
        <f t="shared" ref="DWO52" si="18031">-DWO51*$C$52</f>
        <v>-1.7212436199742833E+21</v>
      </c>
      <c r="DWP52" s="1847"/>
      <c r="DWQ52" s="1847">
        <f t="shared" ref="DWQ52" si="18032">-DWQ51*$C$52</f>
        <v>-1.7642747104736402E+21</v>
      </c>
      <c r="DWR52" s="1847"/>
      <c r="DWS52" s="1847">
        <f t="shared" ref="DWS52" si="18033">-DWS51*$C$52</f>
        <v>-1.8083815782354812E+21</v>
      </c>
      <c r="DWT52" s="1847"/>
      <c r="DWU52" s="1847">
        <f t="shared" ref="DWU52" si="18034">-DWU51*$C$52</f>
        <v>-1.853591117691368E+21</v>
      </c>
      <c r="DWV52" s="1847"/>
      <c r="DWW52" s="1847">
        <f t="shared" ref="DWW52" si="18035">-DWW51*$C$52</f>
        <v>-1.8999308956336521E+21</v>
      </c>
      <c r="DWX52" s="1847"/>
      <c r="DWY52" s="1847">
        <f t="shared" ref="DWY52" si="18036">-DWY51*$C$52</f>
        <v>-1.9474291680244932E+21</v>
      </c>
      <c r="DWZ52" s="1847"/>
      <c r="DXA52" s="1847">
        <f t="shared" ref="DXA52" si="18037">-DXA51*$C$52</f>
        <v>-1.9961148972251053E+21</v>
      </c>
      <c r="DXB52" s="1847"/>
      <c r="DXC52" s="1847">
        <f t="shared" ref="DXC52" si="18038">-DXC51*$C$52</f>
        <v>-2.0460177696557328E+21</v>
      </c>
      <c r="DXD52" s="1847"/>
      <c r="DXE52" s="1847">
        <f t="shared" ref="DXE52" si="18039">-DXE51*$C$52</f>
        <v>-2.0971682138971258E+21</v>
      </c>
      <c r="DXF52" s="1847"/>
      <c r="DXG52" s="1847">
        <f t="shared" ref="DXG52" si="18040">-DXG51*$C$52</f>
        <v>-2.1495974192445538E+21</v>
      </c>
      <c r="DXH52" s="1847"/>
      <c r="DXI52" s="1847">
        <f t="shared" ref="DXI52" si="18041">-DXI51*$C$52</f>
        <v>-2.2033373547256674E+21</v>
      </c>
      <c r="DXJ52" s="1847"/>
      <c r="DXK52" s="1847">
        <f t="shared" ref="DXK52" si="18042">-DXK51*$C$52</f>
        <v>-2.2584207885938089E+21</v>
      </c>
      <c r="DXL52" s="1847"/>
      <c r="DXM52" s="1847">
        <f t="shared" ref="DXM52" si="18043">-DXM51*$C$52</f>
        <v>-2.314881308308654E+21</v>
      </c>
      <c r="DXN52" s="1847"/>
      <c r="DXO52" s="1847">
        <f t="shared" ref="DXO52" si="18044">-DXO51*$C$52</f>
        <v>-2.3727533410163701E+21</v>
      </c>
      <c r="DXP52" s="1847"/>
      <c r="DXQ52" s="1847">
        <f t="shared" ref="DXQ52" si="18045">-DXQ51*$C$52</f>
        <v>-2.432072174541779E+21</v>
      </c>
      <c r="DXR52" s="1847"/>
      <c r="DXS52" s="1847">
        <f t="shared" ref="DXS52" si="18046">-DXS51*$C$52</f>
        <v>-2.4928739789053231E+21</v>
      </c>
      <c r="DXT52" s="1847"/>
      <c r="DXU52" s="1847">
        <f t="shared" ref="DXU52" si="18047">-DXU51*$C$52</f>
        <v>-2.5551958283779561E+21</v>
      </c>
      <c r="DXV52" s="1847"/>
      <c r="DXW52" s="1847">
        <f t="shared" ref="DXW52" si="18048">-DXW51*$C$52</f>
        <v>-2.6190757240874048E+21</v>
      </c>
      <c r="DXX52" s="1847"/>
      <c r="DXY52" s="1847">
        <f t="shared" ref="DXY52" si="18049">-DXY51*$C$52</f>
        <v>-2.6845526171895899E+21</v>
      </c>
      <c r="DXZ52" s="1847"/>
      <c r="DYA52" s="1847">
        <f t="shared" ref="DYA52" si="18050">-DYA51*$C$52</f>
        <v>-2.7516664326193294E+21</v>
      </c>
      <c r="DYB52" s="1847"/>
      <c r="DYC52" s="1847">
        <f t="shared" ref="DYC52" si="18051">-DYC51*$C$52</f>
        <v>-2.8204580934348125E+21</v>
      </c>
      <c r="DYD52" s="1847"/>
      <c r="DYE52" s="1847">
        <f t="shared" ref="DYE52" si="18052">-DYE51*$C$52</f>
        <v>-2.8909695457706828E+21</v>
      </c>
      <c r="DYF52" s="1847"/>
      <c r="DYG52" s="1847">
        <f t="shared" ref="DYG52" si="18053">-DYG51*$C$52</f>
        <v>-2.9632437844149498E+21</v>
      </c>
      <c r="DYH52" s="1847"/>
      <c r="DYI52" s="1847">
        <f t="shared" ref="DYI52" si="18054">-DYI51*$C$52</f>
        <v>-3.0373248790253231E+21</v>
      </c>
      <c r="DYJ52" s="1847"/>
      <c r="DYK52" s="1847">
        <f t="shared" ref="DYK52" si="18055">-DYK51*$C$52</f>
        <v>-3.1132580010009559E+21</v>
      </c>
      <c r="DYL52" s="1847"/>
      <c r="DYM52" s="1847">
        <f t="shared" ref="DYM52" si="18056">-DYM51*$C$52</f>
        <v>-3.1910894510259794E+21</v>
      </c>
      <c r="DYN52" s="1847"/>
      <c r="DYO52" s="1847">
        <f t="shared" ref="DYO52" si="18057">-DYO51*$C$52</f>
        <v>-3.2708666873016285E+21</v>
      </c>
      <c r="DYP52" s="1847"/>
      <c r="DYQ52" s="1847">
        <f t="shared" ref="DYQ52" si="18058">-DYQ51*$C$52</f>
        <v>-3.3526383544841688E+21</v>
      </c>
      <c r="DYR52" s="1847"/>
      <c r="DYS52" s="1847">
        <f t="shared" ref="DYS52" si="18059">-DYS51*$C$52</f>
        <v>-3.4364543133462729E+21</v>
      </c>
      <c r="DYT52" s="1847"/>
      <c r="DYU52" s="1847">
        <f t="shared" ref="DYU52" si="18060">-DYU51*$C$52</f>
        <v>-3.5223656711799293E+21</v>
      </c>
      <c r="DYV52" s="1847"/>
      <c r="DYW52" s="1847">
        <f t="shared" ref="DYW52" si="18061">-DYW51*$C$52</f>
        <v>-3.6104248129594269E+21</v>
      </c>
      <c r="DYX52" s="1847"/>
      <c r="DYY52" s="1847">
        <f t="shared" ref="DYY52" si="18062">-DYY51*$C$52</f>
        <v>-3.7006854332834125E+21</v>
      </c>
      <c r="DYZ52" s="1847"/>
      <c r="DZA52" s="1847">
        <f t="shared" ref="DZA52" si="18063">-DZA51*$C$52</f>
        <v>-3.7932025691154977E+21</v>
      </c>
      <c r="DZB52" s="1847"/>
      <c r="DZC52" s="1847">
        <f t="shared" ref="DZC52" si="18064">-DZC51*$C$52</f>
        <v>-3.8880326333433847E+21</v>
      </c>
      <c r="DZD52" s="1847"/>
      <c r="DZE52" s="1847">
        <f t="shared" ref="DZE52" si="18065">-DZE51*$C$52</f>
        <v>-3.9852334491769692E+21</v>
      </c>
      <c r="DZF52" s="1847"/>
      <c r="DZG52" s="1847">
        <f t="shared" ref="DZG52" si="18066">-DZG51*$C$52</f>
        <v>-4.0848642854063933E+21</v>
      </c>
      <c r="DZH52" s="1847"/>
      <c r="DZI52" s="1847">
        <f t="shared" ref="DZI52" si="18067">-DZI51*$C$52</f>
        <v>-4.1869858925415529E+21</v>
      </c>
      <c r="DZJ52" s="1847"/>
      <c r="DZK52" s="1847">
        <f t="shared" ref="DZK52" si="18068">-DZK51*$C$52</f>
        <v>-4.2916605398550913E+21</v>
      </c>
      <c r="DZL52" s="1847"/>
      <c r="DZM52" s="1847">
        <f t="shared" ref="DZM52" si="18069">-DZM51*$C$52</f>
        <v>-4.398952053351468E+21</v>
      </c>
      <c r="DZN52" s="1847"/>
      <c r="DZO52" s="1847">
        <f t="shared" ref="DZO52" si="18070">-DZO51*$C$52</f>
        <v>-4.5089258546852544E+21</v>
      </c>
      <c r="DZP52" s="1847"/>
      <c r="DZQ52" s="1847">
        <f t="shared" ref="DZQ52" si="18071">-DZQ51*$C$52</f>
        <v>-4.6216490010523856E+21</v>
      </c>
      <c r="DZR52" s="1847"/>
      <c r="DZS52" s="1847">
        <f t="shared" ref="DZS52" si="18072">-DZS51*$C$52</f>
        <v>-4.7371902260786946E+21</v>
      </c>
      <c r="DZT52" s="1847"/>
      <c r="DZU52" s="1847">
        <f t="shared" ref="DZU52" si="18073">-DZU51*$C$52</f>
        <v>-4.8556199817306618E+21</v>
      </c>
      <c r="DZV52" s="1847"/>
      <c r="DZW52" s="1847">
        <f t="shared" ref="DZW52" si="18074">-DZW51*$C$52</f>
        <v>-4.9770104812739284E+21</v>
      </c>
      <c r="DZX52" s="1847"/>
      <c r="DZY52" s="1847">
        <f t="shared" ref="DZY52" si="18075">-DZY51*$C$52</f>
        <v>-5.1014357433057762E+21</v>
      </c>
      <c r="DZZ52" s="1847"/>
      <c r="EAA52" s="1847">
        <f t="shared" ref="EAA52" si="18076">-EAA51*$C$52</f>
        <v>-5.22897163688842E+21</v>
      </c>
      <c r="EAB52" s="1847"/>
      <c r="EAC52" s="1847">
        <f t="shared" ref="EAC52" si="18077">-EAC51*$C$52</f>
        <v>-5.3596959278106296E+21</v>
      </c>
      <c r="EAD52" s="1847"/>
      <c r="EAE52" s="1847">
        <f t="shared" ref="EAE52" si="18078">-EAE51*$C$52</f>
        <v>-5.4936883260058952E+21</v>
      </c>
      <c r="EAF52" s="1847"/>
      <c r="EAG52" s="1847">
        <f t="shared" ref="EAG52" si="18079">-EAG51*$C$52</f>
        <v>-5.6310305341560418E+21</v>
      </c>
      <c r="EAH52" s="1847"/>
      <c r="EAI52" s="1847">
        <f t="shared" ref="EAI52" si="18080">-EAI51*$C$52</f>
        <v>-5.7718062975099423E+21</v>
      </c>
      <c r="EAJ52" s="1847"/>
      <c r="EAK52" s="1847">
        <f t="shared" ref="EAK52" si="18081">-EAK51*$C$52</f>
        <v>-5.9161014549476907E+21</v>
      </c>
      <c r="EAL52" s="1847"/>
      <c r="EAM52" s="1847">
        <f t="shared" ref="EAM52" si="18082">-EAM51*$C$52</f>
        <v>-6.0640039913213825E+21</v>
      </c>
      <c r="EAN52" s="1847"/>
      <c r="EAO52" s="1847">
        <f t="shared" ref="EAO52" si="18083">-EAO51*$C$52</f>
        <v>-6.2156040911044162E+21</v>
      </c>
      <c r="EAP52" s="1847"/>
      <c r="EAQ52" s="1847">
        <f t="shared" ref="EAQ52" si="18084">-EAQ51*$C$52</f>
        <v>-6.3709941933820262E+21</v>
      </c>
      <c r="EAR52" s="1847"/>
      <c r="EAS52" s="1847">
        <f t="shared" ref="EAS52" si="18085">-EAS51*$C$52</f>
        <v>-6.5302690482165761E+21</v>
      </c>
      <c r="EAT52" s="1847"/>
      <c r="EAU52" s="1847">
        <f t="shared" ref="EAU52" si="18086">-EAU51*$C$52</f>
        <v>-6.6935257744219895E+21</v>
      </c>
      <c r="EAV52" s="1847"/>
      <c r="EAW52" s="1847">
        <f t="shared" ref="EAW52" si="18087">-EAW51*$C$52</f>
        <v>-6.8608639187825386E+21</v>
      </c>
      <c r="EAX52" s="1847"/>
      <c r="EAY52" s="1847">
        <f t="shared" ref="EAY52" si="18088">-EAY51*$C$52</f>
        <v>-7.0323855167521009E+21</v>
      </c>
      <c r="EAZ52" s="1847"/>
      <c r="EBA52" s="1847">
        <f t="shared" ref="EBA52" si="18089">-EBA51*$C$52</f>
        <v>-7.2081951546709031E+21</v>
      </c>
      <c r="EBB52" s="1847"/>
      <c r="EBC52" s="1847">
        <f t="shared" ref="EBC52" si="18090">-EBC51*$C$52</f>
        <v>-7.3884000335376752E+21</v>
      </c>
      <c r="EBD52" s="1847"/>
      <c r="EBE52" s="1847">
        <f t="shared" ref="EBE52" si="18091">-EBE51*$C$52</f>
        <v>-7.5731100343761161E+21</v>
      </c>
      <c r="EBF52" s="1847"/>
      <c r="EBG52" s="1847">
        <f t="shared" ref="EBG52" si="18092">-EBG51*$C$52</f>
        <v>-7.7624377852355181E+21</v>
      </c>
      <c r="EBH52" s="1847"/>
      <c r="EBI52" s="1847">
        <f t="shared" ref="EBI52" si="18093">-EBI51*$C$52</f>
        <v>-7.9564987298664059E+21</v>
      </c>
      <c r="EBJ52" s="1847"/>
      <c r="EBK52" s="1847">
        <f t="shared" ref="EBK52" si="18094">-EBK51*$C$52</f>
        <v>-8.1554111981130655E+21</v>
      </c>
      <c r="EBL52" s="1847"/>
      <c r="EBM52" s="1847">
        <f t="shared" ref="EBM52" si="18095">-EBM51*$C$52</f>
        <v>-8.3592964780658912E+21</v>
      </c>
      <c r="EBN52" s="1847"/>
      <c r="EBO52" s="1847">
        <f t="shared" ref="EBO52" si="18096">-EBO51*$C$52</f>
        <v>-8.5682788900175379E+21</v>
      </c>
      <c r="EBP52" s="1847"/>
      <c r="EBQ52" s="1847">
        <f t="shared" ref="EBQ52" si="18097">-EBQ51*$C$52</f>
        <v>-8.7824858622679759E+21</v>
      </c>
      <c r="EBR52" s="1847"/>
      <c r="EBS52" s="1847">
        <f t="shared" ref="EBS52" si="18098">-EBS51*$C$52</f>
        <v>-9.0020480088246741E+21</v>
      </c>
      <c r="EBT52" s="1847"/>
      <c r="EBU52" s="1847">
        <f t="shared" ref="EBU52" si="18099">-EBU51*$C$52</f>
        <v>-9.22709920904529E+21</v>
      </c>
      <c r="EBV52" s="1847"/>
      <c r="EBW52" s="1847">
        <f t="shared" ref="EBW52" si="18100">-EBW51*$C$52</f>
        <v>-9.4577766892714223E+21</v>
      </c>
      <c r="EBX52" s="1847"/>
      <c r="EBY52" s="1847">
        <f t="shared" ref="EBY52" si="18101">-EBY51*$C$52</f>
        <v>-9.6942211065032066E+21</v>
      </c>
      <c r="EBZ52" s="1847"/>
      <c r="ECA52" s="1847">
        <f t="shared" ref="ECA52" si="18102">-ECA51*$C$52</f>
        <v>-9.9365766341657855E+21</v>
      </c>
      <c r="ECB52" s="1847"/>
      <c r="ECC52" s="1847">
        <f t="shared" ref="ECC52" si="18103">-ECC51*$C$52</f>
        <v>-1.0184991050019929E+22</v>
      </c>
      <c r="ECD52" s="1847"/>
      <c r="ECE52" s="1847">
        <f t="shared" ref="ECE52" si="18104">-ECE51*$C$52</f>
        <v>-1.0439615826270427E+22</v>
      </c>
      <c r="ECF52" s="1847"/>
      <c r="ECG52" s="1847">
        <f t="shared" ref="ECG52" si="18105">-ECG51*$C$52</f>
        <v>-1.0700606221927187E+22</v>
      </c>
      <c r="ECH52" s="1847"/>
      <c r="ECI52" s="1847">
        <f t="shared" ref="ECI52" si="18106">-ECI51*$C$52</f>
        <v>-1.0968121377475365E+22</v>
      </c>
      <c r="ECJ52" s="1847"/>
      <c r="ECK52" s="1847">
        <f t="shared" ref="ECK52" si="18107">-ECK51*$C$52</f>
        <v>-1.1242324411912248E+22</v>
      </c>
      <c r="ECL52" s="1847"/>
      <c r="ECM52" s="1847">
        <f t="shared" ref="ECM52" si="18108">-ECM51*$C$52</f>
        <v>-1.1523382522210054E+22</v>
      </c>
      <c r="ECN52" s="1847"/>
      <c r="ECO52" s="1847">
        <f t="shared" ref="ECO52" si="18109">-ECO51*$C$52</f>
        <v>-1.1811467085265305E+22</v>
      </c>
      <c r="ECP52" s="1847"/>
      <c r="ECQ52" s="1847">
        <f t="shared" ref="ECQ52" si="18110">-ECQ51*$C$52</f>
        <v>-1.2106753762396937E+22</v>
      </c>
      <c r="ECR52" s="1847"/>
      <c r="ECS52" s="1847">
        <f t="shared" ref="ECS52" si="18111">-ECS51*$C$52</f>
        <v>-1.2409422606456859E+22</v>
      </c>
      <c r="ECT52" s="1847"/>
      <c r="ECU52" s="1847">
        <f t="shared" ref="ECU52" si="18112">-ECU51*$C$52</f>
        <v>-1.2719658171618279E+22</v>
      </c>
      <c r="ECV52" s="1847"/>
      <c r="ECW52" s="1847">
        <f t="shared" ref="ECW52" si="18113">-ECW51*$C$52</f>
        <v>-1.3037649625908735E+22</v>
      </c>
      <c r="ECX52" s="1847"/>
      <c r="ECY52" s="1847">
        <f t="shared" ref="ECY52" si="18114">-ECY51*$C$52</f>
        <v>-1.3363590866556452E+22</v>
      </c>
      <c r="ECZ52" s="1847"/>
      <c r="EDA52" s="1847">
        <f t="shared" ref="EDA52" si="18115">-EDA51*$C$52</f>
        <v>-1.3697680638220362E+22</v>
      </c>
      <c r="EDB52" s="1847"/>
      <c r="EDC52" s="1847">
        <f t="shared" ref="EDC52" si="18116">-EDC51*$C$52</f>
        <v>-1.4040122654175871E+22</v>
      </c>
      <c r="EDD52" s="1847"/>
      <c r="EDE52" s="1847">
        <f t="shared" ref="EDE52" si="18117">-EDE51*$C$52</f>
        <v>-1.4391125720530267E+22</v>
      </c>
      <c r="EDF52" s="1847"/>
      <c r="EDG52" s="1847">
        <f t="shared" ref="EDG52" si="18118">-EDG51*$C$52</f>
        <v>-1.4750903863543522E+22</v>
      </c>
      <c r="EDH52" s="1847"/>
      <c r="EDI52" s="1847">
        <f t="shared" ref="EDI52" si="18119">-EDI51*$C$52</f>
        <v>-1.5119676460132108E+22</v>
      </c>
      <c r="EDJ52" s="1847"/>
      <c r="EDK52" s="1847">
        <f t="shared" ref="EDK52" si="18120">-EDK51*$C$52</f>
        <v>-1.5497668371635409E+22</v>
      </c>
      <c r="EDL52" s="1847"/>
      <c r="EDM52" s="1847">
        <f t="shared" ref="EDM52" si="18121">-EDM51*$C$52</f>
        <v>-1.5885110080926292E+22</v>
      </c>
      <c r="EDN52" s="1847"/>
      <c r="EDO52" s="1847">
        <f t="shared" ref="EDO52" si="18122">-EDO51*$C$52</f>
        <v>-1.6282237832949448E+22</v>
      </c>
      <c r="EDP52" s="1847"/>
      <c r="EDQ52" s="1847">
        <f t="shared" ref="EDQ52" si="18123">-EDQ51*$C$52</f>
        <v>-1.6689293778773183E+22</v>
      </c>
      <c r="EDR52" s="1847"/>
      <c r="EDS52" s="1847">
        <f t="shared" ref="EDS52" si="18124">-EDS51*$C$52</f>
        <v>-1.7106526123242511E+22</v>
      </c>
      <c r="EDT52" s="1847"/>
      <c r="EDU52" s="1847">
        <f t="shared" ref="EDU52" si="18125">-EDU51*$C$52</f>
        <v>-1.7534189276323572E+22</v>
      </c>
      <c r="EDV52" s="1847"/>
      <c r="EDW52" s="1847">
        <f t="shared" ref="EDW52" si="18126">-EDW51*$C$52</f>
        <v>-1.7972544008231659E+22</v>
      </c>
      <c r="EDX52" s="1847"/>
      <c r="EDY52" s="1847">
        <f t="shared" ref="EDY52" si="18127">-EDY51*$C$52</f>
        <v>-1.8421857608437449E+22</v>
      </c>
      <c r="EDZ52" s="1847"/>
      <c r="EEA52" s="1847">
        <f t="shared" ref="EEA52" si="18128">-EEA51*$C$52</f>
        <v>-1.8882404048648383E+22</v>
      </c>
      <c r="EEB52" s="1847"/>
      <c r="EEC52" s="1847">
        <f t="shared" ref="EEC52" si="18129">-EEC51*$C$52</f>
        <v>-1.9354464149864593E+22</v>
      </c>
      <c r="EED52" s="1847"/>
      <c r="EEE52" s="1847">
        <f t="shared" ref="EEE52" si="18130">-EEE51*$C$52</f>
        <v>-1.9838325753611207E+22</v>
      </c>
      <c r="EEF52" s="1847"/>
      <c r="EEG52" s="1847">
        <f t="shared" ref="EEG52" si="18131">-EEG51*$C$52</f>
        <v>-2.0334283897451487E+22</v>
      </c>
      <c r="EEH52" s="1847"/>
      <c r="EEI52" s="1847">
        <f t="shared" ref="EEI52" si="18132">-EEI51*$C$52</f>
        <v>-2.0842640994887774E+22</v>
      </c>
      <c r="EEJ52" s="1847"/>
      <c r="EEK52" s="1847">
        <f t="shared" ref="EEK52" si="18133">-EEK51*$C$52</f>
        <v>-2.1363707019759968E+22</v>
      </c>
      <c r="EEL52" s="1847"/>
      <c r="EEM52" s="1847">
        <f t="shared" ref="EEM52" si="18134">-EEM51*$C$52</f>
        <v>-2.1897799695253966E+22</v>
      </c>
      <c r="EEN52" s="1847"/>
      <c r="EEO52" s="1847">
        <f t="shared" ref="EEO52" si="18135">-EEO51*$C$52</f>
        <v>-2.2445244687635316E+22</v>
      </c>
      <c r="EEP52" s="1847"/>
      <c r="EEQ52" s="1847">
        <f t="shared" ref="EEQ52" si="18136">-EEQ51*$C$52</f>
        <v>-2.3006375804826196E+22</v>
      </c>
      <c r="EER52" s="1847"/>
      <c r="EES52" s="1847">
        <f t="shared" ref="EES52" si="18137">-EES51*$C$52</f>
        <v>-2.3581535199946848E+22</v>
      </c>
      <c r="EET52" s="1847"/>
      <c r="EEU52" s="1847">
        <f t="shared" ref="EEU52" si="18138">-EEU51*$C$52</f>
        <v>-2.4171073579945518E+22</v>
      </c>
      <c r="EEV52" s="1847"/>
      <c r="EEW52" s="1847">
        <f t="shared" ref="EEW52" si="18139">-EEW51*$C$52</f>
        <v>-2.4775350419444155E+22</v>
      </c>
      <c r="EEX52" s="1847"/>
      <c r="EEY52" s="1847">
        <f t="shared" ref="EEY52" si="18140">-EEY51*$C$52</f>
        <v>-2.5394734179930257E+22</v>
      </c>
      <c r="EEZ52" s="1847"/>
      <c r="EFA52" s="1847">
        <f t="shared" ref="EFA52" si="18141">-EFA51*$C$52</f>
        <v>-2.6029602534428512E+22</v>
      </c>
      <c r="EFB52" s="1847"/>
      <c r="EFC52" s="1847">
        <f t="shared" ref="EFC52" si="18142">-EFC51*$C$52</f>
        <v>-2.6680342597789221E+22</v>
      </c>
      <c r="EFD52" s="1847"/>
      <c r="EFE52" s="1847">
        <f t="shared" ref="EFE52" si="18143">-EFE51*$C$52</f>
        <v>-2.7347351162733948E+22</v>
      </c>
      <c r="EFF52" s="1847"/>
      <c r="EFG52" s="1847">
        <f t="shared" ref="EFG52" si="18144">-EFG51*$C$52</f>
        <v>-2.8031034941802296E+22</v>
      </c>
      <c r="EFH52" s="1847"/>
      <c r="EFI52" s="1847">
        <f t="shared" ref="EFI52" si="18145">-EFI51*$C$52</f>
        <v>-2.873181081534735E+22</v>
      </c>
      <c r="EFJ52" s="1847"/>
      <c r="EFK52" s="1847">
        <f t="shared" ref="EFK52" si="18146">-EFK51*$C$52</f>
        <v>-2.9450106085731031E+22</v>
      </c>
      <c r="EFL52" s="1847"/>
      <c r="EFM52" s="1847">
        <f t="shared" ref="EFM52" si="18147">-EFM51*$C$52</f>
        <v>-3.0186358737874304E+22</v>
      </c>
      <c r="EFN52" s="1847"/>
      <c r="EFO52" s="1847">
        <f t="shared" ref="EFO52" si="18148">-EFO51*$C$52</f>
        <v>-3.0941017706321158E+22</v>
      </c>
      <c r="EFP52" s="1847"/>
      <c r="EFQ52" s="1847">
        <f t="shared" ref="EFQ52" si="18149">-EFQ51*$C$52</f>
        <v>-3.1714543148979186E+22</v>
      </c>
      <c r="EFR52" s="1847"/>
      <c r="EFS52" s="1847">
        <f t="shared" ref="EFS52" si="18150">-EFS51*$C$52</f>
        <v>-3.2507406727703664E+22</v>
      </c>
      <c r="EFT52" s="1847"/>
      <c r="EFU52" s="1847">
        <f t="shared" ref="EFU52" si="18151">-EFU51*$C$52</f>
        <v>-3.3320091895896251E+22</v>
      </c>
      <c r="EFV52" s="1847"/>
      <c r="EFW52" s="1847">
        <f t="shared" ref="EFW52" si="18152">-EFW51*$C$52</f>
        <v>-3.4153094193293654E+22</v>
      </c>
      <c r="EFX52" s="1847"/>
      <c r="EFY52" s="1847">
        <f t="shared" ref="EFY52" si="18153">-EFY51*$C$52</f>
        <v>-3.5006921548125994E+22</v>
      </c>
      <c r="EFZ52" s="1847"/>
      <c r="EGA52" s="1847">
        <f t="shared" ref="EGA52" si="18154">-EGA51*$C$52</f>
        <v>-3.588209458682914E+22</v>
      </c>
      <c r="EGB52" s="1847"/>
      <c r="EGC52" s="1847">
        <f t="shared" ref="EGC52" si="18155">-EGC51*$C$52</f>
        <v>-3.6779146951499866E+22</v>
      </c>
      <c r="EGD52" s="1847"/>
      <c r="EGE52" s="1847">
        <f t="shared" ref="EGE52" si="18156">-EGE51*$C$52</f>
        <v>-3.7698625625287358E+22</v>
      </c>
      <c r="EGF52" s="1847"/>
      <c r="EGG52" s="1847">
        <f t="shared" ref="EGG52" si="18157">-EGG51*$C$52</f>
        <v>-3.8641091265919541E+22</v>
      </c>
      <c r="EGH52" s="1847"/>
      <c r="EGI52" s="1847">
        <f t="shared" ref="EGI52" si="18158">-EGI51*$C$52</f>
        <v>-3.9607118547567528E+22</v>
      </c>
      <c r="EGJ52" s="1847"/>
      <c r="EGK52" s="1847">
        <f t="shared" ref="EGK52" si="18159">-EGK51*$C$52</f>
        <v>-4.0597296511256713E+22</v>
      </c>
      <c r="EGL52" s="1847"/>
      <c r="EGM52" s="1847">
        <f t="shared" ref="EGM52" si="18160">-EGM51*$C$52</f>
        <v>-4.161222892403813E+22</v>
      </c>
      <c r="EGN52" s="1847"/>
      <c r="EGO52" s="1847">
        <f t="shared" ref="EGO52" si="18161">-EGO51*$C$52</f>
        <v>-4.265253464713908E+22</v>
      </c>
      <c r="EGP52" s="1847"/>
      <c r="EGQ52" s="1847">
        <f t="shared" ref="EGQ52" si="18162">-EGQ51*$C$52</f>
        <v>-4.3718848013317555E+22</v>
      </c>
      <c r="EGR52" s="1847"/>
      <c r="EGS52" s="1847">
        <f t="shared" ref="EGS52" si="18163">-EGS51*$C$52</f>
        <v>-4.4811819213650492E+22</v>
      </c>
      <c r="EGT52" s="1847"/>
      <c r="EGU52" s="1847">
        <f t="shared" ref="EGU52" si="18164">-EGU51*$C$52</f>
        <v>-4.5932114693991753E+22</v>
      </c>
      <c r="EGV52" s="1847"/>
      <c r="EGW52" s="1847">
        <f t="shared" ref="EGW52" si="18165">-EGW51*$C$52</f>
        <v>-4.7080417561341539E+22</v>
      </c>
      <c r="EGX52" s="1847"/>
      <c r="EGY52" s="1847">
        <f t="shared" ref="EGY52" si="18166">-EGY51*$C$52</f>
        <v>-4.8257428000375076E+22</v>
      </c>
      <c r="EGZ52" s="1847"/>
      <c r="EHA52" s="1847">
        <f t="shared" ref="EHA52" si="18167">-EHA51*$C$52</f>
        <v>-4.946386370038445E+22</v>
      </c>
      <c r="EHB52" s="1847"/>
      <c r="EHC52" s="1847">
        <f t="shared" ref="EHC52" si="18168">-EHC51*$C$52</f>
        <v>-5.0700460292894055E+22</v>
      </c>
      <c r="EHD52" s="1847"/>
      <c r="EHE52" s="1847">
        <f t="shared" ref="EHE52" si="18169">-EHE51*$C$52</f>
        <v>-5.1967971800216404E+22</v>
      </c>
      <c r="EHF52" s="1847"/>
      <c r="EHG52" s="1847">
        <f t="shared" ref="EHG52" si="18170">-EHG51*$C$52</f>
        <v>-5.3267171095221807E+22</v>
      </c>
      <c r="EHH52" s="1847"/>
      <c r="EHI52" s="1847">
        <f t="shared" ref="EHI52" si="18171">-EHI51*$C$52</f>
        <v>-5.4598850372602348E+22</v>
      </c>
      <c r="EHJ52" s="1847"/>
      <c r="EHK52" s="1847">
        <f t="shared" ref="EHK52" si="18172">-EHK51*$C$52</f>
        <v>-5.5963821631917403E+22</v>
      </c>
      <c r="EHL52" s="1847"/>
      <c r="EHM52" s="1847">
        <f t="shared" ref="EHM52" si="18173">-EHM51*$C$52</f>
        <v>-5.7362917172715331E+22</v>
      </c>
      <c r="EHN52" s="1847"/>
      <c r="EHO52" s="1847">
        <f t="shared" ref="EHO52" si="18174">-EHO51*$C$52</f>
        <v>-5.8796990102033209E+22</v>
      </c>
      <c r="EHP52" s="1847"/>
      <c r="EHQ52" s="1847">
        <f t="shared" ref="EHQ52" si="18175">-EHQ51*$C$52</f>
        <v>-6.0266914854584036E+22</v>
      </c>
      <c r="EHR52" s="1847"/>
      <c r="EHS52" s="1847">
        <f t="shared" ref="EHS52" si="18176">-EHS51*$C$52</f>
        <v>-6.1773587725948631E+22</v>
      </c>
      <c r="EHT52" s="1847"/>
      <c r="EHU52" s="1847">
        <f t="shared" ref="EHU52" si="18177">-EHU51*$C$52</f>
        <v>-6.3317927419097339E+22</v>
      </c>
      <c r="EHV52" s="1847"/>
      <c r="EHW52" s="1847">
        <f t="shared" ref="EHW52" si="18178">-EHW51*$C$52</f>
        <v>-6.4900875604574763E+22</v>
      </c>
      <c r="EHX52" s="1847"/>
      <c r="EHY52" s="1847">
        <f t="shared" ref="EHY52" si="18179">-EHY51*$C$52</f>
        <v>-6.6523397494689126E+22</v>
      </c>
      <c r="EHZ52" s="1847"/>
      <c r="EIA52" s="1847">
        <f t="shared" ref="EIA52" si="18180">-EIA51*$C$52</f>
        <v>-6.8186482432056347E+22</v>
      </c>
      <c r="EIB52" s="1847"/>
      <c r="EIC52" s="1847">
        <f t="shared" ref="EIC52" si="18181">-EIC51*$C$52</f>
        <v>-6.9891144492857751E+22</v>
      </c>
      <c r="EID52" s="1847"/>
      <c r="EIE52" s="1847">
        <f t="shared" ref="EIE52" si="18182">-EIE51*$C$52</f>
        <v>-7.1638423105179193E+22</v>
      </c>
      <c r="EIF52" s="1847"/>
      <c r="EIG52" s="1847">
        <f t="shared" ref="EIG52" si="18183">-EIG51*$C$52</f>
        <v>-7.3429383682808663E+22</v>
      </c>
      <c r="EIH52" s="1847"/>
      <c r="EII52" s="1847">
        <f t="shared" ref="EII52" si="18184">-EII51*$C$52</f>
        <v>-7.5265118274878874E+22</v>
      </c>
      <c r="EIJ52" s="1847"/>
      <c r="EIK52" s="1847">
        <f t="shared" ref="EIK52" si="18185">-EIK51*$C$52</f>
        <v>-7.7146746231750838E+22</v>
      </c>
      <c r="EIL52" s="1847"/>
      <c r="EIM52" s="1847">
        <f t="shared" ref="EIM52" si="18186">-EIM51*$C$52</f>
        <v>-7.9075414887544595E+22</v>
      </c>
      <c r="EIN52" s="1847"/>
      <c r="EIO52" s="1847">
        <f t="shared" ref="EIO52" si="18187">-EIO51*$C$52</f>
        <v>-8.1052300259733205E+22</v>
      </c>
      <c r="EIP52" s="1847"/>
      <c r="EIQ52" s="1847">
        <f t="shared" ref="EIQ52" si="18188">-EIQ51*$C$52</f>
        <v>-8.3078607766226528E+22</v>
      </c>
      <c r="EIR52" s="1847"/>
      <c r="EIS52" s="1847">
        <f t="shared" ref="EIS52" si="18189">-EIS51*$C$52</f>
        <v>-8.5155572960382182E+22</v>
      </c>
      <c r="EIT52" s="1847"/>
      <c r="EIU52" s="1847">
        <f t="shared" ref="EIU52" si="18190">-EIU51*$C$52</f>
        <v>-8.7284462284391737E+22</v>
      </c>
      <c r="EIV52" s="1847"/>
      <c r="EIW52" s="1847">
        <f t="shared" ref="EIW52" si="18191">-EIW51*$C$52</f>
        <v>-8.9466573841501518E+22</v>
      </c>
      <c r="EIX52" s="1847"/>
      <c r="EIY52" s="1847">
        <f t="shared" ref="EIY52" si="18192">-EIY51*$C$52</f>
        <v>-9.1703238187539042E+22</v>
      </c>
      <c r="EIZ52" s="1847"/>
      <c r="EJA52" s="1847">
        <f t="shared" ref="EJA52" si="18193">-EJA51*$C$52</f>
        <v>-9.3995819142227509E+22</v>
      </c>
      <c r="EJB52" s="1847"/>
      <c r="EJC52" s="1847">
        <f t="shared" ref="EJC52" si="18194">-EJC51*$C$52</f>
        <v>-9.6345714620783191E+22</v>
      </c>
      <c r="EJD52" s="1847"/>
      <c r="EJE52" s="1847">
        <f t="shared" ref="EJE52" si="18195">-EJE51*$C$52</f>
        <v>-9.8754357486302762E+22</v>
      </c>
      <c r="EJF52" s="1847"/>
      <c r="EJG52" s="1847">
        <f t="shared" ref="EJG52" si="18196">-EJG51*$C$52</f>
        <v>-1.0122321642346033E+23</v>
      </c>
      <c r="EJH52" s="1847"/>
      <c r="EJI52" s="1847">
        <f t="shared" ref="EJI52" si="18197">-EJI51*$C$52</f>
        <v>-1.0375379683404682E+23</v>
      </c>
      <c r="EJJ52" s="1847"/>
      <c r="EJK52" s="1847">
        <f t="shared" ref="EJK52" si="18198">-EJK51*$C$52</f>
        <v>-1.0634764175489798E+23</v>
      </c>
      <c r="EJL52" s="1847"/>
      <c r="EJM52" s="1847">
        <f t="shared" ref="EJM52" si="18199">-EJM51*$C$52</f>
        <v>-1.0900633279877042E+23</v>
      </c>
      <c r="EJN52" s="1847"/>
      <c r="EJO52" s="1847">
        <f t="shared" ref="EJO52" si="18200">-EJO51*$C$52</f>
        <v>-1.1173149111873966E+23</v>
      </c>
      <c r="EJP52" s="1847"/>
      <c r="EJQ52" s="1847">
        <f t="shared" ref="EJQ52" si="18201">-EJQ51*$C$52</f>
        <v>-1.1452477839670814E+23</v>
      </c>
      <c r="EJR52" s="1847"/>
      <c r="EJS52" s="1847">
        <f t="shared" ref="EJS52" si="18202">-EJS51*$C$52</f>
        <v>-1.1738789785662583E+23</v>
      </c>
      <c r="EJT52" s="1847"/>
      <c r="EJU52" s="1847">
        <f t="shared" ref="EJU52" si="18203">-EJU51*$C$52</f>
        <v>-1.2032259530304146E+23</v>
      </c>
      <c r="EJV52" s="1847"/>
      <c r="EJW52" s="1847">
        <f t="shared" ref="EJW52" si="18204">-EJW51*$C$52</f>
        <v>-1.2333066018561749E+23</v>
      </c>
      <c r="EJX52" s="1847"/>
      <c r="EJY52" s="1847">
        <f t="shared" ref="EJY52" si="18205">-EJY51*$C$52</f>
        <v>-1.2641392669025792E+23</v>
      </c>
      <c r="EJZ52" s="1847"/>
      <c r="EKA52" s="1847">
        <f t="shared" ref="EKA52" si="18206">-EKA51*$C$52</f>
        <v>-1.2957427485751436E+23</v>
      </c>
      <c r="EKB52" s="1847"/>
      <c r="EKC52" s="1847">
        <f t="shared" ref="EKC52" si="18207">-EKC51*$C$52</f>
        <v>-1.3281363172895221E+23</v>
      </c>
      <c r="EKD52" s="1847"/>
      <c r="EKE52" s="1847">
        <f t="shared" ref="EKE52" si="18208">-EKE51*$C$52</f>
        <v>-1.3613397252217601E+23</v>
      </c>
      <c r="EKF52" s="1847"/>
      <c r="EKG52" s="1847">
        <f t="shared" ref="EKG52" si="18209">-EKG51*$C$52</f>
        <v>-1.395373218352304E+23</v>
      </c>
      <c r="EKH52" s="1847"/>
      <c r="EKI52" s="1847">
        <f t="shared" ref="EKI52" si="18210">-EKI51*$C$52</f>
        <v>-1.4302575488111115E+23</v>
      </c>
      <c r="EKJ52" s="1847"/>
      <c r="EKK52" s="1847">
        <f t="shared" ref="EKK52" si="18211">-EKK51*$C$52</f>
        <v>-1.4660139875313891E+23</v>
      </c>
      <c r="EKL52" s="1847"/>
      <c r="EKM52" s="1847">
        <f t="shared" ref="EKM52" si="18212">-EKM51*$C$52</f>
        <v>-1.5026643372196737E+23</v>
      </c>
      <c r="EKN52" s="1847"/>
      <c r="EKO52" s="1847">
        <f t="shared" ref="EKO52" si="18213">-EKO51*$C$52</f>
        <v>-1.5402309456501655E+23</v>
      </c>
      <c r="EKP52" s="1847"/>
      <c r="EKQ52" s="1847">
        <f t="shared" ref="EKQ52" si="18214">-EKQ51*$C$52</f>
        <v>-1.5787367192914194E+23</v>
      </c>
      <c r="EKR52" s="1847"/>
      <c r="EKS52" s="1847">
        <f t="shared" ref="EKS52" si="18215">-EKS51*$C$52</f>
        <v>-1.6182051372737048E+23</v>
      </c>
      <c r="EKT52" s="1847"/>
      <c r="EKU52" s="1847">
        <f t="shared" ref="EKU52" si="18216">-EKU51*$C$52</f>
        <v>-1.6586602657055474E+23</v>
      </c>
      <c r="EKV52" s="1847"/>
      <c r="EKW52" s="1847">
        <f t="shared" ref="EKW52" si="18217">-EKW51*$C$52</f>
        <v>-1.7001267723481858E+23</v>
      </c>
      <c r="EKX52" s="1847"/>
      <c r="EKY52" s="1847">
        <f t="shared" ref="EKY52" si="18218">-EKY51*$C$52</f>
        <v>-1.7426299416568904E+23</v>
      </c>
      <c r="EKZ52" s="1847"/>
      <c r="ELA52" s="1847">
        <f t="shared" ref="ELA52" si="18219">-ELA51*$C$52</f>
        <v>-1.7861956901983125E+23</v>
      </c>
      <c r="ELB52" s="1847"/>
      <c r="ELC52" s="1847">
        <f t="shared" ref="ELC52" si="18220">-ELC51*$C$52</f>
        <v>-1.8308505824532703E+23</v>
      </c>
      <c r="ELD52" s="1847"/>
      <c r="ELE52" s="1847">
        <f t="shared" ref="ELE52" si="18221">-ELE51*$C$52</f>
        <v>-1.876621847014602E+23</v>
      </c>
      <c r="ELF52" s="1847"/>
      <c r="ELG52" s="1847">
        <f t="shared" ref="ELG52" si="18222">-ELG51*$C$52</f>
        <v>-1.9235373931899669E+23</v>
      </c>
      <c r="ELH52" s="1847"/>
      <c r="ELI52" s="1847">
        <f t="shared" ref="ELI52" si="18223">-ELI51*$C$52</f>
        <v>-1.971625828019716E+23</v>
      </c>
      <c r="ELJ52" s="1847"/>
      <c r="ELK52" s="1847">
        <f t="shared" ref="ELK52" si="18224">-ELK51*$C$52</f>
        <v>-2.0209164737202087E+23</v>
      </c>
      <c r="ELL52" s="1847"/>
      <c r="ELM52" s="1847">
        <f t="shared" ref="ELM52" si="18225">-ELM51*$C$52</f>
        <v>-2.0714393855632138E+23</v>
      </c>
      <c r="ELN52" s="1847"/>
      <c r="ELO52" s="1847">
        <f t="shared" ref="ELO52" si="18226">-ELO51*$C$52</f>
        <v>-2.1232253702022939E+23</v>
      </c>
      <c r="ELP52" s="1847"/>
      <c r="ELQ52" s="1847">
        <f t="shared" ref="ELQ52" si="18227">-ELQ51*$C$52</f>
        <v>-2.1763060044573511E+23</v>
      </c>
      <c r="ELR52" s="1847"/>
      <c r="ELS52" s="1847">
        <f t="shared" ref="ELS52" si="18228">-ELS51*$C$52</f>
        <v>-2.2307136545687847E+23</v>
      </c>
      <c r="ELT52" s="1847"/>
      <c r="ELU52" s="1847">
        <f t="shared" ref="ELU52" si="18229">-ELU51*$C$52</f>
        <v>-2.2864814959330042E+23</v>
      </c>
      <c r="ELV52" s="1847"/>
      <c r="ELW52" s="1847">
        <f t="shared" ref="ELW52" si="18230">-ELW51*$C$52</f>
        <v>-2.3436435333313289E+23</v>
      </c>
      <c r="ELX52" s="1847"/>
      <c r="ELY52" s="1847">
        <f t="shared" ref="ELY52" si="18231">-ELY51*$C$52</f>
        <v>-2.4022346216646118E+23</v>
      </c>
      <c r="ELZ52" s="1847"/>
      <c r="EMA52" s="1847">
        <f t="shared" ref="EMA52" si="18232">-EMA51*$C$52</f>
        <v>-2.4622904872062268E+23</v>
      </c>
      <c r="EMB52" s="1847"/>
      <c r="EMC52" s="1847">
        <f t="shared" ref="EMC52" si="18233">-EMC51*$C$52</f>
        <v>-2.5238477493863823E+23</v>
      </c>
      <c r="EMD52" s="1847"/>
      <c r="EME52" s="1847">
        <f t="shared" ref="EME52" si="18234">-EME51*$C$52</f>
        <v>-2.5869439431210417E+23</v>
      </c>
      <c r="EMF52" s="1847"/>
      <c r="EMG52" s="1847">
        <f t="shared" ref="EMG52" si="18235">-EMG51*$C$52</f>
        <v>-2.6516175416990676E+23</v>
      </c>
      <c r="EMH52" s="1847"/>
      <c r="EMI52" s="1847">
        <f t="shared" ref="EMI52" si="18236">-EMI51*$C$52</f>
        <v>-2.7179079802415441E+23</v>
      </c>
      <c r="EMJ52" s="1847"/>
      <c r="EMK52" s="1847">
        <f t="shared" ref="EMK52" si="18237">-EMK51*$C$52</f>
        <v>-2.7858556797475825E+23</v>
      </c>
      <c r="EML52" s="1847"/>
      <c r="EMM52" s="1847">
        <f t="shared" ref="EMM52" si="18238">-EMM51*$C$52</f>
        <v>-2.8555020717412718E+23</v>
      </c>
      <c r="EMN52" s="1847"/>
      <c r="EMO52" s="1847">
        <f t="shared" ref="EMO52" si="18239">-EMO51*$C$52</f>
        <v>-2.9268896235348032E+23</v>
      </c>
      <c r="EMP52" s="1847"/>
      <c r="EMQ52" s="1847">
        <f t="shared" ref="EMQ52" si="18240">-EMQ51*$C$52</f>
        <v>-3.000061864123173E+23</v>
      </c>
      <c r="EMR52" s="1847"/>
      <c r="EMS52" s="1847">
        <f t="shared" ref="EMS52" si="18241">-EMS51*$C$52</f>
        <v>-3.0750634107262518E+23</v>
      </c>
      <c r="EMT52" s="1847"/>
      <c r="EMU52" s="1847">
        <f t="shared" ref="EMU52" si="18242">-EMU51*$C$52</f>
        <v>-3.151939995994408E+23</v>
      </c>
      <c r="EMV52" s="1847"/>
      <c r="EMW52" s="1847">
        <f t="shared" ref="EMW52" si="18243">-EMW51*$C$52</f>
        <v>-3.2307384958942679E+23</v>
      </c>
      <c r="EMX52" s="1847"/>
      <c r="EMY52" s="1847">
        <f t="shared" ref="EMY52" si="18244">-EMY51*$C$52</f>
        <v>-3.3115069582916242E+23</v>
      </c>
      <c r="EMZ52" s="1847"/>
      <c r="ENA52" s="1847">
        <f t="shared" ref="ENA52" si="18245">-ENA51*$C$52</f>
        <v>-3.3942946322489148E+23</v>
      </c>
      <c r="ENB52" s="1847"/>
      <c r="ENC52" s="1847">
        <f t="shared" ref="ENC52" si="18246">-ENC51*$C$52</f>
        <v>-3.4791519980551374E+23</v>
      </c>
      <c r="END52" s="1847"/>
      <c r="ENE52" s="1847">
        <f t="shared" ref="ENE52" si="18247">-ENE51*$C$52</f>
        <v>-3.5661307980065153E+23</v>
      </c>
      <c r="ENF52" s="1847"/>
      <c r="ENG52" s="1847">
        <f t="shared" ref="ENG52" si="18248">-ENG51*$C$52</f>
        <v>-3.655284067956678E+23</v>
      </c>
      <c r="ENH52" s="1847"/>
      <c r="ENI52" s="1847">
        <f t="shared" ref="ENI52" si="18249">-ENI51*$C$52</f>
        <v>-3.7466661696555949E+23</v>
      </c>
      <c r="ENJ52" s="1847"/>
      <c r="ENK52" s="1847">
        <f t="shared" ref="ENK52" si="18250">-ENK51*$C$52</f>
        <v>-3.8403328238969845E+23</v>
      </c>
      <c r="ENL52" s="1847"/>
      <c r="ENM52" s="1847">
        <f t="shared" ref="ENM52" si="18251">-ENM51*$C$52</f>
        <v>-3.9363411444944085E+23</v>
      </c>
      <c r="ENN52" s="1847"/>
      <c r="ENO52" s="1847">
        <f t="shared" ref="ENO52" si="18252">-ENO51*$C$52</f>
        <v>-4.0347496731067681E+23</v>
      </c>
      <c r="ENP52" s="1847"/>
      <c r="ENQ52" s="1847">
        <f t="shared" ref="ENQ52" si="18253">-ENQ51*$C$52</f>
        <v>-4.1356184149344372E+23</v>
      </c>
      <c r="ENR52" s="1847"/>
      <c r="ENS52" s="1847">
        <f t="shared" ref="ENS52" si="18254">-ENS51*$C$52</f>
        <v>-4.2390088753077975E+23</v>
      </c>
      <c r="ENT52" s="1847"/>
      <c r="ENU52" s="1847">
        <f t="shared" ref="ENU52" si="18255">-ENU51*$C$52</f>
        <v>-4.3449840971904918E+23</v>
      </c>
      <c r="ENV52" s="1847"/>
      <c r="ENW52" s="1847">
        <f t="shared" ref="ENW52" si="18256">-ENW51*$C$52</f>
        <v>-4.4536086996202539E+23</v>
      </c>
      <c r="ENX52" s="1847"/>
      <c r="ENY52" s="1847">
        <f t="shared" ref="ENY52" si="18257">-ENY51*$C$52</f>
        <v>-4.5649489171107601E+23</v>
      </c>
      <c r="ENZ52" s="1847"/>
      <c r="EOA52" s="1847">
        <f t="shared" ref="EOA52" si="18258">-EOA51*$C$52</f>
        <v>-4.6790726400385289E+23</v>
      </c>
      <c r="EOB52" s="1847"/>
      <c r="EOC52" s="1847">
        <f t="shared" ref="EOC52" si="18259">-EOC51*$C$52</f>
        <v>-4.7960494560394914E+23</v>
      </c>
      <c r="EOD52" s="1847"/>
      <c r="EOE52" s="1847">
        <f t="shared" ref="EOE52" si="18260">-EOE51*$C$52</f>
        <v>-4.9159506924404783E+23</v>
      </c>
      <c r="EOF52" s="1847"/>
      <c r="EOG52" s="1847">
        <f t="shared" ref="EOG52" si="18261">-EOG51*$C$52</f>
        <v>-5.03884945975149E+23</v>
      </c>
      <c r="EOH52" s="1847"/>
      <c r="EOI52" s="1847">
        <f t="shared" ref="EOI52" si="18262">-EOI51*$C$52</f>
        <v>-5.1648206962452767E+23</v>
      </c>
      <c r="EOJ52" s="1847"/>
      <c r="EOK52" s="1847">
        <f t="shared" ref="EOK52" si="18263">-EOK51*$C$52</f>
        <v>-5.2939412136514083E+23</v>
      </c>
      <c r="EOL52" s="1847"/>
      <c r="EOM52" s="1847">
        <f t="shared" ref="EOM52" si="18264">-EOM51*$C$52</f>
        <v>-5.426289743992693E+23</v>
      </c>
      <c r="EON52" s="1847"/>
      <c r="EOO52" s="1847">
        <f t="shared" ref="EOO52" si="18265">-EOO51*$C$52</f>
        <v>-5.5619469875925099E+23</v>
      </c>
      <c r="EOP52" s="1847"/>
      <c r="EOQ52" s="1847">
        <f t="shared" ref="EOQ52" si="18266">-EOQ51*$C$52</f>
        <v>-5.7009956622823223E+23</v>
      </c>
      <c r="EOR52" s="1847"/>
      <c r="EOS52" s="1847">
        <f t="shared" ref="EOS52" si="18267">-EOS51*$C$52</f>
        <v>-5.8435205538393798E+23</v>
      </c>
      <c r="EOT52" s="1847"/>
      <c r="EOU52" s="1847">
        <f t="shared" ref="EOU52" si="18268">-EOU51*$C$52</f>
        <v>-5.9896085676853641E+23</v>
      </c>
      <c r="EOV52" s="1847"/>
      <c r="EOW52" s="1847">
        <f t="shared" ref="EOW52" si="18269">-EOW51*$C$52</f>
        <v>-6.1393487818774972E+23</v>
      </c>
      <c r="EOX52" s="1847"/>
      <c r="EOY52" s="1847">
        <f t="shared" ref="EOY52" si="18270">-EOY51*$C$52</f>
        <v>-6.2928325014244345E+23</v>
      </c>
      <c r="EOZ52" s="1847"/>
      <c r="EPA52" s="1847">
        <f t="shared" ref="EPA52" si="18271">-EPA51*$C$52</f>
        <v>-6.450153313960045E+23</v>
      </c>
      <c r="EPB52" s="1847"/>
      <c r="EPC52" s="1847">
        <f t="shared" ref="EPC52" si="18272">-EPC51*$C$52</f>
        <v>-6.6114071468090453E+23</v>
      </c>
      <c r="EPD52" s="1847"/>
      <c r="EPE52" s="1847">
        <f t="shared" ref="EPE52" si="18273">-EPE51*$C$52</f>
        <v>-6.7766923254792707E+23</v>
      </c>
      <c r="EPF52" s="1847"/>
      <c r="EPG52" s="1847">
        <f t="shared" ref="EPG52" si="18274">-EPG51*$C$52</f>
        <v>-6.9461096336162523E+23</v>
      </c>
      <c r="EPH52" s="1847"/>
      <c r="EPI52" s="1847">
        <f t="shared" ref="EPI52" si="18275">-EPI51*$C$52</f>
        <v>-7.1197623744566582E+23</v>
      </c>
      <c r="EPJ52" s="1847"/>
      <c r="EPK52" s="1847">
        <f t="shared" ref="EPK52" si="18276">-EPK51*$C$52</f>
        <v>-7.2977564338180736E+23</v>
      </c>
      <c r="EPL52" s="1847"/>
      <c r="EPM52" s="1847">
        <f t="shared" ref="EPM52" si="18277">-EPM51*$C$52</f>
        <v>-7.4802003446635249E+23</v>
      </c>
      <c r="EPN52" s="1847"/>
      <c r="EPO52" s="1847">
        <f t="shared" ref="EPO52" si="18278">-EPO51*$C$52</f>
        <v>-7.6672053532801124E+23</v>
      </c>
      <c r="EPP52" s="1847"/>
      <c r="EPQ52" s="1847">
        <f t="shared" ref="EPQ52" si="18279">-EPQ51*$C$52</f>
        <v>-7.8588854871121148E+23</v>
      </c>
      <c r="EPR52" s="1847"/>
      <c r="EPS52" s="1847">
        <f t="shared" ref="EPS52" si="18280">-EPS51*$C$52</f>
        <v>-8.055357624289917E+23</v>
      </c>
      <c r="EPT52" s="1847"/>
      <c r="EPU52" s="1847">
        <f t="shared" ref="EPU52" si="18281">-EPU51*$C$52</f>
        <v>-8.2567415648971647E+23</v>
      </c>
      <c r="EPV52" s="1847"/>
      <c r="EPW52" s="1847">
        <f t="shared" ref="EPW52" si="18282">-EPW51*$C$52</f>
        <v>-8.4631601040195935E+23</v>
      </c>
      <c r="EPX52" s="1847"/>
      <c r="EPY52" s="1847">
        <f t="shared" ref="EPY52" si="18283">-EPY51*$C$52</f>
        <v>-8.6747391066200825E+23</v>
      </c>
      <c r="EPZ52" s="1847"/>
      <c r="EQA52" s="1847">
        <f t="shared" ref="EQA52" si="18284">-EQA51*$C$52</f>
        <v>-8.8916075842855835E+23</v>
      </c>
      <c r="EQB52" s="1847"/>
      <c r="EQC52" s="1847">
        <f t="shared" ref="EQC52" si="18285">-EQC51*$C$52</f>
        <v>-9.1138977738927227E+23</v>
      </c>
      <c r="EQD52" s="1847"/>
      <c r="EQE52" s="1847">
        <f t="shared" ref="EQE52" si="18286">-EQE51*$C$52</f>
        <v>-9.3417452182400394E+23</v>
      </c>
      <c r="EQF52" s="1847"/>
      <c r="EQG52" s="1847">
        <f t="shared" ref="EQG52" si="18287">-EQG51*$C$52</f>
        <v>-9.5752888486960391E+23</v>
      </c>
      <c r="EQH52" s="1847"/>
      <c r="EQI52" s="1847">
        <f t="shared" ref="EQI52" si="18288">-EQI51*$C$52</f>
        <v>-9.8146710699134394E+23</v>
      </c>
      <c r="EQJ52" s="1847"/>
      <c r="EQK52" s="1847">
        <f t="shared" ref="EQK52" si="18289">-EQK51*$C$52</f>
        <v>-1.0060037846661274E+24</v>
      </c>
      <c r="EQL52" s="1847"/>
      <c r="EQM52" s="1847">
        <f t="shared" ref="EQM52" si="18290">-EQM51*$C$52</f>
        <v>-1.0311538792827805E+24</v>
      </c>
      <c r="EQN52" s="1847"/>
      <c r="EQO52" s="1847">
        <f t="shared" ref="EQO52" si="18291">-EQO51*$C$52</f>
        <v>-1.05693272626485E+24</v>
      </c>
      <c r="EQP52" s="1847"/>
      <c r="EQQ52" s="1847">
        <f t="shared" ref="EQQ52" si="18292">-EQQ51*$C$52</f>
        <v>-1.0833560444214712E+24</v>
      </c>
      <c r="EQR52" s="1847"/>
      <c r="EQS52" s="1847">
        <f t="shared" ref="EQS52" si="18293">-EQS51*$C$52</f>
        <v>-1.1104399455320078E+24</v>
      </c>
      <c r="EQT52" s="1847"/>
      <c r="EQU52" s="1847">
        <f t="shared" ref="EQU52" si="18294">-EQU51*$C$52</f>
        <v>-1.138200944170308E+24</v>
      </c>
      <c r="EQV52" s="1847"/>
      <c r="EQW52" s="1847">
        <f t="shared" ref="EQW52" si="18295">-EQW51*$C$52</f>
        <v>-1.1666559677745656E+24</v>
      </c>
      <c r="EQX52" s="1847"/>
      <c r="EQY52" s="1847">
        <f t="shared" ref="EQY52" si="18296">-EQY51*$C$52</f>
        <v>-1.1958223669689295E+24</v>
      </c>
      <c r="EQZ52" s="1847"/>
      <c r="ERA52" s="1847">
        <f t="shared" ref="ERA52" si="18297">-ERA51*$C$52</f>
        <v>-1.2257179261431528E+24</v>
      </c>
      <c r="ERB52" s="1847"/>
      <c r="ERC52" s="1847">
        <f t="shared" ref="ERC52" si="18298">-ERC51*$C$52</f>
        <v>-1.2563608742967315E+24</v>
      </c>
      <c r="ERD52" s="1847"/>
      <c r="ERE52" s="1847">
        <f t="shared" ref="ERE52" si="18299">-ERE51*$C$52</f>
        <v>-1.2877698961541496E+24</v>
      </c>
      <c r="ERF52" s="1847"/>
      <c r="ERG52" s="1847">
        <f t="shared" ref="ERG52" si="18300">-ERG51*$C$52</f>
        <v>-1.3199641435580033E+24</v>
      </c>
      <c r="ERH52" s="1847"/>
      <c r="ERI52" s="1847">
        <f t="shared" ref="ERI52" si="18301">-ERI51*$C$52</f>
        <v>-1.3529632471469533E+24</v>
      </c>
      <c r="ERJ52" s="1847"/>
      <c r="ERK52" s="1847">
        <f t="shared" ref="ERK52" si="18302">-ERK51*$C$52</f>
        <v>-1.3867873283256269E+24</v>
      </c>
      <c r="ERL52" s="1847"/>
      <c r="ERM52" s="1847">
        <f t="shared" ref="ERM52" si="18303">-ERM51*$C$52</f>
        <v>-1.4214570115337675E+24</v>
      </c>
      <c r="ERN52" s="1847"/>
      <c r="ERO52" s="1847">
        <f t="shared" ref="ERO52" si="18304">-ERO51*$C$52</f>
        <v>-1.4569934368221116E+24</v>
      </c>
      <c r="ERP52" s="1847"/>
      <c r="ERQ52" s="1847">
        <f t="shared" ref="ERQ52" si="18305">-ERQ51*$C$52</f>
        <v>-1.4934182727426643E+24</v>
      </c>
      <c r="ERR52" s="1847"/>
      <c r="ERS52" s="1847">
        <f t="shared" ref="ERS52" si="18306">-ERS51*$C$52</f>
        <v>-1.5307537295612306E+24</v>
      </c>
      <c r="ERT52" s="1847"/>
      <c r="ERU52" s="1847">
        <f t="shared" ref="ERU52" si="18307">-ERU51*$C$52</f>
        <v>-1.5690225728002614E+24</v>
      </c>
      <c r="ERV52" s="1847"/>
      <c r="ERW52" s="1847">
        <f t="shared" ref="ERW52" si="18308">-ERW51*$C$52</f>
        <v>-1.6082481371202679E+24</v>
      </c>
      <c r="ERX52" s="1847"/>
      <c r="ERY52" s="1847">
        <f t="shared" ref="ERY52" si="18309">-ERY51*$C$52</f>
        <v>-1.6484543405482744E+24</v>
      </c>
      <c r="ERZ52" s="1847"/>
      <c r="ESA52" s="1847">
        <f t="shared" ref="ESA52" si="18310">-ESA51*$C$52</f>
        <v>-1.689665699061981E+24</v>
      </c>
      <c r="ESB52" s="1847"/>
      <c r="ESC52" s="1847">
        <f t="shared" ref="ESC52" si="18311">-ESC51*$C$52</f>
        <v>-1.7319073415385304E+24</v>
      </c>
      <c r="ESD52" s="1847"/>
      <c r="ESE52" s="1847">
        <f t="shared" ref="ESE52" si="18312">-ESE51*$C$52</f>
        <v>-1.7752050250769936E+24</v>
      </c>
      <c r="ESF52" s="1847"/>
      <c r="ESG52" s="1847">
        <f t="shared" ref="ESG52" si="18313">-ESG51*$C$52</f>
        <v>-1.8195851507039181E+24</v>
      </c>
      <c r="ESH52" s="1847"/>
      <c r="ESI52" s="1847">
        <f t="shared" ref="ESI52" si="18314">-ESI51*$C$52</f>
        <v>-1.8650747794715159E+24</v>
      </c>
      <c r="ESJ52" s="1847"/>
      <c r="ESK52" s="1847">
        <f t="shared" ref="ESK52" si="18315">-ESK51*$C$52</f>
        <v>-1.9117016489583036E+24</v>
      </c>
      <c r="ESL52" s="1847"/>
      <c r="ESM52" s="1847">
        <f t="shared" ref="ESM52" si="18316">-ESM51*$C$52</f>
        <v>-1.9594941901822611E+24</v>
      </c>
      <c r="ESN52" s="1847"/>
      <c r="ESO52" s="1847">
        <f t="shared" ref="ESO52" si="18317">-ESO51*$C$52</f>
        <v>-2.0084815449368175E+24</v>
      </c>
      <c r="ESP52" s="1847"/>
      <c r="ESQ52" s="1847">
        <f t="shared" ref="ESQ52" si="18318">-ESQ51*$C$52</f>
        <v>-2.0586935835602376E+24</v>
      </c>
      <c r="ESR52" s="1847"/>
      <c r="ESS52" s="1847">
        <f t="shared" ref="ESS52" si="18319">-ESS51*$C$52</f>
        <v>-2.1101609231492434E+24</v>
      </c>
      <c r="EST52" s="1847"/>
      <c r="ESU52" s="1847">
        <f t="shared" ref="ESU52" si="18320">-ESU51*$C$52</f>
        <v>-2.1629149462279743E+24</v>
      </c>
      <c r="ESV52" s="1847"/>
      <c r="ESW52" s="1847">
        <f t="shared" ref="ESW52" si="18321">-ESW51*$C$52</f>
        <v>-2.2169878198836734E+24</v>
      </c>
      <c r="ESX52" s="1847"/>
      <c r="ESY52" s="1847">
        <f t="shared" ref="ESY52" si="18322">-ESY51*$C$52</f>
        <v>-2.272412515380765E+24</v>
      </c>
      <c r="ESZ52" s="1847"/>
      <c r="ETA52" s="1847">
        <f t="shared" ref="ETA52" si="18323">-ETA51*$C$52</f>
        <v>-2.3292228282652839E+24</v>
      </c>
      <c r="ETB52" s="1847"/>
      <c r="ETC52" s="1847">
        <f t="shared" ref="ETC52" si="18324">-ETC51*$C$52</f>
        <v>-2.3874533989719157E+24</v>
      </c>
      <c r="ETD52" s="1847"/>
      <c r="ETE52" s="1847">
        <f t="shared" ref="ETE52" si="18325">-ETE51*$C$52</f>
        <v>-2.4471397339462133E+24</v>
      </c>
      <c r="ETF52" s="1847"/>
      <c r="ETG52" s="1847">
        <f t="shared" ref="ETG52" si="18326">-ETG51*$C$52</f>
        <v>-2.5083182272948685E+24</v>
      </c>
      <c r="ETH52" s="1847"/>
      <c r="ETI52" s="1847">
        <f t="shared" ref="ETI52" si="18327">-ETI51*$C$52</f>
        <v>-2.57102618297724E+24</v>
      </c>
      <c r="ETJ52" s="1847"/>
      <c r="ETK52" s="1847">
        <f t="shared" ref="ETK52" si="18328">-ETK51*$C$52</f>
        <v>-2.6353018375516707E+24</v>
      </c>
      <c r="ETL52" s="1847"/>
      <c r="ETM52" s="1847">
        <f t="shared" ref="ETM52" si="18329">-ETM51*$C$52</f>
        <v>-2.7011843834904624E+24</v>
      </c>
      <c r="ETN52" s="1847"/>
      <c r="ETO52" s="1847">
        <f t="shared" ref="ETO52" si="18330">-ETO51*$C$52</f>
        <v>-2.7687139930777239E+24</v>
      </c>
      <c r="ETP52" s="1847"/>
      <c r="ETQ52" s="1847">
        <f t="shared" ref="ETQ52" si="18331">-ETQ51*$C$52</f>
        <v>-2.8379318429046668E+24</v>
      </c>
      <c r="ETR52" s="1847"/>
      <c r="ETS52" s="1847">
        <f t="shared" ref="ETS52" si="18332">-ETS51*$C$52</f>
        <v>-2.9088801389772834E+24</v>
      </c>
      <c r="ETT52" s="1847"/>
      <c r="ETU52" s="1847">
        <f t="shared" ref="ETU52" si="18333">-ETU51*$C$52</f>
        <v>-2.9816021424517151E+24</v>
      </c>
      <c r="ETV52" s="1847"/>
      <c r="ETW52" s="1847">
        <f t="shared" ref="ETW52" si="18334">-ETW51*$C$52</f>
        <v>-3.0561421960130075E+24</v>
      </c>
      <c r="ETX52" s="1847"/>
      <c r="ETY52" s="1847">
        <f t="shared" ref="ETY52" si="18335">-ETY51*$C$52</f>
        <v>-3.1325457509133322E+24</v>
      </c>
      <c r="ETZ52" s="1847"/>
      <c r="EUA52" s="1847">
        <f t="shared" ref="EUA52" si="18336">-EUA51*$C$52</f>
        <v>-3.2108593946861654E+24</v>
      </c>
      <c r="EUB52" s="1847"/>
      <c r="EUC52" s="1847">
        <f t="shared" ref="EUC52" si="18337">-EUC51*$C$52</f>
        <v>-3.2911308795533191E+24</v>
      </c>
      <c r="EUD52" s="1847"/>
      <c r="EUE52" s="1847">
        <f t="shared" ref="EUE52" si="18338">-EUE51*$C$52</f>
        <v>-3.3734091515421521E+24</v>
      </c>
      <c r="EUF52" s="1847"/>
      <c r="EUG52" s="1847">
        <f t="shared" ref="EUG52" si="18339">-EUG51*$C$52</f>
        <v>-3.4577443803307055E+24</v>
      </c>
      <c r="EUH52" s="1847"/>
      <c r="EUI52" s="1847">
        <f t="shared" ref="EUI52" si="18340">-EUI51*$C$52</f>
        <v>-3.5441879898389727E+24</v>
      </c>
      <c r="EUJ52" s="1847"/>
      <c r="EUK52" s="1847">
        <f t="shared" ref="EUK52" si="18341">-EUK51*$C$52</f>
        <v>-3.6327926895849468E+24</v>
      </c>
      <c r="EUL52" s="1847"/>
      <c r="EUM52" s="1847">
        <f t="shared" ref="EUM52" si="18342">-EUM51*$C$52</f>
        <v>-3.7236125068245699E+24</v>
      </c>
      <c r="EUN52" s="1847"/>
      <c r="EUO52" s="1847">
        <f t="shared" ref="EUO52" si="18343">-EUO51*$C$52</f>
        <v>-3.8167028194951838E+24</v>
      </c>
      <c r="EUP52" s="1847"/>
      <c r="EUQ52" s="1847">
        <f t="shared" ref="EUQ52" si="18344">-EUQ51*$C$52</f>
        <v>-3.9121203899825631E+24</v>
      </c>
      <c r="EUR52" s="1847"/>
      <c r="EUS52" s="1847">
        <f t="shared" ref="EUS52" si="18345">-EUS51*$C$52</f>
        <v>-4.0099233997321269E+24</v>
      </c>
      <c r="EUT52" s="1847"/>
      <c r="EUU52" s="1847">
        <f t="shared" ref="EUU52" si="18346">-EUU51*$C$52</f>
        <v>-4.1101714847254296E+24</v>
      </c>
      <c r="EUV52" s="1847"/>
      <c r="EUW52" s="1847">
        <f t="shared" ref="EUW52" si="18347">-EUW51*$C$52</f>
        <v>-4.212925771843565E+24</v>
      </c>
      <c r="EUX52" s="1847"/>
      <c r="EUY52" s="1847">
        <f t="shared" ref="EUY52" si="18348">-EUY51*$C$52</f>
        <v>-4.3182489161396538E+24</v>
      </c>
      <c r="EUZ52" s="1847"/>
      <c r="EVA52" s="1847">
        <f t="shared" ref="EVA52" si="18349">-EVA51*$C$52</f>
        <v>-4.4262051390431446E+24</v>
      </c>
      <c r="EVB52" s="1847"/>
      <c r="EVC52" s="1847">
        <f t="shared" ref="EVC52" si="18350">-EVC51*$C$52</f>
        <v>-4.5368602675192226E+24</v>
      </c>
      <c r="EVD52" s="1847"/>
      <c r="EVE52" s="1847">
        <f t="shared" ref="EVE52" si="18351">-EVE51*$C$52</f>
        <v>-4.6502817742072029E+24</v>
      </c>
      <c r="EVF52" s="1847"/>
      <c r="EVG52" s="1847">
        <f t="shared" ref="EVG52" si="18352">-EVG51*$C$52</f>
        <v>-4.7665388185623827E+24</v>
      </c>
      <c r="EVH52" s="1847"/>
      <c r="EVI52" s="1847">
        <f t="shared" ref="EVI52" si="18353">-EVI51*$C$52</f>
        <v>-4.8857022890264423E+24</v>
      </c>
      <c r="EVJ52" s="1847"/>
      <c r="EVK52" s="1847">
        <f t="shared" ref="EVK52" si="18354">-EVK51*$C$52</f>
        <v>-5.0078448462521033E+24</v>
      </c>
      <c r="EVL52" s="1847"/>
      <c r="EVM52" s="1847">
        <f t="shared" ref="EVM52" si="18355">-EVM51*$C$52</f>
        <v>-5.1330409674084058E+24</v>
      </c>
      <c r="EVN52" s="1847"/>
      <c r="EVO52" s="1847">
        <f t="shared" ref="EVO52" si="18356">-EVO51*$C$52</f>
        <v>-5.2613669915936158E+24</v>
      </c>
      <c r="EVP52" s="1847"/>
      <c r="EVQ52" s="1847">
        <f t="shared" ref="EVQ52" si="18357">-EVQ51*$C$52</f>
        <v>-5.3929011663834557E+24</v>
      </c>
      <c r="EVR52" s="1847"/>
      <c r="EVS52" s="1847">
        <f t="shared" ref="EVS52" si="18358">-EVS51*$C$52</f>
        <v>-5.5277236955430416E+24</v>
      </c>
      <c r="EVT52" s="1847"/>
      <c r="EVU52" s="1847">
        <f t="shared" ref="EVU52" si="18359">-EVU51*$C$52</f>
        <v>-5.6659167879316173E+24</v>
      </c>
      <c r="EVV52" s="1847"/>
      <c r="EVW52" s="1847">
        <f t="shared" ref="EVW52" si="18360">-EVW51*$C$52</f>
        <v>-5.8075647076299073E+24</v>
      </c>
      <c r="EVX52" s="1847"/>
      <c r="EVY52" s="1847">
        <f t="shared" ref="EVY52" si="18361">-EVY51*$C$52</f>
        <v>-5.9527538253206541E+24</v>
      </c>
      <c r="EVZ52" s="1847"/>
      <c r="EWA52" s="1847">
        <f t="shared" ref="EWA52" si="18362">-EWA51*$C$52</f>
        <v>-6.1015726709536701E+24</v>
      </c>
      <c r="EWB52" s="1847"/>
      <c r="EWC52" s="1847">
        <f t="shared" ref="EWC52" si="18363">-EWC51*$C$52</f>
        <v>-6.2541119877275115E+24</v>
      </c>
      <c r="EWD52" s="1847"/>
      <c r="EWE52" s="1847">
        <f t="shared" ref="EWE52" si="18364">-EWE51*$C$52</f>
        <v>-6.4104647874206984E+24</v>
      </c>
      <c r="EWF52" s="1847"/>
      <c r="EWG52" s="1847">
        <f t="shared" ref="EWG52" si="18365">-EWG51*$C$52</f>
        <v>-6.570726407106215E+24</v>
      </c>
      <c r="EWH52" s="1847"/>
      <c r="EWI52" s="1847">
        <f t="shared" ref="EWI52" si="18366">-EWI51*$C$52</f>
        <v>-6.7349945672838695E+24</v>
      </c>
      <c r="EWJ52" s="1847"/>
      <c r="EWK52" s="1847">
        <f t="shared" ref="EWK52" si="18367">-EWK51*$C$52</f>
        <v>-6.9033694314659653E+24</v>
      </c>
      <c r="EWL52" s="1847"/>
      <c r="EWM52" s="1847">
        <f t="shared" ref="EWM52" si="18368">-EWM51*$C$52</f>
        <v>-7.0759536672526135E+24</v>
      </c>
      <c r="EWN52" s="1847"/>
      <c r="EWO52" s="1847">
        <f t="shared" ref="EWO52" si="18369">-EWO51*$C$52</f>
        <v>-7.2528525089339283E+24</v>
      </c>
      <c r="EWP52" s="1847"/>
      <c r="EWQ52" s="1847">
        <f t="shared" ref="EWQ52" si="18370">-EWQ51*$C$52</f>
        <v>-7.4341738216572755E+24</v>
      </c>
      <c r="EWR52" s="1847"/>
      <c r="EWS52" s="1847">
        <f t="shared" ref="EWS52" si="18371">-EWS51*$C$52</f>
        <v>-7.6200281671987072E+24</v>
      </c>
      <c r="EWT52" s="1847"/>
      <c r="EWU52" s="1847">
        <f t="shared" ref="EWU52" si="18372">-EWU51*$C$52</f>
        <v>-7.8105288713786747E+24</v>
      </c>
      <c r="EWV52" s="1847"/>
      <c r="EWW52" s="1847">
        <f t="shared" ref="EWW52" si="18373">-EWW51*$C$52</f>
        <v>-8.0057920931631407E+24</v>
      </c>
      <c r="EWX52" s="1847"/>
      <c r="EWY52" s="1847">
        <f t="shared" ref="EWY52" si="18374">-EWY51*$C$52</f>
        <v>-8.2059368954922187E+24</v>
      </c>
      <c r="EWZ52" s="1847"/>
      <c r="EXA52" s="1847">
        <f t="shared" ref="EXA52" si="18375">-EXA51*$C$52</f>
        <v>-8.4110853178795231E+24</v>
      </c>
      <c r="EXB52" s="1847"/>
      <c r="EXC52" s="1847">
        <f t="shared" ref="EXC52" si="18376">-EXC51*$C$52</f>
        <v>-8.621362450826511E+24</v>
      </c>
      <c r="EXD52" s="1847"/>
      <c r="EXE52" s="1847">
        <f t="shared" ref="EXE52" si="18377">-EXE51*$C$52</f>
        <v>-8.8368965120971727E+24</v>
      </c>
      <c r="EXF52" s="1847"/>
      <c r="EXG52" s="1847">
        <f t="shared" ref="EXG52" si="18378">-EXG51*$C$52</f>
        <v>-9.057818924899601E+24</v>
      </c>
      <c r="EXH52" s="1847"/>
      <c r="EXI52" s="1847">
        <f t="shared" ref="EXI52" si="18379">-EXI51*$C$52</f>
        <v>-9.2842643980220904E+24</v>
      </c>
      <c r="EXJ52" s="1847"/>
      <c r="EXK52" s="1847">
        <f t="shared" ref="EXK52" si="18380">-EXK51*$C$52</f>
        <v>-9.5163710079726416E+24</v>
      </c>
      <c r="EXL52" s="1847"/>
      <c r="EXM52" s="1847">
        <f t="shared" ref="EXM52" si="18381">-EXM51*$C$52</f>
        <v>-9.7542802831719572E+24</v>
      </c>
      <c r="EXN52" s="1847"/>
      <c r="EXO52" s="1847">
        <f t="shared" ref="EXO52" si="18382">-EXO51*$C$52</f>
        <v>-9.9981372902512543E+24</v>
      </c>
      <c r="EXP52" s="1847"/>
      <c r="EXQ52" s="1847">
        <f t="shared" ref="EXQ52" si="18383">-EXQ51*$C$52</f>
        <v>-1.0248090722507534E+25</v>
      </c>
      <c r="EXR52" s="1847"/>
      <c r="EXS52" s="1847">
        <f t="shared" ref="EXS52" si="18384">-EXS51*$C$52</f>
        <v>-1.0504292990570222E+25</v>
      </c>
      <c r="EXT52" s="1847"/>
      <c r="EXU52" s="1847">
        <f t="shared" ref="EXU52" si="18385">-EXU51*$C$52</f>
        <v>-1.0766900315334476E+25</v>
      </c>
      <c r="EXV52" s="1847"/>
      <c r="EXW52" s="1847">
        <f t="shared" ref="EXW52" si="18386">-EXW51*$C$52</f>
        <v>-1.1036072823217836E+25</v>
      </c>
      <c r="EXX52" s="1847"/>
      <c r="EXY52" s="1847">
        <f t="shared" ref="EXY52" si="18387">-EXY51*$C$52</f>
        <v>-1.1311974643798281E+25</v>
      </c>
      <c r="EXZ52" s="1847"/>
      <c r="EYA52" s="1847">
        <f t="shared" ref="EYA52" si="18388">-EYA51*$C$52</f>
        <v>-1.1594774009893238E+25</v>
      </c>
      <c r="EYB52" s="1847"/>
      <c r="EYC52" s="1847">
        <f t="shared" ref="EYC52" si="18389">-EYC51*$C$52</f>
        <v>-1.1884643360140569E+25</v>
      </c>
      <c r="EYD52" s="1847"/>
      <c r="EYE52" s="1847">
        <f t="shared" ref="EYE52" si="18390">-EYE51*$C$52</f>
        <v>-1.2181759444144081E+25</v>
      </c>
      <c r="EYF52" s="1847"/>
      <c r="EYG52" s="1847">
        <f t="shared" ref="EYG52" si="18391">-EYG51*$C$52</f>
        <v>-1.2486303430247682E+25</v>
      </c>
      <c r="EYH52" s="1847"/>
      <c r="EYI52" s="1847">
        <f t="shared" ref="EYI52" si="18392">-EYI51*$C$52</f>
        <v>-1.2798461016003873E+25</v>
      </c>
      <c r="EYJ52" s="1847"/>
      <c r="EYK52" s="1847">
        <f t="shared" ref="EYK52" si="18393">-EYK51*$C$52</f>
        <v>-1.3118422541403968E+25</v>
      </c>
      <c r="EYL52" s="1847"/>
      <c r="EYM52" s="1847">
        <f t="shared" ref="EYM52" si="18394">-EYM51*$C$52</f>
        <v>-1.3446383104939065E+25</v>
      </c>
      <c r="EYN52" s="1847"/>
      <c r="EYO52" s="1847">
        <f t="shared" ref="EYO52" si="18395">-EYO51*$C$52</f>
        <v>-1.3782542682562539E+25</v>
      </c>
      <c r="EYP52" s="1847"/>
      <c r="EYQ52" s="1847">
        <f t="shared" ref="EYQ52" si="18396">-EYQ51*$C$52</f>
        <v>-1.4127106249626602E+25</v>
      </c>
      <c r="EYR52" s="1847"/>
      <c r="EYS52" s="1847">
        <f t="shared" ref="EYS52" si="18397">-EYS51*$C$52</f>
        <v>-1.4480283905867267E+25</v>
      </c>
      <c r="EYT52" s="1847"/>
      <c r="EYU52" s="1847">
        <f t="shared" ref="EYU52" si="18398">-EYU51*$C$52</f>
        <v>-1.4842291003513948E+25</v>
      </c>
      <c r="EYV52" s="1847"/>
      <c r="EYW52" s="1847">
        <f t="shared" ref="EYW52" si="18399">-EYW51*$C$52</f>
        <v>-1.5213348278601795E+25</v>
      </c>
      <c r="EYX52" s="1847"/>
      <c r="EYY52" s="1847">
        <f t="shared" ref="EYY52" si="18400">-EYY51*$C$52</f>
        <v>-1.5593681985566839E+25</v>
      </c>
      <c r="EYZ52" s="1847"/>
      <c r="EZA52" s="1847">
        <f t="shared" ref="EZA52" si="18401">-EZA51*$C$52</f>
        <v>-1.5983524035206008E+25</v>
      </c>
      <c r="EZB52" s="1847"/>
      <c r="EZC52" s="1847">
        <f t="shared" ref="EZC52" si="18402">-EZC51*$C$52</f>
        <v>-1.6383112136086157E+25</v>
      </c>
      <c r="EZD52" s="1847"/>
      <c r="EZE52" s="1847">
        <f t="shared" ref="EZE52" si="18403">-EZE51*$C$52</f>
        <v>-1.6792689939488309E+25</v>
      </c>
      <c r="EZF52" s="1847"/>
      <c r="EZG52" s="1847">
        <f t="shared" ref="EZG52" si="18404">-EZG51*$C$52</f>
        <v>-1.7212507187975516E+25</v>
      </c>
      <c r="EZH52" s="1847"/>
      <c r="EZI52" s="1847">
        <f t="shared" ref="EZI52" si="18405">-EZI51*$C$52</f>
        <v>-1.7642819867674902E+25</v>
      </c>
      <c r="EZJ52" s="1847"/>
      <c r="EZK52" s="1847">
        <f t="shared" ref="EZK52" si="18406">-EZK51*$C$52</f>
        <v>-1.8083890364366774E+25</v>
      </c>
      <c r="EZL52" s="1847"/>
      <c r="EZM52" s="1847">
        <f t="shared" ref="EZM52" si="18407">-EZM51*$C$52</f>
        <v>-1.8535987623475943E+25</v>
      </c>
      <c r="EZN52" s="1847"/>
      <c r="EZO52" s="1847">
        <f t="shared" ref="EZO52" si="18408">-EZO51*$C$52</f>
        <v>-1.8999387314062839E+25</v>
      </c>
      <c r="EZP52" s="1847"/>
      <c r="EZQ52" s="1847">
        <f t="shared" ref="EZQ52" si="18409">-EZQ51*$C$52</f>
        <v>-1.9474371996914408E+25</v>
      </c>
      <c r="EZR52" s="1847"/>
      <c r="EZS52" s="1847">
        <f t="shared" ref="EZS52" si="18410">-EZS51*$C$52</f>
        <v>-1.9961231296837264E+25</v>
      </c>
      <c r="EZT52" s="1847"/>
      <c r="EZU52" s="1847">
        <f t="shared" ref="EZU52" si="18411">-EZU51*$C$52</f>
        <v>-2.0460262079258193E+25</v>
      </c>
      <c r="EZV52" s="1847"/>
      <c r="EZW52" s="1847">
        <f t="shared" ref="EZW52" si="18412">-EZW51*$C$52</f>
        <v>-2.0971768631239645E+25</v>
      </c>
      <c r="EZX52" s="1847"/>
      <c r="EZY52" s="1847">
        <f t="shared" ref="EZY52" si="18413">-EZY51*$C$52</f>
        <v>-2.1496062847020636E+25</v>
      </c>
      <c r="EZZ52" s="1847"/>
      <c r="FAA52" s="1847">
        <f t="shared" ref="FAA52" si="18414">-FAA51*$C$52</f>
        <v>-2.2033464418196151E+25</v>
      </c>
      <c r="FAB52" s="1847"/>
      <c r="FAC52" s="1847">
        <f t="shared" ref="FAC52" si="18415">-FAC51*$C$52</f>
        <v>-2.2584301028651055E+25</v>
      </c>
      <c r="FAD52" s="1847"/>
      <c r="FAE52" s="1847">
        <f t="shared" ref="FAE52" si="18416">-FAE51*$C$52</f>
        <v>-2.3148908554367329E+25</v>
      </c>
      <c r="FAF52" s="1847"/>
      <c r="FAG52" s="1847">
        <f t="shared" ref="FAG52" si="18417">-FAG51*$C$52</f>
        <v>-2.3727631268226509E+25</v>
      </c>
      <c r="FAH52" s="1847"/>
      <c r="FAI52" s="1847">
        <f t="shared" ref="FAI52" si="18418">-FAI51*$C$52</f>
        <v>-2.4320822049932169E+25</v>
      </c>
      <c r="FAJ52" s="1847"/>
      <c r="FAK52" s="1847">
        <f t="shared" ref="FAK52" si="18419">-FAK51*$C$52</f>
        <v>-2.4928842601180472E+25</v>
      </c>
      <c r="FAL52" s="1847"/>
      <c r="FAM52" s="1847">
        <f t="shared" ref="FAM52" si="18420">-FAM51*$C$52</f>
        <v>-2.5552063666209983E+25</v>
      </c>
      <c r="FAN52" s="1847"/>
      <c r="FAO52" s="1847">
        <f t="shared" ref="FAO52" si="18421">-FAO51*$C$52</f>
        <v>-2.6190865257865231E+25</v>
      </c>
      <c r="FAP52" s="1847"/>
      <c r="FAQ52" s="1847">
        <f t="shared" ref="FAQ52" si="18422">-FAQ51*$C$52</f>
        <v>-2.6845636889311861E+25</v>
      </c>
      <c r="FAR52" s="1847"/>
      <c r="FAS52" s="1847">
        <f t="shared" ref="FAS52" si="18423">-FAS51*$C$52</f>
        <v>-2.7516777811544654E+25</v>
      </c>
      <c r="FAT52" s="1847"/>
      <c r="FAU52" s="1847">
        <f t="shared" ref="FAU52" si="18424">-FAU51*$C$52</f>
        <v>-2.8204697256833269E+25</v>
      </c>
      <c r="FAV52" s="1847"/>
      <c r="FAW52" s="1847">
        <f t="shared" ref="FAW52" si="18425">-FAW51*$C$52</f>
        <v>-2.8909814688254098E+25</v>
      </c>
      <c r="FAX52" s="1847"/>
      <c r="FAY52" s="1847">
        <f t="shared" ref="FAY52" si="18426">-FAY51*$C$52</f>
        <v>-2.9632560055460449E+25</v>
      </c>
      <c r="FAZ52" s="1847"/>
      <c r="FBA52" s="1847">
        <f t="shared" ref="FBA52" si="18427">-FBA51*$C$52</f>
        <v>-3.0373374056846955E+25</v>
      </c>
      <c r="FBB52" s="1847"/>
      <c r="FBC52" s="1847">
        <f t="shared" ref="FBC52" si="18428">-FBC51*$C$52</f>
        <v>-3.1132708408268127E+25</v>
      </c>
      <c r="FBD52" s="1847"/>
      <c r="FBE52" s="1847">
        <f t="shared" ref="FBE52" si="18429">-FBE51*$C$52</f>
        <v>-3.1911026118474827E+25</v>
      </c>
      <c r="FBF52" s="1847"/>
      <c r="FBG52" s="1847">
        <f t="shared" ref="FBG52" si="18430">-FBG51*$C$52</f>
        <v>-3.2708801771436696E+25</v>
      </c>
      <c r="FBH52" s="1847"/>
      <c r="FBI52" s="1847">
        <f t="shared" ref="FBI52" si="18431">-FBI51*$C$52</f>
        <v>-3.3526521815722609E+25</v>
      </c>
      <c r="FBJ52" s="1847"/>
      <c r="FBK52" s="1847">
        <f t="shared" ref="FBK52" si="18432">-FBK51*$C$52</f>
        <v>-3.4364684861115671E+25</v>
      </c>
      <c r="FBL52" s="1847"/>
      <c r="FBM52" s="1847">
        <f t="shared" ref="FBM52" si="18433">-FBM51*$C$52</f>
        <v>-3.5223801982643559E+25</v>
      </c>
      <c r="FBN52" s="1847"/>
      <c r="FBO52" s="1847">
        <f t="shared" ref="FBO52" si="18434">-FBO51*$C$52</f>
        <v>-3.6104397032209645E+25</v>
      </c>
      <c r="FBP52" s="1847"/>
      <c r="FBQ52" s="1847">
        <f t="shared" ref="FBQ52" si="18435">-FBQ51*$C$52</f>
        <v>-3.7007006958014882E+25</v>
      </c>
      <c r="FBR52" s="1847"/>
      <c r="FBS52" s="1847">
        <f t="shared" ref="FBS52" si="18436">-FBS51*$C$52</f>
        <v>-3.7932182131965251E+25</v>
      </c>
      <c r="FBT52" s="1847"/>
      <c r="FBU52" s="1847">
        <f t="shared" ref="FBU52" si="18437">-FBU51*$C$52</f>
        <v>-3.8880486685264382E+25</v>
      </c>
      <c r="FBV52" s="1847"/>
      <c r="FBW52" s="1847">
        <f t="shared" ref="FBW52" si="18438">-FBW51*$C$52</f>
        <v>-3.9852498852395985E+25</v>
      </c>
      <c r="FBX52" s="1847"/>
      <c r="FBY52" s="1847">
        <f t="shared" ref="FBY52" si="18439">-FBY51*$C$52</f>
        <v>-4.0848811323705879E+25</v>
      </c>
      <c r="FBZ52" s="1847"/>
      <c r="FCA52" s="1847">
        <f t="shared" ref="FCA52" si="18440">-FCA51*$C$52</f>
        <v>-4.1870031606798526E+25</v>
      </c>
      <c r="FCB52" s="1847"/>
      <c r="FCC52" s="1847">
        <f t="shared" ref="FCC52" si="18441">-FCC51*$C$52</f>
        <v>-4.2916782396968484E+25</v>
      </c>
      <c r="FCD52" s="1847"/>
      <c r="FCE52" s="1847">
        <f t="shared" ref="FCE52" si="18442">-FCE51*$C$52</f>
        <v>-4.3989701956892693E+25</v>
      </c>
      <c r="FCF52" s="1847"/>
      <c r="FCG52" s="1847">
        <f t="shared" ref="FCG52" si="18443">-FCG51*$C$52</f>
        <v>-4.5089444505815008E+25</v>
      </c>
      <c r="FCH52" s="1847"/>
      <c r="FCI52" s="1847">
        <f t="shared" ref="FCI52" si="18444">-FCI51*$C$52</f>
        <v>-4.6216680618460381E+25</v>
      </c>
      <c r="FCJ52" s="1847"/>
      <c r="FCK52" s="1847">
        <f t="shared" ref="FCK52" si="18445">-FCK51*$C$52</f>
        <v>-4.7372097633921889E+25</v>
      </c>
      <c r="FCL52" s="1847"/>
      <c r="FCM52" s="1847">
        <f t="shared" ref="FCM52" si="18446">-FCM51*$C$52</f>
        <v>-4.8556400074769929E+25</v>
      </c>
      <c r="FCN52" s="1847"/>
      <c r="FCO52" s="1847">
        <f t="shared" ref="FCO52" si="18447">-FCO51*$C$52</f>
        <v>-4.9770310076639173E+25</v>
      </c>
      <c r="FCP52" s="1847"/>
      <c r="FCQ52" s="1847">
        <f t="shared" ref="FCQ52" si="18448">-FCQ51*$C$52</f>
        <v>-5.1014567828555151E+25</v>
      </c>
      <c r="FCR52" s="1847"/>
      <c r="FCS52" s="1847">
        <f t="shared" ref="FCS52" si="18449">-FCS51*$C$52</f>
        <v>-5.2289932024269029E+25</v>
      </c>
      <c r="FCT52" s="1847"/>
      <c r="FCU52" s="1847">
        <f t="shared" ref="FCU52" si="18450">-FCU51*$C$52</f>
        <v>-5.3597180324875749E+25</v>
      </c>
      <c r="FCV52" s="1847"/>
      <c r="FCW52" s="1847">
        <f t="shared" ref="FCW52" si="18451">-FCW51*$C$52</f>
        <v>-5.4937109832997637E+25</v>
      </c>
      <c r="FCX52" s="1847"/>
      <c r="FCY52" s="1847">
        <f t="shared" ref="FCY52" si="18452">-FCY51*$C$52</f>
        <v>-5.6310537578822577E+25</v>
      </c>
      <c r="FCZ52" s="1847"/>
      <c r="FDA52" s="1847">
        <f t="shared" ref="FDA52" si="18453">-FDA51*$C$52</f>
        <v>-5.7718301018293137E+25</v>
      </c>
      <c r="FDB52" s="1847"/>
      <c r="FDC52" s="1847">
        <f t="shared" ref="FDC52" si="18454">-FDC51*$C$52</f>
        <v>-5.9161258543750463E+25</v>
      </c>
      <c r="FDD52" s="1847"/>
      <c r="FDE52" s="1847">
        <f t="shared" ref="FDE52" si="18455">-FDE51*$C$52</f>
        <v>-6.0640290007344223E+25</v>
      </c>
      <c r="FDF52" s="1847"/>
      <c r="FDG52" s="1847">
        <f t="shared" ref="FDG52" si="18456">-FDG51*$C$52</f>
        <v>-6.215629725752782E+25</v>
      </c>
      <c r="FDH52" s="1847"/>
      <c r="FDI52" s="1847">
        <f t="shared" ref="FDI52" si="18457">-FDI51*$C$52</f>
        <v>-6.3710204688966014E+25</v>
      </c>
      <c r="FDJ52" s="1847"/>
      <c r="FDK52" s="1847">
        <f t="shared" ref="FDK52" si="18458">-FDK51*$C$52</f>
        <v>-6.5302959806190158E+25</v>
      </c>
      <c r="FDL52" s="1847"/>
      <c r="FDM52" s="1847">
        <f t="shared" ref="FDM52" si="18459">-FDM51*$C$52</f>
        <v>-6.6935533801344909E+25</v>
      </c>
      <c r="FDN52" s="1847"/>
      <c r="FDO52" s="1847">
        <f t="shared" ref="FDO52" si="18460">-FDO51*$C$52</f>
        <v>-6.8608922146378523E+25</v>
      </c>
      <c r="FDP52" s="1847"/>
      <c r="FDQ52" s="1847">
        <f t="shared" ref="FDQ52" si="18461">-FDQ51*$C$52</f>
        <v>-7.0324145200037983E+25</v>
      </c>
      <c r="FDR52" s="1847"/>
      <c r="FDS52" s="1847">
        <f t="shared" ref="FDS52" si="18462">-FDS51*$C$52</f>
        <v>-7.2082248830038925E+25</v>
      </c>
      <c r="FDT52" s="1847"/>
      <c r="FDU52" s="1847">
        <f t="shared" ref="FDU52" si="18463">-FDU51*$C$52</f>
        <v>-7.3884305050789895E+25</v>
      </c>
      <c r="FDV52" s="1847"/>
      <c r="FDW52" s="1847">
        <f t="shared" ref="FDW52" si="18464">-FDW51*$C$52</f>
        <v>-7.573141267705964E+25</v>
      </c>
      <c r="FDX52" s="1847"/>
      <c r="FDY52" s="1847">
        <f t="shared" ref="FDY52" si="18465">-FDY51*$C$52</f>
        <v>-7.7624697993986125E+25</v>
      </c>
      <c r="FDZ52" s="1847"/>
      <c r="FEA52" s="1847">
        <f t="shared" ref="FEA52" si="18466">-FEA51*$C$52</f>
        <v>-7.956531544383577E+25</v>
      </c>
      <c r="FEB52" s="1847"/>
      <c r="FEC52" s="1847">
        <f t="shared" ref="FEC52" si="18467">-FEC51*$C$52</f>
        <v>-8.1554448329931654E+25</v>
      </c>
      <c r="FED52" s="1847"/>
      <c r="FEE52" s="1847">
        <f t="shared" ref="FEE52" si="18468">-FEE51*$C$52</f>
        <v>-8.3593309538179945E+25</v>
      </c>
      <c r="FEF52" s="1847"/>
      <c r="FEG52" s="1847">
        <f t="shared" ref="FEG52" si="18469">-FEG51*$C$52</f>
        <v>-8.5683142276634436E+25</v>
      </c>
      <c r="FEH52" s="1847"/>
      <c r="FEI52" s="1847">
        <f t="shared" ref="FEI52" si="18470">-FEI51*$C$52</f>
        <v>-8.7825220833550296E+25</v>
      </c>
      <c r="FEJ52" s="1847"/>
      <c r="FEK52" s="1847">
        <f t="shared" ref="FEK52" si="18471">-FEK51*$C$52</f>
        <v>-9.002085135438905E+25</v>
      </c>
      <c r="FEL52" s="1847"/>
      <c r="FEM52" s="1847">
        <f t="shared" ref="FEM52" si="18472">-FEM51*$C$52</f>
        <v>-9.2271372638248771E+25</v>
      </c>
      <c r="FEN52" s="1847"/>
      <c r="FEO52" s="1847">
        <f t="shared" ref="FEO52" si="18473">-FEO51*$C$52</f>
        <v>-9.4578156954204982E+25</v>
      </c>
      <c r="FEP52" s="1847"/>
      <c r="FEQ52" s="1847">
        <f t="shared" ref="FEQ52" si="18474">-FEQ51*$C$52</f>
        <v>-9.6942610878060097E+25</v>
      </c>
      <c r="FER52" s="1847"/>
      <c r="FES52" s="1847">
        <f t="shared" ref="FES52" si="18475">-FES51*$C$52</f>
        <v>-9.9366176150011591E+25</v>
      </c>
      <c r="FET52" s="1847"/>
      <c r="FEU52" s="1847">
        <f t="shared" ref="FEU52" si="18476">-FEU51*$C$52</f>
        <v>-1.0185033055376187E+26</v>
      </c>
      <c r="FEV52" s="1847"/>
      <c r="FEW52" s="1847">
        <f t="shared" ref="FEW52" si="18477">-FEW51*$C$52</f>
        <v>-1.0439658881760591E+26</v>
      </c>
      <c r="FEX52" s="1847"/>
      <c r="FEY52" s="1847">
        <f t="shared" ref="FEY52" si="18478">-FEY51*$C$52</f>
        <v>-1.0700650353804605E+26</v>
      </c>
      <c r="FEZ52" s="1847"/>
      <c r="FFA52" s="1847">
        <f t="shared" ref="FFA52" si="18479">-FFA51*$C$52</f>
        <v>-1.096816661264972E+26</v>
      </c>
      <c r="FFB52" s="1847"/>
      <c r="FFC52" s="1847">
        <f t="shared" ref="FFC52" si="18480">-FFC51*$C$52</f>
        <v>-1.1242370777965962E+26</v>
      </c>
      <c r="FFD52" s="1847"/>
      <c r="FFE52" s="1847">
        <f t="shared" ref="FFE52" si="18481">-FFE51*$C$52</f>
        <v>-1.1523430047415111E+26</v>
      </c>
      <c r="FFF52" s="1847"/>
      <c r="FFG52" s="1847">
        <f t="shared" ref="FFG52" si="18482">-FFG51*$C$52</f>
        <v>-1.1811515798600488E+26</v>
      </c>
      <c r="FFH52" s="1847"/>
      <c r="FFI52" s="1847">
        <f t="shared" ref="FFI52" si="18483">-FFI51*$C$52</f>
        <v>-1.2106803693565498E+26</v>
      </c>
      <c r="FFJ52" s="1847"/>
      <c r="FFK52" s="1847">
        <f t="shared" ref="FFK52" si="18484">-FFK51*$C$52</f>
        <v>-1.2409473785904634E+26</v>
      </c>
      <c r="FFL52" s="1847"/>
      <c r="FFM52" s="1847">
        <f t="shared" ref="FFM52" si="18485">-FFM51*$C$52</f>
        <v>-1.2719710630552249E+26</v>
      </c>
      <c r="FFN52" s="1847"/>
      <c r="FFO52" s="1847">
        <f t="shared" ref="FFO52" si="18486">-FFO51*$C$52</f>
        <v>-1.3037703396316053E+26</v>
      </c>
      <c r="FFP52" s="1847"/>
      <c r="FFQ52" s="1847">
        <f t="shared" ref="FFQ52" si="18487">-FFQ51*$C$52</f>
        <v>-1.3363645981223953E+26</v>
      </c>
      <c r="FFR52" s="1847"/>
      <c r="FFS52" s="1847">
        <f t="shared" ref="FFS52" si="18488">-FFS51*$C$52</f>
        <v>-1.3697737130754552E+26</v>
      </c>
      <c r="FFT52" s="1847"/>
      <c r="FFU52" s="1847">
        <f t="shared" ref="FFU52" si="18489">-FFU51*$C$52</f>
        <v>-1.4040180559023415E+26</v>
      </c>
      <c r="FFV52" s="1847"/>
      <c r="FFW52" s="1847">
        <f t="shared" ref="FFW52" si="18490">-FFW51*$C$52</f>
        <v>-1.4391185072998998E+26</v>
      </c>
      <c r="FFX52" s="1847"/>
      <c r="FFY52" s="1847">
        <f t="shared" ref="FFY52" si="18491">-FFY51*$C$52</f>
        <v>-1.4750964699823972E+26</v>
      </c>
      <c r="FFZ52" s="1847"/>
      <c r="FGA52" s="1847">
        <f t="shared" ref="FGA52" si="18492">-FGA51*$C$52</f>
        <v>-1.5119738817319571E+26</v>
      </c>
      <c r="FGB52" s="1847"/>
      <c r="FGC52" s="1847">
        <f t="shared" ref="FGC52" si="18493">-FGC51*$C$52</f>
        <v>-1.5497732287752558E+26</v>
      </c>
      <c r="FGD52" s="1847"/>
      <c r="FGE52" s="1847">
        <f t="shared" ref="FGE52" si="18494">-FGE51*$C$52</f>
        <v>-1.588517559494637E+26</v>
      </c>
      <c r="FGF52" s="1847"/>
      <c r="FGG52" s="1847">
        <f t="shared" ref="FGG52" si="18495">-FGG51*$C$52</f>
        <v>-1.6282304984820027E+26</v>
      </c>
      <c r="FGH52" s="1847"/>
      <c r="FGI52" s="1847">
        <f t="shared" ref="FGI52" si="18496">-FGI51*$C$52</f>
        <v>-1.6689362609440527E+26</v>
      </c>
      <c r="FGJ52" s="1847"/>
      <c r="FGK52" s="1847">
        <f t="shared" ref="FGK52" si="18497">-FGK51*$C$52</f>
        <v>-1.7106596674676541E+26</v>
      </c>
      <c r="FGL52" s="1847"/>
      <c r="FGM52" s="1847">
        <f t="shared" ref="FGM52" si="18498">-FGM51*$C$52</f>
        <v>-1.7534261591543452E+26</v>
      </c>
      <c r="FGN52" s="1847"/>
      <c r="FGO52" s="1847">
        <f t="shared" ref="FGO52" si="18499">-FGO51*$C$52</f>
        <v>-1.7972618131332036E+26</v>
      </c>
      <c r="FGP52" s="1847"/>
      <c r="FGQ52" s="1847">
        <f t="shared" ref="FGQ52" si="18500">-FGQ51*$C$52</f>
        <v>-1.8421933584615336E+26</v>
      </c>
      <c r="FGR52" s="1847"/>
      <c r="FGS52" s="1847">
        <f t="shared" ref="FGS52" si="18501">-FGS51*$C$52</f>
        <v>-1.8882481924230718E+26</v>
      </c>
      <c r="FGT52" s="1847"/>
      <c r="FGU52" s="1847">
        <f t="shared" ref="FGU52" si="18502">-FGU51*$C$52</f>
        <v>-1.9354543972336485E+26</v>
      </c>
      <c r="FGV52" s="1847"/>
      <c r="FGW52" s="1847">
        <f t="shared" ref="FGW52" si="18503">-FGW51*$C$52</f>
        <v>-1.9838407571644895E+26</v>
      </c>
      <c r="FGX52" s="1847"/>
      <c r="FGY52" s="1847">
        <f t="shared" ref="FGY52" si="18504">-FGY51*$C$52</f>
        <v>-2.0334367760936014E+26</v>
      </c>
      <c r="FGZ52" s="1847"/>
      <c r="FHA52" s="1847">
        <f t="shared" ref="FHA52" si="18505">-FHA51*$C$52</f>
        <v>-2.0842726954959413E+26</v>
      </c>
      <c r="FHB52" s="1847"/>
      <c r="FHC52" s="1847">
        <f t="shared" ref="FHC52" si="18506">-FHC51*$C$52</f>
        <v>-2.1363795128833398E+26</v>
      </c>
      <c r="FHD52" s="1847"/>
      <c r="FHE52" s="1847">
        <f t="shared" ref="FHE52" si="18507">-FHE51*$C$52</f>
        <v>-2.1897890007054233E+26</v>
      </c>
      <c r="FHF52" s="1847"/>
      <c r="FHG52" s="1847">
        <f t="shared" ref="FHG52" si="18508">-FHG51*$C$52</f>
        <v>-2.2445337257230587E+26</v>
      </c>
      <c r="FHH52" s="1847"/>
      <c r="FHI52" s="1847">
        <f t="shared" ref="FHI52" si="18509">-FHI51*$C$52</f>
        <v>-2.3006470688661349E+26</v>
      </c>
      <c r="FHJ52" s="1847"/>
      <c r="FHK52" s="1847">
        <f t="shared" ref="FHK52" si="18510">-FHK51*$C$52</f>
        <v>-2.3581632455877882E+26</v>
      </c>
      <c r="FHL52" s="1847"/>
      <c r="FHM52" s="1847">
        <f t="shared" ref="FHM52" si="18511">-FHM51*$C$52</f>
        <v>-2.4171173267274826E+26</v>
      </c>
      <c r="FHN52" s="1847"/>
      <c r="FHO52" s="1847">
        <f t="shared" ref="FHO52" si="18512">-FHO51*$C$52</f>
        <v>-2.4775452598956697E+26</v>
      </c>
      <c r="FHP52" s="1847"/>
      <c r="FHQ52" s="1847">
        <f t="shared" ref="FHQ52" si="18513">-FHQ51*$C$52</f>
        <v>-2.5394838913930612E+26</v>
      </c>
      <c r="FHR52" s="1847"/>
      <c r="FHS52" s="1847">
        <f t="shared" ref="FHS52" si="18514">-FHS51*$C$52</f>
        <v>-2.6029709886778874E+26</v>
      </c>
      <c r="FHT52" s="1847"/>
      <c r="FHU52" s="1847">
        <f t="shared" ref="FHU52" si="18515">-FHU51*$C$52</f>
        <v>-2.6680452633948345E+26</v>
      </c>
      <c r="FHV52" s="1847"/>
      <c r="FHW52" s="1847">
        <f t="shared" ref="FHW52" si="18516">-FHW51*$C$52</f>
        <v>-2.7347463949797051E+26</v>
      </c>
      <c r="FHX52" s="1847"/>
      <c r="FHY52" s="1847">
        <f t="shared" ref="FHY52" si="18517">-FHY51*$C$52</f>
        <v>-2.8031150548541975E+26</v>
      </c>
      <c r="FHZ52" s="1847"/>
      <c r="FIA52" s="1847">
        <f t="shared" ref="FIA52" si="18518">-FIA51*$C$52</f>
        <v>-2.8731929312255521E+26</v>
      </c>
      <c r="FIB52" s="1847"/>
      <c r="FIC52" s="1847">
        <f t="shared" ref="FIC52" si="18519">-FIC51*$C$52</f>
        <v>-2.9450227545061908E+26</v>
      </c>
      <c r="FID52" s="1847"/>
      <c r="FIE52" s="1847">
        <f t="shared" ref="FIE52" si="18520">-FIE51*$C$52</f>
        <v>-3.0186483233688453E+26</v>
      </c>
      <c r="FIF52" s="1847"/>
      <c r="FIG52" s="1847">
        <f t="shared" ref="FIG52" si="18521">-FIG51*$C$52</f>
        <v>-3.0941145314530662E+26</v>
      </c>
      <c r="FIH52" s="1847"/>
      <c r="FII52" s="1847">
        <f t="shared" ref="FII52" si="18522">-FII51*$C$52</f>
        <v>-3.1714673947393924E+26</v>
      </c>
      <c r="FIJ52" s="1847"/>
      <c r="FIK52" s="1847">
        <f t="shared" ref="FIK52" si="18523">-FIK51*$C$52</f>
        <v>-3.2507540796078767E+26</v>
      </c>
      <c r="FIL52" s="1847"/>
      <c r="FIM52" s="1847">
        <f t="shared" ref="FIM52" si="18524">-FIM51*$C$52</f>
        <v>-3.332022931598073E+26</v>
      </c>
      <c r="FIN52" s="1847"/>
      <c r="FIO52" s="1847">
        <f t="shared" ref="FIO52" si="18525">-FIO51*$C$52</f>
        <v>-3.4153235048880242E+26</v>
      </c>
      <c r="FIP52" s="1847"/>
      <c r="FIQ52" s="1847">
        <f t="shared" ref="FIQ52" si="18526">-FIQ51*$C$52</f>
        <v>-3.5007065925102247E+26</v>
      </c>
      <c r="FIR52" s="1847"/>
      <c r="FIS52" s="1847">
        <f t="shared" ref="FIS52" si="18527">-FIS51*$C$52</f>
        <v>-3.58822425732298E+26</v>
      </c>
      <c r="FIT52" s="1847"/>
      <c r="FIU52" s="1847">
        <f t="shared" ref="FIU52" si="18528">-FIU51*$C$52</f>
        <v>-3.6779298637560545E+26</v>
      </c>
      <c r="FIV52" s="1847"/>
      <c r="FIW52" s="1847">
        <f t="shared" ref="FIW52" si="18529">-FIW51*$C$52</f>
        <v>-3.7698781103499556E+26</v>
      </c>
      <c r="FIX52" s="1847"/>
      <c r="FIY52" s="1847">
        <f t="shared" ref="FIY52" si="18530">-FIY51*$C$52</f>
        <v>-3.8641250631087039E+26</v>
      </c>
      <c r="FIZ52" s="1847"/>
      <c r="FJA52" s="1847">
        <f t="shared" ref="FJA52" si="18531">-FJA51*$C$52</f>
        <v>-3.9607281896864208E+26</v>
      </c>
      <c r="FJB52" s="1847"/>
      <c r="FJC52" s="1847">
        <f t="shared" ref="FJC52" si="18532">-FJC51*$C$52</f>
        <v>-4.0597463944285812E+26</v>
      </c>
      <c r="FJD52" s="1847"/>
      <c r="FJE52" s="1847">
        <f t="shared" ref="FJE52" si="18533">-FJE51*$C$52</f>
        <v>-4.1612400542892952E+26</v>
      </c>
      <c r="FJF52" s="1847"/>
      <c r="FJG52" s="1847">
        <f t="shared" ref="FJG52" si="18534">-FJG51*$C$52</f>
        <v>-4.2652710556465274E+26</v>
      </c>
      <c r="FJH52" s="1847"/>
      <c r="FJI52" s="1847">
        <f t="shared" ref="FJI52" si="18535">-FJI51*$C$52</f>
        <v>-4.3719028320376901E+26</v>
      </c>
      <c r="FJJ52" s="1847"/>
      <c r="FJK52" s="1847">
        <f t="shared" ref="FJK52" si="18536">-FJK51*$C$52</f>
        <v>-4.481200402838632E+26</v>
      </c>
      <c r="FJL52" s="1847"/>
      <c r="FJM52" s="1847">
        <f t="shared" ref="FJM52" si="18537">-FJM51*$C$52</f>
        <v>-4.5932304129095972E+26</v>
      </c>
      <c r="FJN52" s="1847"/>
      <c r="FJO52" s="1847">
        <f t="shared" ref="FJO52" si="18538">-FJO51*$C$52</f>
        <v>-4.7080611732323369E+26</v>
      </c>
      <c r="FJP52" s="1847"/>
      <c r="FJQ52" s="1847">
        <f t="shared" ref="FJQ52" si="18539">-FJQ51*$C$52</f>
        <v>-4.8257627025631447E+26</v>
      </c>
      <c r="FJR52" s="1847"/>
      <c r="FJS52" s="1847">
        <f t="shared" ref="FJS52" si="18540">-FJS51*$C$52</f>
        <v>-4.946406770127223E+26</v>
      </c>
      <c r="FJT52" s="1847"/>
      <c r="FJU52" s="1847">
        <f t="shared" ref="FJU52" si="18541">-FJU51*$C$52</f>
        <v>-5.0700669393804028E+26</v>
      </c>
      <c r="FJV52" s="1847"/>
      <c r="FJW52" s="1847">
        <f t="shared" ref="FJW52" si="18542">-FJW51*$C$52</f>
        <v>-5.1968186128649126E+26</v>
      </c>
      <c r="FJX52" s="1847"/>
      <c r="FJY52" s="1847">
        <f t="shared" ref="FJY52" si="18543">-FJY51*$C$52</f>
        <v>-5.3267390781865346E+26</v>
      </c>
      <c r="FJZ52" s="1847"/>
      <c r="FKA52" s="1847">
        <f t="shared" ref="FKA52" si="18544">-FKA51*$C$52</f>
        <v>-5.4599075551411976E+26</v>
      </c>
      <c r="FKB52" s="1847"/>
      <c r="FKC52" s="1847">
        <f t="shared" ref="FKC52" si="18545">-FKC51*$C$52</f>
        <v>-5.5964052440197268E+26</v>
      </c>
      <c r="FKD52" s="1847"/>
      <c r="FKE52" s="1847">
        <f t="shared" ref="FKE52" si="18546">-FKE51*$C$52</f>
        <v>-5.7363153751202194E+26</v>
      </c>
      <c r="FKF52" s="1847"/>
      <c r="FKG52" s="1847">
        <f t="shared" ref="FKG52" si="18547">-FKG51*$C$52</f>
        <v>-5.8797232594982241E+26</v>
      </c>
      <c r="FKH52" s="1847"/>
      <c r="FKI52" s="1847">
        <f t="shared" ref="FKI52" si="18548">-FKI51*$C$52</f>
        <v>-6.0267163409856794E+26</v>
      </c>
      <c r="FKJ52" s="1847"/>
      <c r="FKK52" s="1847">
        <f t="shared" ref="FKK52" si="18549">-FKK51*$C$52</f>
        <v>-6.1773842495103206E+26</v>
      </c>
      <c r="FKL52" s="1847"/>
      <c r="FKM52" s="1847">
        <f t="shared" ref="FKM52" si="18550">-FKM51*$C$52</f>
        <v>-6.3318188557480786E+26</v>
      </c>
      <c r="FKN52" s="1847"/>
      <c r="FKO52" s="1847">
        <f t="shared" ref="FKO52" si="18551">-FKO51*$C$52</f>
        <v>-6.4901143271417805E+26</v>
      </c>
      <c r="FKP52" s="1847"/>
      <c r="FKQ52" s="1847">
        <f t="shared" ref="FKQ52" si="18552">-FKQ51*$C$52</f>
        <v>-6.6523671853203244E+26</v>
      </c>
      <c r="FKR52" s="1847"/>
      <c r="FKS52" s="1847">
        <f t="shared" ref="FKS52" si="18553">-FKS51*$C$52</f>
        <v>-6.8186763649533319E+26</v>
      </c>
      <c r="FKT52" s="1847"/>
      <c r="FKU52" s="1847">
        <f t="shared" ref="FKU52" si="18554">-FKU51*$C$52</f>
        <v>-6.989143274077164E+26</v>
      </c>
      <c r="FKV52" s="1847"/>
      <c r="FKW52" s="1847">
        <f t="shared" ref="FKW52" si="18555">-FKW51*$C$52</f>
        <v>-7.1638718559290923E+26</v>
      </c>
      <c r="FKX52" s="1847"/>
      <c r="FKY52" s="1847">
        <f t="shared" ref="FKY52" si="18556">-FKY51*$C$52</f>
        <v>-7.3429686523273195E+26</v>
      </c>
      <c r="FKZ52" s="1847"/>
      <c r="FLA52" s="1847">
        <f t="shared" ref="FLA52" si="18557">-FLA51*$C$52</f>
        <v>-7.5265428686355012E+26</v>
      </c>
      <c r="FLB52" s="1847"/>
      <c r="FLC52" s="1847">
        <f t="shared" ref="FLC52" si="18558">-FLC51*$C$52</f>
        <v>-7.7147064403513886E+26</v>
      </c>
      <c r="FLD52" s="1847"/>
      <c r="FLE52" s="1847">
        <f t="shared" ref="FLE52" si="18559">-FLE51*$C$52</f>
        <v>-7.9075741013601727E+26</v>
      </c>
      <c r="FLF52" s="1847"/>
      <c r="FLG52" s="1847">
        <f t="shared" ref="FLG52" si="18560">-FLG51*$C$52</f>
        <v>-8.1052634538941769E+26</v>
      </c>
      <c r="FLH52" s="1847"/>
      <c r="FLI52" s="1847">
        <f t="shared" ref="FLI52" si="18561">-FLI51*$C$52</f>
        <v>-8.30789504024153E+26</v>
      </c>
      <c r="FLJ52" s="1847"/>
      <c r="FLK52" s="1847">
        <f t="shared" ref="FLK52" si="18562">-FLK51*$C$52</f>
        <v>-8.515592416247568E+26</v>
      </c>
      <c r="FLL52" s="1847"/>
      <c r="FLM52" s="1847">
        <f t="shared" ref="FLM52" si="18563">-FLM51*$C$52</f>
        <v>-8.7284822266537561E+26</v>
      </c>
      <c r="FLN52" s="1847"/>
      <c r="FLO52" s="1847">
        <f t="shared" ref="FLO52" si="18564">-FLO51*$C$52</f>
        <v>-8.9466942823200996E+26</v>
      </c>
      <c r="FLP52" s="1847"/>
      <c r="FLQ52" s="1847">
        <f t="shared" ref="FLQ52" si="18565">-FLQ51*$C$52</f>
        <v>-9.1703616393781013E+26</v>
      </c>
      <c r="FLR52" s="1847"/>
      <c r="FLS52" s="1847">
        <f t="shared" ref="FLS52" si="18566">-FLS51*$C$52</f>
        <v>-9.3996206803625528E+26</v>
      </c>
      <c r="FLT52" s="1847"/>
      <c r="FLU52" s="1847">
        <f t="shared" ref="FLU52" si="18567">-FLU51*$C$52</f>
        <v>-9.6346111973716155E+26</v>
      </c>
      <c r="FLV52" s="1847"/>
      <c r="FLW52" s="1847">
        <f t="shared" ref="FLW52" si="18568">-FLW51*$C$52</f>
        <v>-9.8754764773059056E+26</v>
      </c>
      <c r="FLX52" s="1847"/>
      <c r="FLY52" s="1847">
        <f t="shared" ref="FLY52" si="18569">-FLY51*$C$52</f>
        <v>-1.0122363389238552E+27</v>
      </c>
      <c r="FLZ52" s="1847"/>
      <c r="FMA52" s="1847">
        <f t="shared" ref="FMA52" si="18570">-FMA51*$C$52</f>
        <v>-1.0375422473969515E+27</v>
      </c>
      <c r="FMB52" s="1847"/>
      <c r="FMC52" s="1847">
        <f t="shared" ref="FMC52" si="18571">-FMC51*$C$52</f>
        <v>-1.0634808035818752E+27</v>
      </c>
      <c r="FMD52" s="1847"/>
      <c r="FME52" s="1847">
        <f t="shared" ref="FME52" si="18572">-FME51*$C$52</f>
        <v>-1.090067823671422E+27</v>
      </c>
      <c r="FMF52" s="1847"/>
      <c r="FMG52" s="1847">
        <f t="shared" ref="FMG52" si="18573">-FMG51*$C$52</f>
        <v>-1.1173195192632074E+27</v>
      </c>
      <c r="FMH52" s="1847"/>
      <c r="FMI52" s="1847">
        <f t="shared" ref="FMI52" si="18574">-FMI51*$C$52</f>
        <v>-1.1452525072447875E+27</v>
      </c>
      <c r="FMJ52" s="1847"/>
      <c r="FMK52" s="1847">
        <f t="shared" ref="FMK52" si="18575">-FMK51*$C$52</f>
        <v>-1.1738838199259072E+27</v>
      </c>
      <c r="FML52" s="1847"/>
      <c r="FMM52" s="1847">
        <f t="shared" ref="FMM52" si="18576">-FMM51*$C$52</f>
        <v>-1.2032309154240548E+27</v>
      </c>
      <c r="FMN52" s="1847"/>
      <c r="FMO52" s="1847">
        <f t="shared" ref="FMO52" si="18577">-FMO51*$C$52</f>
        <v>-1.233311688309656E+27</v>
      </c>
      <c r="FMP52" s="1847"/>
      <c r="FMQ52" s="1847">
        <f t="shared" ref="FMQ52" si="18578">-FMQ51*$C$52</f>
        <v>-1.2641444805173972E+27</v>
      </c>
      <c r="FMR52" s="1847"/>
      <c r="FMS52" s="1847">
        <f t="shared" ref="FMS52" si="18579">-FMS51*$C$52</f>
        <v>-1.2957480925303321E+27</v>
      </c>
      <c r="FMT52" s="1847"/>
      <c r="FMU52" s="1847">
        <f t="shared" ref="FMU52" si="18580">-FMU51*$C$52</f>
        <v>-1.3281417948435902E+27</v>
      </c>
      <c r="FMV52" s="1847"/>
      <c r="FMW52" s="1847">
        <f t="shared" ref="FMW52" si="18581">-FMW51*$C$52</f>
        <v>-1.3613453397146799E+27</v>
      </c>
      <c r="FMX52" s="1847"/>
      <c r="FMY52" s="1847">
        <f t="shared" ref="FMY52" si="18582">-FMY51*$C$52</f>
        <v>-1.3953789732075467E+27</v>
      </c>
      <c r="FMZ52" s="1847"/>
      <c r="FNA52" s="1847">
        <f t="shared" ref="FNA52" si="18583">-FNA51*$C$52</f>
        <v>-1.4302634475377353E+27</v>
      </c>
      <c r="FNB52" s="1847"/>
      <c r="FNC52" s="1847">
        <f t="shared" ref="FNC52" si="18584">-FNC51*$C$52</f>
        <v>-1.4660200337261786E+27</v>
      </c>
      <c r="FND52" s="1847"/>
      <c r="FNE52" s="1847">
        <f t="shared" ref="FNE52" si="18585">-FNE51*$C$52</f>
        <v>-1.5026705345693328E+27</v>
      </c>
      <c r="FNF52" s="1847"/>
      <c r="FNG52" s="1847">
        <f t="shared" ref="FNG52" si="18586">-FNG51*$C$52</f>
        <v>-1.5402372979335661E+27</v>
      </c>
      <c r="FNH52" s="1847"/>
      <c r="FNI52" s="1847">
        <f t="shared" ref="FNI52" si="18587">-FNI51*$C$52</f>
        <v>-1.578743230381905E+27</v>
      </c>
      <c r="FNJ52" s="1847"/>
      <c r="FNK52" s="1847">
        <f t="shared" ref="FNK52" si="18588">-FNK51*$C$52</f>
        <v>-1.6182118111414523E+27</v>
      </c>
      <c r="FNL52" s="1847"/>
      <c r="FNM52" s="1847">
        <f t="shared" ref="FNM52" si="18589">-FNM51*$C$52</f>
        <v>-1.6586671064199885E+27</v>
      </c>
      <c r="FNN52" s="1847"/>
      <c r="FNO52" s="1847">
        <f t="shared" ref="FNO52" si="18590">-FNO51*$C$52</f>
        <v>-1.7001337840804881E+27</v>
      </c>
      <c r="FNP52" s="1847"/>
      <c r="FNQ52" s="1847">
        <f t="shared" ref="FNQ52" si="18591">-FNQ51*$C$52</f>
        <v>-1.7426371286825002E+27</v>
      </c>
      <c r="FNR52" s="1847"/>
      <c r="FNS52" s="1847">
        <f t="shared" ref="FNS52" si="18592">-FNS51*$C$52</f>
        <v>-1.7862030568995626E+27</v>
      </c>
      <c r="FNT52" s="1847"/>
      <c r="FNU52" s="1847">
        <f t="shared" ref="FNU52" si="18593">-FNU51*$C$52</f>
        <v>-1.8308581333220514E+27</v>
      </c>
      <c r="FNV52" s="1847"/>
      <c r="FNW52" s="1847">
        <f t="shared" ref="FNW52" si="18594">-FNW51*$C$52</f>
        <v>-1.8766295866551025E+27</v>
      </c>
      <c r="FNX52" s="1847"/>
      <c r="FNY52" s="1847">
        <f t="shared" ref="FNY52" si="18595">-FNY51*$C$52</f>
        <v>-1.9235453263214799E+27</v>
      </c>
      <c r="FNZ52" s="1847"/>
      <c r="FOA52" s="1847">
        <f t="shared" ref="FOA52" si="18596">-FOA51*$C$52</f>
        <v>-1.9716339594795167E+27</v>
      </c>
      <c r="FOB52" s="1847"/>
      <c r="FOC52" s="1847">
        <f t="shared" ref="FOC52" si="18597">-FOC51*$C$52</f>
        <v>-2.0209248084665044E+27</v>
      </c>
      <c r="FOD52" s="1847"/>
      <c r="FOE52" s="1847">
        <f t="shared" ref="FOE52" si="18598">-FOE51*$C$52</f>
        <v>-2.0714479286781668E+27</v>
      </c>
      <c r="FOF52" s="1847"/>
      <c r="FOG52" s="1847">
        <f t="shared" ref="FOG52" si="18599">-FOG51*$C$52</f>
        <v>-2.1232341268951207E+27</v>
      </c>
      <c r="FOH52" s="1847"/>
      <c r="FOI52" s="1847">
        <f t="shared" ref="FOI52" si="18600">-FOI51*$C$52</f>
        <v>-2.1763149800674984E+27</v>
      </c>
      <c r="FOJ52" s="1847"/>
      <c r="FOK52" s="1847">
        <f t="shared" ref="FOK52" si="18601">-FOK51*$C$52</f>
        <v>-2.2307228545691857E+27</v>
      </c>
      <c r="FOL52" s="1847"/>
      <c r="FOM52" s="1847">
        <f t="shared" ref="FOM52" si="18602">-FOM51*$C$52</f>
        <v>-2.2864909259334152E+27</v>
      </c>
      <c r="FON52" s="1847"/>
      <c r="FOO52" s="1847">
        <f t="shared" ref="FOO52" si="18603">-FOO51*$C$52</f>
        <v>-2.3436531990817504E+27</v>
      </c>
      <c r="FOP52" s="1847"/>
      <c r="FOQ52" s="1847">
        <f t="shared" ref="FOQ52" si="18604">-FOQ51*$C$52</f>
        <v>-2.402244529058794E+27</v>
      </c>
      <c r="FOR52" s="1847"/>
      <c r="FOS52" s="1847">
        <f t="shared" ref="FOS52" si="18605">-FOS51*$C$52</f>
        <v>-2.4623006422852636E+27</v>
      </c>
      <c r="FOT52" s="1847"/>
      <c r="FOU52" s="1847">
        <f t="shared" ref="FOU52" si="18606">-FOU51*$C$52</f>
        <v>-2.5238581583423951E+27</v>
      </c>
      <c r="FOV52" s="1847"/>
      <c r="FOW52" s="1847">
        <f t="shared" ref="FOW52" si="18607">-FOW51*$C$52</f>
        <v>-2.5869546123009547E+27</v>
      </c>
      <c r="FOX52" s="1847"/>
      <c r="FOY52" s="1847">
        <f t="shared" ref="FOY52" si="18608">-FOY51*$C$52</f>
        <v>-2.6516284776084781E+27</v>
      </c>
      <c r="FOZ52" s="1847"/>
      <c r="FPA52" s="1847">
        <f t="shared" ref="FPA52" si="18609">-FPA51*$C$52</f>
        <v>-2.7179191895486899E+27</v>
      </c>
      <c r="FPB52" s="1847"/>
      <c r="FPC52" s="1847">
        <f t="shared" ref="FPC52" si="18610">-FPC51*$C$52</f>
        <v>-2.785867169287407E+27</v>
      </c>
      <c r="FPD52" s="1847"/>
      <c r="FPE52" s="1847">
        <f t="shared" ref="FPE52" si="18611">-FPE51*$C$52</f>
        <v>-2.8555138485195921E+27</v>
      </c>
      <c r="FPF52" s="1847"/>
      <c r="FPG52" s="1847">
        <f t="shared" ref="FPG52" si="18612">-FPG51*$C$52</f>
        <v>-2.9269016947325815E+27</v>
      </c>
      <c r="FPH52" s="1847"/>
      <c r="FPI52" s="1847">
        <f t="shared" ref="FPI52" si="18613">-FPI51*$C$52</f>
        <v>-3.0000742371008959E+27</v>
      </c>
      <c r="FPJ52" s="1847"/>
      <c r="FPK52" s="1847">
        <f t="shared" ref="FPK52" si="18614">-FPK51*$C$52</f>
        <v>-3.0750760930284182E+27</v>
      </c>
      <c r="FPL52" s="1847"/>
      <c r="FPM52" s="1847">
        <f t="shared" ref="FPM52" si="18615">-FPM51*$C$52</f>
        <v>-3.1519529953541285E+27</v>
      </c>
      <c r="FPN52" s="1847"/>
      <c r="FPO52" s="1847">
        <f t="shared" ref="FPO52" si="18616">-FPO51*$C$52</f>
        <v>-3.2307518202379815E+27</v>
      </c>
      <c r="FPP52" s="1847"/>
      <c r="FPQ52" s="1847">
        <f t="shared" ref="FPQ52" si="18617">-FPQ51*$C$52</f>
        <v>-3.3115206157439308E+27</v>
      </c>
      <c r="FPR52" s="1847"/>
      <c r="FPS52" s="1847">
        <f t="shared" ref="FPS52" si="18618">-FPS51*$C$52</f>
        <v>-3.3943086311375288E+27</v>
      </c>
      <c r="FPT52" s="1847"/>
      <c r="FPU52" s="1847">
        <f t="shared" ref="FPU52" si="18619">-FPU51*$C$52</f>
        <v>-3.4791663469159669E+27</v>
      </c>
      <c r="FPV52" s="1847"/>
      <c r="FPW52" s="1847">
        <f t="shared" ref="FPW52" si="18620">-FPW51*$C$52</f>
        <v>-3.5661455055888659E+27</v>
      </c>
      <c r="FPX52" s="1847"/>
      <c r="FPY52" s="1847">
        <f t="shared" ref="FPY52" si="18621">-FPY51*$C$52</f>
        <v>-3.6552991432285872E+27</v>
      </c>
      <c r="FPZ52" s="1847"/>
      <c r="FQA52" s="1847">
        <f t="shared" ref="FQA52" si="18622">-FQA51*$C$52</f>
        <v>-3.7466816218093018E+27</v>
      </c>
      <c r="FQB52" s="1847"/>
      <c r="FQC52" s="1847">
        <f t="shared" ref="FQC52" si="18623">-FQC51*$C$52</f>
        <v>-3.8403486623545337E+27</v>
      </c>
      <c r="FQD52" s="1847"/>
      <c r="FQE52" s="1847">
        <f t="shared" ref="FQE52" si="18624">-FQE51*$C$52</f>
        <v>-3.9363573789133965E+27</v>
      </c>
      <c r="FQF52" s="1847"/>
      <c r="FQG52" s="1847">
        <f t="shared" ref="FQG52" si="18625">-FQG51*$C$52</f>
        <v>-4.0347663133862312E+27</v>
      </c>
      <c r="FQH52" s="1847"/>
      <c r="FQI52" s="1847">
        <f t="shared" ref="FQI52" si="18626">-FQI51*$C$52</f>
        <v>-4.1356354712208868E+27</v>
      </c>
      <c r="FQJ52" s="1847"/>
      <c r="FQK52" s="1847">
        <f t="shared" ref="FQK52" si="18627">-FQK51*$C$52</f>
        <v>-4.2390263580014089E+27</v>
      </c>
      <c r="FQL52" s="1847"/>
      <c r="FQM52" s="1847">
        <f t="shared" ref="FQM52" si="18628">-FQM51*$C$52</f>
        <v>-4.3450020169514437E+27</v>
      </c>
      <c r="FQN52" s="1847"/>
      <c r="FQO52" s="1847">
        <f t="shared" ref="FQO52" si="18629">-FQO51*$C$52</f>
        <v>-4.4536270673752297E+27</v>
      </c>
      <c r="FQP52" s="1847"/>
      <c r="FQQ52" s="1847">
        <f t="shared" ref="FQQ52" si="18630">-FQQ51*$C$52</f>
        <v>-4.56496774405961E+27</v>
      </c>
      <c r="FQR52" s="1847"/>
      <c r="FQS52" s="1847">
        <f t="shared" ref="FQS52" si="18631">-FQS51*$C$52</f>
        <v>-4.6790919376610999E+27</v>
      </c>
      <c r="FQT52" s="1847"/>
      <c r="FQU52" s="1847">
        <f t="shared" ref="FQU52" si="18632">-FQU51*$C$52</f>
        <v>-4.796069236102627E+27</v>
      </c>
      <c r="FQV52" s="1847"/>
      <c r="FQW52" s="1847">
        <f t="shared" ref="FQW52" si="18633">-FQW51*$C$52</f>
        <v>-4.9159709670051923E+27</v>
      </c>
      <c r="FQX52" s="1847"/>
      <c r="FQY52" s="1847">
        <f t="shared" ref="FQY52" si="18634">-FQY51*$C$52</f>
        <v>-5.0388702411803221E+27</v>
      </c>
      <c r="FQZ52" s="1847"/>
      <c r="FRA52" s="1847">
        <f t="shared" ref="FRA52" si="18635">-FRA51*$C$52</f>
        <v>-5.1648419972098296E+27</v>
      </c>
      <c r="FRB52" s="1847"/>
      <c r="FRC52" s="1847">
        <f t="shared" ref="FRC52" si="18636">-FRC51*$C$52</f>
        <v>-5.2939630471400751E+27</v>
      </c>
      <c r="FRD52" s="1847"/>
      <c r="FRE52" s="1847">
        <f t="shared" ref="FRE52" si="18637">-FRE51*$C$52</f>
        <v>-5.4263121233185768E+27</v>
      </c>
      <c r="FRF52" s="1847"/>
      <c r="FRG52" s="1847">
        <f t="shared" ref="FRG52" si="18638">-FRG51*$C$52</f>
        <v>-5.5619699264015408E+27</v>
      </c>
      <c r="FRH52" s="1847"/>
      <c r="FRI52" s="1847">
        <f t="shared" ref="FRI52" si="18639">-FRI51*$C$52</f>
        <v>-5.7010191745615792E+27</v>
      </c>
      <c r="FRJ52" s="1847"/>
      <c r="FRK52" s="1847">
        <f t="shared" ref="FRK52" si="18640">-FRK51*$C$52</f>
        <v>-5.8435446539256179E+27</v>
      </c>
      <c r="FRL52" s="1847"/>
      <c r="FRM52" s="1847">
        <f t="shared" ref="FRM52" si="18641">-FRM51*$C$52</f>
        <v>-5.9896332702737575E+27</v>
      </c>
      <c r="FRN52" s="1847"/>
      <c r="FRO52" s="1847">
        <f t="shared" ref="FRO52" si="18642">-FRO51*$C$52</f>
        <v>-6.1393741020306015E+27</v>
      </c>
      <c r="FRP52" s="1847"/>
      <c r="FRQ52" s="1847">
        <f t="shared" ref="FRQ52" si="18643">-FRQ51*$C$52</f>
        <v>-6.2928584545813665E+27</v>
      </c>
      <c r="FRR52" s="1847"/>
      <c r="FRS52" s="1847">
        <f t="shared" ref="FRS52" si="18644">-FRS51*$C$52</f>
        <v>-6.4501799159459004E+27</v>
      </c>
      <c r="FRT52" s="1847"/>
      <c r="FRU52" s="1847">
        <f t="shared" ref="FRU52" si="18645">-FRU51*$C$52</f>
        <v>-6.6114344138445471E+27</v>
      </c>
      <c r="FRV52" s="1847"/>
      <c r="FRW52" s="1847">
        <f t="shared" ref="FRW52" si="18646">-FRW51*$C$52</f>
        <v>-6.7767202741906602E+27</v>
      </c>
      <c r="FRX52" s="1847"/>
      <c r="FRY52" s="1847">
        <f t="shared" ref="FRY52" si="18647">-FRY51*$C$52</f>
        <v>-6.9461382810454259E+27</v>
      </c>
      <c r="FRZ52" s="1847"/>
      <c r="FSA52" s="1847">
        <f t="shared" ref="FSA52" si="18648">-FSA51*$C$52</f>
        <v>-7.1197917380715613E+27</v>
      </c>
      <c r="FSB52" s="1847"/>
      <c r="FSC52" s="1847">
        <f t="shared" ref="FSC52" si="18649">-FSC51*$C$52</f>
        <v>-7.2977865315233494E+27</v>
      </c>
      <c r="FSD52" s="1847"/>
      <c r="FSE52" s="1847">
        <f t="shared" ref="FSE52" si="18650">-FSE51*$C$52</f>
        <v>-7.480231194811432E+27</v>
      </c>
      <c r="FSF52" s="1847"/>
      <c r="FSG52" s="1847">
        <f t="shared" ref="FSG52" si="18651">-FSG51*$C$52</f>
        <v>-7.6672369746817173E+27</v>
      </c>
      <c r="FSH52" s="1847"/>
      <c r="FSI52" s="1847">
        <f t="shared" ref="FSI52" si="18652">-FSI51*$C$52</f>
        <v>-7.8589178990487592E+27</v>
      </c>
      <c r="FSJ52" s="1847"/>
      <c r="FSK52" s="1847">
        <f t="shared" ref="FSK52" si="18653">-FSK51*$C$52</f>
        <v>-8.0553908465249771E+27</v>
      </c>
      <c r="FSL52" s="1847"/>
      <c r="FSM52" s="1847">
        <f t="shared" ref="FSM52" si="18654">-FSM51*$C$52</f>
        <v>-8.2567756176881013E+27</v>
      </c>
      <c r="FSN52" s="1847"/>
      <c r="FSO52" s="1847">
        <f t="shared" ref="FSO52" si="18655">-FSO51*$C$52</f>
        <v>-8.4631950081303031E+27</v>
      </c>
      <c r="FSP52" s="1847"/>
      <c r="FSQ52" s="1847">
        <f t="shared" ref="FSQ52" si="18656">-FSQ51*$C$52</f>
        <v>-8.6747748833335594E+27</v>
      </c>
      <c r="FSR52" s="1847"/>
      <c r="FSS52" s="1847">
        <f t="shared" ref="FSS52" si="18657">-FSS51*$C$52</f>
        <v>-8.8916442554168978E+27</v>
      </c>
      <c r="FST52" s="1847"/>
      <c r="FSU52" s="1847">
        <f t="shared" ref="FSU52" si="18658">-FSU51*$C$52</f>
        <v>-9.1139353618023191E+27</v>
      </c>
      <c r="FSV52" s="1847"/>
      <c r="FSW52" s="1847">
        <f t="shared" ref="FSW52" si="18659">-FSW51*$C$52</f>
        <v>-9.3417837458473764E+27</v>
      </c>
      <c r="FSX52" s="1847"/>
      <c r="FSY52" s="1847">
        <f t="shared" ref="FSY52" si="18660">-FSY51*$C$52</f>
        <v>-9.5753283394935594E+27</v>
      </c>
      <c r="FSZ52" s="1847"/>
      <c r="FTA52" s="1847">
        <f t="shared" ref="FTA52" si="18661">-FTA51*$C$52</f>
        <v>-9.8147115479808972E+27</v>
      </c>
      <c r="FTB52" s="1847"/>
      <c r="FTC52" s="1847">
        <f t="shared" ref="FTC52" si="18662">-FTC51*$C$52</f>
        <v>-1.006007933668042E+28</v>
      </c>
      <c r="FTD52" s="1847"/>
      <c r="FTE52" s="1847">
        <f t="shared" ref="FTE52" si="18663">-FTE51*$C$52</f>
        <v>-1.031158132009743E+28</v>
      </c>
      <c r="FTF52" s="1847"/>
      <c r="FTG52" s="1847">
        <f t="shared" ref="FTG52" si="18664">-FTG51*$C$52</f>
        <v>-1.0569370853099865E+28</v>
      </c>
      <c r="FTH52" s="1847"/>
      <c r="FTI52" s="1847">
        <f t="shared" ref="FTI52" si="18665">-FTI51*$C$52</f>
        <v>-1.0833605124427361E+28</v>
      </c>
      <c r="FTJ52" s="1847"/>
      <c r="FTK52" s="1847">
        <f t="shared" ref="FTK52" si="18666">-FTK51*$C$52</f>
        <v>-1.1104445252538045E+28</v>
      </c>
      <c r="FTL52" s="1847"/>
      <c r="FTM52" s="1847">
        <f t="shared" ref="FTM52" si="18667">-FTM51*$C$52</f>
        <v>-1.1382056383851496E+28</v>
      </c>
      <c r="FTN52" s="1847"/>
      <c r="FTO52" s="1847">
        <f t="shared" ref="FTO52" si="18668">-FTO51*$C$52</f>
        <v>-1.1666607793447781E+28</v>
      </c>
      <c r="FTP52" s="1847"/>
      <c r="FTQ52" s="1847">
        <f t="shared" ref="FTQ52" si="18669">-FTQ51*$C$52</f>
        <v>-1.1958272988283974E+28</v>
      </c>
      <c r="FTR52" s="1847"/>
      <c r="FTS52" s="1847">
        <f t="shared" ref="FTS52" si="18670">-FTS51*$C$52</f>
        <v>-1.2257229812991072E+28</v>
      </c>
      <c r="FTT52" s="1847"/>
      <c r="FTU52" s="1847">
        <f t="shared" ref="FTU52" si="18671">-FTU51*$C$52</f>
        <v>-1.2563660558315849E+28</v>
      </c>
      <c r="FTV52" s="1847"/>
      <c r="FTW52" s="1847">
        <f t="shared" ref="FTW52" si="18672">-FTW51*$C$52</f>
        <v>-1.2877752072273745E+28</v>
      </c>
      <c r="FTX52" s="1847"/>
      <c r="FTY52" s="1847">
        <f t="shared" ref="FTY52" si="18673">-FTY51*$C$52</f>
        <v>-1.3199695874080586E+28</v>
      </c>
      <c r="FTZ52" s="1847"/>
      <c r="FUA52" s="1847">
        <f t="shared" ref="FUA52" si="18674">-FUA51*$C$52</f>
        <v>-1.35296882709326E+28</v>
      </c>
      <c r="FUB52" s="1847"/>
      <c r="FUC52" s="1847">
        <f t="shared" ref="FUC52" si="18675">-FUC51*$C$52</f>
        <v>-1.3867930477705913E+28</v>
      </c>
      <c r="FUD52" s="1847"/>
      <c r="FUE52" s="1847">
        <f t="shared" ref="FUE52" si="18676">-FUE51*$C$52</f>
        <v>-1.421462873964856E+28</v>
      </c>
      <c r="FUF52" s="1847"/>
      <c r="FUG52" s="1847">
        <f t="shared" ref="FUG52" si="18677">-FUG51*$C$52</f>
        <v>-1.4569994458139773E+28</v>
      </c>
      <c r="FUH52" s="1847"/>
      <c r="FUI52" s="1847">
        <f t="shared" ref="FUI52" si="18678">-FUI51*$C$52</f>
        <v>-1.4934244319593267E+28</v>
      </c>
      <c r="FUJ52" s="1847"/>
      <c r="FUK52" s="1847">
        <f t="shared" ref="FUK52" si="18679">-FUK51*$C$52</f>
        <v>-1.5307600427583097E+28</v>
      </c>
      <c r="FUL52" s="1847"/>
      <c r="FUM52" s="1847">
        <f t="shared" ref="FUM52" si="18680">-FUM51*$C$52</f>
        <v>-1.5690290438272673E+28</v>
      </c>
      <c r="FUN52" s="1847"/>
      <c r="FUO52" s="1847">
        <f t="shared" ref="FUO52" si="18681">-FUO51*$C$52</f>
        <v>-1.6082547699229488E+28</v>
      </c>
      <c r="FUP52" s="1847"/>
      <c r="FUQ52" s="1847">
        <f t="shared" ref="FUQ52" si="18682">-FUQ51*$C$52</f>
        <v>-1.6484611391710224E+28</v>
      </c>
      <c r="FUR52" s="1847"/>
      <c r="FUS52" s="1847">
        <f t="shared" ref="FUS52" si="18683">-FUS51*$C$52</f>
        <v>-1.6896726676502979E+28</v>
      </c>
      <c r="FUT52" s="1847"/>
      <c r="FUU52" s="1847">
        <f t="shared" ref="FUU52" si="18684">-FUU51*$C$52</f>
        <v>-1.7319144843415553E+28</v>
      </c>
      <c r="FUV52" s="1847"/>
      <c r="FUW52" s="1847">
        <f t="shared" ref="FUW52" si="18685">-FUW51*$C$52</f>
        <v>-1.775212346450094E+28</v>
      </c>
      <c r="FUX52" s="1847"/>
      <c r="FUY52" s="1847">
        <f t="shared" ref="FUY52" si="18686">-FUY51*$C$52</f>
        <v>-1.8195926551113461E+28</v>
      </c>
      <c r="FUZ52" s="1847"/>
      <c r="FVA52" s="1847">
        <f t="shared" ref="FVA52" si="18687">-FVA51*$C$52</f>
        <v>-1.8650824714891295E+28</v>
      </c>
      <c r="FVB52" s="1847"/>
      <c r="FVC52" s="1847">
        <f t="shared" ref="FVC52" si="18688">-FVC51*$C$52</f>
        <v>-1.9117095332763575E+28</v>
      </c>
      <c r="FVD52" s="1847"/>
      <c r="FVE52" s="1847">
        <f t="shared" ref="FVE52" si="18689">-FVE51*$C$52</f>
        <v>-1.9595022716082663E+28</v>
      </c>
      <c r="FVF52" s="1847"/>
      <c r="FVG52" s="1847">
        <f t="shared" ref="FVG52" si="18690">-FVG51*$C$52</f>
        <v>-2.0084898283984728E+28</v>
      </c>
      <c r="FVH52" s="1847"/>
      <c r="FVI52" s="1847">
        <f t="shared" ref="FVI52" si="18691">-FVI51*$C$52</f>
        <v>-2.0587020741084342E+28</v>
      </c>
      <c r="FVJ52" s="1847"/>
      <c r="FVK52" s="1847">
        <f t="shared" ref="FVK52" si="18692">-FVK51*$C$52</f>
        <v>-2.1101696259611451E+28</v>
      </c>
      <c r="FVL52" s="1847"/>
      <c r="FVM52" s="1847">
        <f t="shared" ref="FVM52" si="18693">-FVM51*$C$52</f>
        <v>-2.1629238666101738E+28</v>
      </c>
      <c r="FVN52" s="1847"/>
      <c r="FVO52" s="1847">
        <f t="shared" ref="FVO52" si="18694">-FVO51*$C$52</f>
        <v>-2.2169969632754279E+28</v>
      </c>
      <c r="FVP52" s="1847"/>
      <c r="FVQ52" s="1847">
        <f t="shared" ref="FVQ52" si="18695">-FVQ51*$C$52</f>
        <v>-2.2724218873573133E+28</v>
      </c>
      <c r="FVR52" s="1847"/>
      <c r="FVS52" s="1847">
        <f t="shared" ref="FVS52" si="18696">-FVS51*$C$52</f>
        <v>-2.3292324345412459E+28</v>
      </c>
      <c r="FVT52" s="1847"/>
      <c r="FVU52" s="1847">
        <f t="shared" ref="FVU52" si="18697">-FVU51*$C$52</f>
        <v>-2.3874632454047767E+28</v>
      </c>
      <c r="FVV52" s="1847"/>
      <c r="FVW52" s="1847">
        <f t="shared" ref="FVW52" si="18698">-FVW51*$C$52</f>
        <v>-2.4471498265398958E+28</v>
      </c>
      <c r="FVX52" s="1847"/>
      <c r="FVY52" s="1847">
        <f t="shared" ref="FVY52" si="18699">-FVY51*$C$52</f>
        <v>-2.5083285722033928E+28</v>
      </c>
      <c r="FVZ52" s="1847"/>
      <c r="FWA52" s="1847">
        <f t="shared" ref="FWA52" si="18700">-FWA51*$C$52</f>
        <v>-2.5710367865084772E+28</v>
      </c>
      <c r="FWB52" s="1847"/>
      <c r="FWC52" s="1847">
        <f t="shared" ref="FWC52" si="18701">-FWC51*$C$52</f>
        <v>-2.635312706171189E+28</v>
      </c>
      <c r="FWD52" s="1847"/>
      <c r="FWE52" s="1847">
        <f t="shared" ref="FWE52" si="18702">-FWE51*$C$52</f>
        <v>-2.7011955238254686E+28</v>
      </c>
      <c r="FWF52" s="1847"/>
      <c r="FWG52" s="1847">
        <f t="shared" ref="FWG52" si="18703">-FWG51*$C$52</f>
        <v>-2.7687254119211049E+28</v>
      </c>
      <c r="FWH52" s="1847"/>
      <c r="FWI52" s="1847">
        <f t="shared" ref="FWI52" si="18704">-FWI51*$C$52</f>
        <v>-2.8379435472191323E+28</v>
      </c>
      <c r="FWJ52" s="1847"/>
      <c r="FWK52" s="1847">
        <f t="shared" ref="FWK52" si="18705">-FWK51*$C$52</f>
        <v>-2.9088921358996104E+28</v>
      </c>
      <c r="FWL52" s="1847"/>
      <c r="FWM52" s="1847">
        <f t="shared" ref="FWM52" si="18706">-FWM51*$C$52</f>
        <v>-2.9816144392971002E+28</v>
      </c>
      <c r="FWN52" s="1847"/>
      <c r="FWO52" s="1847">
        <f t="shared" ref="FWO52" si="18707">-FWO51*$C$52</f>
        <v>-3.0561548002795276E+28</v>
      </c>
      <c r="FWP52" s="1847"/>
      <c r="FWQ52" s="1847">
        <f t="shared" ref="FWQ52" si="18708">-FWQ51*$C$52</f>
        <v>-3.1325586702865157E+28</v>
      </c>
      <c r="FWR52" s="1847"/>
      <c r="FWS52" s="1847">
        <f t="shared" ref="FWS52" si="18709">-FWS51*$C$52</f>
        <v>-3.2108726370436785E+28</v>
      </c>
      <c r="FWT52" s="1847"/>
      <c r="FWU52" s="1847">
        <f t="shared" ref="FWU52" si="18710">-FWU51*$C$52</f>
        <v>-3.29114445296977E+28</v>
      </c>
      <c r="FWV52" s="1847"/>
      <c r="FWW52" s="1847">
        <f t="shared" ref="FWW52" si="18711">-FWW51*$C$52</f>
        <v>-3.373423064294014E+28</v>
      </c>
      <c r="FWX52" s="1847"/>
      <c r="FWY52" s="1847">
        <f t="shared" ref="FWY52" si="18712">-FWY51*$C$52</f>
        <v>-3.4577586409013639E+28</v>
      </c>
      <c r="FWZ52" s="1847"/>
      <c r="FXA52" s="1847">
        <f t="shared" ref="FXA52" si="18713">-FXA51*$C$52</f>
        <v>-3.5442026069238978E+28</v>
      </c>
      <c r="FXB52" s="1847"/>
      <c r="FXC52" s="1847">
        <f t="shared" ref="FXC52" si="18714">-FXC51*$C$52</f>
        <v>-3.6328076720969948E+28</v>
      </c>
      <c r="FXD52" s="1847"/>
      <c r="FXE52" s="1847">
        <f t="shared" ref="FXE52" si="18715">-FXE51*$C$52</f>
        <v>-3.7236278638994195E+28</v>
      </c>
      <c r="FXF52" s="1847"/>
      <c r="FXG52" s="1847">
        <f t="shared" ref="FXG52" si="18716">-FXG51*$C$52</f>
        <v>-3.8167185604969048E+28</v>
      </c>
      <c r="FXH52" s="1847"/>
      <c r="FXI52" s="1847">
        <f t="shared" ref="FXI52" si="18717">-FXI51*$C$52</f>
        <v>-3.9121365245093271E+28</v>
      </c>
      <c r="FXJ52" s="1847"/>
      <c r="FXK52" s="1847">
        <f t="shared" ref="FXK52" si="18718">-FXK51*$C$52</f>
        <v>-4.0099399376220596E+28</v>
      </c>
      <c r="FXL52" s="1847"/>
      <c r="FXM52" s="1847">
        <f t="shared" ref="FXM52" si="18719">-FXM51*$C$52</f>
        <v>-4.1101884360626107E+28</v>
      </c>
      <c r="FXN52" s="1847"/>
      <c r="FXO52" s="1847">
        <f t="shared" ref="FXO52" si="18720">-FXO51*$C$52</f>
        <v>-4.2129431469641757E+28</v>
      </c>
      <c r="FXP52" s="1847"/>
      <c r="FXQ52" s="1847">
        <f t="shared" ref="FXQ52" si="18721">-FXQ51*$C$52</f>
        <v>-4.3182667256382796E+28</v>
      </c>
      <c r="FXR52" s="1847"/>
      <c r="FXS52" s="1847">
        <f t="shared" ref="FXS52" si="18722">-FXS51*$C$52</f>
        <v>-4.4262233937792363E+28</v>
      </c>
      <c r="FXT52" s="1847"/>
      <c r="FXU52" s="1847">
        <f t="shared" ref="FXU52" si="18723">-FXU51*$C$52</f>
        <v>-4.536878978623717E+28</v>
      </c>
      <c r="FXV52" s="1847"/>
      <c r="FXW52" s="1847">
        <f t="shared" ref="FXW52" si="18724">-FXW51*$C$52</f>
        <v>-4.6503009530893096E+28</v>
      </c>
      <c r="FXX52" s="1847"/>
      <c r="FXY52" s="1847">
        <f t="shared" ref="FXY52" si="18725">-FXY51*$C$52</f>
        <v>-4.7665584769165422E+28</v>
      </c>
      <c r="FXZ52" s="1847"/>
      <c r="FYA52" s="1847">
        <f t="shared" ref="FYA52" si="18726">-FYA51*$C$52</f>
        <v>-4.8857224388394557E+28</v>
      </c>
      <c r="FYB52" s="1847"/>
      <c r="FYC52" s="1847">
        <f t="shared" ref="FYC52" si="18727">-FYC51*$C$52</f>
        <v>-5.0078654998104414E+28</v>
      </c>
      <c r="FYD52" s="1847"/>
      <c r="FYE52" s="1847">
        <f t="shared" ref="FYE52" si="18728">-FYE51*$C$52</f>
        <v>-5.1330621373057022E+28</v>
      </c>
      <c r="FYF52" s="1847"/>
      <c r="FYG52" s="1847">
        <f t="shared" ref="FYG52" si="18729">-FYG51*$C$52</f>
        <v>-5.2613886907383445E+28</v>
      </c>
      <c r="FYH52" s="1847"/>
      <c r="FYI52" s="1847">
        <f t="shared" ref="FYI52" si="18730">-FYI51*$C$52</f>
        <v>-5.3929234080068022E+28</v>
      </c>
      <c r="FYJ52" s="1847"/>
      <c r="FYK52" s="1847">
        <f t="shared" ref="FYK52" si="18731">-FYK51*$C$52</f>
        <v>-5.5277464932069719E+28</v>
      </c>
      <c r="FYL52" s="1847"/>
      <c r="FYM52" s="1847">
        <f t="shared" ref="FYM52" si="18732">-FYM51*$C$52</f>
        <v>-5.665940155537146E+28</v>
      </c>
      <c r="FYN52" s="1847"/>
      <c r="FYO52" s="1847">
        <f t="shared" ref="FYO52" si="18733">-FYO51*$C$52</f>
        <v>-5.8075886594255739E+28</v>
      </c>
      <c r="FYP52" s="1847"/>
      <c r="FYQ52" s="1847">
        <f t="shared" ref="FYQ52" si="18734">-FYQ51*$C$52</f>
        <v>-5.952778375911213E+28</v>
      </c>
      <c r="FYR52" s="1847"/>
      <c r="FYS52" s="1847">
        <f t="shared" ref="FYS52" si="18735">-FYS51*$C$52</f>
        <v>-6.1015978353089927E+28</v>
      </c>
      <c r="FYT52" s="1847"/>
      <c r="FYU52" s="1847">
        <f t="shared" ref="FYU52" si="18736">-FYU51*$C$52</f>
        <v>-6.2541377811917173E+28</v>
      </c>
      <c r="FYV52" s="1847"/>
      <c r="FYW52" s="1847">
        <f t="shared" ref="FYW52" si="18737">-FYW51*$C$52</f>
        <v>-6.4104912257215096E+28</v>
      </c>
      <c r="FYX52" s="1847"/>
      <c r="FYY52" s="1847">
        <f t="shared" ref="FYY52" si="18738">-FYY51*$C$52</f>
        <v>-6.5707535063645472E+28</v>
      </c>
      <c r="FYZ52" s="1847"/>
      <c r="FZA52" s="1847">
        <f t="shared" ref="FZA52" si="18739">-FZA51*$C$52</f>
        <v>-6.7350223440236605E+28</v>
      </c>
      <c r="FZB52" s="1847"/>
      <c r="FZC52" s="1847">
        <f t="shared" ref="FZC52" si="18740">-FZC51*$C$52</f>
        <v>-6.9033979026242512E+28</v>
      </c>
      <c r="FZD52" s="1847"/>
      <c r="FZE52" s="1847">
        <f t="shared" ref="FZE52" si="18741">-FZE51*$C$52</f>
        <v>-7.0759828501898566E+28</v>
      </c>
      <c r="FZF52" s="1847"/>
      <c r="FZG52" s="1847">
        <f t="shared" ref="FZG52" si="18742">-FZG51*$C$52</f>
        <v>-7.2528824214446021E+28</v>
      </c>
      <c r="FZH52" s="1847"/>
      <c r="FZI52" s="1847">
        <f t="shared" ref="FZI52" si="18743">-FZI51*$C$52</f>
        <v>-7.4342044819807167E+28</v>
      </c>
      <c r="FZJ52" s="1847"/>
      <c r="FZK52" s="1847">
        <f t="shared" ref="FZK52" si="18744">-FZK51*$C$52</f>
        <v>-7.6200595940302337E+28</v>
      </c>
      <c r="FZL52" s="1847"/>
      <c r="FZM52" s="1847">
        <f t="shared" ref="FZM52" si="18745">-FZM51*$C$52</f>
        <v>-7.810561083880989E+28</v>
      </c>
      <c r="FZN52" s="1847"/>
      <c r="FZO52" s="1847">
        <f t="shared" ref="FZO52" si="18746">-FZO51*$C$52</f>
        <v>-8.0058251109780129E+28</v>
      </c>
      <c r="FZP52" s="1847"/>
      <c r="FZQ52" s="1847">
        <f t="shared" ref="FZQ52" si="18747">-FZQ51*$C$52</f>
        <v>-8.2059707387524624E+28</v>
      </c>
      <c r="FZR52" s="1847"/>
      <c r="FZS52" s="1847">
        <f t="shared" ref="FZS52" si="18748">-FZS51*$C$52</f>
        <v>-8.4111200072212738E+28</v>
      </c>
      <c r="FZT52" s="1847"/>
      <c r="FZU52" s="1847">
        <f t="shared" ref="FZU52" si="18749">-FZU51*$C$52</f>
        <v>-8.621398007401805E+28</v>
      </c>
      <c r="FZV52" s="1847"/>
      <c r="FZW52" s="1847">
        <f t="shared" ref="FZW52" si="18750">-FZW51*$C$52</f>
        <v>-8.83693295758685E+28</v>
      </c>
      <c r="FZX52" s="1847"/>
      <c r="FZY52" s="1847">
        <f t="shared" ref="FZY52" si="18751">-FZY51*$C$52</f>
        <v>-9.0578562815265211E+28</v>
      </c>
      <c r="FZZ52" s="1847"/>
      <c r="GAA52" s="1847">
        <f t="shared" ref="GAA52" si="18752">-GAA51*$C$52</f>
        <v>-9.2843026885646837E+28</v>
      </c>
      <c r="GAB52" s="1847"/>
      <c r="GAC52" s="1847">
        <f t="shared" ref="GAC52" si="18753">-GAC51*$C$52</f>
        <v>-9.5164102557788006E+28</v>
      </c>
      <c r="GAD52" s="1847"/>
      <c r="GAE52" s="1847">
        <f t="shared" ref="GAE52" si="18754">-GAE51*$C$52</f>
        <v>-9.7543205121732691E+28</v>
      </c>
      <c r="GAF52" s="1847"/>
      <c r="GAG52" s="1847">
        <f t="shared" ref="GAG52" si="18755">-GAG51*$C$52</f>
        <v>-9.9981785249776006E+28</v>
      </c>
      <c r="GAH52" s="1847"/>
      <c r="GAI52" s="1847">
        <f t="shared" ref="GAI52" si="18756">-GAI51*$C$52</f>
        <v>-1.024813298810204E+29</v>
      </c>
      <c r="GAJ52" s="1847"/>
      <c r="GAK52" s="1847">
        <f t="shared" ref="GAK52" si="18757">-GAK51*$C$52</f>
        <v>-1.0504336312804591E+29</v>
      </c>
      <c r="GAL52" s="1847"/>
      <c r="GAM52" s="1847">
        <f t="shared" ref="GAM52" si="18758">-GAM51*$C$52</f>
        <v>-1.0766944720624704E+29</v>
      </c>
      <c r="GAN52" s="1847"/>
      <c r="GAO52" s="1847">
        <f t="shared" ref="GAO52" si="18759">-GAO51*$C$52</f>
        <v>-1.103611833864032E+29</v>
      </c>
      <c r="GAP52" s="1847"/>
      <c r="GAQ52" s="1847">
        <f t="shared" ref="GAQ52" si="18760">-GAQ51*$C$52</f>
        <v>-1.1312021297106328E+29</v>
      </c>
      <c r="GAR52" s="1847"/>
      <c r="GAS52" s="1847">
        <f t="shared" ref="GAS52" si="18761">-GAS51*$C$52</f>
        <v>-1.1594821829533985E+29</v>
      </c>
      <c r="GAT52" s="1847"/>
      <c r="GAU52" s="1847">
        <f t="shared" ref="GAU52" si="18762">-GAU51*$C$52</f>
        <v>-1.1884692375272334E+29</v>
      </c>
      <c r="GAV52" s="1847"/>
      <c r="GAW52" s="1847">
        <f t="shared" ref="GAW52" si="18763">-GAW51*$C$52</f>
        <v>-1.2181809684654142E+29</v>
      </c>
      <c r="GAX52" s="1847"/>
      <c r="GAY52" s="1847">
        <f t="shared" ref="GAY52" si="18764">-GAY51*$C$52</f>
        <v>-1.2486354926770494E+29</v>
      </c>
      <c r="GAZ52" s="1847"/>
      <c r="GBA52" s="1847">
        <f t="shared" ref="GBA52" si="18765">-GBA51*$C$52</f>
        <v>-1.2798513799939756E+29</v>
      </c>
      <c r="GBB52" s="1847"/>
      <c r="GBC52" s="1847">
        <f t="shared" ref="GBC52" si="18766">-GBC51*$C$52</f>
        <v>-1.3118476644938249E+29</v>
      </c>
      <c r="GBD52" s="1847"/>
      <c r="GBE52" s="1847">
        <f t="shared" ref="GBE52" si="18767">-GBE51*$C$52</f>
        <v>-1.3446438561061703E+29</v>
      </c>
      <c r="GBF52" s="1847"/>
      <c r="GBG52" s="1847">
        <f t="shared" ref="GBG52" si="18768">-GBG51*$C$52</f>
        <v>-1.3782599525088244E+29</v>
      </c>
      <c r="GBH52" s="1847"/>
      <c r="GBI52" s="1847">
        <f t="shared" ref="GBI52" si="18769">-GBI51*$C$52</f>
        <v>-1.4127164513215448E+29</v>
      </c>
      <c r="GBJ52" s="1847"/>
      <c r="GBK52" s="1847">
        <f t="shared" ref="GBK52" si="18770">-GBK51*$C$52</f>
        <v>-1.4480343626045833E+29</v>
      </c>
      <c r="GBL52" s="1847"/>
      <c r="GBM52" s="1847">
        <f t="shared" ref="GBM52" si="18771">-GBM51*$C$52</f>
        <v>-1.4842352216696977E+29</v>
      </c>
      <c r="GBN52" s="1847"/>
      <c r="GBO52" s="1847">
        <f t="shared" ref="GBO52" si="18772">-GBO51*$C$52</f>
        <v>-1.52134110221144E+29</v>
      </c>
      <c r="GBP52" s="1847"/>
      <c r="GBQ52" s="1847">
        <f t="shared" ref="GBQ52" si="18773">-GBQ51*$C$52</f>
        <v>-1.5593746297667259E+29</v>
      </c>
      <c r="GBR52" s="1847"/>
      <c r="GBS52" s="1847">
        <f t="shared" ref="GBS52" si="18774">-GBS51*$C$52</f>
        <v>-1.5983589955108939E+29</v>
      </c>
      <c r="GBT52" s="1847"/>
      <c r="GBU52" s="1847">
        <f t="shared" ref="GBU52" si="18775">-GBU51*$C$52</f>
        <v>-1.638317970398666E+29</v>
      </c>
      <c r="GBV52" s="1847"/>
      <c r="GBW52" s="1847">
        <f t="shared" ref="GBW52" si="18776">-GBW51*$C$52</f>
        <v>-1.6792759196586326E+29</v>
      </c>
      <c r="GBX52" s="1847"/>
      <c r="GBY52" s="1847">
        <f t="shared" ref="GBY52" si="18777">-GBY51*$C$52</f>
        <v>-1.7212578176500983E+29</v>
      </c>
      <c r="GBZ52" s="1847"/>
      <c r="GCA52" s="1847">
        <f t="shared" ref="GCA52" si="18778">-GCA51*$C$52</f>
        <v>-1.7642892630913507E+29</v>
      </c>
      <c r="GCB52" s="1847"/>
      <c r="GCC52" s="1847">
        <f t="shared" ref="GCC52" si="18779">-GCC51*$C$52</f>
        <v>-1.8083964946686345E+29</v>
      </c>
      <c r="GCD52" s="1847"/>
      <c r="GCE52" s="1847">
        <f t="shared" ref="GCE52" si="18780">-GCE51*$C$52</f>
        <v>-1.8536064070353501E+29</v>
      </c>
      <c r="GCF52" s="1847"/>
      <c r="GCG52" s="1847">
        <f t="shared" ref="GCG52" si="18781">-GCG51*$C$52</f>
        <v>-1.8999465672112336E+29</v>
      </c>
      <c r="GCH52" s="1847"/>
      <c r="GCI52" s="1847">
        <f t="shared" ref="GCI52" si="18782">-GCI51*$C$52</f>
        <v>-1.9474452313915144E+29</v>
      </c>
      <c r="GCJ52" s="1847"/>
      <c r="GCK52" s="1847">
        <f t="shared" ref="GCK52" si="18783">-GCK51*$C$52</f>
        <v>-1.996131362176302E+29</v>
      </c>
      <c r="GCL52" s="1847"/>
      <c r="GCM52" s="1847">
        <f t="shared" ref="GCM52" si="18784">-GCM51*$C$52</f>
        <v>-2.0460346462307094E+29</v>
      </c>
      <c r="GCN52" s="1847"/>
      <c r="GCO52" s="1847">
        <f t="shared" ref="GCO52" si="18785">-GCO51*$C$52</f>
        <v>-2.0971855123864769E+29</v>
      </c>
      <c r="GCP52" s="1847"/>
      <c r="GCQ52" s="1847">
        <f t="shared" ref="GCQ52" si="18786">-GCQ51*$C$52</f>
        <v>-2.1496151501961386E+29</v>
      </c>
      <c r="GCR52" s="1847"/>
      <c r="GCS52" s="1847">
        <f t="shared" ref="GCS52" si="18787">-GCS51*$C$52</f>
        <v>-2.203355528951042E+29</v>
      </c>
      <c r="GCT52" s="1847"/>
      <c r="GCU52" s="1847">
        <f t="shared" ref="GCU52" si="18788">-GCU51*$C$52</f>
        <v>-2.2584394171748178E+29</v>
      </c>
      <c r="GCV52" s="1847"/>
      <c r="GCW52" s="1847">
        <f t="shared" ref="GCW52" si="18789">-GCW51*$C$52</f>
        <v>-2.3149004026041882E+29</v>
      </c>
      <c r="GCX52" s="1847"/>
      <c r="GCY52" s="1847">
        <f t="shared" ref="GCY52" si="18790">-GCY51*$C$52</f>
        <v>-2.3727729126692927E+29</v>
      </c>
      <c r="GCZ52" s="1847"/>
      <c r="GDA52" s="1847">
        <f t="shared" ref="GDA52" si="18791">-GDA51*$C$52</f>
        <v>-2.4320922354860246E+29</v>
      </c>
      <c r="GDB52" s="1847"/>
      <c r="GDC52" s="1847">
        <f t="shared" ref="GDC52" si="18792">-GDC51*$C$52</f>
        <v>-2.492894541373175E+29</v>
      </c>
      <c r="GDD52" s="1847"/>
      <c r="GDE52" s="1847">
        <f t="shared" ref="GDE52" si="18793">-GDE51*$C$52</f>
        <v>-2.5552169049075041E+29</v>
      </c>
      <c r="GDF52" s="1847"/>
      <c r="GDG52" s="1847">
        <f t="shared" ref="GDG52" si="18794">-GDG51*$C$52</f>
        <v>-2.6190973275301916E+29</v>
      </c>
      <c r="GDH52" s="1847"/>
      <c r="GDI52" s="1847">
        <f t="shared" ref="GDI52" si="18795">-GDI51*$C$52</f>
        <v>-2.6845747607184461E+29</v>
      </c>
      <c r="GDJ52" s="1847"/>
      <c r="GDK52" s="1847">
        <f t="shared" ref="GDK52" si="18796">-GDK51*$C$52</f>
        <v>-2.7516891297364068E+29</v>
      </c>
      <c r="GDL52" s="1847"/>
      <c r="GDM52" s="1847">
        <f t="shared" ref="GDM52" si="18797">-GDM51*$C$52</f>
        <v>-2.8204813579798168E+29</v>
      </c>
      <c r="GDN52" s="1847"/>
      <c r="GDO52" s="1847">
        <f t="shared" ref="GDO52" si="18798">-GDO51*$C$52</f>
        <v>-2.8909933919293118E+29</v>
      </c>
      <c r="GDP52" s="1847"/>
      <c r="GDQ52" s="1847">
        <f t="shared" ref="GDQ52" si="18799">-GDQ51*$C$52</f>
        <v>-2.9632682267275444E+29</v>
      </c>
      <c r="GDR52" s="1847"/>
      <c r="GDS52" s="1847">
        <f t="shared" ref="GDS52" si="18800">-GDS51*$C$52</f>
        <v>-3.0373499323957327E+29</v>
      </c>
      <c r="GDT52" s="1847"/>
      <c r="GDU52" s="1847">
        <f t="shared" ref="GDU52" si="18801">-GDU51*$C$52</f>
        <v>-3.1132836807056257E+29</v>
      </c>
      <c r="GDV52" s="1847"/>
      <c r="GDW52" s="1847">
        <f t="shared" ref="GDW52" si="18802">-GDW51*$C$52</f>
        <v>-3.191115772723266E+29</v>
      </c>
      <c r="GDX52" s="1847"/>
      <c r="GDY52" s="1847">
        <f t="shared" ref="GDY52" si="18803">-GDY51*$C$52</f>
        <v>-3.2708936670413471E+29</v>
      </c>
      <c r="GDZ52" s="1847"/>
      <c r="GEA52" s="1847">
        <f t="shared" ref="GEA52" si="18804">-GEA51*$C$52</f>
        <v>-3.3526660087173806E+29</v>
      </c>
      <c r="GEB52" s="1847"/>
      <c r="GEC52" s="1847">
        <f t="shared" ref="GEC52" si="18805">-GEC51*$C$52</f>
        <v>-3.436482658935315E+29</v>
      </c>
      <c r="GED52" s="1847"/>
      <c r="GEE52" s="1847">
        <f t="shared" ref="GEE52" si="18806">-GEE51*$C$52</f>
        <v>-3.5223947254086978E+29</v>
      </c>
      <c r="GEF52" s="1847"/>
      <c r="GEG52" s="1847">
        <f t="shared" ref="GEG52" si="18807">-GEG51*$C$52</f>
        <v>-3.6104545935439151E+29</v>
      </c>
      <c r="GEH52" s="1847"/>
      <c r="GEI52" s="1847">
        <f t="shared" ref="GEI52" si="18808">-GEI51*$C$52</f>
        <v>-3.7007159583825125E+29</v>
      </c>
      <c r="GEJ52" s="1847"/>
      <c r="GEK52" s="1847">
        <f t="shared" ref="GEK52" si="18809">-GEK51*$C$52</f>
        <v>-3.7932338573420749E+29</v>
      </c>
      <c r="GEL52" s="1847"/>
      <c r="GEM52" s="1847">
        <f t="shared" ref="GEM52" si="18810">-GEM51*$C$52</f>
        <v>-3.8880647037756262E+29</v>
      </c>
      <c r="GEN52" s="1847"/>
      <c r="GEO52" s="1847">
        <f t="shared" ref="GEO52" si="18811">-GEO51*$C$52</f>
        <v>-3.9852663213700163E+29</v>
      </c>
      <c r="GEP52" s="1847"/>
      <c r="GEQ52" s="1847">
        <f t="shared" ref="GEQ52" si="18812">-GEQ51*$C$52</f>
        <v>-4.0848979794042666E+29</v>
      </c>
      <c r="GER52" s="1847"/>
      <c r="GES52" s="1847">
        <f t="shared" ref="GES52" si="18813">-GES51*$C$52</f>
        <v>-4.1870204288893728E+29</v>
      </c>
      <c r="GET52" s="1847"/>
      <c r="GEU52" s="1847">
        <f t="shared" ref="GEU52" si="18814">-GEU51*$C$52</f>
        <v>-4.2916959396116071E+29</v>
      </c>
      <c r="GEV52" s="1847"/>
      <c r="GEW52" s="1847">
        <f t="shared" ref="GEW52" si="18815">-GEW51*$C$52</f>
        <v>-4.3989883381018971E+29</v>
      </c>
      <c r="GEX52" s="1847"/>
      <c r="GEY52" s="1847">
        <f t="shared" ref="GEY52" si="18816">-GEY51*$C$52</f>
        <v>-4.5089630465544438E+29</v>
      </c>
      <c r="GEZ52" s="1847"/>
      <c r="GFA52" s="1847">
        <f t="shared" ref="GFA52" si="18817">-GFA51*$C$52</f>
        <v>-4.6216871227183046E+29</v>
      </c>
      <c r="GFB52" s="1847"/>
      <c r="GFC52" s="1847">
        <f t="shared" ref="GFC52" si="18818">-GFC51*$C$52</f>
        <v>-4.7372293007862618E+29</v>
      </c>
      <c r="GFD52" s="1847"/>
      <c r="GFE52" s="1847">
        <f t="shared" ref="GFE52" si="18819">-GFE51*$C$52</f>
        <v>-4.8556600333059178E+29</v>
      </c>
      <c r="GFF52" s="1847"/>
      <c r="GFG52" s="1847">
        <f t="shared" ref="GFG52" si="18820">-GFG51*$C$52</f>
        <v>-4.9770515341385655E+29</v>
      </c>
      <c r="GFH52" s="1847"/>
      <c r="GFI52" s="1847">
        <f t="shared" ref="GFI52" si="18821">-GFI51*$C$52</f>
        <v>-5.1014778224920289E+29</v>
      </c>
      <c r="GFJ52" s="1847"/>
      <c r="GFK52" s="1847">
        <f t="shared" ref="GFK52" si="18822">-GFK51*$C$52</f>
        <v>-5.2290147680543295E+29</v>
      </c>
      <c r="GFL52" s="1847"/>
      <c r="GFM52" s="1847">
        <f t="shared" ref="GFM52" si="18823">-GFM51*$C$52</f>
        <v>-5.3597401372556874E+29</v>
      </c>
      <c r="GFN52" s="1847"/>
      <c r="GFO52" s="1847">
        <f t="shared" ref="GFO52" si="18824">-GFO51*$C$52</f>
        <v>-5.4937336406870792E+29</v>
      </c>
      <c r="GFP52" s="1847"/>
      <c r="GFQ52" s="1847">
        <f t="shared" ref="GFQ52" si="18825">-GFQ51*$C$52</f>
        <v>-5.6310769817042557E+29</v>
      </c>
      <c r="GFR52" s="1847"/>
      <c r="GFS52" s="1847">
        <f t="shared" ref="GFS52" si="18826">-GFS51*$C$52</f>
        <v>-5.7718539062468618E+29</v>
      </c>
      <c r="GFT52" s="1847"/>
      <c r="GFU52" s="1847">
        <f t="shared" ref="GFU52" si="18827">-GFU51*$C$52</f>
        <v>-5.9161502539030331E+29</v>
      </c>
      <c r="GFV52" s="1847"/>
      <c r="GFW52" s="1847">
        <f t="shared" ref="GFW52" si="18828">-GFW51*$C$52</f>
        <v>-6.0640540102506085E+29</v>
      </c>
      <c r="GFX52" s="1847"/>
      <c r="GFY52" s="1847">
        <f t="shared" ref="GFY52" si="18829">-GFY51*$C$52</f>
        <v>-6.2156553605068732E+29</v>
      </c>
      <c r="GFZ52" s="1847"/>
      <c r="GGA52" s="1847">
        <f t="shared" ref="GGA52" si="18830">-GGA51*$C$52</f>
        <v>-6.3710467445195442E+29</v>
      </c>
      <c r="GGB52" s="1847"/>
      <c r="GGC52" s="1847">
        <f t="shared" ref="GGC52" si="18831">-GGC51*$C$52</f>
        <v>-6.5303229131325329E+29</v>
      </c>
      <c r="GGD52" s="1847"/>
      <c r="GGE52" s="1847">
        <f t="shared" ref="GGE52" si="18832">-GGE51*$C$52</f>
        <v>-6.6935809859608456E+29</v>
      </c>
      <c r="GGF52" s="1847"/>
      <c r="GGG52" s="1847">
        <f t="shared" ref="GGG52" si="18833">-GGG51*$C$52</f>
        <v>-6.8609205106098665E+29</v>
      </c>
      <c r="GGH52" s="1847"/>
      <c r="GGI52" s="1847">
        <f t="shared" ref="GGI52" si="18834">-GGI51*$C$52</f>
        <v>-7.0324435233751132E+29</v>
      </c>
      <c r="GGJ52" s="1847"/>
      <c r="GGK52" s="1847">
        <f t="shared" ref="GGK52" si="18835">-GGK51*$C$52</f>
        <v>-7.2082546114594899E+29</v>
      </c>
      <c r="GGL52" s="1847"/>
      <c r="GGM52" s="1847">
        <f t="shared" ref="GGM52" si="18836">-GGM51*$C$52</f>
        <v>-7.3884609767459764E+29</v>
      </c>
      <c r="GGN52" s="1847"/>
      <c r="GGO52" s="1847">
        <f t="shared" ref="GGO52" si="18837">-GGO51*$C$52</f>
        <v>-7.5731725011646248E+29</v>
      </c>
      <c r="GGP52" s="1847"/>
      <c r="GGQ52" s="1847">
        <f t="shared" ref="GGQ52" si="18838">-GGQ51*$C$52</f>
        <v>-7.7625018136937392E+29</v>
      </c>
      <c r="GGR52" s="1847"/>
      <c r="GGS52" s="1847">
        <f t="shared" ref="GGS52" si="18839">-GGS51*$C$52</f>
        <v>-7.9565643590360824E+29</v>
      </c>
      <c r="GGT52" s="1847"/>
      <c r="GGU52" s="1847">
        <f t="shared" ref="GGU52" si="18840">-GGU51*$C$52</f>
        <v>-8.1554784680119842E+29</v>
      </c>
      <c r="GGV52" s="1847"/>
      <c r="GGW52" s="1847">
        <f t="shared" ref="GGW52" si="18841">-GGW51*$C$52</f>
        <v>-8.3593654297122829E+29</v>
      </c>
      <c r="GGX52" s="1847"/>
      <c r="GGY52" s="1847">
        <f t="shared" ref="GGY52" si="18842">-GGY51*$C$52</f>
        <v>-8.5683495654550896E+29</v>
      </c>
      <c r="GGZ52" s="1847"/>
      <c r="GHA52" s="1847">
        <f t="shared" ref="GHA52" si="18843">-GHA51*$C$52</f>
        <v>-8.7825583045914667E+29</v>
      </c>
      <c r="GHB52" s="1847"/>
      <c r="GHC52" s="1847">
        <f t="shared" ref="GHC52" si="18844">-GHC51*$C$52</f>
        <v>-9.0021222622062531E+29</v>
      </c>
      <c r="GHD52" s="1847"/>
      <c r="GHE52" s="1847">
        <f t="shared" ref="GHE52" si="18845">-GHE51*$C$52</f>
        <v>-9.2271753187614089E+29</v>
      </c>
      <c r="GHF52" s="1847"/>
      <c r="GHG52" s="1847">
        <f t="shared" ref="GHG52" si="18846">-GHG51*$C$52</f>
        <v>-9.457854701730444E+29</v>
      </c>
      <c r="GHH52" s="1847"/>
      <c r="GHI52" s="1847">
        <f t="shared" ref="GHI52" si="18847">-GHI51*$C$52</f>
        <v>-9.6943010692737038E+29</v>
      </c>
      <c r="GHJ52" s="1847"/>
      <c r="GHK52" s="1847">
        <f t="shared" ref="GHK52" si="18848">-GHK51*$C$52</f>
        <v>-9.9366585960055449E+29</v>
      </c>
      <c r="GHL52" s="1847"/>
      <c r="GHM52" s="1847">
        <f t="shared" ref="GHM52" si="18849">-GHM51*$C$52</f>
        <v>-1.0185075060905683E+30</v>
      </c>
      <c r="GHN52" s="1847"/>
      <c r="GHO52" s="1847">
        <f t="shared" ref="GHO52" si="18850">-GHO51*$C$52</f>
        <v>-1.0439701937428325E+30</v>
      </c>
      <c r="GHP52" s="1847"/>
      <c r="GHQ52" s="1847">
        <f t="shared" ref="GHQ52" si="18851">-GHQ51*$C$52</f>
        <v>-1.0700694485864032E+30</v>
      </c>
      <c r="GHR52" s="1847"/>
      <c r="GHS52" s="1847">
        <f t="shared" ref="GHS52" si="18852">-GHS51*$C$52</f>
        <v>-1.0968211848010633E+30</v>
      </c>
      <c r="GHT52" s="1847"/>
      <c r="GHU52" s="1847">
        <f t="shared" ref="GHU52" si="18853">-GHU51*$C$52</f>
        <v>-1.1242417144210898E+30</v>
      </c>
      <c r="GHV52" s="1847"/>
      <c r="GHW52" s="1847">
        <f t="shared" ref="GHW52" si="18854">-GHW51*$C$52</f>
        <v>-1.1523477572816169E+30</v>
      </c>
      <c r="GHX52" s="1847"/>
      <c r="GHY52" s="1847">
        <f t="shared" ref="GHY52" si="18855">-GHY51*$C$52</f>
        <v>-1.1811564512136572E+30</v>
      </c>
      <c r="GHZ52" s="1847"/>
      <c r="GIA52" s="1847">
        <f t="shared" ref="GIA52" si="18856">-GIA51*$C$52</f>
        <v>-1.2106853624939985E+30</v>
      </c>
      <c r="GIB52" s="1847"/>
      <c r="GIC52" s="1847">
        <f t="shared" ref="GIC52" si="18857">-GIC51*$C$52</f>
        <v>-1.2409524965563484E+30</v>
      </c>
      <c r="GID52" s="1847"/>
      <c r="GIE52" s="1847">
        <f t="shared" ref="GIE52" si="18858">-GIE51*$C$52</f>
        <v>-1.2719763089702569E+30</v>
      </c>
      <c r="GIF52" s="1847"/>
      <c r="GIG52" s="1847">
        <f t="shared" ref="GIG52" si="18859">-GIG51*$C$52</f>
        <v>-1.3037757166945133E+30</v>
      </c>
      <c r="GIH52" s="1847"/>
      <c r="GII52" s="1847">
        <f t="shared" ref="GII52" si="18860">-GII51*$C$52</f>
        <v>-1.3363701096118761E+30</v>
      </c>
      <c r="GIJ52" s="1847"/>
      <c r="GIK52" s="1847">
        <f t="shared" ref="GIK52" si="18861">-GIK51*$C$52</f>
        <v>-1.369779362352173E+30</v>
      </c>
      <c r="GIL52" s="1847"/>
      <c r="GIM52" s="1847">
        <f t="shared" ref="GIM52" si="18862">-GIM51*$C$52</f>
        <v>-1.4040238464109771E+30</v>
      </c>
      <c r="GIN52" s="1847"/>
      <c r="GIO52" s="1847">
        <f t="shared" ref="GIO52" si="18863">-GIO51*$C$52</f>
        <v>-1.4391244425712515E+30</v>
      </c>
      <c r="GIP52" s="1847"/>
      <c r="GIQ52" s="1847">
        <f t="shared" ref="GIQ52" si="18864">-GIQ51*$C$52</f>
        <v>-1.4751025536355325E+30</v>
      </c>
      <c r="GIR52" s="1847"/>
      <c r="GIS52" s="1847">
        <f t="shared" ref="GIS52" si="18865">-GIS51*$C$52</f>
        <v>-1.5119801174764207E+30</v>
      </c>
      <c r="GIT52" s="1847"/>
      <c r="GIU52" s="1847">
        <f t="shared" ref="GIU52" si="18866">-GIU51*$C$52</f>
        <v>-1.549779620413331E+30</v>
      </c>
      <c r="GIV52" s="1847"/>
      <c r="GIW52" s="1847">
        <f t="shared" ref="GIW52" si="18867">-GIW51*$C$52</f>
        <v>-1.5885241109236642E+30</v>
      </c>
      <c r="GIX52" s="1847"/>
      <c r="GIY52" s="1847">
        <f t="shared" ref="GIY52" si="18868">-GIY51*$C$52</f>
        <v>-1.6282372136967556E+30</v>
      </c>
      <c r="GIZ52" s="1847"/>
      <c r="GJA52" s="1847">
        <f t="shared" ref="GJA52" si="18869">-GJA51*$C$52</f>
        <v>-1.6689431440391742E+30</v>
      </c>
      <c r="GJB52" s="1847"/>
      <c r="GJC52" s="1847">
        <f t="shared" ref="GJC52" si="18870">-GJC51*$C$52</f>
        <v>-1.7106667226401535E+30</v>
      </c>
      <c r="GJD52" s="1847"/>
      <c r="GJE52" s="1847">
        <f t="shared" ref="GJE52" si="18871">-GJE51*$C$52</f>
        <v>-1.7534333907061573E+30</v>
      </c>
      <c r="GJF52" s="1847"/>
      <c r="GJG52" s="1847">
        <f t="shared" ref="GJG52" si="18872">-GJG51*$C$52</f>
        <v>-1.797269225473811E+30</v>
      </c>
      <c r="GJH52" s="1847"/>
      <c r="GJI52" s="1847">
        <f t="shared" ref="GJI52" si="18873">-GJI51*$C$52</f>
        <v>-1.842200956110656E+30</v>
      </c>
      <c r="GJJ52" s="1847"/>
      <c r="GJK52" s="1847">
        <f t="shared" ref="GJK52" si="18874">-GJK51*$C$52</f>
        <v>-1.8882559800134224E+30</v>
      </c>
      <c r="GJL52" s="1847"/>
      <c r="GJM52" s="1847">
        <f t="shared" ref="GJM52" si="18875">-GJM51*$C$52</f>
        <v>-1.9354623795137579E+30</v>
      </c>
      <c r="GJN52" s="1847"/>
      <c r="GJO52" s="1847">
        <f t="shared" ref="GJO52" si="18876">-GJO51*$C$52</f>
        <v>-1.9838489390016017E+30</v>
      </c>
      <c r="GJP52" s="1847"/>
      <c r="GJQ52" s="1847">
        <f t="shared" ref="GJQ52" si="18877">-GJQ51*$C$52</f>
        <v>-2.0334451624766417E+30</v>
      </c>
      <c r="GJR52" s="1847"/>
      <c r="GJS52" s="1847">
        <f t="shared" ref="GJS52" si="18878">-GJS51*$C$52</f>
        <v>-2.0842812915385575E+30</v>
      </c>
      <c r="GJT52" s="1847"/>
      <c r="GJU52" s="1847">
        <f t="shared" ref="GJU52" si="18879">-GJU51*$C$52</f>
        <v>-2.1363883238270214E+30</v>
      </c>
      <c r="GJV52" s="1847"/>
      <c r="GJW52" s="1847">
        <f t="shared" ref="GJW52" si="18880">-GJW51*$C$52</f>
        <v>-2.1897980319226968E+30</v>
      </c>
      <c r="GJX52" s="1847"/>
      <c r="GJY52" s="1847">
        <f t="shared" ref="GJY52" si="18881">-GJY51*$C$52</f>
        <v>-2.2445429827207641E+30</v>
      </c>
      <c r="GJZ52" s="1847"/>
      <c r="GKA52" s="1847">
        <f t="shared" ref="GKA52" si="18882">-GKA51*$C$52</f>
        <v>-2.3006565572887831E+30</v>
      </c>
      <c r="GKB52" s="1847"/>
      <c r="GKC52" s="1847">
        <f t="shared" ref="GKC52" si="18883">-GKC51*$C$52</f>
        <v>-2.3581729712210023E+30</v>
      </c>
      <c r="GKD52" s="1847"/>
      <c r="GKE52" s="1847">
        <f t="shared" ref="GKE52" si="18884">-GKE51*$C$52</f>
        <v>-2.4171272955015271E+30</v>
      </c>
      <c r="GKF52" s="1847"/>
      <c r="GKG52" s="1847">
        <f t="shared" ref="GKG52" si="18885">-GKG51*$C$52</f>
        <v>-2.4775554778890652E+30</v>
      </c>
      <c r="GKH52" s="1847"/>
      <c r="GKI52" s="1847">
        <f t="shared" ref="GKI52" si="18886">-GKI51*$C$52</f>
        <v>-2.5394943648362919E+30</v>
      </c>
      <c r="GKJ52" s="1847"/>
      <c r="GKK52" s="1847">
        <f t="shared" ref="GKK52" si="18887">-GKK51*$C$52</f>
        <v>-2.6029817239571989E+30</v>
      </c>
      <c r="GKL52" s="1847"/>
      <c r="GKM52" s="1847">
        <f t="shared" ref="GKM52" si="18888">-GKM51*$C$52</f>
        <v>-2.6680562670561285E+30</v>
      </c>
      <c r="GKN52" s="1847"/>
      <c r="GKO52" s="1847">
        <f t="shared" ref="GKO52" si="18889">-GKO51*$C$52</f>
        <v>-2.7347576737325315E+30</v>
      </c>
      <c r="GKP52" s="1847"/>
      <c r="GKQ52" s="1847">
        <f t="shared" ref="GKQ52" si="18890">-GKQ51*$C$52</f>
        <v>-2.8031266155758445E+30</v>
      </c>
      <c r="GKR52" s="1847"/>
      <c r="GKS52" s="1847">
        <f t="shared" ref="GKS52" si="18891">-GKS51*$C$52</f>
        <v>-2.8732047809652402E+30</v>
      </c>
      <c r="GKT52" s="1847"/>
      <c r="GKU52" s="1847">
        <f t="shared" ref="GKU52" si="18892">-GKU51*$C$52</f>
        <v>-2.9450349004893709E+30</v>
      </c>
      <c r="GKV52" s="1847"/>
      <c r="GKW52" s="1847">
        <f t="shared" ref="GKW52" si="18893">-GKW51*$C$52</f>
        <v>-3.018660773001605E+30</v>
      </c>
      <c r="GKX52" s="1847"/>
      <c r="GKY52" s="1847">
        <f t="shared" ref="GKY52" si="18894">-GKY51*$C$52</f>
        <v>-3.094127292326645E+30</v>
      </c>
      <c r="GKZ52" s="1847"/>
      <c r="GLA52" s="1847">
        <f t="shared" ref="GLA52" si="18895">-GLA51*$C$52</f>
        <v>-3.171480474634811E+30</v>
      </c>
      <c r="GLB52" s="1847"/>
      <c r="GLC52" s="1847">
        <f t="shared" ref="GLC52" si="18896">-GLC51*$C$52</f>
        <v>-3.250767486500681E+30</v>
      </c>
      <c r="GLD52" s="1847"/>
      <c r="GLE52" s="1847">
        <f t="shared" ref="GLE52" si="18897">-GLE51*$C$52</f>
        <v>-3.3320366736631979E+30</v>
      </c>
      <c r="GLF52" s="1847"/>
      <c r="GLG52" s="1847">
        <f t="shared" ref="GLG52" si="18898">-GLG51*$C$52</f>
        <v>-3.4153375905047778E+30</v>
      </c>
      <c r="GLH52" s="1847"/>
      <c r="GLI52" s="1847">
        <f t="shared" ref="GLI52" si="18899">-GLI51*$C$52</f>
        <v>-3.5007210302673971E+30</v>
      </c>
      <c r="GLJ52" s="1847"/>
      <c r="GLK52" s="1847">
        <f t="shared" ref="GLK52" si="18900">-GLK51*$C$52</f>
        <v>-3.5882390560240817E+30</v>
      </c>
      <c r="GLL52" s="1847"/>
      <c r="GLM52" s="1847">
        <f t="shared" ref="GLM52" si="18901">-GLM51*$C$52</f>
        <v>-3.6779450324246832E+30</v>
      </c>
      <c r="GLN52" s="1847"/>
      <c r="GLO52" s="1847">
        <f t="shared" ref="GLO52" si="18902">-GLO51*$C$52</f>
        <v>-3.7698936582352997E+30</v>
      </c>
      <c r="GLP52" s="1847"/>
      <c r="GLQ52" s="1847">
        <f t="shared" ref="GLQ52" si="18903">-GLQ51*$C$52</f>
        <v>-3.8641409996911819E+30</v>
      </c>
      <c r="GLR52" s="1847"/>
      <c r="GLS52" s="1847">
        <f t="shared" ref="GLS52" si="18904">-GLS51*$C$52</f>
        <v>-3.9607445246834609E+30</v>
      </c>
      <c r="GLT52" s="1847"/>
      <c r="GLU52" s="1847">
        <f t="shared" ref="GLU52" si="18905">-GLU51*$C$52</f>
        <v>-4.0597631378005469E+30</v>
      </c>
      <c r="GLV52" s="1847"/>
      <c r="GLW52" s="1847">
        <f t="shared" ref="GLW52" si="18906">-GLW51*$C$52</f>
        <v>-4.1612572162455603E+30</v>
      </c>
      <c r="GLX52" s="1847"/>
      <c r="GLY52" s="1847">
        <f t="shared" ref="GLY52" si="18907">-GLY51*$C$52</f>
        <v>-4.2652886466516992E+30</v>
      </c>
      <c r="GLZ52" s="1847"/>
      <c r="GMA52" s="1847">
        <f t="shared" ref="GMA52" si="18908">-GMA51*$C$52</f>
        <v>-4.3719208628179913E+30</v>
      </c>
      <c r="GMB52" s="1847"/>
      <c r="GMC52" s="1847">
        <f t="shared" ref="GMC52" si="18909">-GMC51*$C$52</f>
        <v>-4.4812188843884408E+30</v>
      </c>
      <c r="GMD52" s="1847"/>
      <c r="GME52" s="1847">
        <f t="shared" ref="GME52" si="18910">-GME51*$C$52</f>
        <v>-4.5932493564981511E+30</v>
      </c>
      <c r="GMF52" s="1847"/>
      <c r="GMG52" s="1847">
        <f t="shared" ref="GMG52" si="18911">-GMG51*$C$52</f>
        <v>-4.7080805904106047E+30</v>
      </c>
      <c r="GMH52" s="1847"/>
      <c r="GMI52" s="1847">
        <f t="shared" ref="GMI52" si="18912">-GMI51*$C$52</f>
        <v>-4.8257826051708692E+30</v>
      </c>
      <c r="GMJ52" s="1847"/>
      <c r="GMK52" s="1847">
        <f t="shared" ref="GMK52" si="18913">-GMK51*$C$52</f>
        <v>-4.9464271703001405E+30</v>
      </c>
      <c r="GML52" s="1847"/>
      <c r="GMM52" s="1847">
        <f t="shared" ref="GMM52" si="18914">-GMM51*$C$52</f>
        <v>-5.0700878495576434E+30</v>
      </c>
      <c r="GMN52" s="1847"/>
      <c r="GMO52" s="1847">
        <f t="shared" ref="GMO52" si="18915">-GMO51*$C$52</f>
        <v>-5.1968400457965835E+30</v>
      </c>
      <c r="GMP52" s="1847"/>
      <c r="GMQ52" s="1847">
        <f t="shared" ref="GMQ52" si="18916">-GMQ51*$C$52</f>
        <v>-5.3267610469414977E+30</v>
      </c>
      <c r="GMR52" s="1847"/>
      <c r="GMS52" s="1847">
        <f t="shared" ref="GMS52" si="18917">-GMS51*$C$52</f>
        <v>-5.459930073115035E+30</v>
      </c>
      <c r="GMT52" s="1847"/>
      <c r="GMU52" s="1847">
        <f t="shared" ref="GMU52" si="18918">-GMU51*$C$52</f>
        <v>-5.5964283249429103E+30</v>
      </c>
      <c r="GMV52" s="1847"/>
      <c r="GMW52" s="1847">
        <f t="shared" ref="GMW52" si="18919">-GMW51*$C$52</f>
        <v>-5.7363390330664827E+30</v>
      </c>
      <c r="GMX52" s="1847"/>
      <c r="GMY52" s="1847">
        <f t="shared" ref="GMY52" si="18920">-GMY51*$C$52</f>
        <v>-5.8797475088931444E+30</v>
      </c>
      <c r="GMZ52" s="1847"/>
      <c r="GNA52" s="1847">
        <f t="shared" ref="GNA52" si="18921">-GNA51*$C$52</f>
        <v>-6.0267411966154724E+30</v>
      </c>
      <c r="GNB52" s="1847"/>
      <c r="GNC52" s="1847">
        <f t="shared" ref="GNC52" si="18922">-GNC51*$C$52</f>
        <v>-6.1774097265308589E+30</v>
      </c>
      <c r="GND52" s="1847"/>
      <c r="GNE52" s="1847">
        <f t="shared" ref="GNE52" si="18923">-GNE51*$C$52</f>
        <v>-6.3318449696941303E+30</v>
      </c>
      <c r="GNF52" s="1847"/>
      <c r="GNG52" s="1847">
        <f t="shared" ref="GNG52" si="18924">-GNG51*$C$52</f>
        <v>-6.4901410939364836E+30</v>
      </c>
      <c r="GNH52" s="1847"/>
      <c r="GNI52" s="1847">
        <f t="shared" ref="GNI52" si="18925">-GNI51*$C$52</f>
        <v>-6.6523946212848949E+30</v>
      </c>
      <c r="GNJ52" s="1847"/>
      <c r="GNK52" s="1847">
        <f t="shared" ref="GNK52" si="18926">-GNK51*$C$52</f>
        <v>-6.8187044868170164E+30</v>
      </c>
      <c r="GNL52" s="1847"/>
      <c r="GNM52" s="1847">
        <f t="shared" ref="GNM52" si="18927">-GNM51*$C$52</f>
        <v>-6.9891720989874415E+30</v>
      </c>
      <c r="GNN52" s="1847"/>
      <c r="GNO52" s="1847">
        <f t="shared" ref="GNO52" si="18928">-GNO51*$C$52</f>
        <v>-7.1639014014621266E+30</v>
      </c>
      <c r="GNP52" s="1847"/>
      <c r="GNQ52" s="1847">
        <f t="shared" ref="GNQ52" si="18929">-GNQ51*$C$52</f>
        <v>-7.3429989364986791E+30</v>
      </c>
      <c r="GNR52" s="1847"/>
      <c r="GNS52" s="1847">
        <f t="shared" ref="GNS52" si="18930">-GNS51*$C$52</f>
        <v>-7.5265739099111456E+30</v>
      </c>
      <c r="GNT52" s="1847"/>
      <c r="GNU52" s="1847">
        <f t="shared" ref="GNU52" si="18931">-GNU51*$C$52</f>
        <v>-7.7147382576589232E+30</v>
      </c>
      <c r="GNV52" s="1847"/>
      <c r="GNW52" s="1847">
        <f t="shared" ref="GNW52" si="18932">-GNW51*$C$52</f>
        <v>-7.9076067141003952E+30</v>
      </c>
      <c r="GNX52" s="1847"/>
      <c r="GNY52" s="1847">
        <f t="shared" ref="GNY52" si="18933">-GNY51*$C$52</f>
        <v>-8.1052968819529043E+30</v>
      </c>
      <c r="GNZ52" s="1847"/>
      <c r="GOA52" s="1847">
        <f t="shared" ref="GOA52" si="18934">-GOA51*$C$52</f>
        <v>-8.3079293040017257E+30</v>
      </c>
      <c r="GOB52" s="1847"/>
      <c r="GOC52" s="1847">
        <f t="shared" ref="GOC52" si="18935">-GOC51*$C$52</f>
        <v>-8.5156275366017684E+30</v>
      </c>
      <c r="GOD52" s="1847"/>
      <c r="GOE52" s="1847">
        <f t="shared" ref="GOE52" si="18936">-GOE51*$C$52</f>
        <v>-8.7285182250168118E+30</v>
      </c>
      <c r="GOF52" s="1847"/>
      <c r="GOG52" s="1847">
        <f t="shared" ref="GOG52" si="18937">-GOG51*$C$52</f>
        <v>-8.9467311806422317E+30</v>
      </c>
      <c r="GOH52" s="1847"/>
      <c r="GOI52" s="1847">
        <f t="shared" ref="GOI52" si="18938">-GOI51*$C$52</f>
        <v>-9.1703994601582871E+30</v>
      </c>
      <c r="GOJ52" s="1847"/>
      <c r="GOK52" s="1847">
        <f t="shared" ref="GOK52" si="18939">-GOK51*$C$52</f>
        <v>-9.3996594466622435E+30</v>
      </c>
      <c r="GOL52" s="1847"/>
      <c r="GOM52" s="1847">
        <f t="shared" ref="GOM52" si="18940">-GOM51*$C$52</f>
        <v>-9.6346509328287989E+30</v>
      </c>
      <c r="GON52" s="1847"/>
      <c r="GOO52" s="1847">
        <f t="shared" ref="GOO52" si="18941">-GOO51*$C$52</f>
        <v>-9.8755172061495183E+30</v>
      </c>
      <c r="GOP52" s="1847"/>
      <c r="GOQ52" s="1847">
        <f t="shared" ref="GOQ52" si="18942">-GOQ51*$C$52</f>
        <v>-1.0122405136303255E+31</v>
      </c>
      <c r="GOR52" s="1847"/>
      <c r="GOS52" s="1847">
        <f t="shared" ref="GOS52" si="18943">-GOS51*$C$52</f>
        <v>-1.0375465264710836E+31</v>
      </c>
      <c r="GOT52" s="1847"/>
      <c r="GOU52" s="1847">
        <f t="shared" ref="GOU52" si="18944">-GOU51*$C$52</f>
        <v>-1.0634851896328607E+31</v>
      </c>
      <c r="GOV52" s="1847"/>
      <c r="GOW52" s="1847">
        <f t="shared" ref="GOW52" si="18945">-GOW51*$C$52</f>
        <v>-1.0900723193736821E+31</v>
      </c>
      <c r="GOX52" s="1847"/>
      <c r="GOY52" s="1847">
        <f t="shared" ref="GOY52" si="18946">-GOY51*$C$52</f>
        <v>-1.117324127358024E+31</v>
      </c>
      <c r="GOZ52" s="1847"/>
      <c r="GPA52" s="1847">
        <f t="shared" ref="GPA52" si="18947">-GPA51*$C$52</f>
        <v>-1.1452572305419744E+31</v>
      </c>
      <c r="GPB52" s="1847"/>
      <c r="GPC52" s="1847">
        <f t="shared" ref="GPC52" si="18948">-GPC51*$C$52</f>
        <v>-1.1738886613055237E+31</v>
      </c>
      <c r="GPD52" s="1847"/>
      <c r="GPE52" s="1847">
        <f t="shared" ref="GPE52" si="18949">-GPE51*$C$52</f>
        <v>-1.2032358778381617E+31</v>
      </c>
      <c r="GPF52" s="1847"/>
      <c r="GPG52" s="1847">
        <f t="shared" ref="GPG52" si="18950">-GPG51*$C$52</f>
        <v>-1.2333167747841155E+31</v>
      </c>
      <c r="GPH52" s="1847"/>
      <c r="GPI52" s="1847">
        <f t="shared" ref="GPI52" si="18951">-GPI51*$C$52</f>
        <v>-1.2641496941537183E+31</v>
      </c>
      <c r="GPJ52" s="1847"/>
      <c r="GPK52" s="1847">
        <f t="shared" ref="GPK52" si="18952">-GPK51*$C$52</f>
        <v>-1.2957534365075611E+31</v>
      </c>
      <c r="GPL52" s="1847"/>
      <c r="GPM52" s="1847">
        <f t="shared" ref="GPM52" si="18953">-GPM51*$C$52</f>
        <v>-1.32814727242025E+31</v>
      </c>
      <c r="GPN52" s="1847"/>
      <c r="GPO52" s="1847">
        <f t="shared" ref="GPO52" si="18954">-GPO51*$C$52</f>
        <v>-1.3613509542307562E+31</v>
      </c>
      <c r="GPP52" s="1847"/>
      <c r="GPQ52" s="1847">
        <f t="shared" ref="GPQ52" si="18955">-GPQ51*$C$52</f>
        <v>-1.3953847280865251E+31</v>
      </c>
      <c r="GPR52" s="1847"/>
      <c r="GPS52" s="1847">
        <f t="shared" ref="GPS52" si="18956">-GPS51*$C$52</f>
        <v>-1.4302693462886881E+31</v>
      </c>
      <c r="GPT52" s="1847"/>
      <c r="GPU52" s="1847">
        <f t="shared" ref="GPU52" si="18957">-GPU51*$C$52</f>
        <v>-1.4660260799459053E+31</v>
      </c>
      <c r="GPV52" s="1847"/>
      <c r="GPW52" s="1847">
        <f t="shared" ref="GPW52" si="18958">-GPW51*$C$52</f>
        <v>-1.5026767319445528E+31</v>
      </c>
      <c r="GPX52" s="1847"/>
      <c r="GPY52" s="1847">
        <f t="shared" ref="GPY52" si="18959">-GPY51*$C$52</f>
        <v>-1.5402436502431665E+31</v>
      </c>
      <c r="GPZ52" s="1847"/>
      <c r="GQA52" s="1847">
        <f t="shared" ref="GQA52" si="18960">-GQA51*$C$52</f>
        <v>-1.5787497414992454E+31</v>
      </c>
      <c r="GQB52" s="1847"/>
      <c r="GQC52" s="1847">
        <f t="shared" ref="GQC52" si="18961">-GQC51*$C$52</f>
        <v>-1.6182184850367264E+31</v>
      </c>
      <c r="GQD52" s="1847"/>
      <c r="GQE52" s="1847">
        <f t="shared" ref="GQE52" si="18962">-GQE51*$C$52</f>
        <v>-1.6586739471626445E+31</v>
      </c>
      <c r="GQF52" s="1847"/>
      <c r="GQG52" s="1847">
        <f t="shared" ref="GQG52" si="18963">-GQG51*$C$52</f>
        <v>-1.7001407958417104E+31</v>
      </c>
      <c r="GQH52" s="1847"/>
      <c r="GQI52" s="1847">
        <f t="shared" ref="GQI52" si="18964">-GQI51*$C$52</f>
        <v>-1.7426443157377531E+31</v>
      </c>
      <c r="GQJ52" s="1847"/>
      <c r="GQK52" s="1847">
        <f t="shared" ref="GQK52" si="18965">-GQK51*$C$52</f>
        <v>-1.7862104236311968E+31</v>
      </c>
      <c r="GQL52" s="1847"/>
      <c r="GQM52" s="1847">
        <f t="shared" ref="GQM52" si="18966">-GQM51*$C$52</f>
        <v>-1.8308656842219765E+31</v>
      </c>
      <c r="GQN52" s="1847"/>
      <c r="GQO52" s="1847">
        <f t="shared" ref="GQO52" si="18967">-GQO51*$C$52</f>
        <v>-1.8766373263275257E+31</v>
      </c>
      <c r="GQP52" s="1847"/>
      <c r="GQQ52" s="1847">
        <f t="shared" ref="GQQ52" si="18968">-GQQ51*$C$52</f>
        <v>-1.9235532594857138E+31</v>
      </c>
      <c r="GQR52" s="1847"/>
      <c r="GQS52" s="1847">
        <f t="shared" ref="GQS52" si="18969">-GQS51*$C$52</f>
        <v>-1.9716420909728565E+31</v>
      </c>
      <c r="GQT52" s="1847"/>
      <c r="GQU52" s="1847">
        <f t="shared" ref="GQU52" si="18970">-GQU51*$C$52</f>
        <v>-2.0209331432471776E+31</v>
      </c>
      <c r="GQV52" s="1847"/>
      <c r="GQW52" s="1847">
        <f t="shared" ref="GQW52" si="18971">-GQW51*$C$52</f>
        <v>-2.0714564718283567E+31</v>
      </c>
      <c r="GQX52" s="1847"/>
      <c r="GQY52" s="1847">
        <f t="shared" ref="GQY52" si="18972">-GQY51*$C$52</f>
        <v>-2.1232428836240653E+31</v>
      </c>
      <c r="GQZ52" s="1847"/>
      <c r="GRA52" s="1847">
        <f t="shared" ref="GRA52" si="18973">-GRA51*$C$52</f>
        <v>-2.1763239557146667E+31</v>
      </c>
      <c r="GRB52" s="1847"/>
      <c r="GRC52" s="1847">
        <f t="shared" ref="GRC52" si="18974">-GRC51*$C$52</f>
        <v>-2.2307320546075333E+31</v>
      </c>
      <c r="GRD52" s="1847"/>
      <c r="GRE52" s="1847">
        <f t="shared" ref="GRE52" si="18975">-GRE51*$C$52</f>
        <v>-2.2865003559727215E+31</v>
      </c>
      <c r="GRF52" s="1847"/>
      <c r="GRG52" s="1847">
        <f t="shared" ref="GRG52" si="18976">-GRG51*$C$52</f>
        <v>-2.3436628648720393E+31</v>
      </c>
      <c r="GRH52" s="1847"/>
      <c r="GRI52" s="1847">
        <f t="shared" ref="GRI52" si="18977">-GRI51*$C$52</f>
        <v>-2.4022544364938399E+31</v>
      </c>
      <c r="GRJ52" s="1847"/>
      <c r="GRK52" s="1847">
        <f t="shared" ref="GRK52" si="18978">-GRK51*$C$52</f>
        <v>-2.4623107974061857E+31</v>
      </c>
      <c r="GRL52" s="1847"/>
      <c r="GRM52" s="1847">
        <f t="shared" ref="GRM52" si="18979">-GRM51*$C$52</f>
        <v>-2.5238685673413399E+31</v>
      </c>
      <c r="GRN52" s="1847"/>
      <c r="GRO52" s="1847">
        <f t="shared" ref="GRO52" si="18980">-GRO51*$C$52</f>
        <v>-2.5869652815248734E+31</v>
      </c>
      <c r="GRP52" s="1847"/>
      <c r="GRQ52" s="1847">
        <f t="shared" ref="GRQ52" si="18981">-GRQ51*$C$52</f>
        <v>-2.6516394135629949E+31</v>
      </c>
      <c r="GRR52" s="1847"/>
      <c r="GRS52" s="1847">
        <f t="shared" ref="GRS52" si="18982">-GRS51*$C$52</f>
        <v>-2.7179303989020696E+31</v>
      </c>
      <c r="GRT52" s="1847"/>
      <c r="GRU52" s="1847">
        <f t="shared" ref="GRU52" si="18983">-GRU51*$C$52</f>
        <v>-2.7858786588746211E+31</v>
      </c>
      <c r="GRV52" s="1847"/>
      <c r="GRW52" s="1847">
        <f t="shared" ref="GRW52" si="18984">-GRW51*$C$52</f>
        <v>-2.8555256253464862E+31</v>
      </c>
      <c r="GRX52" s="1847"/>
      <c r="GRY52" s="1847">
        <f t="shared" ref="GRY52" si="18985">-GRY51*$C$52</f>
        <v>-2.926913765980148E+31</v>
      </c>
      <c r="GRZ52" s="1847"/>
      <c r="GSA52" s="1847">
        <f t="shared" ref="GSA52" si="18986">-GSA51*$C$52</f>
        <v>-3.0000866101296515E+31</v>
      </c>
      <c r="GSB52" s="1847"/>
      <c r="GSC52" s="1847">
        <f t="shared" ref="GSC52" si="18987">-GSC51*$C$52</f>
        <v>-3.0750887753828925E+31</v>
      </c>
      <c r="GSD52" s="1847"/>
      <c r="GSE52" s="1847">
        <f t="shared" ref="GSE52" si="18988">-GSE51*$C$52</f>
        <v>-3.1519659947674647E+31</v>
      </c>
      <c r="GSF52" s="1847"/>
      <c r="GSG52" s="1847">
        <f t="shared" ref="GSG52" si="18989">-GSG51*$C$52</f>
        <v>-3.230765144636651E+31</v>
      </c>
      <c r="GSH52" s="1847"/>
      <c r="GSI52" s="1847">
        <f t="shared" ref="GSI52" si="18990">-GSI51*$C$52</f>
        <v>-3.3115342732525669E+31</v>
      </c>
      <c r="GSJ52" s="1847"/>
      <c r="GSK52" s="1847">
        <f t="shared" ref="GSK52" si="18991">-GSK51*$C$52</f>
        <v>-3.3943226300838808E+31</v>
      </c>
      <c r="GSL52" s="1847"/>
      <c r="GSM52" s="1847">
        <f t="shared" ref="GSM52" si="18992">-GSM51*$C$52</f>
        <v>-3.4791806958359773E+31</v>
      </c>
      <c r="GSN52" s="1847"/>
      <c r="GSO52" s="1847">
        <f t="shared" ref="GSO52" si="18993">-GSO51*$C$52</f>
        <v>-3.5661602132318764E+31</v>
      </c>
      <c r="GSP52" s="1847"/>
      <c r="GSQ52" s="1847">
        <f t="shared" ref="GSQ52" si="18994">-GSQ51*$C$52</f>
        <v>-3.6553142185626731E+31</v>
      </c>
      <c r="GSR52" s="1847"/>
      <c r="GSS52" s="1847">
        <f t="shared" ref="GSS52" si="18995">-GSS51*$C$52</f>
        <v>-3.7466970740267397E+31</v>
      </c>
      <c r="GST52" s="1847"/>
      <c r="GSU52" s="1847">
        <f t="shared" ref="GSU52" si="18996">-GSU51*$C$52</f>
        <v>-3.840364500877408E+31</v>
      </c>
      <c r="GSV52" s="1847"/>
      <c r="GSW52" s="1847">
        <f t="shared" ref="GSW52" si="18997">-GSW51*$C$52</f>
        <v>-3.9363736133993428E+31</v>
      </c>
      <c r="GSX52" s="1847"/>
      <c r="GSY52" s="1847">
        <f t="shared" ref="GSY52" si="18998">-GSY51*$C$52</f>
        <v>-4.034782953734326E+31</v>
      </c>
      <c r="GSZ52" s="1847"/>
      <c r="GTA52" s="1847">
        <f t="shared" ref="GTA52" si="18999">-GTA51*$C$52</f>
        <v>-4.135652527577684E+31</v>
      </c>
      <c r="GTB52" s="1847"/>
      <c r="GTC52" s="1847">
        <f t="shared" ref="GTC52" si="19000">-GTC51*$C$52</f>
        <v>-4.2390438407671259E+31</v>
      </c>
      <c r="GTD52" s="1847"/>
      <c r="GTE52" s="1847">
        <f t="shared" ref="GTE52" si="19001">-GTE51*$C$52</f>
        <v>-4.3450199367863041E+31</v>
      </c>
      <c r="GTF52" s="1847"/>
      <c r="GTG52" s="1847">
        <f t="shared" ref="GTG52" si="19002">-GTG51*$C$52</f>
        <v>-4.4536454352059613E+31</v>
      </c>
      <c r="GTH52" s="1847"/>
      <c r="GTI52" s="1847">
        <f t="shared" ref="GTI52" si="19003">-GTI51*$C$52</f>
        <v>-4.5649865710861098E+31</v>
      </c>
      <c r="GTJ52" s="1847"/>
      <c r="GTK52" s="1847">
        <f t="shared" ref="GTK52" si="19004">-GTK51*$C$52</f>
        <v>-4.6791112353632625E+31</v>
      </c>
      <c r="GTL52" s="1847"/>
      <c r="GTM52" s="1847">
        <f t="shared" ref="GTM52" si="19005">-GTM51*$C$52</f>
        <v>-4.7960890162473433E+31</v>
      </c>
      <c r="GTN52" s="1847"/>
      <c r="GTO52" s="1847">
        <f t="shared" ref="GTO52" si="19006">-GTO51*$C$52</f>
        <v>-4.9159912416535265E+31</v>
      </c>
      <c r="GTP52" s="1847"/>
      <c r="GTQ52" s="1847">
        <f t="shared" ref="GTQ52" si="19007">-GTQ51*$C$52</f>
        <v>-5.0388910226948638E+31</v>
      </c>
      <c r="GTR52" s="1847"/>
      <c r="GTS52" s="1847">
        <f t="shared" ref="GTS52" si="19008">-GTS51*$C$52</f>
        <v>-5.1648632982622354E+31</v>
      </c>
      <c r="GTT52" s="1847"/>
      <c r="GTU52" s="1847">
        <f t="shared" ref="GTU52" si="19009">-GTU51*$C$52</f>
        <v>-5.2939848807187913E+31</v>
      </c>
      <c r="GTV52" s="1847"/>
      <c r="GTW52" s="1847">
        <f t="shared" ref="GTW52" si="19010">-GTW51*$C$52</f>
        <v>-5.4263345027367605E+31</v>
      </c>
      <c r="GTX52" s="1847"/>
      <c r="GTY52" s="1847">
        <f t="shared" ref="GTY52" si="19011">-GTY51*$C$52</f>
        <v>-5.5619928653051792E+31</v>
      </c>
      <c r="GTZ52" s="1847"/>
      <c r="GUA52" s="1847">
        <f t="shared" ref="GUA52" si="19012">-GUA51*$C$52</f>
        <v>-5.7010426869378083E+31</v>
      </c>
      <c r="GUB52" s="1847"/>
      <c r="GUC52" s="1847">
        <f t="shared" ref="GUC52" si="19013">-GUC51*$C$52</f>
        <v>-5.843568754111253E+31</v>
      </c>
      <c r="GUD52" s="1847"/>
      <c r="GUE52" s="1847">
        <f t="shared" ref="GUE52" si="19014">-GUE51*$C$52</f>
        <v>-5.9896579729640341E+31</v>
      </c>
      <c r="GUF52" s="1847"/>
      <c r="GUG52" s="1847">
        <f t="shared" ref="GUG52" si="19015">-GUG51*$C$52</f>
        <v>-6.1393994222881342E+31</v>
      </c>
      <c r="GUH52" s="1847"/>
      <c r="GUI52" s="1847">
        <f t="shared" ref="GUI52" si="19016">-GUI51*$C$52</f>
        <v>-6.2928844078453368E+31</v>
      </c>
      <c r="GUJ52" s="1847"/>
      <c r="GUK52" s="1847">
        <f t="shared" ref="GUK52" si="19017">-GUK51*$C$52</f>
        <v>-6.4502065180414698E+31</v>
      </c>
      <c r="GUL52" s="1847"/>
      <c r="GUM52" s="1847">
        <f t="shared" ref="GUM52" si="19018">-GUM51*$C$52</f>
        <v>-6.6114616809925061E+31</v>
      </c>
      <c r="GUN52" s="1847"/>
      <c r="GUO52" s="1847">
        <f t="shared" ref="GUO52" si="19019">-GUO51*$C$52</f>
        <v>-6.7767482230173183E+31</v>
      </c>
      <c r="GUP52" s="1847"/>
      <c r="GUQ52" s="1847">
        <f t="shared" ref="GUQ52" si="19020">-GUQ51*$C$52</f>
        <v>-6.9461669285927503E+31</v>
      </c>
      <c r="GUR52" s="1847"/>
      <c r="GUS52" s="1847">
        <f t="shared" ref="GUS52" si="19021">-GUS51*$C$52</f>
        <v>-7.1198211018075682E+31</v>
      </c>
      <c r="GUT52" s="1847"/>
      <c r="GUU52" s="1847">
        <f t="shared" ref="GUU52" si="19022">-GUU51*$C$52</f>
        <v>-7.2978166293527571E+31</v>
      </c>
      <c r="GUV52" s="1847"/>
      <c r="GUW52" s="1847">
        <f t="shared" ref="GUW52" si="19023">-GUW51*$C$52</f>
        <v>-7.4802620450865756E+31</v>
      </c>
      <c r="GUX52" s="1847"/>
      <c r="GUY52" s="1847">
        <f t="shared" ref="GUY52" si="19024">-GUY51*$C$52</f>
        <v>-7.6672685962137396E+31</v>
      </c>
      <c r="GUZ52" s="1847"/>
      <c r="GVA52" s="1847">
        <f t="shared" ref="GVA52" si="19025">-GVA51*$C$52</f>
        <v>-7.8589503111190827E+31</v>
      </c>
      <c r="GVB52" s="1847"/>
      <c r="GVC52" s="1847">
        <f t="shared" ref="GVC52" si="19026">-GVC51*$C$52</f>
        <v>-8.0554240688970588E+31</v>
      </c>
      <c r="GVD52" s="1847"/>
      <c r="GVE52" s="1847">
        <f t="shared" ref="GVE52" si="19027">-GVE51*$C$52</f>
        <v>-8.256809670619484E+31</v>
      </c>
      <c r="GVF52" s="1847"/>
      <c r="GVG52" s="1847">
        <f t="shared" ref="GVG52" si="19028">-GVG51*$C$52</f>
        <v>-8.46322991238497E+31</v>
      </c>
      <c r="GVH52" s="1847"/>
      <c r="GVI52" s="1847">
        <f t="shared" ref="GVI52" si="19029">-GVI51*$C$52</f>
        <v>-8.6748106601945929E+31</v>
      </c>
      <c r="GVJ52" s="1847"/>
      <c r="GVK52" s="1847">
        <f t="shared" ref="GVK52" si="19030">-GVK51*$C$52</f>
        <v>-8.891680926699457E+31</v>
      </c>
      <c r="GVL52" s="1847"/>
      <c r="GVM52" s="1847">
        <f t="shared" ref="GVM52" si="19031">-GVM51*$C$52</f>
        <v>-9.1139729498669433E+31</v>
      </c>
      <c r="GVN52" s="1847"/>
      <c r="GVO52" s="1847">
        <f t="shared" ref="GVO52" si="19032">-GVO51*$C$52</f>
        <v>-9.3418222736136165E+31</v>
      </c>
      <c r="GVP52" s="1847"/>
      <c r="GVQ52" s="1847">
        <f t="shared" ref="GVQ52" si="19033">-GVQ51*$C$52</f>
        <v>-9.5753678304539559E+31</v>
      </c>
      <c r="GVR52" s="1847"/>
      <c r="GVS52" s="1847">
        <f t="shared" ref="GVS52" si="19034">-GVS51*$C$52</f>
        <v>-9.8147520262153035E+31</v>
      </c>
      <c r="GVT52" s="1847"/>
      <c r="GVU52" s="1847">
        <f t="shared" ref="GVU52" si="19035">-GVU51*$C$52</f>
        <v>-1.0060120826870684E+32</v>
      </c>
      <c r="GVV52" s="1847"/>
      <c r="GVW52" s="1847">
        <f t="shared" ref="GVW52" si="19036">-GVW51*$C$52</f>
        <v>-1.0311623847542451E+32</v>
      </c>
      <c r="GVX52" s="1847"/>
      <c r="GVY52" s="1847">
        <f t="shared" ref="GVY52" si="19037">-GVY51*$C$52</f>
        <v>-1.0569414443731012E+32</v>
      </c>
      <c r="GVZ52" s="1847"/>
      <c r="GWA52" s="1847">
        <f t="shared" ref="GWA52" si="19038">-GWA51*$C$52</f>
        <v>-1.0833649804824286E+32</v>
      </c>
      <c r="GWB52" s="1847"/>
      <c r="GWC52" s="1847">
        <f t="shared" ref="GWC52" si="19039">-GWC51*$C$52</f>
        <v>-1.1104491049944892E+32</v>
      </c>
      <c r="GWD52" s="1847"/>
      <c r="GWE52" s="1847">
        <f t="shared" ref="GWE52" si="19040">-GWE51*$C$52</f>
        <v>-1.1382103326193512E+32</v>
      </c>
      <c r="GWF52" s="1847"/>
      <c r="GWG52" s="1847">
        <f t="shared" ref="GWG52" si="19041">-GWG51*$C$52</f>
        <v>-1.1666655909348349E+32</v>
      </c>
      <c r="GWH52" s="1847"/>
      <c r="GWI52" s="1847">
        <f t="shared" ref="GWI52" si="19042">-GWI51*$C$52</f>
        <v>-1.1958322307082056E+32</v>
      </c>
      <c r="GWJ52" s="1847"/>
      <c r="GWK52" s="1847">
        <f t="shared" ref="GWK52" si="19043">-GWK51*$C$52</f>
        <v>-1.2257280364759105E+32</v>
      </c>
      <c r="GWL52" s="1847"/>
      <c r="GWM52" s="1847">
        <f t="shared" ref="GWM52" si="19044">-GWM51*$C$52</f>
        <v>-1.2563712373878082E+32</v>
      </c>
      <c r="GWN52" s="1847"/>
      <c r="GWO52" s="1847">
        <f t="shared" ref="GWO52" si="19045">-GWO51*$C$52</f>
        <v>-1.2877805183225033E+32</v>
      </c>
      <c r="GWP52" s="1847"/>
      <c r="GWQ52" s="1847">
        <f t="shared" ref="GWQ52" si="19046">-GWQ51*$C$52</f>
        <v>-1.3199750312805658E+32</v>
      </c>
      <c r="GWR52" s="1847"/>
      <c r="GWS52" s="1847">
        <f t="shared" ref="GWS52" si="19047">-GWS51*$C$52</f>
        <v>-1.3529744070625799E+32</v>
      </c>
      <c r="GWT52" s="1847"/>
      <c r="GWU52" s="1847">
        <f t="shared" ref="GWU52" si="19048">-GWU51*$C$52</f>
        <v>-1.3867987672391443E+32</v>
      </c>
      <c r="GWV52" s="1847"/>
      <c r="GWW52" s="1847">
        <f t="shared" ref="GWW52" si="19049">-GWW51*$C$52</f>
        <v>-1.4214687364201227E+32</v>
      </c>
      <c r="GWX52" s="1847"/>
      <c r="GWY52" s="1847">
        <f t="shared" ref="GWY52" si="19050">-GWY51*$C$52</f>
        <v>-1.4570054548306256E+32</v>
      </c>
      <c r="GWZ52" s="1847"/>
      <c r="GXA52" s="1847">
        <f t="shared" ref="GXA52" si="19051">-GXA51*$C$52</f>
        <v>-1.493430591201391E+32</v>
      </c>
      <c r="GXB52" s="1847"/>
      <c r="GXC52" s="1847">
        <f t="shared" ref="GXC52" si="19052">-GXC51*$C$52</f>
        <v>-1.5307663559814256E+32</v>
      </c>
      <c r="GXD52" s="1847"/>
      <c r="GXE52" s="1847">
        <f t="shared" ref="GXE52" si="19053">-GXE51*$C$52</f>
        <v>-1.5690355148809611E+32</v>
      </c>
      <c r="GXF52" s="1847"/>
      <c r="GXG52" s="1847">
        <f t="shared" ref="GXG52" si="19054">-GXG51*$C$52</f>
        <v>-1.6082614027529849E+32</v>
      </c>
      <c r="GXH52" s="1847"/>
      <c r="GXI52" s="1847">
        <f t="shared" ref="GXI52" si="19055">-GXI51*$C$52</f>
        <v>-1.6484679378218093E+32</v>
      </c>
      <c r="GXJ52" s="1847"/>
      <c r="GXK52" s="1847">
        <f t="shared" ref="GXK52" si="19056">-GXK51*$C$52</f>
        <v>-1.6896796362673543E+32</v>
      </c>
      <c r="GXL52" s="1847"/>
      <c r="GXM52" s="1847">
        <f t="shared" ref="GXM52" si="19057">-GXM51*$C$52</f>
        <v>-1.731921627174038E+32</v>
      </c>
      <c r="GXN52" s="1847"/>
      <c r="GXO52" s="1847">
        <f t="shared" ref="GXO52" si="19058">-GXO51*$C$52</f>
        <v>-1.7752196678533889E+32</v>
      </c>
      <c r="GXP52" s="1847"/>
      <c r="GXQ52" s="1847">
        <f t="shared" ref="GXQ52" si="19059">-GXQ51*$C$52</f>
        <v>-1.8196001595497236E+32</v>
      </c>
      <c r="GXR52" s="1847"/>
      <c r="GXS52" s="1847">
        <f t="shared" ref="GXS52" si="19060">-GXS51*$C$52</f>
        <v>-1.8650901635384667E+32</v>
      </c>
      <c r="GXT52" s="1847"/>
      <c r="GXU52" s="1847">
        <f t="shared" ref="GXU52" si="19061">-GXU51*$C$52</f>
        <v>-1.9117174176269284E+32</v>
      </c>
      <c r="GXV52" s="1847"/>
      <c r="GXW52" s="1847">
        <f t="shared" ref="GXW52" si="19062">-GXW51*$C$52</f>
        <v>-1.9595103530676014E+32</v>
      </c>
      <c r="GXX52" s="1847"/>
      <c r="GXY52" s="1847">
        <f t="shared" ref="GXY52" si="19063">-GXY51*$C$52</f>
        <v>-2.0084981118942911E+32</v>
      </c>
      <c r="GXZ52" s="1847"/>
      <c r="GYA52" s="1847">
        <f t="shared" ref="GYA52" si="19064">-GYA51*$C$52</f>
        <v>-2.0587105646916481E+32</v>
      </c>
      <c r="GYB52" s="1847"/>
      <c r="GYC52" s="1847">
        <f t="shared" ref="GYC52" si="19065">-GYC51*$C$52</f>
        <v>-2.110178328808939E+32</v>
      </c>
      <c r="GYD52" s="1847"/>
      <c r="GYE52" s="1847">
        <f t="shared" ref="GYE52" si="19066">-GYE51*$C$52</f>
        <v>-2.1629327870291622E+32</v>
      </c>
      <c r="GYF52" s="1847"/>
      <c r="GYG52" s="1847">
        <f t="shared" ref="GYG52" si="19067">-GYG51*$C$52</f>
        <v>-2.2170061067048912E+32</v>
      </c>
      <c r="GYH52" s="1847"/>
      <c r="GYI52" s="1847">
        <f t="shared" ref="GYI52" si="19068">-GYI51*$C$52</f>
        <v>-2.2724312593725132E+32</v>
      </c>
      <c r="GYJ52" s="1847"/>
      <c r="GYK52" s="1847">
        <f t="shared" ref="GYK52" si="19069">-GYK51*$C$52</f>
        <v>-2.3292420408568258E+32</v>
      </c>
      <c r="GYL52" s="1847"/>
      <c r="GYM52" s="1847">
        <f t="shared" ref="GYM52" si="19070">-GYM51*$C$52</f>
        <v>-2.3874730918782462E+32</v>
      </c>
      <c r="GYN52" s="1847"/>
      <c r="GYO52" s="1847">
        <f t="shared" ref="GYO52" si="19071">-GYO51*$C$52</f>
        <v>-2.447159919175202E+32</v>
      </c>
      <c r="GYP52" s="1847"/>
      <c r="GYQ52" s="1847">
        <f t="shared" ref="GYQ52" si="19072">-GYQ51*$C$52</f>
        <v>-2.508338917154582E+32</v>
      </c>
      <c r="GYR52" s="1847"/>
      <c r="GYS52" s="1847">
        <f t="shared" ref="GYS52" si="19073">-GYS51*$C$52</f>
        <v>-2.5710473900834463E+32</v>
      </c>
      <c r="GYT52" s="1847"/>
      <c r="GYU52" s="1847">
        <f t="shared" ref="GYU52" si="19074">-GYU51*$C$52</f>
        <v>-2.6353235748355324E+32</v>
      </c>
      <c r="GYV52" s="1847"/>
      <c r="GYW52" s="1847">
        <f t="shared" ref="GYW52" si="19075">-GYW51*$C$52</f>
        <v>-2.7012066642064204E+32</v>
      </c>
      <c r="GYX52" s="1847"/>
      <c r="GYY52" s="1847">
        <f t="shared" ref="GYY52" si="19076">-GYY51*$C$52</f>
        <v>-2.7687368308115805E+32</v>
      </c>
      <c r="GYZ52" s="1847"/>
      <c r="GZA52" s="1847">
        <f t="shared" ref="GZA52" si="19077">-GZA51*$C$52</f>
        <v>-2.8379552515818697E+32</v>
      </c>
      <c r="GZB52" s="1847"/>
      <c r="GZC52" s="1847">
        <f t="shared" ref="GZC52" si="19078">-GZC51*$C$52</f>
        <v>-2.9089041328714163E+32</v>
      </c>
      <c r="GZD52" s="1847"/>
      <c r="GZE52" s="1847">
        <f t="shared" ref="GZE52" si="19079">-GZE51*$C$52</f>
        <v>-2.9816267361932013E+32</v>
      </c>
      <c r="GZF52" s="1847"/>
      <c r="GZG52" s="1847">
        <f t="shared" ref="GZG52" si="19080">-GZG51*$C$52</f>
        <v>-3.0561674045980309E+32</v>
      </c>
      <c r="GZH52" s="1847"/>
      <c r="GZI52" s="1847">
        <f t="shared" ref="GZI52" si="19081">-GZI51*$C$52</f>
        <v>-3.1325715897129815E+32</v>
      </c>
      <c r="GZJ52" s="1847"/>
      <c r="GZK52" s="1847">
        <f t="shared" ref="GZK52" si="19082">-GZK51*$C$52</f>
        <v>-3.2108858794558057E+32</v>
      </c>
      <c r="GZL52" s="1847"/>
      <c r="GZM52" s="1847">
        <f t="shared" ref="GZM52" si="19083">-GZM51*$C$52</f>
        <v>-3.2911580264422005E+32</v>
      </c>
      <c r="GZN52" s="1847"/>
      <c r="GZO52" s="1847">
        <f t="shared" ref="GZO52" si="19084">-GZO51*$C$52</f>
        <v>-3.3734369771032551E+32</v>
      </c>
      <c r="GZP52" s="1847"/>
      <c r="GZQ52" s="1847">
        <f t="shared" ref="GZQ52" si="19085">-GZQ51*$C$52</f>
        <v>-3.4577729015308364E+32</v>
      </c>
      <c r="GZR52" s="1847"/>
      <c r="GZS52" s="1847">
        <f t="shared" ref="GZS52" si="19086">-GZS51*$C$52</f>
        <v>-3.5442172240691069E+32</v>
      </c>
      <c r="GZT52" s="1847"/>
      <c r="GZU52" s="1847">
        <f t="shared" ref="GZU52" si="19087">-GZU51*$C$52</f>
        <v>-3.6328226546708341E+32</v>
      </c>
      <c r="GZV52" s="1847"/>
      <c r="GZW52" s="1847">
        <f t="shared" ref="GZW52" si="19088">-GZW51*$C$52</f>
        <v>-3.7236432210376045E+32</v>
      </c>
      <c r="GZX52" s="1847"/>
      <c r="GZY52" s="1847">
        <f t="shared" ref="GZY52" si="19089">-GZY51*$C$52</f>
        <v>-3.8167343015635442E+32</v>
      </c>
      <c r="GZZ52" s="1847"/>
      <c r="HAA52" s="1847">
        <f t="shared" ref="HAA52" si="19090">-HAA51*$C$52</f>
        <v>-3.9121526591026325E+32</v>
      </c>
      <c r="HAB52" s="1847"/>
      <c r="HAC52" s="1847">
        <f t="shared" ref="HAC52" si="19091">-HAC51*$C$52</f>
        <v>-4.0099564755801979E+32</v>
      </c>
      <c r="HAD52" s="1847"/>
      <c r="HAE52" s="1847">
        <f t="shared" ref="HAE52" si="19092">-HAE51*$C$52</f>
        <v>-4.1102053874697023E+32</v>
      </c>
      <c r="HAF52" s="1847"/>
      <c r="HAG52" s="1847">
        <f t="shared" ref="HAG52" si="19093">-HAG51*$C$52</f>
        <v>-4.2129605221564443E+32</v>
      </c>
      <c r="HAH52" s="1847"/>
      <c r="HAI52" s="1847">
        <f t="shared" ref="HAI52" si="19094">-HAI51*$C$52</f>
        <v>-4.3182845352103548E+32</v>
      </c>
      <c r="HAJ52" s="1847"/>
      <c r="HAK52" s="1847">
        <f t="shared" ref="HAK52" si="19095">-HAK51*$C$52</f>
        <v>-4.426241648590613E+32</v>
      </c>
      <c r="HAL52" s="1847"/>
      <c r="HAM52" s="1847">
        <f t="shared" ref="HAM52" si="19096">-HAM51*$C$52</f>
        <v>-4.536897689805378E+32</v>
      </c>
      <c r="HAN52" s="1847"/>
      <c r="HAO52" s="1847">
        <f t="shared" ref="HAO52" si="19097">-HAO51*$C$52</f>
        <v>-4.650320132050512E+32</v>
      </c>
      <c r="HAP52" s="1847"/>
      <c r="HAQ52" s="1847">
        <f t="shared" ref="HAQ52" si="19098">-HAQ51*$C$52</f>
        <v>-4.7665781353517742E+32</v>
      </c>
      <c r="HAR52" s="1847"/>
      <c r="HAS52" s="1847">
        <f t="shared" ref="HAS52" si="19099">-HAS51*$C$52</f>
        <v>-4.8857425887355682E+32</v>
      </c>
      <c r="HAT52" s="1847"/>
      <c r="HAU52" s="1847">
        <f t="shared" ref="HAU52" si="19100">-HAU51*$C$52</f>
        <v>-5.0078861534539568E+32</v>
      </c>
      <c r="HAV52" s="1847"/>
      <c r="HAW52" s="1847">
        <f t="shared" ref="HAW52" si="19101">-HAW51*$C$52</f>
        <v>-5.1330833072903055E+32</v>
      </c>
      <c r="HAX52" s="1847"/>
      <c r="HAY52" s="1847">
        <f t="shared" ref="HAY52" si="19102">-HAY51*$C$52</f>
        <v>-5.2614103899725629E+32</v>
      </c>
      <c r="HAZ52" s="1847"/>
      <c r="HBA52" s="1847">
        <f t="shared" ref="HBA52" si="19103">-HBA51*$C$52</f>
        <v>-5.3929456497218764E+32</v>
      </c>
      <c r="HBB52" s="1847"/>
      <c r="HBC52" s="1847">
        <f t="shared" ref="HBC52" si="19104">-HBC51*$C$52</f>
        <v>-5.5277692909649228E+32</v>
      </c>
      <c r="HBD52" s="1847"/>
      <c r="HBE52" s="1847">
        <f t="shared" ref="HBE52" si="19105">-HBE51*$C$52</f>
        <v>-5.6659635232390456E+32</v>
      </c>
      <c r="HBF52" s="1847"/>
      <c r="HBG52" s="1847">
        <f t="shared" ref="HBG52" si="19106">-HBG51*$C$52</f>
        <v>-5.8076126113200212E+32</v>
      </c>
      <c r="HBH52" s="1847"/>
      <c r="HBI52" s="1847">
        <f t="shared" ref="HBI52" si="19107">-HBI51*$C$52</f>
        <v>-5.9528029266030209E+32</v>
      </c>
      <c r="HBJ52" s="1847"/>
      <c r="HBK52" s="1847">
        <f t="shared" ref="HBK52" si="19108">-HBK51*$C$52</f>
        <v>-6.1016229997680957E+32</v>
      </c>
      <c r="HBL52" s="1847"/>
      <c r="HBM52" s="1847">
        <f t="shared" ref="HBM52" si="19109">-HBM51*$C$52</f>
        <v>-6.2541635747622974E+32</v>
      </c>
      <c r="HBN52" s="1847"/>
      <c r="HBO52" s="1847">
        <f t="shared" ref="HBO52" si="19110">-HBO51*$C$52</f>
        <v>-6.4105176641313543E+32</v>
      </c>
      <c r="HBP52" s="1847"/>
      <c r="HBQ52" s="1847">
        <f t="shared" ref="HBQ52" si="19111">-HBQ51*$C$52</f>
        <v>-6.5707806057346373E+32</v>
      </c>
      <c r="HBR52" s="1847"/>
      <c r="HBS52" s="1847">
        <f t="shared" ref="HBS52" si="19112">-HBS51*$C$52</f>
        <v>-6.735050120878002E+32</v>
      </c>
      <c r="HBT52" s="1847"/>
      <c r="HBU52" s="1847">
        <f t="shared" ref="HBU52" si="19113">-HBU51*$C$52</f>
        <v>-6.9034263738999521E+32</v>
      </c>
      <c r="HBV52" s="1847"/>
      <c r="HBW52" s="1847">
        <f t="shared" ref="HBW52" si="19114">-HBW51*$C$52</f>
        <v>-7.0760120332474496E+32</v>
      </c>
      <c r="HBX52" s="1847"/>
      <c r="HBY52" s="1847">
        <f t="shared" ref="HBY52" si="19115">-HBY51*$C$52</f>
        <v>-7.2529123340786354E+32</v>
      </c>
      <c r="HBZ52" s="1847"/>
      <c r="HCA52" s="1847">
        <f t="shared" ref="HCA52" si="19116">-HCA51*$C$52</f>
        <v>-7.4342351424306006E+32</v>
      </c>
      <c r="HCB52" s="1847"/>
      <c r="HCC52" s="1847">
        <f t="shared" ref="HCC52" si="19117">-HCC51*$C$52</f>
        <v>-7.6200910209913649E+32</v>
      </c>
      <c r="HCD52" s="1847"/>
      <c r="HCE52" s="1847">
        <f t="shared" ref="HCE52" si="19118">-HCE51*$C$52</f>
        <v>-7.8105932965161491E+32</v>
      </c>
      <c r="HCF52" s="1847"/>
      <c r="HCG52" s="1847">
        <f t="shared" ref="HCG52" si="19119">-HCG51*$C$52</f>
        <v>-8.0058581289290522E+32</v>
      </c>
      <c r="HCH52" s="1847"/>
      <c r="HCI52" s="1847">
        <f t="shared" ref="HCI52" si="19120">-HCI51*$C$52</f>
        <v>-8.2060045821522773E+32</v>
      </c>
      <c r="HCJ52" s="1847"/>
      <c r="HCK52" s="1847">
        <f t="shared" ref="HCK52" si="19121">-HCK51*$C$52</f>
        <v>-8.4111546967060842E+32</v>
      </c>
      <c r="HCL52" s="1847"/>
      <c r="HCM52" s="1847">
        <f t="shared" ref="HCM52" si="19122">-HCM51*$C$52</f>
        <v>-8.6214335641237359E+32</v>
      </c>
      <c r="HCN52" s="1847"/>
      <c r="HCO52" s="1847">
        <f t="shared" ref="HCO52" si="19123">-HCO51*$C$52</f>
        <v>-8.8369694032268288E+32</v>
      </c>
      <c r="HCP52" s="1847"/>
      <c r="HCQ52" s="1847">
        <f t="shared" ref="HCQ52" si="19124">-HCQ51*$C$52</f>
        <v>-9.057893638307499E+32</v>
      </c>
      <c r="HCR52" s="1847"/>
      <c r="HCS52" s="1847">
        <f t="shared" ref="HCS52" si="19125">-HCS51*$C$52</f>
        <v>-9.2843409792651851E+32</v>
      </c>
      <c r="HCT52" s="1847"/>
      <c r="HCU52" s="1847">
        <f t="shared" ref="HCU52" si="19126">-HCU51*$C$52</f>
        <v>-9.5164495037468145E+32</v>
      </c>
      <c r="HCV52" s="1847"/>
      <c r="HCW52" s="1847">
        <f t="shared" ref="HCW52" si="19127">-HCW51*$C$52</f>
        <v>-9.7543607413404844E+32</v>
      </c>
      <c r="HCX52" s="1847"/>
      <c r="HCY52" s="1847">
        <f t="shared" ref="HCY52" si="19128">-HCY51*$C$52</f>
        <v>-9.9982197598739955E+32</v>
      </c>
      <c r="HCZ52" s="1847"/>
      <c r="HDA52" s="1847">
        <f t="shared" ref="HDA52" si="19129">-HDA51*$C$52</f>
        <v>-1.0248175253870845E+33</v>
      </c>
      <c r="HDB52" s="1847"/>
      <c r="HDC52" s="1847">
        <f t="shared" ref="HDC52" si="19130">-HDC51*$C$52</f>
        <v>-1.0504379635217616E+33</v>
      </c>
      <c r="HDD52" s="1847"/>
      <c r="HDE52" s="1847">
        <f t="shared" ref="HDE52" si="19131">-HDE51*$C$52</f>
        <v>-1.0766989126098055E+33</v>
      </c>
      <c r="HDF52" s="1847"/>
      <c r="HDG52" s="1847">
        <f t="shared" ref="HDG52" si="19132">-HDG51*$C$52</f>
        <v>-1.1036163854250505E+33</v>
      </c>
      <c r="HDH52" s="1847"/>
      <c r="HDI52" s="1847">
        <f t="shared" ref="HDI52" si="19133">-HDI51*$C$52</f>
        <v>-1.1312067950606767E+33</v>
      </c>
      <c r="HDJ52" s="1847"/>
      <c r="HDK52" s="1847">
        <f t="shared" ref="HDK52" si="19134">-HDK51*$C$52</f>
        <v>-1.1594869649371935E+33</v>
      </c>
      <c r="HDL52" s="1847"/>
      <c r="HDM52" s="1847">
        <f t="shared" ref="HDM52" si="19135">-HDM51*$C$52</f>
        <v>-1.1884741390606232E+33</v>
      </c>
      <c r="HDN52" s="1847"/>
      <c r="HDO52" s="1847">
        <f t="shared" ref="HDO52" si="19136">-HDO51*$C$52</f>
        <v>-1.2181859925371387E+33</v>
      </c>
      <c r="HDP52" s="1847"/>
      <c r="HDQ52" s="1847">
        <f t="shared" ref="HDQ52" si="19137">-HDQ51*$C$52</f>
        <v>-1.248640642350567E+33</v>
      </c>
      <c r="HDR52" s="1847"/>
      <c r="HDS52" s="1847">
        <f t="shared" ref="HDS52" si="19138">-HDS51*$C$52</f>
        <v>-1.279856658409331E+33</v>
      </c>
      <c r="HDT52" s="1847"/>
      <c r="HDU52" s="1847">
        <f t="shared" ref="HDU52" si="19139">-HDU51*$C$52</f>
        <v>-1.3118530748695642E+33</v>
      </c>
      <c r="HDV52" s="1847"/>
      <c r="HDW52" s="1847">
        <f t="shared" ref="HDW52" si="19140">-HDW51*$C$52</f>
        <v>-1.3446494017413031E+33</v>
      </c>
      <c r="HDX52" s="1847"/>
      <c r="HDY52" s="1847">
        <f t="shared" ref="HDY52" si="19141">-HDY51*$C$52</f>
        <v>-1.3782656367848356E+33</v>
      </c>
      <c r="HDZ52" s="1847"/>
      <c r="HEA52" s="1847">
        <f t="shared" ref="HEA52" si="19142">-HEA51*$C$52</f>
        <v>-1.4127222777044562E+33</v>
      </c>
      <c r="HEB52" s="1847"/>
      <c r="HEC52" s="1847">
        <f t="shared" ref="HEC52" si="19143">-HEC51*$C$52</f>
        <v>-1.4480403346470676E+33</v>
      </c>
      <c r="HED52" s="1847"/>
      <c r="HEE52" s="1847">
        <f t="shared" ref="HEE52" si="19144">-HEE51*$C$52</f>
        <v>-1.4842413430132442E+33</v>
      </c>
      <c r="HEF52" s="1847"/>
      <c r="HEG52" s="1847">
        <f t="shared" ref="HEG52" si="19145">-HEG51*$C$52</f>
        <v>-1.5213473765885754E+33</v>
      </c>
      <c r="HEH52" s="1847"/>
      <c r="HEI52" s="1847">
        <f t="shared" ref="HEI52" si="19146">-HEI51*$C$52</f>
        <v>-1.5593810610032896E+33</v>
      </c>
      <c r="HEJ52" s="1847"/>
      <c r="HEK52" s="1847">
        <f t="shared" ref="HEK52" si="19147">-HEK51*$C$52</f>
        <v>-1.5983655875283717E+33</v>
      </c>
      <c r="HEL52" s="1847"/>
      <c r="HEM52" s="1847">
        <f t="shared" ref="HEM52" si="19148">-HEM51*$C$52</f>
        <v>-1.6383247272165809E+33</v>
      </c>
      <c r="HEN52" s="1847"/>
      <c r="HEO52" s="1847">
        <f t="shared" ref="HEO52" si="19149">-HEO51*$C$52</f>
        <v>-1.6792828453969954E+33</v>
      </c>
      <c r="HEP52" s="1847"/>
      <c r="HEQ52" s="1847">
        <f t="shared" ref="HEQ52" si="19150">-HEQ51*$C$52</f>
        <v>-1.72126491653192E+33</v>
      </c>
      <c r="HER52" s="1847"/>
      <c r="HES52" s="1847">
        <f t="shared" ref="HES52" si="19151">-HES51*$C$52</f>
        <v>-1.764296539445218E+33</v>
      </c>
      <c r="HET52" s="1847"/>
      <c r="HEU52" s="1847">
        <f t="shared" ref="HEU52" si="19152">-HEU51*$C$52</f>
        <v>-1.8084039529313481E+33</v>
      </c>
      <c r="HEV52" s="1847"/>
      <c r="HEW52" s="1847">
        <f t="shared" ref="HEW52" si="19153">-HEW51*$C$52</f>
        <v>-1.8536140517546318E+33</v>
      </c>
      <c r="HEX52" s="1847"/>
      <c r="HEY52" s="1847">
        <f t="shared" ref="HEY52" si="19154">-HEY51*$C$52</f>
        <v>-1.8999544030484974E+33</v>
      </c>
      <c r="HEZ52" s="1847"/>
      <c r="HFA52" s="1847">
        <f t="shared" ref="HFA52" si="19155">-HFA51*$C$52</f>
        <v>-1.9474532631247097E+33</v>
      </c>
      <c r="HFB52" s="1847"/>
      <c r="HFC52" s="1847">
        <f t="shared" ref="HFC52" si="19156">-HFC51*$C$52</f>
        <v>-1.9961395947028273E+33</v>
      </c>
      <c r="HFD52" s="1847"/>
      <c r="HFE52" s="1847">
        <f t="shared" ref="HFE52" si="19157">-HFE51*$C$52</f>
        <v>-2.0460430845703979E+33</v>
      </c>
      <c r="HFF52" s="1847"/>
      <c r="HFG52" s="1847">
        <f t="shared" ref="HFG52" si="19158">-HFG51*$C$52</f>
        <v>-2.0971941616846578E+33</v>
      </c>
      <c r="HFH52" s="1847"/>
      <c r="HFI52" s="1847">
        <f t="shared" ref="HFI52" si="19159">-HFI51*$C$52</f>
        <v>-2.149624015726774E+33</v>
      </c>
      <c r="HFJ52" s="1847"/>
      <c r="HFK52" s="1847">
        <f t="shared" ref="HFK52" si="19160">-HFK51*$C$52</f>
        <v>-2.2033646161199432E+33</v>
      </c>
      <c r="HFL52" s="1847"/>
      <c r="HFM52" s="1847">
        <f t="shared" ref="HFM52" si="19161">-HFM51*$C$52</f>
        <v>-2.2584487315229416E+33</v>
      </c>
      <c r="HFN52" s="1847"/>
      <c r="HFO52" s="1847">
        <f t="shared" ref="HFO52" si="19162">-HFO51*$C$52</f>
        <v>-2.314909949811015E+33</v>
      </c>
      <c r="HFP52" s="1847"/>
      <c r="HFQ52" s="1847">
        <f t="shared" ref="HFQ52" si="19163">-HFQ51*$C$52</f>
        <v>-2.3727826985562901E+33</v>
      </c>
      <c r="HFR52" s="1847"/>
      <c r="HFS52" s="1847">
        <f t="shared" ref="HFS52" si="19164">-HFS51*$C$52</f>
        <v>-2.4321022660201971E+33</v>
      </c>
      <c r="HFT52" s="1847"/>
      <c r="HFU52" s="1847">
        <f t="shared" ref="HFU52" si="19165">-HFU51*$C$52</f>
        <v>-2.492904822670702E+33</v>
      </c>
      <c r="HFV52" s="1847"/>
      <c r="HFW52" s="1847">
        <f t="shared" ref="HFW52" si="19166">-HFW51*$C$52</f>
        <v>-2.5552274432374694E+33</v>
      </c>
      <c r="HFX52" s="1847"/>
      <c r="HFY52" s="1847">
        <f t="shared" ref="HFY52" si="19167">-HFY51*$C$52</f>
        <v>-2.619108129318406E+33</v>
      </c>
      <c r="HFZ52" s="1847"/>
      <c r="HGA52" s="1847">
        <f t="shared" ref="HGA52" si="19168">-HGA51*$C$52</f>
        <v>-2.6845858325513659E+33</v>
      </c>
      <c r="HGB52" s="1847"/>
      <c r="HGC52" s="1847">
        <f t="shared" ref="HGC52" si="19169">-HGC51*$C$52</f>
        <v>-2.7517004783651495E+33</v>
      </c>
      <c r="HGD52" s="1847"/>
      <c r="HGE52" s="1847">
        <f t="shared" ref="HGE52" si="19170">-HGE51*$C$52</f>
        <v>-2.8204929903242777E+33</v>
      </c>
      <c r="HGF52" s="1847"/>
      <c r="HGG52" s="1847">
        <f t="shared" ref="HGG52" si="19171">-HGG51*$C$52</f>
        <v>-2.8910053150823842E+33</v>
      </c>
      <c r="HGH52" s="1847"/>
      <c r="HGI52" s="1847">
        <f t="shared" ref="HGI52" si="19172">-HGI51*$C$52</f>
        <v>-2.9632804479594436E+33</v>
      </c>
      <c r="HGJ52" s="1847"/>
      <c r="HGK52" s="1847">
        <f t="shared" ref="HGK52" si="19173">-HGK51*$C$52</f>
        <v>-3.0373624591584292E+33</v>
      </c>
      <c r="HGL52" s="1847"/>
      <c r="HGM52" s="1847">
        <f t="shared" ref="HGM52" si="19174">-HGM51*$C$52</f>
        <v>-3.1132965206373897E+33</v>
      </c>
      <c r="HGN52" s="1847"/>
      <c r="HGO52" s="1847">
        <f t="shared" ref="HGO52" si="19175">-HGO51*$C$52</f>
        <v>-3.191128933653324E+33</v>
      </c>
      <c r="HGP52" s="1847"/>
      <c r="HGQ52" s="1847">
        <f t="shared" ref="HGQ52" si="19176">-HGQ51*$C$52</f>
        <v>-3.2709071569946568E+33</v>
      </c>
      <c r="HGR52" s="1847"/>
      <c r="HGS52" s="1847">
        <f t="shared" ref="HGS52" si="19177">-HGS51*$C$52</f>
        <v>-3.3526798359195229E+33</v>
      </c>
      <c r="HGT52" s="1847"/>
      <c r="HGU52" s="1847">
        <f t="shared" ref="HGU52" si="19178">-HGU51*$C$52</f>
        <v>-3.4364968318175106E+33</v>
      </c>
      <c r="HGV52" s="1847"/>
      <c r="HGW52" s="1847">
        <f t="shared" ref="HGW52" si="19179">-HGW51*$C$52</f>
        <v>-3.5224092526129478E+33</v>
      </c>
      <c r="HGX52" s="1847"/>
      <c r="HGY52" s="1847">
        <f t="shared" ref="HGY52" si="19180">-HGY51*$C$52</f>
        <v>-3.6104694839282709E+33</v>
      </c>
      <c r="HGZ52" s="1847"/>
      <c r="HHA52" s="1847">
        <f t="shared" ref="HHA52" si="19181">-HHA51*$C$52</f>
        <v>-3.7007312210264771E+33</v>
      </c>
      <c r="HHB52" s="1847"/>
      <c r="HHC52" s="1847">
        <f t="shared" ref="HHC52" si="19182">-HHC51*$C$52</f>
        <v>-3.7932495015521387E+33</v>
      </c>
      <c r="HHD52" s="1847"/>
      <c r="HHE52" s="1847">
        <f t="shared" ref="HHE52" si="19183">-HHE51*$C$52</f>
        <v>-3.8880807390909419E+33</v>
      </c>
      <c r="HHF52" s="1847"/>
      <c r="HHG52" s="1847">
        <f t="shared" ref="HHG52" si="19184">-HHG51*$C$52</f>
        <v>-3.985282757568215E+33</v>
      </c>
      <c r="HHH52" s="1847"/>
      <c r="HHI52" s="1847">
        <f t="shared" ref="HHI52" si="19185">-HHI51*$C$52</f>
        <v>-4.0849148265074203E+33</v>
      </c>
      <c r="HHJ52" s="1847"/>
      <c r="HHK52" s="1847">
        <f t="shared" ref="HHK52" si="19186">-HHK51*$C$52</f>
        <v>-4.1870376971701054E+33</v>
      </c>
      <c r="HHL52" s="1847"/>
      <c r="HHM52" s="1847">
        <f t="shared" ref="HHM52" si="19187">-HHM51*$C$52</f>
        <v>-4.2917136395993579E+33</v>
      </c>
      <c r="HHN52" s="1847"/>
      <c r="HHO52" s="1847">
        <f t="shared" ref="HHO52" si="19188">-HHO51*$C$52</f>
        <v>-4.3990064805893413E+33</v>
      </c>
      <c r="HHP52" s="1847"/>
      <c r="HHQ52" s="1847">
        <f t="shared" ref="HHQ52" si="19189">-HHQ51*$C$52</f>
        <v>-4.5089816426040743E+33</v>
      </c>
      <c r="HHR52" s="1847"/>
      <c r="HHS52" s="1847">
        <f t="shared" ref="HHS52" si="19190">-HHS51*$C$52</f>
        <v>-4.6217061836691756E+33</v>
      </c>
      <c r="HHT52" s="1847"/>
      <c r="HHU52" s="1847">
        <f t="shared" ref="HHU52" si="19191">-HHU51*$C$52</f>
        <v>-4.7372488382609048E+33</v>
      </c>
      <c r="HHV52" s="1847"/>
      <c r="HHW52" s="1847">
        <f t="shared" ref="HHW52" si="19192">-HHW51*$C$52</f>
        <v>-4.8556800592174267E+33</v>
      </c>
      <c r="HHX52" s="1847"/>
      <c r="HHY52" s="1847">
        <f t="shared" ref="HHY52" si="19193">-HHY51*$C$52</f>
        <v>-4.9770720606978618E+33</v>
      </c>
      <c r="HHZ52" s="1847"/>
      <c r="HIA52" s="1847">
        <f t="shared" ref="HIA52" si="19194">-HIA51*$C$52</f>
        <v>-5.1014988622153077E+33</v>
      </c>
      <c r="HIB52" s="1847"/>
      <c r="HIC52" s="1847">
        <f t="shared" ref="HIC52" si="19195">-HIC51*$C$52</f>
        <v>-5.2290363337706894E+33</v>
      </c>
      <c r="HID52" s="1847"/>
      <c r="HIE52" s="1847">
        <f t="shared" ref="HIE52" si="19196">-HIE51*$C$52</f>
        <v>-5.3597622421149562E+33</v>
      </c>
      <c r="HIF52" s="1847"/>
      <c r="HIG52" s="1847">
        <f t="shared" ref="HIG52" si="19197">-HIG51*$C$52</f>
        <v>-5.4937562981678298E+33</v>
      </c>
      <c r="HIH52" s="1847"/>
      <c r="HII52" s="1847">
        <f t="shared" ref="HII52" si="19198">-HII51*$C$52</f>
        <v>-5.6311002056220248E+33</v>
      </c>
      <c r="HIJ52" s="1847"/>
      <c r="HIK52" s="1847">
        <f t="shared" ref="HIK52" si="19199">-HIK51*$C$52</f>
        <v>-5.7718777107625749E+33</v>
      </c>
      <c r="HIL52" s="1847"/>
      <c r="HIM52" s="1847">
        <f t="shared" ref="HIM52" si="19200">-HIM51*$C$52</f>
        <v>-5.9161746535316383E+33</v>
      </c>
      <c r="HIN52" s="1847"/>
      <c r="HIO52" s="1847">
        <f t="shared" ref="HIO52" si="19201">-HIO51*$C$52</f>
        <v>-6.0640790198699286E+33</v>
      </c>
      <c r="HIP52" s="1847"/>
      <c r="HIQ52" s="1847">
        <f t="shared" ref="HIQ52" si="19202">-HIQ51*$C$52</f>
        <v>-6.2156809953666758E+33</v>
      </c>
      <c r="HIR52" s="1847"/>
      <c r="HIS52" s="1847">
        <f t="shared" ref="HIS52" si="19203">-HIS51*$C$52</f>
        <v>-6.3710730202508424E+33</v>
      </c>
      <c r="HIT52" s="1847"/>
      <c r="HIU52" s="1847">
        <f t="shared" ref="HIU52" si="19204">-HIU51*$C$52</f>
        <v>-6.5303498457571123E+33</v>
      </c>
      <c r="HIV52" s="1847"/>
      <c r="HIW52" s="1847">
        <f t="shared" ref="HIW52" si="19205">-HIW51*$C$52</f>
        <v>-6.6936085919010392E+33</v>
      </c>
      <c r="HIX52" s="1847"/>
      <c r="HIY52" s="1847">
        <f t="shared" ref="HIY52" si="19206">-HIY51*$C$52</f>
        <v>-6.8609488066985642E+33</v>
      </c>
      <c r="HIZ52" s="1847"/>
      <c r="HJA52" s="1847">
        <f t="shared" ref="HJA52" si="19207">-HJA51*$C$52</f>
        <v>-7.032472526866028E+33</v>
      </c>
      <c r="HJB52" s="1847"/>
      <c r="HJC52" s="1847">
        <f t="shared" ref="HJC52" si="19208">-HJC51*$C$52</f>
        <v>-7.2082843400376782E+33</v>
      </c>
      <c r="HJD52" s="1847"/>
      <c r="HJE52" s="1847">
        <f t="shared" ref="HJE52" si="19209">-HJE51*$C$52</f>
        <v>-7.3884914485386192E+33</v>
      </c>
      <c r="HJF52" s="1847"/>
      <c r="HJG52" s="1847">
        <f t="shared" ref="HJG52" si="19210">-HJG51*$C$52</f>
        <v>-7.5732037347520837E+33</v>
      </c>
      <c r="HJH52" s="1847"/>
      <c r="HJI52" s="1847">
        <f t="shared" ref="HJI52" si="19211">-HJI51*$C$52</f>
        <v>-7.7625338281208847E+33</v>
      </c>
      <c r="HJJ52" s="1847"/>
      <c r="HJK52" s="1847">
        <f t="shared" ref="HJK52" si="19212">-HJK51*$C$52</f>
        <v>-7.9565971738239061E+33</v>
      </c>
      <c r="HJL52" s="1847"/>
      <c r="HJM52" s="1847">
        <f t="shared" ref="HJM52" si="19213">-HJM51*$C$52</f>
        <v>-8.1555121031695025E+33</v>
      </c>
      <c r="HJN52" s="1847"/>
      <c r="HJO52" s="1847">
        <f t="shared" ref="HJO52" si="19214">-HJO51*$C$52</f>
        <v>-8.3593999057487389E+33</v>
      </c>
      <c r="HJP52" s="1847"/>
      <c r="HJQ52" s="1847">
        <f t="shared" ref="HJQ52" si="19215">-HJQ51*$C$52</f>
        <v>-8.5683849033924562E+33</v>
      </c>
      <c r="HJR52" s="1847"/>
      <c r="HJS52" s="1847">
        <f t="shared" ref="HJS52" si="19216">-HJS51*$C$52</f>
        <v>-8.7825945259772664E+33</v>
      </c>
      <c r="HJT52" s="1847"/>
      <c r="HJU52" s="1847">
        <f t="shared" ref="HJU52" si="19217">-HJU51*$C$52</f>
        <v>-9.0021593891266969E+33</v>
      </c>
      <c r="HJV52" s="1847"/>
      <c r="HJW52" s="1847">
        <f t="shared" ref="HJW52" si="19218">-HJW51*$C$52</f>
        <v>-9.2272133738548632E+33</v>
      </c>
      <c r="HJX52" s="1847"/>
      <c r="HJY52" s="1847">
        <f t="shared" ref="HJY52" si="19219">-HJY51*$C$52</f>
        <v>-9.4578937082012338E+33</v>
      </c>
      <c r="HJZ52" s="1847"/>
      <c r="HKA52" s="1847">
        <f t="shared" ref="HKA52" si="19220">-HKA51*$C$52</f>
        <v>-9.6943410509062633E+33</v>
      </c>
      <c r="HKB52" s="1847"/>
      <c r="HKC52" s="1847">
        <f t="shared" ref="HKC52" si="19221">-HKC51*$C$52</f>
        <v>-9.9366995771789192E+33</v>
      </c>
      <c r="HKD52" s="1847"/>
      <c r="HKE52" s="1847">
        <f t="shared" ref="HKE52" si="19222">-HKE51*$C$52</f>
        <v>-1.0185117066608392E+34</v>
      </c>
      <c r="HKF52" s="1847"/>
      <c r="HKG52" s="1847">
        <f t="shared" ref="HKG52" si="19223">-HKG51*$C$52</f>
        <v>-1.04397449932736E+34</v>
      </c>
      <c r="HKH52" s="1847"/>
      <c r="HKI52" s="1847">
        <f t="shared" ref="HKI52" si="19224">-HKI51*$C$52</f>
        <v>-1.070073861810544E+34</v>
      </c>
      <c r="HKJ52" s="1847"/>
      <c r="HKK52" s="1847">
        <f t="shared" ref="HKK52" si="19225">-HKK51*$C$52</f>
        <v>-1.0968257083558075E+34</v>
      </c>
      <c r="HKL52" s="1847"/>
      <c r="HKM52" s="1847">
        <f t="shared" ref="HKM52" si="19226">-HKM51*$C$52</f>
        <v>-1.1242463510647025E+34</v>
      </c>
      <c r="HKN52" s="1847"/>
      <c r="HKO52" s="1847">
        <f t="shared" ref="HKO52" si="19227">-HKO51*$C$52</f>
        <v>-1.15235250984132E+34</v>
      </c>
      <c r="HKP52" s="1847"/>
      <c r="HKQ52" s="1847">
        <f t="shared" ref="HKQ52" si="19228">-HKQ51*$C$52</f>
        <v>-1.1811613225873529E+34</v>
      </c>
      <c r="HKR52" s="1847"/>
      <c r="HKS52" s="1847">
        <f t="shared" ref="HKS52" si="19229">-HKS51*$C$52</f>
        <v>-1.2106903556520367E+34</v>
      </c>
      <c r="HKT52" s="1847"/>
      <c r="HKU52" s="1847">
        <f t="shared" ref="HKU52" si="19230">-HKU51*$C$52</f>
        <v>-1.2409576145433375E+34</v>
      </c>
      <c r="HKV52" s="1847"/>
      <c r="HKW52" s="1847">
        <f t="shared" ref="HKW52" si="19231">-HKW51*$C$52</f>
        <v>-1.2719815549069208E+34</v>
      </c>
      <c r="HKX52" s="1847"/>
      <c r="HKY52" s="1847">
        <f t="shared" ref="HKY52" si="19232">-HKY51*$C$52</f>
        <v>-1.3037810937795938E+34</v>
      </c>
      <c r="HKZ52" s="1847"/>
      <c r="HLA52" s="1847">
        <f t="shared" ref="HLA52" si="19233">-HLA51*$C$52</f>
        <v>-1.3363756211240835E+34</v>
      </c>
      <c r="HLB52" s="1847"/>
      <c r="HLC52" s="1847">
        <f t="shared" ref="HLC52" si="19234">-HLC51*$C$52</f>
        <v>-1.3697850116521855E+34</v>
      </c>
      <c r="HLD52" s="1847"/>
      <c r="HLE52" s="1847">
        <f t="shared" ref="HLE52" si="19235">-HLE51*$C$52</f>
        <v>-1.4040296369434901E+34</v>
      </c>
      <c r="HLF52" s="1847"/>
      <c r="HLG52" s="1847">
        <f t="shared" ref="HLG52" si="19236">-HLG51*$C$52</f>
        <v>-1.4391303778670772E+34</v>
      </c>
      <c r="HLH52" s="1847"/>
      <c r="HLI52" s="1847">
        <f t="shared" ref="HLI52" si="19237">-HLI51*$C$52</f>
        <v>-1.4751086373137539E+34</v>
      </c>
      <c r="HLJ52" s="1847"/>
      <c r="HLK52" s="1847">
        <f t="shared" ref="HLK52" si="19238">-HLK51*$C$52</f>
        <v>-1.5119863532465976E+34</v>
      </c>
      <c r="HLL52" s="1847"/>
      <c r="HLM52" s="1847">
        <f t="shared" ref="HLM52" si="19239">-HLM51*$C$52</f>
        <v>-1.5497860120777624E+34</v>
      </c>
      <c r="HLN52" s="1847"/>
      <c r="HLO52" s="1847">
        <f t="shared" ref="HLO52" si="19240">-HLO51*$C$52</f>
        <v>-1.5885306623797064E+34</v>
      </c>
      <c r="HLP52" s="1847"/>
      <c r="HLQ52" s="1847">
        <f t="shared" ref="HLQ52" si="19241">-HLQ51*$C$52</f>
        <v>-1.6282439289391989E+34</v>
      </c>
      <c r="HLR52" s="1847"/>
      <c r="HLS52" s="1847">
        <f t="shared" ref="HLS52" si="19242">-HLS51*$C$52</f>
        <v>-1.6689500271626788E+34</v>
      </c>
      <c r="HLT52" s="1847"/>
      <c r="HLU52" s="1847">
        <f t="shared" ref="HLU52" si="19243">-HLU51*$C$52</f>
        <v>-1.7106737778417456E+34</v>
      </c>
      <c r="HLV52" s="1847"/>
      <c r="HLW52" s="1847">
        <f t="shared" ref="HLW52" si="19244">-HLW51*$C$52</f>
        <v>-1.7534406222877891E+34</v>
      </c>
      <c r="HLX52" s="1847"/>
      <c r="HLY52" s="1847">
        <f t="shared" ref="HLY52" si="19245">-HLY51*$C$52</f>
        <v>-1.7972766378449837E+34</v>
      </c>
      <c r="HLZ52" s="1847"/>
      <c r="HMA52" s="1847">
        <f t="shared" ref="HMA52" si="19246">-HMA51*$C$52</f>
        <v>-1.8422085537911082E+34</v>
      </c>
      <c r="HMB52" s="1847"/>
      <c r="HMC52" s="1847">
        <f t="shared" ref="HMC52" si="19247">-HMC51*$C$52</f>
        <v>-1.8882637676358857E+34</v>
      </c>
      <c r="HMD52" s="1847"/>
      <c r="HME52" s="1847">
        <f t="shared" ref="HME52" si="19248">-HME51*$C$52</f>
        <v>-1.9354703618267826E+34</v>
      </c>
      <c r="HMF52" s="1847"/>
      <c r="HMG52" s="1847">
        <f t="shared" ref="HMG52" si="19249">-HMG51*$C$52</f>
        <v>-1.9838571208724521E+34</v>
      </c>
      <c r="HMH52" s="1847"/>
      <c r="HMI52" s="1847">
        <f t="shared" ref="HMI52" si="19250">-HMI51*$C$52</f>
        <v>-2.0334535488942631E+34</v>
      </c>
      <c r="HMJ52" s="1847"/>
      <c r="HMK52" s="1847">
        <f t="shared" ref="HMK52" si="19251">-HMK51*$C$52</f>
        <v>-2.0842898876166197E+34</v>
      </c>
      <c r="HML52" s="1847"/>
      <c r="HMM52" s="1847">
        <f t="shared" ref="HMM52" si="19252">-HMM51*$C$52</f>
        <v>-2.1363971348070351E+34</v>
      </c>
      <c r="HMN52" s="1847"/>
      <c r="HMO52" s="1847">
        <f t="shared" ref="HMO52" si="19253">-HMO51*$C$52</f>
        <v>-2.1898070631772106E+34</v>
      </c>
      <c r="HMP52" s="1847"/>
      <c r="HMQ52" s="1847">
        <f t="shared" ref="HMQ52" si="19254">-HMQ51*$C$52</f>
        <v>-2.2445522397566405E+34</v>
      </c>
      <c r="HMR52" s="1847"/>
      <c r="HMS52" s="1847">
        <f t="shared" ref="HMS52" si="19255">-HMS51*$C$52</f>
        <v>-2.3006660457505562E+34</v>
      </c>
      <c r="HMT52" s="1847"/>
      <c r="HMU52" s="1847">
        <f t="shared" ref="HMU52" si="19256">-HMU51*$C$52</f>
        <v>-2.35818269689432E+34</v>
      </c>
      <c r="HMV52" s="1847"/>
      <c r="HMW52" s="1847">
        <f t="shared" ref="HMW52" si="19257">-HMW51*$C$52</f>
        <v>-2.4171372643166778E+34</v>
      </c>
      <c r="HMX52" s="1847"/>
      <c r="HMY52" s="1847">
        <f t="shared" ref="HMY52" si="19258">-HMY51*$C$52</f>
        <v>-2.4775656959245945E+34</v>
      </c>
      <c r="HMZ52" s="1847"/>
      <c r="HNA52" s="1847">
        <f t="shared" ref="HNA52" si="19259">-HNA51*$C$52</f>
        <v>-2.5395048383227092E+34</v>
      </c>
      <c r="HNB52" s="1847"/>
      <c r="HNC52" s="1847">
        <f t="shared" ref="HNC52" si="19260">-HNC51*$C$52</f>
        <v>-2.6029924592807767E+34</v>
      </c>
      <c r="HND52" s="1847"/>
      <c r="HNE52" s="1847">
        <f t="shared" ref="HNE52" si="19261">-HNE51*$C$52</f>
        <v>-2.668067270762796E+34</v>
      </c>
      <c r="HNF52" s="1847"/>
      <c r="HNG52" s="1847">
        <f t="shared" ref="HNG52" si="19262">-HNG51*$C$52</f>
        <v>-2.7347689525318656E+34</v>
      </c>
      <c r="HNH52" s="1847"/>
      <c r="HNI52" s="1847">
        <f t="shared" ref="HNI52" si="19263">-HNI51*$C$52</f>
        <v>-2.8031381763451618E+34</v>
      </c>
      <c r="HNJ52" s="1847"/>
      <c r="HNK52" s="1847">
        <f t="shared" ref="HNK52" si="19264">-HNK51*$C$52</f>
        <v>-2.8732166307537904E+34</v>
      </c>
      <c r="HNL52" s="1847"/>
      <c r="HNM52" s="1847">
        <f t="shared" ref="HNM52" si="19265">-HNM51*$C$52</f>
        <v>-2.9450470465226347E+34</v>
      </c>
      <c r="HNN52" s="1847"/>
      <c r="HNO52" s="1847">
        <f t="shared" ref="HNO52" si="19266">-HNO51*$C$52</f>
        <v>-3.0186732226857001E+34</v>
      </c>
      <c r="HNP52" s="1847"/>
      <c r="HNQ52" s="1847">
        <f t="shared" ref="HNQ52" si="19267">-HNQ51*$C$52</f>
        <v>-3.0941400532528423E+34</v>
      </c>
      <c r="HNR52" s="1847"/>
      <c r="HNS52" s="1847">
        <f t="shared" ref="HNS52" si="19268">-HNS51*$C$52</f>
        <v>-3.1714935545841632E+34</v>
      </c>
      <c r="HNT52" s="1847"/>
      <c r="HNU52" s="1847">
        <f t="shared" ref="HNU52" si="19269">-HNU51*$C$52</f>
        <v>-3.2507808934487672E+34</v>
      </c>
      <c r="HNV52" s="1847"/>
      <c r="HNW52" s="1847">
        <f t="shared" ref="HNW52" si="19270">-HNW51*$C$52</f>
        <v>-3.3320504157849859E+34</v>
      </c>
      <c r="HNX52" s="1847"/>
      <c r="HNY52" s="1847">
        <f t="shared" ref="HNY52" si="19271">-HNY51*$C$52</f>
        <v>-3.4153516761796103E+34</v>
      </c>
      <c r="HNZ52" s="1847"/>
      <c r="HOA52" s="1847">
        <f t="shared" ref="HOA52" si="19272">-HOA51*$C$52</f>
        <v>-3.5007354680841E+34</v>
      </c>
      <c r="HOB52" s="1847"/>
      <c r="HOC52" s="1847">
        <f t="shared" ref="HOC52" si="19273">-HOC51*$C$52</f>
        <v>-3.588253854786202E+34</v>
      </c>
      <c r="HOD52" s="1847"/>
      <c r="HOE52" s="1847">
        <f t="shared" ref="HOE52" si="19274">-HOE51*$C$52</f>
        <v>-3.6779602011558569E+34</v>
      </c>
      <c r="HOF52" s="1847"/>
      <c r="HOG52" s="1847">
        <f t="shared" ref="HOG52" si="19275">-HOG51*$C$52</f>
        <v>-3.7699092061847528E+34</v>
      </c>
      <c r="HOH52" s="1847"/>
      <c r="HOI52" s="1847">
        <f t="shared" ref="HOI52" si="19276">-HOI51*$C$52</f>
        <v>-3.8641569363393714E+34</v>
      </c>
      <c r="HOJ52" s="1847"/>
      <c r="HOK52" s="1847">
        <f t="shared" ref="HOK52" si="19277">-HOK51*$C$52</f>
        <v>-3.9607608597478553E+34</v>
      </c>
      <c r="HOL52" s="1847"/>
      <c r="HOM52" s="1847">
        <f t="shared" ref="HOM52" si="19278">-HOM51*$C$52</f>
        <v>-4.0597798812415512E+34</v>
      </c>
      <c r="HON52" s="1847"/>
      <c r="HOO52" s="1847">
        <f t="shared" ref="HOO52" si="19279">-HOO51*$C$52</f>
        <v>-4.1612743782725892E+34</v>
      </c>
      <c r="HOP52" s="1847"/>
      <c r="HOQ52" s="1847">
        <f t="shared" ref="HOQ52" si="19280">-HOQ51*$C$52</f>
        <v>-4.2653062377294038E+34</v>
      </c>
      <c r="HOR52" s="1847"/>
      <c r="HOS52" s="1847">
        <f t="shared" ref="HOS52" si="19281">-HOS51*$C$52</f>
        <v>-4.3719388936726381E+34</v>
      </c>
      <c r="HOT52" s="1847"/>
      <c r="HOU52" s="1847">
        <f t="shared" ref="HOU52" si="19282">-HOU51*$C$52</f>
        <v>-4.4812373660144534E+34</v>
      </c>
      <c r="HOV52" s="1847"/>
      <c r="HOW52" s="1847">
        <f t="shared" ref="HOW52" si="19283">-HOW51*$C$52</f>
        <v>-4.5932683001648145E+34</v>
      </c>
      <c r="HOX52" s="1847"/>
      <c r="HOY52" s="1847">
        <f t="shared" ref="HOY52" si="19284">-HOY51*$C$52</f>
        <v>-4.7081000076689346E+34</v>
      </c>
      <c r="HOZ52" s="1847"/>
      <c r="HPA52" s="1847">
        <f t="shared" ref="HPA52" si="19285">-HPA51*$C$52</f>
        <v>-4.825802507860658E+34</v>
      </c>
      <c r="HPB52" s="1847"/>
      <c r="HPC52" s="1847">
        <f t="shared" ref="HPC52" si="19286">-HPC51*$C$52</f>
        <v>-4.9464475705571744E+34</v>
      </c>
      <c r="HPD52" s="1847"/>
      <c r="HPE52" s="1847">
        <f t="shared" ref="HPE52" si="19287">-HPE51*$C$52</f>
        <v>-5.0701087598211035E+34</v>
      </c>
      <c r="HPF52" s="1847"/>
      <c r="HPG52" s="1847">
        <f t="shared" ref="HPG52" si="19288">-HPG51*$C$52</f>
        <v>-5.1968614788166304E+34</v>
      </c>
      <c r="HPH52" s="1847"/>
      <c r="HPI52" s="1847">
        <f t="shared" ref="HPI52" si="19289">-HPI51*$C$52</f>
        <v>-5.3267830157870457E+34</v>
      </c>
      <c r="HPJ52" s="1847"/>
      <c r="HPK52" s="1847">
        <f t="shared" ref="HPK52" si="19290">-HPK51*$C$52</f>
        <v>-5.4599525911817218E+34</v>
      </c>
      <c r="HPL52" s="1847"/>
      <c r="HPM52" s="1847">
        <f t="shared" ref="HPM52" si="19291">-HPM51*$C$52</f>
        <v>-5.5964514059612648E+34</v>
      </c>
      <c r="HPN52" s="1847"/>
      <c r="HPO52" s="1847">
        <f t="shared" ref="HPO52" si="19292">-HPO51*$C$52</f>
        <v>-5.7363626911102955E+34</v>
      </c>
      <c r="HPP52" s="1847"/>
      <c r="HPQ52" s="1847">
        <f t="shared" ref="HPQ52" si="19293">-HPQ51*$C$52</f>
        <v>-5.8797717583880525E+34</v>
      </c>
      <c r="HPR52" s="1847"/>
      <c r="HPS52" s="1847">
        <f t="shared" ref="HPS52" si="19294">-HPS51*$C$52</f>
        <v>-6.0267660523477529E+34</v>
      </c>
      <c r="HPT52" s="1847"/>
      <c r="HPU52" s="1847">
        <f t="shared" ref="HPU52" si="19295">-HPU51*$C$52</f>
        <v>-6.1774352036564457E+34</v>
      </c>
      <c r="HPV52" s="1847"/>
      <c r="HPW52" s="1847">
        <f t="shared" ref="HPW52" si="19296">-HPW51*$C$52</f>
        <v>-6.3318710837478561E+34</v>
      </c>
      <c r="HPX52" s="1847"/>
      <c r="HPY52" s="1847">
        <f t="shared" ref="HPY52" si="19297">-HPY51*$C$52</f>
        <v>-6.4901678608415523E+34</v>
      </c>
      <c r="HPZ52" s="1847"/>
      <c r="HQA52" s="1847">
        <f t="shared" ref="HQA52" si="19298">-HQA51*$C$52</f>
        <v>-6.6524220573625909E+34</v>
      </c>
      <c r="HQB52" s="1847"/>
      <c r="HQC52" s="1847">
        <f t="shared" ref="HQC52" si="19299">-HQC51*$C$52</f>
        <v>-6.8187326087966554E+34</v>
      </c>
      <c r="HQD52" s="1847"/>
      <c r="HQE52" s="1847">
        <f t="shared" ref="HQE52" si="19300">-HQE51*$C$52</f>
        <v>-6.9892009240165707E+34</v>
      </c>
      <c r="HQF52" s="1847"/>
      <c r="HQG52" s="1847">
        <f t="shared" ref="HQG52" si="19301">-HQG51*$C$52</f>
        <v>-7.1639309471169845E+34</v>
      </c>
      <c r="HQH52" s="1847"/>
      <c r="HQI52" s="1847">
        <f t="shared" ref="HQI52" si="19302">-HQI51*$C$52</f>
        <v>-7.3430292207949089E+34</v>
      </c>
      <c r="HQJ52" s="1847"/>
      <c r="HQK52" s="1847">
        <f t="shared" ref="HQK52" si="19303">-HQK51*$C$52</f>
        <v>-7.5266049513147811E+34</v>
      </c>
      <c r="HQL52" s="1847"/>
      <c r="HQM52" s="1847">
        <f t="shared" ref="HQM52" si="19304">-HQM51*$C$52</f>
        <v>-7.7147700750976497E+34</v>
      </c>
      <c r="HQN52" s="1847"/>
      <c r="HQO52" s="1847">
        <f t="shared" ref="HQO52" si="19305">-HQO51*$C$52</f>
        <v>-7.9076393269750903E+34</v>
      </c>
      <c r="HQP52" s="1847"/>
      <c r="HQQ52" s="1847">
        <f t="shared" ref="HQQ52" si="19306">-HQQ51*$C$52</f>
        <v>-8.1053303101494665E+34</v>
      </c>
      <c r="HQR52" s="1847"/>
      <c r="HQS52" s="1847">
        <f t="shared" ref="HQS52" si="19307">-HQS51*$C$52</f>
        <v>-8.3079635679032018E+34</v>
      </c>
      <c r="HQT52" s="1847"/>
      <c r="HQU52" s="1847">
        <f t="shared" ref="HQU52" si="19308">-HQU51*$C$52</f>
        <v>-8.515662657100781E+34</v>
      </c>
      <c r="HQV52" s="1847"/>
      <c r="HQW52" s="1847">
        <f t="shared" ref="HQW52" si="19309">-HQW51*$C$52</f>
        <v>-8.7285542235282999E+34</v>
      </c>
      <c r="HQX52" s="1847"/>
      <c r="HQY52" s="1847">
        <f t="shared" ref="HQY52" si="19310">-HQY51*$C$52</f>
        <v>-8.9467680791165067E+34</v>
      </c>
      <c r="HQZ52" s="1847"/>
      <c r="HRA52" s="1847">
        <f t="shared" ref="HRA52" si="19311">-HRA51*$C$52</f>
        <v>-9.1704372810944194E+34</v>
      </c>
      <c r="HRB52" s="1847"/>
      <c r="HRC52" s="1847">
        <f t="shared" ref="HRC52" si="19312">-HRC51*$C$52</f>
        <v>-9.3996982131217782E+34</v>
      </c>
      <c r="HRD52" s="1847"/>
      <c r="HRE52" s="1847">
        <f t="shared" ref="HRE52" si="19313">-HRE51*$C$52</f>
        <v>-9.6346906684498221E+34</v>
      </c>
      <c r="HRF52" s="1847"/>
      <c r="HRG52" s="1847">
        <f t="shared" ref="HRG52" si="19314">-HRG51*$C$52</f>
        <v>-9.8755579351610659E+34</v>
      </c>
      <c r="HRH52" s="1847"/>
      <c r="HRI52" s="1847">
        <f t="shared" ref="HRI52" si="19315">-HRI51*$C$52</f>
        <v>-1.0122446883540092E+35</v>
      </c>
      <c r="HRJ52" s="1847"/>
      <c r="HRK52" s="1847">
        <f t="shared" ref="HRK52" si="19316">-HRK51*$C$52</f>
        <v>-1.0375508055628594E+35</v>
      </c>
      <c r="HRL52" s="1847"/>
      <c r="HRM52" s="1847">
        <f t="shared" ref="HRM52" si="19317">-HRM51*$C$52</f>
        <v>-1.0634895757019309E+35</v>
      </c>
      <c r="HRN52" s="1847"/>
      <c r="HRO52" s="1847">
        <f t="shared" ref="HRO52" si="19318">-HRO51*$C$52</f>
        <v>-1.0900768150944791E+35</v>
      </c>
      <c r="HRP52" s="1847"/>
      <c r="HRQ52" s="1847">
        <f t="shared" ref="HRQ52" si="19319">-HRQ51*$C$52</f>
        <v>-1.1173287354718411E+35</v>
      </c>
      <c r="HRR52" s="1847"/>
      <c r="HRS52" s="1847">
        <f t="shared" ref="HRS52" si="19320">-HRS51*$C$52</f>
        <v>-1.145261953858637E+35</v>
      </c>
      <c r="HRT52" s="1847"/>
      <c r="HRU52" s="1847">
        <f t="shared" ref="HRU52" si="19321">-HRU51*$C$52</f>
        <v>-1.1738935027051028E+35</v>
      </c>
      <c r="HRV52" s="1847"/>
      <c r="HRW52" s="1847">
        <f t="shared" ref="HRW52" si="19322">-HRW51*$C$52</f>
        <v>-1.2032408402727303E+35</v>
      </c>
      <c r="HRX52" s="1847"/>
      <c r="HRY52" s="1847">
        <f t="shared" ref="HRY52" si="19323">-HRY51*$C$52</f>
        <v>-1.2333218612795485E+35</v>
      </c>
      <c r="HRZ52" s="1847"/>
      <c r="HSA52" s="1847">
        <f t="shared" ref="HSA52" si="19324">-HSA51*$C$52</f>
        <v>-1.264154907811537E+35</v>
      </c>
      <c r="HSB52" s="1847"/>
      <c r="HSC52" s="1847">
        <f t="shared" ref="HSC52" si="19325">-HSC51*$C$52</f>
        <v>-1.2957587805068254E+35</v>
      </c>
      <c r="HSD52" s="1847"/>
      <c r="HSE52" s="1847">
        <f t="shared" ref="HSE52" si="19326">-HSE51*$C$52</f>
        <v>-1.3281527500194959E+35</v>
      </c>
      <c r="HSF52" s="1847"/>
      <c r="HSG52" s="1847">
        <f t="shared" ref="HSG52" si="19327">-HSG51*$C$52</f>
        <v>-1.3613565687699832E+35</v>
      </c>
      <c r="HSH52" s="1847"/>
      <c r="HSI52" s="1847">
        <f t="shared" ref="HSI52" si="19328">-HSI51*$C$52</f>
        <v>-1.3953904829892327E+35</v>
      </c>
      <c r="HSJ52" s="1847"/>
      <c r="HSK52" s="1847">
        <f t="shared" ref="HSK52" si="19329">-HSK51*$C$52</f>
        <v>-1.4302752450639634E+35</v>
      </c>
      <c r="HSL52" s="1847"/>
      <c r="HSM52" s="1847">
        <f t="shared" ref="HSM52" si="19330">-HSM51*$C$52</f>
        <v>-1.4660321261905625E+35</v>
      </c>
      <c r="HSN52" s="1847"/>
      <c r="HSO52" s="1847">
        <f t="shared" ref="HSO52" si="19331">-HSO51*$C$52</f>
        <v>-1.5026829293453264E+35</v>
      </c>
      <c r="HSP52" s="1847"/>
      <c r="HSQ52" s="1847">
        <f t="shared" ref="HSQ52" si="19332">-HSQ51*$C$52</f>
        <v>-1.5402500025789594E+35</v>
      </c>
      <c r="HSR52" s="1847"/>
      <c r="HSS52" s="1847">
        <f t="shared" ref="HSS52" si="19333">-HSS51*$C$52</f>
        <v>-1.5787562526434332E+35</v>
      </c>
      <c r="HST52" s="1847"/>
      <c r="HSU52" s="1847">
        <f t="shared" ref="HSU52" si="19334">-HSU51*$C$52</f>
        <v>-1.618225158959519E+35</v>
      </c>
      <c r="HSV52" s="1847"/>
      <c r="HSW52" s="1847">
        <f t="shared" ref="HSW52" si="19335">-HSW51*$C$52</f>
        <v>-1.6586807879335069E+35</v>
      </c>
      <c r="HSX52" s="1847"/>
      <c r="HSY52" s="1847">
        <f t="shared" ref="HSY52" si="19336">-HSY51*$C$52</f>
        <v>-1.7001478076318444E+35</v>
      </c>
      <c r="HSZ52" s="1847"/>
      <c r="HTA52" s="1847">
        <f t="shared" ref="HTA52" si="19337">-HTA51*$C$52</f>
        <v>-1.7426515028226405E+35</v>
      </c>
      <c r="HTB52" s="1847"/>
      <c r="HTC52" s="1847">
        <f t="shared" ref="HTC52" si="19338">-HTC51*$C$52</f>
        <v>-1.7862177903932062E+35</v>
      </c>
      <c r="HTD52" s="1847"/>
      <c r="HTE52" s="1847">
        <f t="shared" ref="HTE52" si="19339">-HTE51*$C$52</f>
        <v>-1.8308732351530361E+35</v>
      </c>
      <c r="HTF52" s="1847"/>
      <c r="HTG52" s="1847">
        <f t="shared" ref="HTG52" si="19340">-HTG51*$C$52</f>
        <v>-1.8766450660318619E+35</v>
      </c>
      <c r="HTH52" s="1847"/>
      <c r="HTI52" s="1847">
        <f t="shared" ref="HTI52" si="19341">-HTI51*$C$52</f>
        <v>-1.9235611926826582E+35</v>
      </c>
      <c r="HTJ52" s="1847"/>
      <c r="HTK52" s="1847">
        <f t="shared" ref="HTK52" si="19342">-HTK51*$C$52</f>
        <v>-1.9716502224997246E+35</v>
      </c>
      <c r="HTL52" s="1847"/>
      <c r="HTM52" s="1847">
        <f t="shared" ref="HTM52" si="19343">-HTM51*$C$52</f>
        <v>-2.0209414780622177E+35</v>
      </c>
      <c r="HTN52" s="1847"/>
      <c r="HTO52" s="1847">
        <f t="shared" ref="HTO52" si="19344">-HTO51*$C$52</f>
        <v>-2.071465015013773E+35</v>
      </c>
      <c r="HTP52" s="1847"/>
      <c r="HTQ52" s="1847">
        <f t="shared" ref="HTQ52" si="19345">-HTQ51*$C$52</f>
        <v>-2.1232516403891173E+35</v>
      </c>
      <c r="HTR52" s="1847"/>
      <c r="HTS52" s="1847">
        <f t="shared" ref="HTS52" si="19346">-HTS51*$C$52</f>
        <v>-2.176332931398845E+35</v>
      </c>
      <c r="HTT52" s="1847"/>
      <c r="HTU52" s="1847">
        <f t="shared" ref="HTU52" si="19347">-HTU51*$C$52</f>
        <v>-2.230741254683816E+35</v>
      </c>
      <c r="HTV52" s="1847"/>
      <c r="HTW52" s="1847">
        <f t="shared" ref="HTW52" si="19348">-HTW51*$C$52</f>
        <v>-2.2865097860509113E+35</v>
      </c>
      <c r="HTX52" s="1847"/>
      <c r="HTY52" s="1847">
        <f t="shared" ref="HTY52" si="19349">-HTY51*$C$52</f>
        <v>-2.343672530702184E+35</v>
      </c>
      <c r="HTZ52" s="1847"/>
      <c r="HUA52" s="1847">
        <f t="shared" ref="HUA52" si="19350">-HUA51*$C$52</f>
        <v>-2.4022643439697385E+35</v>
      </c>
      <c r="HUB52" s="1847"/>
      <c r="HUC52" s="1847">
        <f t="shared" ref="HUC52" si="19351">-HUC51*$C$52</f>
        <v>-2.4623209525689818E+35</v>
      </c>
      <c r="HUD52" s="1847"/>
      <c r="HUE52" s="1847">
        <f t="shared" ref="HUE52" si="19352">-HUE51*$C$52</f>
        <v>-2.5238789763832061E+35</v>
      </c>
      <c r="HUF52" s="1847"/>
      <c r="HUG52" s="1847">
        <f t="shared" ref="HUG52" si="19353">-HUG51*$C$52</f>
        <v>-2.586975950792786E+35</v>
      </c>
      <c r="HUH52" s="1847"/>
      <c r="HUI52" s="1847">
        <f t="shared" ref="HUI52" si="19354">-HUI51*$C$52</f>
        <v>-2.6516503495626054E+35</v>
      </c>
      <c r="HUJ52" s="1847"/>
      <c r="HUK52" s="1847">
        <f t="shared" ref="HUK52" si="19355">-HUK51*$C$52</f>
        <v>-2.7179416083016702E+35</v>
      </c>
      <c r="HUL52" s="1847"/>
      <c r="HUM52" s="1847">
        <f t="shared" ref="HUM52" si="19356">-HUM51*$C$52</f>
        <v>-2.7858901485092118E+35</v>
      </c>
      <c r="HUN52" s="1847"/>
      <c r="HUO52" s="1847">
        <f t="shared" ref="HUO52" si="19357">-HUO51*$C$52</f>
        <v>-2.855537402221942E+35</v>
      </c>
      <c r="HUP52" s="1847"/>
      <c r="HUQ52" s="1847">
        <f t="shared" ref="HUQ52" si="19358">-HUQ51*$C$52</f>
        <v>-2.9269258372774905E+35</v>
      </c>
      <c r="HUR52" s="1847"/>
      <c r="HUS52" s="1847">
        <f t="shared" ref="HUS52" si="19359">-HUS51*$C$52</f>
        <v>-3.0000989832094273E+35</v>
      </c>
      <c r="HUT52" s="1847"/>
      <c r="HUU52" s="1847">
        <f t="shared" ref="HUU52" si="19360">-HUU51*$C$52</f>
        <v>-3.0751014577896627E+35</v>
      </c>
      <c r="HUV52" s="1847"/>
      <c r="HUW52" s="1847">
        <f t="shared" ref="HUW52" si="19361">-HUW51*$C$52</f>
        <v>-3.1519789942344039E+35</v>
      </c>
      <c r="HUX52" s="1847"/>
      <c r="HUY52" s="1847">
        <f t="shared" ref="HUY52" si="19362">-HUY51*$C$52</f>
        <v>-3.2307784690902637E+35</v>
      </c>
      <c r="HUZ52" s="1847"/>
      <c r="HVA52" s="1847">
        <f t="shared" ref="HVA52" si="19363">-HVA51*$C$52</f>
        <v>-3.3115479308175199E+35</v>
      </c>
      <c r="HVB52" s="1847"/>
      <c r="HVC52" s="1847">
        <f t="shared" ref="HVC52" si="19364">-HVC51*$C$52</f>
        <v>-3.3943366290879573E+35</v>
      </c>
      <c r="HVD52" s="1847"/>
      <c r="HVE52" s="1847">
        <f t="shared" ref="HVE52" si="19365">-HVE51*$C$52</f>
        <v>-3.4791950448151563E+35</v>
      </c>
      <c r="HVF52" s="1847"/>
      <c r="HVG52" s="1847">
        <f t="shared" ref="HVG52" si="19366">-HVG51*$C$52</f>
        <v>-3.5661749209355348E+35</v>
      </c>
      <c r="HVH52" s="1847"/>
      <c r="HVI52" s="1847">
        <f t="shared" ref="HVI52" si="19367">-HVI51*$C$52</f>
        <v>-3.6553292939589225E+35</v>
      </c>
      <c r="HVJ52" s="1847"/>
      <c r="HVK52" s="1847">
        <f t="shared" ref="HVK52" si="19368">-HVK51*$C$52</f>
        <v>-3.7467125263078953E+35</v>
      </c>
      <c r="HVL52" s="1847"/>
      <c r="HVM52" s="1847">
        <f t="shared" ref="HVM52" si="19369">-HVM51*$C$52</f>
        <v>-3.8403803394655925E+35</v>
      </c>
      <c r="HVN52" s="1847"/>
      <c r="HVO52" s="1847">
        <f t="shared" ref="HVO52" si="19370">-HVO51*$C$52</f>
        <v>-3.936389847952232E+35</v>
      </c>
      <c r="HVP52" s="1847"/>
      <c r="HVQ52" s="1847">
        <f t="shared" ref="HVQ52" si="19371">-HVQ51*$C$52</f>
        <v>-4.0347995941510375E+35</v>
      </c>
      <c r="HVR52" s="1847"/>
      <c r="HVS52" s="1847">
        <f t="shared" ref="HVS52" si="19372">-HVS51*$C$52</f>
        <v>-4.1356695840048132E+35</v>
      </c>
      <c r="HVT52" s="1847"/>
      <c r="HVU52" s="1847">
        <f t="shared" ref="HVU52" si="19373">-HVU51*$C$52</f>
        <v>-4.2390613236049331E+35</v>
      </c>
      <c r="HVV52" s="1847"/>
      <c r="HVW52" s="1847">
        <f t="shared" ref="HVW52" si="19374">-HVW51*$C$52</f>
        <v>-4.3450378566950564E+35</v>
      </c>
      <c r="HVX52" s="1847"/>
      <c r="HVY52" s="1847">
        <f t="shared" ref="HVY52" si="19375">-HVY51*$C$52</f>
        <v>-4.4536638031124321E+35</v>
      </c>
      <c r="HVZ52" s="1847"/>
      <c r="HWA52" s="1847">
        <f t="shared" ref="HWA52" si="19376">-HWA51*$C$52</f>
        <v>-4.5650053981902424E+35</v>
      </c>
      <c r="HWB52" s="1847"/>
      <c r="HWC52" s="1847">
        <f t="shared" ref="HWC52" si="19377">-HWC51*$C$52</f>
        <v>-4.6791305331449978E+35</v>
      </c>
      <c r="HWD52" s="1847"/>
      <c r="HWE52" s="1847">
        <f t="shared" ref="HWE52" si="19378">-HWE51*$C$52</f>
        <v>-4.7961087964736222E+35</v>
      </c>
      <c r="HWF52" s="1847"/>
      <c r="HWG52" s="1847">
        <f t="shared" ref="HWG52" si="19379">-HWG51*$C$52</f>
        <v>-4.9160115163854627E+35</v>
      </c>
      <c r="HWH52" s="1847"/>
      <c r="HWI52" s="1847">
        <f t="shared" ref="HWI52" si="19380">-HWI51*$C$52</f>
        <v>-5.0389118042950989E+35</v>
      </c>
      <c r="HWJ52" s="1847"/>
      <c r="HWK52" s="1847">
        <f t="shared" ref="HWK52" si="19381">-HWK51*$C$52</f>
        <v>-5.164884599402476E+35</v>
      </c>
      <c r="HWL52" s="1847"/>
      <c r="HWM52" s="1847">
        <f t="shared" ref="HWM52" si="19382">-HWM51*$C$52</f>
        <v>-5.2940067143875372E+35</v>
      </c>
      <c r="HWN52" s="1847"/>
      <c r="HWO52" s="1847">
        <f t="shared" ref="HWO52" si="19383">-HWO51*$C$52</f>
        <v>-5.4263568822472254E+35</v>
      </c>
      <c r="HWP52" s="1847"/>
      <c r="HWQ52" s="1847">
        <f t="shared" ref="HWQ52" si="19384">-HWQ51*$C$52</f>
        <v>-5.5620158043034054E+35</v>
      </c>
      <c r="HWR52" s="1847"/>
      <c r="HWS52" s="1847">
        <f t="shared" ref="HWS52" si="19385">-HWS51*$C$52</f>
        <v>-5.7010661994109902E+35</v>
      </c>
      <c r="HWT52" s="1847"/>
      <c r="HWU52" s="1847">
        <f t="shared" ref="HWU52" si="19386">-HWU51*$C$52</f>
        <v>-5.8435928543962645E+35</v>
      </c>
      <c r="HWV52" s="1847"/>
      <c r="HWW52" s="1847">
        <f t="shared" ref="HWW52" si="19387">-HWW51*$C$52</f>
        <v>-5.9896826757561708E+35</v>
      </c>
      <c r="HWX52" s="1847"/>
      <c r="HWY52" s="1847">
        <f t="shared" ref="HWY52" si="19388">-HWY51*$C$52</f>
        <v>-6.1394247426500744E+35</v>
      </c>
      <c r="HWZ52" s="1847"/>
      <c r="HXA52" s="1847">
        <f t="shared" ref="HXA52" si="19389">-HXA51*$C$52</f>
        <v>-6.2929103612163257E+35</v>
      </c>
      <c r="HXB52" s="1847"/>
      <c r="HXC52" s="1847">
        <f t="shared" ref="HXC52" si="19390">-HXC51*$C$52</f>
        <v>-6.4502331202467335E+35</v>
      </c>
      <c r="HXD52" s="1847"/>
      <c r="HXE52" s="1847">
        <f t="shared" ref="HXE52" si="19391">-HXE51*$C$52</f>
        <v>-6.6114889482529013E+35</v>
      </c>
      <c r="HXF52" s="1847"/>
      <c r="HXG52" s="1847">
        <f t="shared" ref="HXG52" si="19392">-HXG51*$C$52</f>
        <v>-6.7767761719592234E+35</v>
      </c>
      <c r="HXH52" s="1847"/>
      <c r="HXI52" s="1847">
        <f t="shared" ref="HXI52" si="19393">-HXI51*$C$52</f>
        <v>-6.9461955762582029E+35</v>
      </c>
      <c r="HXJ52" s="1847"/>
      <c r="HXK52" s="1847">
        <f t="shared" ref="HXK52" si="19394">-HXK51*$C$52</f>
        <v>-7.1198504656646574E+35</v>
      </c>
      <c r="HXL52" s="1847"/>
      <c r="HXM52" s="1847">
        <f t="shared" ref="HXM52" si="19395">-HXM51*$C$52</f>
        <v>-7.2978467273062728E+35</v>
      </c>
      <c r="HXN52" s="1847"/>
      <c r="HXO52" s="1847">
        <f t="shared" ref="HXO52" si="19396">-HXO51*$C$52</f>
        <v>-7.4802928954889286E+35</v>
      </c>
      <c r="HXP52" s="1847"/>
      <c r="HXQ52" s="1847">
        <f t="shared" ref="HXQ52" si="19397">-HXQ51*$C$52</f>
        <v>-7.6673002178761506E+35</v>
      </c>
      <c r="HXR52" s="1847"/>
      <c r="HXS52" s="1847">
        <f t="shared" ref="HXS52" si="19398">-HXS51*$C$52</f>
        <v>-7.8589827233230537E+35</v>
      </c>
      <c r="HXT52" s="1847"/>
      <c r="HXU52" s="1847">
        <f t="shared" ref="HXU52" si="19399">-HXU51*$C$52</f>
        <v>-8.0554572914061299E+35</v>
      </c>
      <c r="HXV52" s="1847"/>
      <c r="HXW52" s="1847">
        <f t="shared" ref="HXW52" si="19400">-HXW51*$C$52</f>
        <v>-8.2568437236912823E+35</v>
      </c>
      <c r="HXX52" s="1847"/>
      <c r="HXY52" s="1847">
        <f t="shared" ref="HXY52" si="19401">-HXY51*$C$52</f>
        <v>-8.463264816783563E+35</v>
      </c>
      <c r="HXZ52" s="1847"/>
      <c r="HYA52" s="1847">
        <f t="shared" ref="HYA52" si="19402">-HYA51*$C$52</f>
        <v>-8.6748464372031518E+35</v>
      </c>
      <c r="HYB52" s="1847"/>
      <c r="HYC52" s="1847">
        <f t="shared" ref="HYC52" si="19403">-HYC51*$C$52</f>
        <v>-8.8917175981332305E+35</v>
      </c>
      <c r="HYD52" s="1847"/>
      <c r="HYE52" s="1847">
        <f t="shared" ref="HYE52" si="19404">-HYE51*$C$52</f>
        <v>-9.1140105380865607E+35</v>
      </c>
      <c r="HYF52" s="1847"/>
      <c r="HYG52" s="1847">
        <f t="shared" ref="HYG52" si="19405">-HYG51*$C$52</f>
        <v>-9.3418608015387244E+35</v>
      </c>
      <c r="HYH52" s="1847"/>
      <c r="HYI52" s="1847">
        <f t="shared" ref="HYI52" si="19406">-HYI51*$C$52</f>
        <v>-9.5754073215771921E+35</v>
      </c>
      <c r="HYJ52" s="1847"/>
      <c r="HYK52" s="1847">
        <f t="shared" ref="HYK52" si="19407">-HYK51*$C$52</f>
        <v>-9.8147925046166208E+35</v>
      </c>
      <c r="HYL52" s="1847"/>
      <c r="HYM52" s="1847">
        <f t="shared" ref="HYM52" si="19408">-HYM51*$C$52</f>
        <v>-1.0060162317232035E+36</v>
      </c>
      <c r="HYN52" s="1847"/>
      <c r="HYO52" s="1847">
        <f t="shared" ref="HYO52" si="19409">-HYO51*$C$52</f>
        <v>-1.0311666375162835E+36</v>
      </c>
      <c r="HYP52" s="1847"/>
      <c r="HYQ52" s="1847">
        <f t="shared" ref="HYQ52" si="19410">-HYQ51*$C$52</f>
        <v>-1.0569458034541904E+36</v>
      </c>
      <c r="HYR52" s="1847"/>
      <c r="HYS52" s="1847">
        <f t="shared" ref="HYS52" si="19411">-HYS51*$C$52</f>
        <v>-1.0833694485405451E+36</v>
      </c>
      <c r="HYT52" s="1847"/>
      <c r="HYU52" s="1847">
        <f t="shared" ref="HYU52" si="19412">-HYU51*$C$52</f>
        <v>-1.1104536847540586E+36</v>
      </c>
      <c r="HYV52" s="1847"/>
      <c r="HYW52" s="1847">
        <f t="shared" ref="HYW52" si="19413">-HYW51*$C$52</f>
        <v>-1.13821502687291E+36</v>
      </c>
      <c r="HYX52" s="1847"/>
      <c r="HYY52" s="1847">
        <f t="shared" ref="HYY52" si="19414">-HYY51*$C$52</f>
        <v>-1.1666704025447327E+36</v>
      </c>
      <c r="HYZ52" s="1847"/>
      <c r="HZA52" s="1847">
        <f t="shared" ref="HZA52" si="19415">-HZA51*$C$52</f>
        <v>-1.1958371626083508E+36</v>
      </c>
      <c r="HZB52" s="1847"/>
      <c r="HZC52" s="1847">
        <f t="shared" ref="HZC52" si="19416">-HZC51*$C$52</f>
        <v>-1.2257330916735595E+36</v>
      </c>
      <c r="HZD52" s="1847"/>
      <c r="HZE52" s="1847">
        <f t="shared" ref="HZE52" si="19417">-HZE51*$C$52</f>
        <v>-1.2563764189653983E+36</v>
      </c>
      <c r="HZF52" s="1847"/>
      <c r="HZG52" s="1847">
        <f t="shared" ref="HZG52" si="19418">-HZG51*$C$52</f>
        <v>-1.2877858294395332E+36</v>
      </c>
      <c r="HZH52" s="1847"/>
      <c r="HZI52" s="1847">
        <f t="shared" ref="HZI52" si="19419">-HZI51*$C$52</f>
        <v>-1.3199804751755214E+36</v>
      </c>
      <c r="HZJ52" s="1847"/>
      <c r="HZK52" s="1847">
        <f t="shared" ref="HZK52" si="19420">-HZK51*$C$52</f>
        <v>-1.3529799870549094E+36</v>
      </c>
      <c r="HZL52" s="1847"/>
      <c r="HZM52" s="1847">
        <f t="shared" ref="HZM52" si="19421">-HZM51*$C$52</f>
        <v>-1.386804486731282E+36</v>
      </c>
      <c r="HZN52" s="1847"/>
      <c r="HZO52" s="1847">
        <f t="shared" ref="HZO52" si="19422">-HZO51*$C$52</f>
        <v>-1.4214745988995639E+36</v>
      </c>
      <c r="HZP52" s="1847"/>
      <c r="HZQ52" s="1847">
        <f t="shared" ref="HZQ52" si="19423">-HZQ51*$C$52</f>
        <v>-1.4570114638720529E+36</v>
      </c>
      <c r="HZR52" s="1847"/>
      <c r="HZS52" s="1847">
        <f t="shared" ref="HZS52" si="19424">-HZS51*$C$52</f>
        <v>-1.493436750468854E+36</v>
      </c>
      <c r="HZT52" s="1847"/>
      <c r="HZU52" s="1847">
        <f t="shared" ref="HZU52" si="19425">-HZU51*$C$52</f>
        <v>-1.5307726692305751E+36</v>
      </c>
      <c r="HZV52" s="1847"/>
      <c r="HZW52" s="1847">
        <f t="shared" ref="HZW52" si="19426">-HZW51*$C$52</f>
        <v>-1.5690419859613393E+36</v>
      </c>
      <c r="HZX52" s="1847"/>
      <c r="HZY52" s="1847">
        <f t="shared" ref="HZY52" si="19427">-HZY51*$C$52</f>
        <v>-1.6082680356103727E+36</v>
      </c>
      <c r="HZZ52" s="1847"/>
      <c r="IAA52" s="1847">
        <f t="shared" ref="IAA52" si="19428">-IAA51*$C$52</f>
        <v>-1.6484747365006317E+36</v>
      </c>
      <c r="IAB52" s="1847"/>
      <c r="IAC52" s="1847">
        <f t="shared" ref="IAC52" si="19429">-IAC51*$C$52</f>
        <v>-1.6896866049131473E+36</v>
      </c>
      <c r="IAD52" s="1847"/>
      <c r="IAE52" s="1847">
        <f t="shared" ref="IAE52" si="19430">-IAE51*$C$52</f>
        <v>-1.7319287700359759E+36</v>
      </c>
      <c r="IAF52" s="1847"/>
      <c r="IAG52" s="1847">
        <f t="shared" ref="IAG52" si="19431">-IAG51*$C$52</f>
        <v>-1.775226989286875E+36</v>
      </c>
      <c r="IAH52" s="1847"/>
      <c r="IAI52" s="1847">
        <f t="shared" ref="IAI52" si="19432">-IAI51*$C$52</f>
        <v>-1.8196076640190466E+36</v>
      </c>
      <c r="IAJ52" s="1847"/>
      <c r="IAK52" s="1847">
        <f t="shared" ref="IAK52" si="19433">-IAK51*$C$52</f>
        <v>-1.8650978556195226E+36</v>
      </c>
      <c r="IAL52" s="1847"/>
      <c r="IAM52" s="1847">
        <f t="shared" ref="IAM52" si="19434">-IAM51*$C$52</f>
        <v>-1.9117253020100104E+36</v>
      </c>
      <c r="IAN52" s="1847"/>
      <c r="IAO52" s="1847">
        <f t="shared" ref="IAO52" si="19435">-IAO51*$C$52</f>
        <v>-1.9595184345602604E+36</v>
      </c>
      <c r="IAP52" s="1847"/>
      <c r="IAQ52" s="1847">
        <f t="shared" ref="IAQ52" si="19436">-IAQ51*$C$52</f>
        <v>-2.0085063954242666E+36</v>
      </c>
      <c r="IAR52" s="1847"/>
      <c r="IAS52" s="1847">
        <f t="shared" ref="IAS52" si="19437">-IAS51*$C$52</f>
        <v>-2.0587190553098731E+36</v>
      </c>
      <c r="IAT52" s="1847"/>
      <c r="IAU52" s="1847">
        <f t="shared" ref="IAU52" si="19438">-IAU51*$C$52</f>
        <v>-2.1101870316926196E+36</v>
      </c>
      <c r="IAV52" s="1847"/>
      <c r="IAW52" s="1847">
        <f t="shared" ref="IAW52" si="19439">-IAW51*$C$52</f>
        <v>-2.162941707484935E+36</v>
      </c>
      <c r="IAX52" s="1847"/>
      <c r="IAY52" s="1847">
        <f t="shared" ref="IAY52" si="19440">-IAY51*$C$52</f>
        <v>-2.2170152501720583E+36</v>
      </c>
      <c r="IAZ52" s="1847"/>
      <c r="IBA52" s="1847">
        <f t="shared" ref="IBA52" si="19441">-IBA51*$C$52</f>
        <v>-2.2724406314263595E+36</v>
      </c>
      <c r="IBB52" s="1847"/>
      <c r="IBC52" s="1847">
        <f t="shared" ref="IBC52" si="19442">-IBC51*$C$52</f>
        <v>-2.3292516472120184E+36</v>
      </c>
      <c r="IBD52" s="1847"/>
      <c r="IBE52" s="1847">
        <f t="shared" ref="IBE52" si="19443">-IBE51*$C$52</f>
        <v>-2.3874829383923186E+36</v>
      </c>
      <c r="IBF52" s="1847"/>
      <c r="IBG52" s="1847">
        <f t="shared" ref="IBG52" si="19444">-IBG51*$C$52</f>
        <v>-2.4471700118521264E+36</v>
      </c>
      <c r="IBH52" s="1847"/>
      <c r="IBI52" s="1847">
        <f t="shared" ref="IBI52" si="19445">-IBI51*$C$52</f>
        <v>-2.5083492621484294E+36</v>
      </c>
      <c r="IBJ52" s="1847"/>
      <c r="IBK52" s="1847">
        <f t="shared" ref="IBK52" si="19446">-IBK51*$C$52</f>
        <v>-2.57105799370214E+36</v>
      </c>
      <c r="IBL52" s="1847"/>
      <c r="IBM52" s="1847">
        <f t="shared" ref="IBM52" si="19447">-IBM51*$C$52</f>
        <v>-2.6353344435446931E+36</v>
      </c>
      <c r="IBN52" s="1847"/>
      <c r="IBO52" s="1847">
        <f t="shared" ref="IBO52" si="19448">-IBO51*$C$52</f>
        <v>-2.7012178046333101E+36</v>
      </c>
      <c r="IBP52" s="1847"/>
      <c r="IBQ52" s="1847">
        <f t="shared" ref="IBQ52" si="19449">-IBQ51*$C$52</f>
        <v>-2.7687482497491427E+36</v>
      </c>
      <c r="IBR52" s="1847"/>
      <c r="IBS52" s="1847">
        <f t="shared" ref="IBS52" si="19450">-IBS51*$C$52</f>
        <v>-2.8379669559928712E+36</v>
      </c>
      <c r="IBT52" s="1847"/>
      <c r="IBU52" s="1847">
        <f t="shared" ref="IBU52" si="19451">-IBU51*$C$52</f>
        <v>-2.9089161298926925E+36</v>
      </c>
      <c r="IBV52" s="1847"/>
      <c r="IBW52" s="1847">
        <f t="shared" ref="IBW52" si="19452">-IBW51*$C$52</f>
        <v>-2.9816390331400098E+36</v>
      </c>
      <c r="IBX52" s="1847"/>
      <c r="IBY52" s="1847">
        <f t="shared" ref="IBY52" si="19453">-IBY51*$C$52</f>
        <v>-3.0561800089685099E+36</v>
      </c>
      <c r="IBZ52" s="1847"/>
      <c r="ICA52" s="1847">
        <f t="shared" ref="ICA52" si="19454">-ICA51*$C$52</f>
        <v>-3.1325845091927223E+36</v>
      </c>
      <c r="ICB52" s="1847"/>
      <c r="ICC52" s="1847">
        <f t="shared" ref="ICC52" si="19455">-ICC51*$C$52</f>
        <v>-3.2108991219225399E+36</v>
      </c>
      <c r="ICD52" s="1847"/>
      <c r="ICE52" s="1847">
        <f t="shared" ref="ICE52" si="19456">-ICE51*$C$52</f>
        <v>-3.291171599970603E+36</v>
      </c>
      <c r="ICF52" s="1847"/>
      <c r="ICG52" s="1847">
        <f t="shared" ref="ICG52" si="19457">-ICG51*$C$52</f>
        <v>-3.3734508899698677E+36</v>
      </c>
      <c r="ICH52" s="1847"/>
      <c r="ICI52" s="1847">
        <f t="shared" ref="ICI52" si="19458">-ICI51*$C$52</f>
        <v>-3.4577871622191138E+36</v>
      </c>
      <c r="ICJ52" s="1847"/>
      <c r="ICK52" s="1847">
        <f t="shared" ref="ICK52" si="19459">-ICK51*$C$52</f>
        <v>-3.5442318412745911E+36</v>
      </c>
      <c r="ICL52" s="1847"/>
      <c r="ICM52" s="1847">
        <f t="shared" ref="ICM52" si="19460">-ICM51*$C$52</f>
        <v>-3.6328376373064555E+36</v>
      </c>
      <c r="ICN52" s="1847"/>
      <c r="ICO52" s="1847">
        <f t="shared" ref="ICO52" si="19461">-ICO51*$C$52</f>
        <v>-3.7236585782391164E+36</v>
      </c>
      <c r="ICP52" s="1847"/>
      <c r="ICQ52" s="1847">
        <f t="shared" ref="ICQ52" si="19462">-ICQ51*$C$52</f>
        <v>-3.8167500426950939E+36</v>
      </c>
      <c r="ICR52" s="1847"/>
      <c r="ICS52" s="1847">
        <f t="shared" ref="ICS52" si="19463">-ICS51*$C$52</f>
        <v>-3.9121687937624711E+36</v>
      </c>
      <c r="ICT52" s="1847"/>
      <c r="ICU52" s="1847">
        <f t="shared" ref="ICU52" si="19464">-ICU51*$C$52</f>
        <v>-4.0099730136065327E+36</v>
      </c>
      <c r="ICV52" s="1847"/>
      <c r="ICW52" s="1847">
        <f t="shared" ref="ICW52" si="19465">-ICW51*$C$52</f>
        <v>-4.1102223389466957E+36</v>
      </c>
      <c r="ICX52" s="1847"/>
      <c r="ICY52" s="1847">
        <f t="shared" ref="ICY52" si="19466">-ICY51*$C$52</f>
        <v>-4.212977897420363E+36</v>
      </c>
      <c r="ICZ52" s="1847"/>
      <c r="IDA52" s="1847">
        <f t="shared" ref="IDA52" si="19467">-IDA51*$C$52</f>
        <v>-4.3183023448558716E+36</v>
      </c>
      <c r="IDB52" s="1847"/>
      <c r="IDC52" s="1847">
        <f t="shared" ref="IDC52" si="19468">-IDC51*$C$52</f>
        <v>-4.4262599034772683E+36</v>
      </c>
      <c r="IDD52" s="1847"/>
      <c r="IDE52" s="1847">
        <f t="shared" ref="IDE52" si="19469">-IDE51*$C$52</f>
        <v>-4.5369164010641998E+36</v>
      </c>
      <c r="IDF52" s="1847"/>
      <c r="IDG52" s="1847">
        <f t="shared" ref="IDG52" si="19470">-IDG51*$C$52</f>
        <v>-4.6503393110908042E+36</v>
      </c>
      <c r="IDH52" s="1847"/>
      <c r="IDI52" s="1847">
        <f t="shared" ref="IDI52" si="19471">-IDI51*$C$52</f>
        <v>-4.7665977938680738E+36</v>
      </c>
      <c r="IDJ52" s="1847"/>
      <c r="IDK52" s="1847">
        <f t="shared" ref="IDK52" si="19472">-IDK51*$C$52</f>
        <v>-4.885762738714775E+36</v>
      </c>
      <c r="IDL52" s="1847"/>
      <c r="IDM52" s="1847">
        <f t="shared" ref="IDM52" si="19473">-IDM51*$C$52</f>
        <v>-5.0079068071826439E+36</v>
      </c>
      <c r="IDN52" s="1847"/>
      <c r="IDO52" s="1847">
        <f t="shared" ref="IDO52" si="19474">-IDO51*$C$52</f>
        <v>-5.1331044773622097E+36</v>
      </c>
      <c r="IDP52" s="1847"/>
      <c r="IDQ52" s="1847">
        <f t="shared" ref="IDQ52" si="19475">-IDQ51*$C$52</f>
        <v>-5.2614320892962645E+36</v>
      </c>
      <c r="IDR52" s="1847"/>
      <c r="IDS52" s="1847">
        <f t="shared" ref="IDS52" si="19476">-IDS51*$C$52</f>
        <v>-5.3929678915286709E+36</v>
      </c>
      <c r="IDT52" s="1847"/>
      <c r="IDU52" s="1847">
        <f t="shared" ref="IDU52" si="19477">-IDU51*$C$52</f>
        <v>-5.5277920888168871E+36</v>
      </c>
      <c r="IDV52" s="1847"/>
      <c r="IDW52" s="1847">
        <f t="shared" ref="IDW52" si="19478">-IDW51*$C$52</f>
        <v>-5.6659868910373089E+36</v>
      </c>
      <c r="IDX52" s="1847"/>
      <c r="IDY52" s="1847">
        <f t="shared" ref="IDY52" si="19479">-IDY51*$C$52</f>
        <v>-5.8076365633132415E+36</v>
      </c>
      <c r="IDZ52" s="1847"/>
      <c r="IEA52" s="1847">
        <f t="shared" ref="IEA52" si="19480">-IEA51*$C$52</f>
        <v>-5.9528274773960722E+36</v>
      </c>
      <c r="IEB52" s="1847"/>
      <c r="IEC52" s="1847">
        <f t="shared" ref="IEC52" si="19481">-IEC51*$C$52</f>
        <v>-6.1016481643309735E+36</v>
      </c>
      <c r="IED52" s="1847"/>
      <c r="IEE52" s="1847">
        <f t="shared" ref="IEE52" si="19482">-IEE51*$C$52</f>
        <v>-6.2541893684392474E+36</v>
      </c>
      <c r="IEF52" s="1847"/>
      <c r="IEG52" s="1847">
        <f t="shared" ref="IEG52" si="19483">-IEG51*$C$52</f>
        <v>-6.4105441026502284E+36</v>
      </c>
      <c r="IEH52" s="1847"/>
      <c r="IEI52" s="1847">
        <f t="shared" ref="IEI52" si="19484">-IEI51*$C$52</f>
        <v>-6.5708077052164836E+36</v>
      </c>
      <c r="IEJ52" s="1847"/>
      <c r="IEK52" s="1847">
        <f t="shared" ref="IEK52" si="19485">-IEK51*$C$52</f>
        <v>-6.735077897846895E+36</v>
      </c>
      <c r="IEL52" s="1847"/>
      <c r="IEM52" s="1847">
        <f t="shared" ref="IEM52" si="19486">-IEM51*$C$52</f>
        <v>-6.9034548452930664E+36</v>
      </c>
      <c r="IEN52" s="1847"/>
      <c r="IEO52" s="1847">
        <f t="shared" ref="IEO52" si="19487">-IEO51*$C$52</f>
        <v>-7.0760412164253929E+36</v>
      </c>
      <c r="IEP52" s="1847"/>
      <c r="IEQ52" s="1847">
        <f t="shared" ref="IEQ52" si="19488">-IEQ51*$C$52</f>
        <v>-7.2529422468360269E+36</v>
      </c>
      <c r="IER52" s="1847"/>
      <c r="IES52" s="1847">
        <f t="shared" ref="IES52" si="19489">-IES51*$C$52</f>
        <v>-7.4342658030069268E+36</v>
      </c>
      <c r="IET52" s="1847"/>
      <c r="IEU52" s="1847">
        <f t="shared" ref="IEU52" si="19490">-IEU51*$C$52</f>
        <v>-7.6201224480820995E+36</v>
      </c>
      <c r="IEV52" s="1847"/>
      <c r="IEW52" s="1847">
        <f t="shared" ref="IEW52" si="19491">-IEW51*$C$52</f>
        <v>-7.810625509284151E+36</v>
      </c>
      <c r="IEX52" s="1847"/>
      <c r="IEY52" s="1847">
        <f t="shared" ref="IEY52" si="19492">-IEY51*$C$52</f>
        <v>-8.0058911470162543E+36</v>
      </c>
      <c r="IEZ52" s="1847"/>
      <c r="IFA52" s="1847">
        <f t="shared" ref="IFA52" si="19493">-IFA51*$C$52</f>
        <v>-8.2060384256916604E+36</v>
      </c>
      <c r="IFB52" s="1847"/>
      <c r="IFC52" s="1847">
        <f t="shared" ref="IFC52" si="19494">-IFC51*$C$52</f>
        <v>-8.4111893863339518E+36</v>
      </c>
      <c r="IFD52" s="1847"/>
      <c r="IFE52" s="1847">
        <f t="shared" ref="IFE52" si="19495">-IFE51*$C$52</f>
        <v>-8.6214691209923001E+36</v>
      </c>
      <c r="IFF52" s="1847"/>
      <c r="IFG52" s="1847">
        <f t="shared" ref="IFG52" si="19496">-IFG51*$C$52</f>
        <v>-8.8370058490171073E+36</v>
      </c>
      <c r="IFH52" s="1847"/>
      <c r="IFI52" s="1847">
        <f t="shared" ref="IFI52" si="19497">-IFI51*$C$52</f>
        <v>-9.0579309952425346E+36</v>
      </c>
      <c r="IFJ52" s="1847"/>
      <c r="IFK52" s="1847">
        <f t="shared" ref="IFK52" si="19498">-IFK51*$C$52</f>
        <v>-9.2843792701235967E+36</v>
      </c>
      <c r="IFL52" s="1847"/>
      <c r="IFM52" s="1847">
        <f t="shared" ref="IFM52" si="19499">-IFM51*$C$52</f>
        <v>-9.5164887518766855E+36</v>
      </c>
      <c r="IFN52" s="1847"/>
      <c r="IFO52" s="1847">
        <f t="shared" ref="IFO52" si="19500">-IFO51*$C$52</f>
        <v>-9.7544009706736018E+36</v>
      </c>
      <c r="IFP52" s="1847"/>
      <c r="IFQ52" s="1847">
        <f t="shared" ref="IFQ52" si="19501">-IFQ51*$C$52</f>
        <v>-9.998260994940441E+36</v>
      </c>
      <c r="IFR52" s="1847"/>
      <c r="IFS52" s="1847">
        <f t="shared" ref="IFS52" si="19502">-IFS51*$C$52</f>
        <v>-1.0248217519813951E+37</v>
      </c>
      <c r="IFT52" s="1847"/>
      <c r="IFU52" s="1847">
        <f t="shared" ref="IFU52" si="19503">-IFU51*$C$52</f>
        <v>-1.0504422957809298E+37</v>
      </c>
      <c r="IFV52" s="1847"/>
      <c r="IFW52" s="1847">
        <f t="shared" ref="IFW52" si="19504">-IFW51*$C$52</f>
        <v>-1.076703353175453E+37</v>
      </c>
      <c r="IFX52" s="1847"/>
      <c r="IFY52" s="1847">
        <f t="shared" ref="IFY52" si="19505">-IFY51*$C$52</f>
        <v>-1.1036209370048393E+37</v>
      </c>
      <c r="IFZ52" s="1847"/>
      <c r="IGA52" s="1847">
        <f t="shared" ref="IGA52" si="19506">-IGA51*$C$52</f>
        <v>-1.1312114604299603E+37</v>
      </c>
      <c r="IGB52" s="1847"/>
      <c r="IGC52" s="1847">
        <f t="shared" ref="IGC52" si="19507">-IGC51*$C$52</f>
        <v>-1.1594917469407091E+37</v>
      </c>
      <c r="IGD52" s="1847"/>
      <c r="IGE52" s="1847">
        <f t="shared" ref="IGE52" si="19508">-IGE51*$C$52</f>
        <v>-1.1884790406142268E+37</v>
      </c>
      <c r="IGF52" s="1847"/>
      <c r="IGG52" s="1847">
        <f t="shared" ref="IGG52" si="19509">-IGG51*$C$52</f>
        <v>-1.2181910166295824E+37</v>
      </c>
      <c r="IGH52" s="1847"/>
      <c r="IGI52" s="1847">
        <f t="shared" ref="IGI52" si="19510">-IGI51*$C$52</f>
        <v>-1.2486457920453219E+37</v>
      </c>
      <c r="IGJ52" s="1847"/>
      <c r="IGK52" s="1847">
        <f t="shared" ref="IGK52" si="19511">-IGK51*$C$52</f>
        <v>-1.2798619368464548E+37</v>
      </c>
      <c r="IGL52" s="1847"/>
      <c r="IGM52" s="1847">
        <f t="shared" ref="IGM52" si="19512">-IGM51*$C$52</f>
        <v>-1.3118584852676161E+37</v>
      </c>
      <c r="IGN52" s="1847"/>
      <c r="IGO52" s="1847">
        <f t="shared" ref="IGO52" si="19513">-IGO51*$C$52</f>
        <v>-1.3446549473993063E+37</v>
      </c>
      <c r="IGP52" s="1847"/>
      <c r="IGQ52" s="1847">
        <f t="shared" ref="IGQ52" si="19514">-IGQ51*$C$52</f>
        <v>-1.3782713210842888E+37</v>
      </c>
      <c r="IGR52" s="1847"/>
      <c r="IGS52" s="1847">
        <f t="shared" ref="IGS52" si="19515">-IGS51*$C$52</f>
        <v>-1.4127281041113958E+37</v>
      </c>
      <c r="IGT52" s="1847"/>
      <c r="IGU52" s="1847">
        <f t="shared" ref="IGU52" si="19516">-IGU51*$C$52</f>
        <v>-1.4480463067141804E+37</v>
      </c>
      <c r="IGV52" s="1847"/>
      <c r="IGW52" s="1847">
        <f t="shared" ref="IGW52" si="19517">-IGW51*$C$52</f>
        <v>-1.4842474643820349E+37</v>
      </c>
      <c r="IGX52" s="1847"/>
      <c r="IGY52" s="1847">
        <f t="shared" ref="IGY52" si="19518">-IGY51*$C$52</f>
        <v>-1.5213536509915856E+37</v>
      </c>
      <c r="IGZ52" s="1847"/>
      <c r="IHA52" s="1847">
        <f t="shared" ref="IHA52" si="19519">-IHA51*$C$52</f>
        <v>-1.5593874922663751E+37</v>
      </c>
      <c r="IHB52" s="1847"/>
      <c r="IHC52" s="1847">
        <f t="shared" ref="IHC52" si="19520">-IHC51*$C$52</f>
        <v>-1.5983721795730343E+37</v>
      </c>
      <c r="IHD52" s="1847"/>
      <c r="IHE52" s="1847">
        <f t="shared" ref="IHE52" si="19521">-IHE51*$C$52</f>
        <v>-1.63833148406236E+37</v>
      </c>
      <c r="IHF52" s="1847"/>
      <c r="IHG52" s="1847">
        <f t="shared" ref="IHG52" si="19522">-IHG51*$C$52</f>
        <v>-1.6792897711639189E+37</v>
      </c>
      <c r="IHH52" s="1847"/>
      <c r="IHI52" s="1847">
        <f t="shared" ref="IHI52" si="19523">-IHI51*$C$52</f>
        <v>-1.7212720154430167E+37</v>
      </c>
      <c r="IHJ52" s="1847"/>
      <c r="IHK52" s="1847">
        <f t="shared" ref="IHK52" si="19524">-IHK51*$C$52</f>
        <v>-1.7643038158290919E+37</v>
      </c>
      <c r="IHL52" s="1847"/>
      <c r="IHM52" s="1847">
        <f t="shared" ref="IHM52" si="19525">-IHM51*$C$52</f>
        <v>-1.8084114112248191E+37</v>
      </c>
      <c r="IHN52" s="1847"/>
      <c r="IHO52" s="1847">
        <f t="shared" ref="IHO52" si="19526">-IHO51*$C$52</f>
        <v>-1.8536216965054394E+37</v>
      </c>
      <c r="IHP52" s="1847"/>
      <c r="IHQ52" s="1847">
        <f t="shared" ref="IHQ52" si="19527">-IHQ51*$C$52</f>
        <v>-1.8999622389180752E+37</v>
      </c>
      <c r="IHR52" s="1847"/>
      <c r="IHS52" s="1847">
        <f t="shared" ref="IHS52" si="19528">-IHS51*$C$52</f>
        <v>-1.9474612948910269E+37</v>
      </c>
      <c r="IHT52" s="1847"/>
      <c r="IHU52" s="1847">
        <f t="shared" ref="IHU52" si="19529">-IHU51*$C$52</f>
        <v>-1.9961478272633023E+37</v>
      </c>
      <c r="IHV52" s="1847"/>
      <c r="IHW52" s="1847">
        <f t="shared" ref="IHW52" si="19530">-IHW51*$C$52</f>
        <v>-2.0460515229448847E+37</v>
      </c>
      <c r="IHX52" s="1847"/>
      <c r="IHY52" s="1847">
        <f t="shared" ref="IHY52" si="19531">-IHY51*$C$52</f>
        <v>-2.0972028110185067E+37</v>
      </c>
      <c r="IHZ52" s="1847"/>
      <c r="IIA52" s="1847">
        <f t="shared" ref="IIA52" si="19532">-IIA51*$C$52</f>
        <v>-2.1496328812939693E+37</v>
      </c>
      <c r="IIB52" s="1847"/>
      <c r="IIC52" s="1847">
        <f t="shared" ref="IIC52" si="19533">-IIC51*$C$52</f>
        <v>-2.2033737033263186E+37</v>
      </c>
      <c r="IID52" s="1847"/>
      <c r="IIE52" s="1847">
        <f t="shared" ref="IIE52" si="19534">-IIE51*$C$52</f>
        <v>-2.2584580459094762E+37</v>
      </c>
      <c r="IIF52" s="1847"/>
      <c r="IIG52" s="1847">
        <f t="shared" ref="IIG52" si="19535">-IIG51*$C$52</f>
        <v>-2.3149194970572128E+37</v>
      </c>
      <c r="IIH52" s="1847"/>
      <c r="III52" s="1847">
        <f t="shared" ref="III52" si="19536">-III51*$C$52</f>
        <v>-2.3727924844836427E+37</v>
      </c>
      <c r="IIJ52" s="1847"/>
      <c r="IIK52" s="1847">
        <f t="shared" ref="IIK52" si="19537">-IIK51*$C$52</f>
        <v>-2.4321122965957335E+37</v>
      </c>
      <c r="IIL52" s="1847"/>
      <c r="IIM52" s="1847">
        <f t="shared" ref="IIM52" si="19538">-IIM51*$C$52</f>
        <v>-2.4929151040106265E+37</v>
      </c>
      <c r="IIN52" s="1847"/>
      <c r="IIO52" s="1847">
        <f t="shared" ref="IIO52" si="19539">-IIO51*$C$52</f>
        <v>-2.5552379816108921E+37</v>
      </c>
      <c r="IIP52" s="1847"/>
      <c r="IIQ52" s="1847">
        <f t="shared" ref="IIQ52" si="19540">-IIQ51*$C$52</f>
        <v>-2.6191189311511643E+37</v>
      </c>
      <c r="IIR52" s="1847"/>
      <c r="IIS52" s="1847">
        <f t="shared" ref="IIS52" si="19541">-IIS51*$C$52</f>
        <v>-2.6845969044299431E+37</v>
      </c>
      <c r="IIT52" s="1847"/>
      <c r="IIU52" s="1847">
        <f t="shared" ref="IIU52" si="19542">-IIU51*$C$52</f>
        <v>-2.7517118270406914E+37</v>
      </c>
      <c r="IIV52" s="1847"/>
      <c r="IIW52" s="1847">
        <f t="shared" ref="IIW52" si="19543">-IIW51*$C$52</f>
        <v>-2.8205046227167085E+37</v>
      </c>
      <c r="IIX52" s="1847"/>
      <c r="IIY52" s="1847">
        <f t="shared" ref="IIY52" si="19544">-IIY51*$C$52</f>
        <v>-2.8910172382846257E+37</v>
      </c>
      <c r="IIZ52" s="1847"/>
      <c r="IJA52" s="1847">
        <f t="shared" ref="IJA52" si="19545">-IJA51*$C$52</f>
        <v>-2.9632926692417409E+37</v>
      </c>
      <c r="IJB52" s="1847"/>
      <c r="IJC52" s="1847">
        <f t="shared" ref="IJC52" si="19546">-IJC51*$C$52</f>
        <v>-3.037374985972784E+37</v>
      </c>
      <c r="IJD52" s="1847"/>
      <c r="IJE52" s="1847">
        <f t="shared" ref="IJE52" si="19547">-IJE51*$C$52</f>
        <v>-3.1133093606221034E+37</v>
      </c>
      <c r="IJF52" s="1847"/>
      <c r="IJG52" s="1847">
        <f t="shared" ref="IJG52" si="19548">-IJG51*$C$52</f>
        <v>-3.1911420946376556E+37</v>
      </c>
      <c r="IJH52" s="1847"/>
      <c r="IJI52" s="1847">
        <f t="shared" ref="IJI52" si="19549">-IJI51*$C$52</f>
        <v>-3.2709206470035969E+37</v>
      </c>
      <c r="IJJ52" s="1847"/>
      <c r="IJK52" s="1847">
        <f t="shared" ref="IJK52" si="19550">-IJK51*$C$52</f>
        <v>-3.3526936631786863E+37</v>
      </c>
      <c r="IJL52" s="1847"/>
      <c r="IJM52" s="1847">
        <f t="shared" ref="IJM52" si="19551">-IJM51*$C$52</f>
        <v>-3.4365110047581534E+37</v>
      </c>
      <c r="IJN52" s="1847"/>
      <c r="IJO52" s="1847">
        <f t="shared" ref="IJO52" si="19552">-IJO51*$C$52</f>
        <v>-3.522423779877107E+37</v>
      </c>
      <c r="IJP52" s="1847"/>
      <c r="IJQ52" s="1847">
        <f t="shared" ref="IJQ52" si="19553">-IJQ51*$C$52</f>
        <v>-3.6104843743740346E+37</v>
      </c>
      <c r="IJR52" s="1847"/>
      <c r="IJS52" s="1847">
        <f t="shared" ref="IJS52" si="19554">-IJS51*$C$52</f>
        <v>-3.7007464837333853E+37</v>
      </c>
      <c r="IJT52" s="1847"/>
      <c r="IJU52" s="1847">
        <f t="shared" ref="IJU52" si="19555">-IJU51*$C$52</f>
        <v>-3.7932651458267195E+37</v>
      </c>
      <c r="IJV52" s="1847"/>
      <c r="IJW52" s="1847">
        <f t="shared" ref="IJW52" si="19556">-IJW51*$C$52</f>
        <v>-3.8880967744723872E+37</v>
      </c>
      <c r="IJX52" s="1847"/>
      <c r="IJY52" s="1847">
        <f t="shared" ref="IJY52" si="19557">-IJY51*$C$52</f>
        <v>-3.9852991938341967E+37</v>
      </c>
      <c r="IJZ52" s="1847"/>
      <c r="IKA52" s="1847">
        <f t="shared" ref="IKA52" si="19558">-IKA51*$C$52</f>
        <v>-4.0849316736800512E+37</v>
      </c>
      <c r="IKB52" s="1847"/>
      <c r="IKC52" s="1847">
        <f t="shared" ref="IKC52" si="19559">-IKC51*$C$52</f>
        <v>-4.1870549655220522E+37</v>
      </c>
      <c r="IKD52" s="1847"/>
      <c r="IKE52" s="1847">
        <f t="shared" ref="IKE52" si="19560">-IKE51*$C$52</f>
        <v>-4.2917313396601033E+37</v>
      </c>
      <c r="IKF52" s="1847"/>
      <c r="IKG52" s="1847">
        <f t="shared" ref="IKG52" si="19561">-IKG51*$C$52</f>
        <v>-4.3990246231516056E+37</v>
      </c>
      <c r="IKH52" s="1847"/>
      <c r="IKI52" s="1847">
        <f t="shared" ref="IKI52" si="19562">-IKI51*$C$52</f>
        <v>-4.5090002387303951E+37</v>
      </c>
      <c r="IKJ52" s="1847"/>
      <c r="IKK52" s="1847">
        <f t="shared" ref="IKK52" si="19563">-IKK51*$C$52</f>
        <v>-4.6217252446986548E+37</v>
      </c>
      <c r="IKL52" s="1847"/>
      <c r="IKM52" s="1847">
        <f t="shared" ref="IKM52" si="19564">-IKM51*$C$52</f>
        <v>-4.7372683758161212E+37</v>
      </c>
      <c r="IKN52" s="1847"/>
      <c r="IKO52" s="1847">
        <f t="shared" ref="IKO52" si="19565">-IKO51*$C$52</f>
        <v>-4.8557000852115239E+37</v>
      </c>
      <c r="IKP52" s="1847"/>
      <c r="IKQ52" s="1847">
        <f t="shared" ref="IKQ52" si="19566">-IKQ51*$C$52</f>
        <v>-4.9770925873418112E+37</v>
      </c>
      <c r="IKR52" s="1847"/>
      <c r="IKS52" s="1847">
        <f t="shared" ref="IKS52" si="19567">-IKS51*$C$52</f>
        <v>-5.1015199020253565E+37</v>
      </c>
      <c r="IKT52" s="1847"/>
      <c r="IKU52" s="1847">
        <f t="shared" ref="IKU52" si="19568">-IKU51*$C$52</f>
        <v>-5.2290578995759899E+37</v>
      </c>
      <c r="IKV52" s="1847"/>
      <c r="IKW52" s="1847">
        <f t="shared" ref="IKW52" si="19569">-IKW51*$C$52</f>
        <v>-5.3597843470653892E+37</v>
      </c>
      <c r="IKX52" s="1847"/>
      <c r="IKY52" s="1847">
        <f t="shared" ref="IKY52" si="19570">-IKY51*$C$52</f>
        <v>-5.4937789557420233E+37</v>
      </c>
      <c r="IKZ52" s="1847"/>
      <c r="ILA52" s="1847">
        <f t="shared" ref="ILA52" si="19571">-ILA51*$C$52</f>
        <v>-5.6311234296355731E+37</v>
      </c>
      <c r="ILB52" s="1847"/>
      <c r="ILC52" s="1847">
        <f t="shared" ref="ILC52" si="19572">-ILC51*$C$52</f>
        <v>-5.7719015153764623E+37</v>
      </c>
      <c r="ILD52" s="1847"/>
      <c r="ILE52" s="1847">
        <f t="shared" ref="ILE52" si="19573">-ILE51*$C$52</f>
        <v>-5.9161990532608737E+37</v>
      </c>
      <c r="ILF52" s="1847"/>
      <c r="ILG52" s="1847">
        <f t="shared" ref="ILG52" si="19574">-ILG51*$C$52</f>
        <v>-6.0641040295923954E+37</v>
      </c>
      <c r="ILH52" s="1847"/>
      <c r="ILI52" s="1847">
        <f t="shared" ref="ILI52" si="19575">-ILI51*$C$52</f>
        <v>-6.2157066303322047E+37</v>
      </c>
      <c r="ILJ52" s="1847"/>
      <c r="ILK52" s="1847">
        <f t="shared" ref="ILK52" si="19576">-ILK51*$C$52</f>
        <v>-6.3710992960905093E+37</v>
      </c>
      <c r="ILL52" s="1847"/>
      <c r="ILM52" s="1847">
        <f t="shared" ref="ILM52" si="19577">-ILM51*$C$52</f>
        <v>-6.5303767784927712E+37</v>
      </c>
      <c r="ILN52" s="1847"/>
      <c r="ILO52" s="1847">
        <f t="shared" ref="ILO52" si="19578">-ILO51*$C$52</f>
        <v>-6.6936361979550895E+37</v>
      </c>
      <c r="ILP52" s="1847"/>
      <c r="ILQ52" s="1847">
        <f t="shared" ref="ILQ52" si="19579">-ILQ51*$C$52</f>
        <v>-6.8609771029039663E+37</v>
      </c>
      <c r="ILR52" s="1847"/>
      <c r="ILS52" s="1847">
        <f t="shared" ref="ILS52" si="19580">-ILS51*$C$52</f>
        <v>-7.0325015304765647E+37</v>
      </c>
      <c r="ILT52" s="1847"/>
      <c r="ILU52" s="1847">
        <f t="shared" ref="ILU52" si="19581">-ILU51*$C$52</f>
        <v>-7.2083140687384781E+37</v>
      </c>
      <c r="ILV52" s="1847"/>
      <c r="ILW52" s="1847">
        <f t="shared" ref="ILW52" si="19582">-ILW51*$C$52</f>
        <v>-7.3885219204569396E+37</v>
      </c>
      <c r="ILX52" s="1847"/>
      <c r="ILY52" s="1847">
        <f t="shared" ref="ILY52" si="19583">-ILY51*$C$52</f>
        <v>-7.5732349684683628E+37</v>
      </c>
      <c r="ILZ52" s="1847"/>
      <c r="IMA52" s="1847">
        <f t="shared" ref="IMA52" si="19584">-IMA51*$C$52</f>
        <v>-7.7625658426800714E+37</v>
      </c>
      <c r="IMB52" s="1847"/>
      <c r="IMC52" s="1847">
        <f t="shared" ref="IMC52" si="19585">-IMC51*$C$52</f>
        <v>-7.9566299887470723E+37</v>
      </c>
      <c r="IMD52" s="1847"/>
      <c r="IME52" s="1847">
        <f t="shared" ref="IME52" si="19586">-IME51*$C$52</f>
        <v>-8.1555457384657482E+37</v>
      </c>
      <c r="IMF52" s="1847"/>
      <c r="IMG52" s="1847">
        <f t="shared" ref="IMG52" si="19587">-IMG51*$C$52</f>
        <v>-8.3594343819273913E+37</v>
      </c>
      <c r="IMH52" s="1847"/>
      <c r="IMI52" s="1847">
        <f t="shared" ref="IMI52" si="19588">-IMI51*$C$52</f>
        <v>-8.5684202414755758E+37</v>
      </c>
      <c r="IMJ52" s="1847"/>
      <c r="IMK52" s="1847">
        <f t="shared" ref="IMK52" si="19589">-IMK51*$C$52</f>
        <v>-8.7826307475124644E+37</v>
      </c>
      <c r="IML52" s="1847"/>
      <c r="IMM52" s="1847">
        <f t="shared" ref="IMM52" si="19590">-IMM51*$C$52</f>
        <v>-9.0021965162002748E+37</v>
      </c>
      <c r="IMN52" s="1847"/>
      <c r="IMO52" s="1847">
        <f t="shared" ref="IMO52" si="19591">-IMO51*$C$52</f>
        <v>-9.2272514291052809E+37</v>
      </c>
      <c r="IMP52" s="1847"/>
      <c r="IMQ52" s="1847">
        <f t="shared" ref="IMQ52" si="19592">-IMQ51*$C$52</f>
        <v>-9.4579327148329116E+37</v>
      </c>
      <c r="IMR52" s="1847"/>
      <c r="IMS52" s="1847">
        <f t="shared" ref="IMS52" si="19593">-IMS51*$C$52</f>
        <v>-9.6943810327037326E+37</v>
      </c>
      <c r="IMT52" s="1847"/>
      <c r="IMU52" s="1847">
        <f t="shared" ref="IMU52" si="19594">-IMU51*$C$52</f>
        <v>-9.9367405585213255E+37</v>
      </c>
      <c r="IMV52" s="1847"/>
      <c r="IMW52" s="1847">
        <f t="shared" ref="IMW52" si="19595">-IMW51*$C$52</f>
        <v>-1.0185159072484357E+38</v>
      </c>
      <c r="IMX52" s="1847"/>
      <c r="IMY52" s="1847">
        <f t="shared" ref="IMY52" si="19596">-IMY51*$C$52</f>
        <v>-1.0439788049296465E+38</v>
      </c>
      <c r="IMZ52" s="1847"/>
      <c r="INA52" s="1847">
        <f t="shared" ref="INA52" si="19597">-INA51*$C$52</f>
        <v>-1.0700782750528877E+38</v>
      </c>
      <c r="INB52" s="1847"/>
      <c r="INC52" s="1847">
        <f t="shared" ref="INC52" si="19598">-INC51*$C$52</f>
        <v>-1.0968302319292097E+38</v>
      </c>
      <c r="IND52" s="1847"/>
      <c r="INE52" s="1847">
        <f t="shared" ref="INE52" si="19599">-INE51*$C$52</f>
        <v>-1.1242509877274399E+38</v>
      </c>
      <c r="INF52" s="1847"/>
      <c r="ING52" s="1847">
        <f t="shared" ref="ING52" si="19600">-ING51*$C$52</f>
        <v>-1.1523572624206258E+38</v>
      </c>
      <c r="INH52" s="1847"/>
      <c r="INI52" s="1847">
        <f t="shared" ref="INI52" si="19601">-INI51*$C$52</f>
        <v>-1.1811661939811413E+38</v>
      </c>
      <c r="INJ52" s="1847"/>
      <c r="INK52" s="1847">
        <f t="shared" ref="INK52" si="19602">-INK51*$C$52</f>
        <v>-1.2106953488306697E+38</v>
      </c>
      <c r="INL52" s="1847"/>
      <c r="INM52" s="1847">
        <f t="shared" ref="INM52" si="19603">-INM51*$C$52</f>
        <v>-1.2409627325514363E+38</v>
      </c>
      <c r="INN52" s="1847"/>
      <c r="INO52" s="1847">
        <f t="shared" ref="INO52" si="19604">-INO51*$C$52</f>
        <v>-1.2719868008652221E+38</v>
      </c>
      <c r="INP52" s="1847"/>
      <c r="INQ52" s="1847">
        <f t="shared" ref="INQ52" si="19605">-INQ51*$C$52</f>
        <v>-1.3037864708868525E+38</v>
      </c>
      <c r="INR52" s="1847"/>
      <c r="INS52" s="1847">
        <f t="shared" ref="INS52" si="19606">-INS51*$C$52</f>
        <v>-1.3363811326590237E+38</v>
      </c>
      <c r="INT52" s="1847"/>
      <c r="INU52" s="1847">
        <f t="shared" ref="INU52" si="19607">-INU51*$C$52</f>
        <v>-1.3697906609754991E+38</v>
      </c>
      <c r="INV52" s="1847"/>
      <c r="INW52" s="1847">
        <f t="shared" ref="INW52" si="19608">-INW51*$C$52</f>
        <v>-1.4040354274998864E+38</v>
      </c>
      <c r="INX52" s="1847"/>
      <c r="INY52" s="1847">
        <f t="shared" ref="INY52" si="19609">-INY51*$C$52</f>
        <v>-1.4391363131873835E+38</v>
      </c>
      <c r="INZ52" s="1847"/>
      <c r="IOA52" s="1847">
        <f t="shared" ref="IOA52" si="19610">-IOA51*$C$52</f>
        <v>-1.475114721017068E+38</v>
      </c>
      <c r="IOB52" s="1847"/>
      <c r="IOC52" s="1847">
        <f t="shared" ref="IOC52" si="19611">-IOC51*$C$52</f>
        <v>-1.5119925890424946E+38</v>
      </c>
      <c r="IOD52" s="1847"/>
      <c r="IOE52" s="1847">
        <f t="shared" ref="IOE52" si="19612">-IOE51*$C$52</f>
        <v>-1.5497924037685569E+38</v>
      </c>
      <c r="IOF52" s="1847"/>
      <c r="IOG52" s="1847">
        <f t="shared" ref="IOG52" si="19613">-IOG51*$C$52</f>
        <v>-1.5885372138627707E+38</v>
      </c>
      <c r="IOH52" s="1847"/>
      <c r="IOI52" s="1847">
        <f t="shared" ref="IOI52" si="19614">-IOI51*$C$52</f>
        <v>-1.6282506442093398E+38</v>
      </c>
      <c r="IOJ52" s="1847"/>
      <c r="IOK52" s="1847">
        <f t="shared" ref="IOK52" si="19615">-IOK51*$C$52</f>
        <v>-1.6689569103145731E+38</v>
      </c>
      <c r="IOL52" s="1847"/>
      <c r="IOM52" s="1847">
        <f t="shared" ref="IOM52" si="19616">-IOM51*$C$52</f>
        <v>-1.7106808330724371E+38</v>
      </c>
      <c r="ION52" s="1847"/>
      <c r="IOO52" s="1847">
        <f t="shared" ref="IOO52" si="19617">-IOO51*$C$52</f>
        <v>-1.7534478538992478E+38</v>
      </c>
      <c r="IOP52" s="1847"/>
      <c r="IOQ52" s="1847">
        <f t="shared" ref="IOQ52" si="19618">-IOQ51*$C$52</f>
        <v>-1.7972840502467287E+38</v>
      </c>
      <c r="IOR52" s="1847"/>
      <c r="IOS52" s="1847">
        <f t="shared" ref="IOS52" si="19619">-IOS51*$C$52</f>
        <v>-1.8422161515028969E+38</v>
      </c>
      <c r="IOT52" s="1847"/>
      <c r="IOU52" s="1847">
        <f t="shared" ref="IOU52" si="19620">-IOU51*$C$52</f>
        <v>-1.888271555290469E+38</v>
      </c>
      <c r="IOV52" s="1847"/>
      <c r="IOW52" s="1847">
        <f t="shared" ref="IOW52" si="19621">-IOW51*$C$52</f>
        <v>-1.9354783441727307E+38</v>
      </c>
      <c r="IOX52" s="1847"/>
      <c r="IOY52" s="1847">
        <f t="shared" ref="IOY52" si="19622">-IOY51*$C$52</f>
        <v>-1.9838653027770487E+38</v>
      </c>
      <c r="IOZ52" s="1847"/>
      <c r="IPA52" s="1847">
        <f t="shared" ref="IPA52" si="19623">-IPA51*$C$52</f>
        <v>-2.0334619353464748E+38</v>
      </c>
      <c r="IPB52" s="1847"/>
      <c r="IPC52" s="1847">
        <f t="shared" ref="IPC52" si="19624">-IPC51*$C$52</f>
        <v>-2.0842984837301363E+38</v>
      </c>
      <c r="IPD52" s="1847"/>
      <c r="IPE52" s="1847">
        <f t="shared" ref="IPE52" si="19625">-IPE51*$C$52</f>
        <v>-2.1364059458233896E+38</v>
      </c>
      <c r="IPF52" s="1847"/>
      <c r="IPG52" s="1847">
        <f t="shared" ref="IPG52" si="19626">-IPG51*$C$52</f>
        <v>-2.1898160944689741E+38</v>
      </c>
      <c r="IPH52" s="1847"/>
      <c r="IPI52" s="1847">
        <f t="shared" ref="IPI52" si="19627">-IPI51*$C$52</f>
        <v>-2.2445614968306981E+38</v>
      </c>
      <c r="IPJ52" s="1847"/>
      <c r="IPK52" s="1847">
        <f t="shared" ref="IPK52" si="19628">-IPK51*$C$52</f>
        <v>-2.3006755342514653E+38</v>
      </c>
      <c r="IPL52" s="1847"/>
      <c r="IPM52" s="1847">
        <f t="shared" ref="IPM52" si="19629">-IPM51*$C$52</f>
        <v>-2.3581924226077518E+38</v>
      </c>
      <c r="IPN52" s="1847"/>
      <c r="IPO52" s="1847">
        <f t="shared" ref="IPO52" si="19630">-IPO51*$C$52</f>
        <v>-2.4171472331729456E+38</v>
      </c>
      <c r="IPP52" s="1847"/>
      <c r="IPQ52" s="1847">
        <f t="shared" ref="IPQ52" si="19631">-IPQ51*$C$52</f>
        <v>-2.4775759140022691E+38</v>
      </c>
      <c r="IPR52" s="1847"/>
      <c r="IPS52" s="1847">
        <f t="shared" ref="IPS52" si="19632">-IPS51*$C$52</f>
        <v>-2.5395153118523255E+38</v>
      </c>
      <c r="IPT52" s="1847"/>
      <c r="IPU52" s="1847">
        <f t="shared" ref="IPU52" si="19633">-IPU51*$C$52</f>
        <v>-2.6030031946486332E+38</v>
      </c>
      <c r="IPV52" s="1847"/>
      <c r="IPW52" s="1847">
        <f t="shared" ref="IPW52" si="19634">-IPW51*$C$52</f>
        <v>-2.6680782745148489E+38</v>
      </c>
      <c r="IPX52" s="1847"/>
      <c r="IPY52" s="1847">
        <f t="shared" ref="IPY52" si="19635">-IPY51*$C$52</f>
        <v>-2.7347802313777199E+38</v>
      </c>
      <c r="IPZ52" s="1847"/>
      <c r="IQA52" s="1847">
        <f t="shared" ref="IQA52" si="19636">-IQA51*$C$52</f>
        <v>-2.8031497371621627E+38</v>
      </c>
      <c r="IQB52" s="1847"/>
      <c r="IQC52" s="1847">
        <f t="shared" ref="IQC52" si="19637">-IQC51*$C$52</f>
        <v>-2.8732284805912166E+38</v>
      </c>
      <c r="IQD52" s="1847"/>
      <c r="IQE52" s="1847">
        <f t="shared" ref="IQE52" si="19638">-IQE51*$C$52</f>
        <v>-2.9450591926059967E+38</v>
      </c>
      <c r="IQF52" s="1847"/>
      <c r="IQG52" s="1847">
        <f t="shared" ref="IQG52" si="19639">-IQG51*$C$52</f>
        <v>-3.0186856724211465E+38</v>
      </c>
      <c r="IQH52" s="1847"/>
      <c r="IQI52" s="1847">
        <f t="shared" ref="IQI52" si="19640">-IQI51*$C$52</f>
        <v>-3.0941528142316749E+38</v>
      </c>
      <c r="IQJ52" s="1847"/>
      <c r="IQK52" s="1847">
        <f t="shared" ref="IQK52" si="19641">-IQK51*$C$52</f>
        <v>-3.1715066345874665E+38</v>
      </c>
      <c r="IQL52" s="1847"/>
      <c r="IQM52" s="1847">
        <f t="shared" ref="IQM52" si="19642">-IQM51*$C$52</f>
        <v>-3.2507943004521528E+38</v>
      </c>
      <c r="IQN52" s="1847"/>
      <c r="IQO52" s="1847">
        <f t="shared" ref="IQO52" si="19643">-IQO51*$C$52</f>
        <v>-3.3320641579634561E+38</v>
      </c>
      <c r="IQP52" s="1847"/>
      <c r="IQQ52" s="1847">
        <f t="shared" ref="IQQ52" si="19644">-IQQ51*$C$52</f>
        <v>-3.4153657619125425E+38</v>
      </c>
      <c r="IQR52" s="1847"/>
      <c r="IQS52" s="1847">
        <f t="shared" ref="IQS52" si="19645">-IQS51*$C$52</f>
        <v>-3.5007499059603559E+38</v>
      </c>
      <c r="IQT52" s="1847"/>
      <c r="IQU52" s="1847">
        <f t="shared" ref="IQU52" si="19646">-IQU51*$C$52</f>
        <v>-3.5882686536093643E+38</v>
      </c>
      <c r="IQV52" s="1847"/>
      <c r="IQW52" s="1847">
        <f t="shared" ref="IQW52" si="19647">-IQW51*$C$52</f>
        <v>-3.6779753699495978E+38</v>
      </c>
      <c r="IQX52" s="1847"/>
      <c r="IQY52" s="1847">
        <f t="shared" ref="IQY52" si="19648">-IQY51*$C$52</f>
        <v>-3.7699247541983375E+38</v>
      </c>
      <c r="IQZ52" s="1847"/>
      <c r="IRA52" s="1847">
        <f t="shared" ref="IRA52" si="19649">-IRA51*$C$52</f>
        <v>-3.8641728730532959E+38</v>
      </c>
      <c r="IRB52" s="1847"/>
      <c r="IRC52" s="1847">
        <f t="shared" ref="IRC52" si="19650">-IRC51*$C$52</f>
        <v>-3.9607771948796277E+38</v>
      </c>
      <c r="IRD52" s="1847"/>
      <c r="IRE52" s="1847">
        <f t="shared" ref="IRE52" si="19651">-IRE51*$C$52</f>
        <v>-4.0597966247516179E+38</v>
      </c>
      <c r="IRF52" s="1847"/>
      <c r="IRG52" s="1847">
        <f t="shared" ref="IRG52" si="19652">-IRG51*$C$52</f>
        <v>-4.1612915403704081E+38</v>
      </c>
      <c r="IRH52" s="1847"/>
      <c r="IRI52" s="1847">
        <f t="shared" ref="IRI52" si="19653">-IRI51*$C$52</f>
        <v>-4.2653238288796682E+38</v>
      </c>
      <c r="IRJ52" s="1847"/>
      <c r="IRK52" s="1847">
        <f t="shared" ref="IRK52" si="19654">-IRK51*$C$52</f>
        <v>-4.3719569246016597E+38</v>
      </c>
      <c r="IRL52" s="1847"/>
      <c r="IRM52" s="1847">
        <f t="shared" ref="IRM52" si="19655">-IRM51*$C$52</f>
        <v>-4.4812558477167011E+38</v>
      </c>
      <c r="IRN52" s="1847"/>
      <c r="IRO52" s="1847">
        <f t="shared" ref="IRO52" si="19656">-IRO51*$C$52</f>
        <v>-4.5932872439096182E+38</v>
      </c>
      <c r="IRP52" s="1847"/>
      <c r="IRQ52" s="1847">
        <f t="shared" ref="IRQ52" si="19657">-IRQ51*$C$52</f>
        <v>-4.7081194250073582E+38</v>
      </c>
      <c r="IRR52" s="1847"/>
      <c r="IRS52" s="1847">
        <f t="shared" ref="IRS52" si="19658">-IRS51*$C$52</f>
        <v>-4.8258224106325416E+38</v>
      </c>
      <c r="IRT52" s="1847"/>
      <c r="IRU52" s="1847">
        <f t="shared" ref="IRU52" si="19659">-IRU51*$C$52</f>
        <v>-4.946467970898355E+38</v>
      </c>
      <c r="IRV52" s="1847"/>
      <c r="IRW52" s="1847">
        <f t="shared" ref="IRW52" si="19660">-IRW51*$C$52</f>
        <v>-5.0701296701708136E+38</v>
      </c>
      <c r="IRX52" s="1847"/>
      <c r="IRY52" s="1847">
        <f t="shared" ref="IRY52" si="19661">-IRY51*$C$52</f>
        <v>-5.1968829119250832E+38</v>
      </c>
      <c r="IRZ52" s="1847"/>
      <c r="ISA52" s="1847">
        <f t="shared" ref="ISA52" si="19662">-ISA51*$C$52</f>
        <v>-5.3268049847232095E+38</v>
      </c>
      <c r="ISB52" s="1847"/>
      <c r="ISC52" s="1847">
        <f t="shared" ref="ISC52" si="19663">-ISC51*$C$52</f>
        <v>-5.4599751093412892E+38</v>
      </c>
      <c r="ISD52" s="1847"/>
      <c r="ISE52" s="1847">
        <f t="shared" ref="ISE52" si="19664">-ISE51*$C$52</f>
        <v>-5.5964744870748211E+38</v>
      </c>
      <c r="ISF52" s="1847"/>
      <c r="ISG52" s="1847">
        <f t="shared" ref="ISG52" si="19665">-ISG51*$C$52</f>
        <v>-5.7363863492516911E+38</v>
      </c>
      <c r="ISH52" s="1847"/>
      <c r="ISI52" s="1847">
        <f t="shared" ref="ISI52" si="19666">-ISI51*$C$52</f>
        <v>-5.8797960079829829E+38</v>
      </c>
      <c r="ISJ52" s="1847"/>
      <c r="ISK52" s="1847">
        <f t="shared" ref="ISK52" si="19667">-ISK51*$C$52</f>
        <v>-6.0267909081825572E+38</v>
      </c>
      <c r="ISL52" s="1847"/>
      <c r="ISM52" s="1847">
        <f t="shared" ref="ISM52" si="19668">-ISM51*$C$52</f>
        <v>-6.1774606808871206E+38</v>
      </c>
      <c r="ISN52" s="1847"/>
      <c r="ISO52" s="1847">
        <f t="shared" ref="ISO52" si="19669">-ISO51*$C$52</f>
        <v>-6.3318971979092978E+38</v>
      </c>
      <c r="ISP52" s="1847"/>
      <c r="ISQ52" s="1847">
        <f t="shared" ref="ISQ52" si="19670">-ISQ51*$C$52</f>
        <v>-6.4901946278570299E+38</v>
      </c>
      <c r="ISR52" s="1847"/>
      <c r="ISS52" s="1847">
        <f t="shared" ref="ISS52" si="19671">-ISS51*$C$52</f>
        <v>-6.652449493553455E+38</v>
      </c>
      <c r="IST52" s="1847"/>
      <c r="ISU52" s="1847">
        <f t="shared" ref="ISU52" si="19672">-ISU51*$C$52</f>
        <v>-6.8187607308922913E+38</v>
      </c>
      <c r="ISV52" s="1847"/>
      <c r="ISW52" s="1847">
        <f t="shared" ref="ISW52" si="19673">-ISW51*$C$52</f>
        <v>-6.9892297491645981E+38</v>
      </c>
      <c r="ISX52" s="1847"/>
      <c r="ISY52" s="1847">
        <f t="shared" ref="ISY52" si="19674">-ISY51*$C$52</f>
        <v>-7.1639604928937126E+38</v>
      </c>
      <c r="ISZ52" s="1847"/>
      <c r="ITA52" s="1847">
        <f t="shared" ref="ITA52" si="19675">-ITA51*$C$52</f>
        <v>-7.3430595052160551E+38</v>
      </c>
      <c r="ITB52" s="1847"/>
      <c r="ITC52" s="1847">
        <f t="shared" ref="ITC52" si="19676">-ITC51*$C$52</f>
        <v>-7.5266359928464565E+38</v>
      </c>
      <c r="ITD52" s="1847"/>
      <c r="ITE52" s="1847">
        <f t="shared" ref="ITE52" si="19677">-ITE51*$C$52</f>
        <v>-7.714801892667618E+38</v>
      </c>
      <c r="ITF52" s="1847"/>
      <c r="ITG52" s="1847">
        <f t="shared" ref="ITG52" si="19678">-ITG51*$C$52</f>
        <v>-7.9076719399843082E+38</v>
      </c>
      <c r="ITH52" s="1847"/>
      <c r="ITI52" s="1847">
        <f t="shared" ref="ITI52" si="19679">-ITI51*$C$52</f>
        <v>-8.1053637384839156E+38</v>
      </c>
      <c r="ITJ52" s="1847"/>
      <c r="ITK52" s="1847">
        <f t="shared" ref="ITK52" si="19680">-ITK51*$C$52</f>
        <v>-8.3079978319460128E+38</v>
      </c>
      <c r="ITL52" s="1847"/>
      <c r="ITM52" s="1847">
        <f t="shared" ref="ITM52" si="19681">-ITM51*$C$52</f>
        <v>-8.5156977777446623E+38</v>
      </c>
      <c r="ITN52" s="1847"/>
      <c r="ITO52" s="1847">
        <f t="shared" ref="ITO52" si="19682">-ITO51*$C$52</f>
        <v>-8.7285902221882777E+38</v>
      </c>
      <c r="ITP52" s="1847"/>
      <c r="ITQ52" s="1847">
        <f t="shared" ref="ITQ52" si="19683">-ITQ51*$C$52</f>
        <v>-8.9468049777429841E+38</v>
      </c>
      <c r="ITR52" s="1847"/>
      <c r="ITS52" s="1847">
        <f t="shared" ref="ITS52" si="19684">-ITS51*$C$52</f>
        <v>-9.1704751021865582E+38</v>
      </c>
      <c r="ITT52" s="1847"/>
      <c r="ITU52" s="1847">
        <f t="shared" ref="ITU52" si="19685">-ITU51*$C$52</f>
        <v>-9.3997369797412216E+38</v>
      </c>
      <c r="ITV52" s="1847"/>
      <c r="ITW52" s="1847">
        <f t="shared" ref="ITW52" si="19686">-ITW51*$C$52</f>
        <v>-9.634730404234751E+38</v>
      </c>
      <c r="ITX52" s="1847"/>
      <c r="ITY52" s="1847">
        <f t="shared" ref="ITY52" si="19687">-ITY51*$C$52</f>
        <v>-9.8755986643406188E+38</v>
      </c>
      <c r="ITZ52" s="1847"/>
      <c r="IUA52" s="1847">
        <f t="shared" ref="IUA52" si="19688">-IUA51*$C$52</f>
        <v>-1.0122488630949133E+39</v>
      </c>
      <c r="IUB52" s="1847"/>
      <c r="IUC52" s="1847">
        <f t="shared" ref="IUC52" si="19689">-IUC51*$C$52</f>
        <v>-1.0375550846722861E+39</v>
      </c>
      <c r="IUD52" s="1847"/>
      <c r="IUE52" s="1847">
        <f t="shared" ref="IUE52" si="19690">-IUE51*$C$52</f>
        <v>-1.0634939617890931E+39</v>
      </c>
      <c r="IUF52" s="1847"/>
      <c r="IUG52" s="1847">
        <f t="shared" ref="IUG52" si="19691">-IUG51*$C$52</f>
        <v>-1.0900813108338203E+39</v>
      </c>
      <c r="IUH52" s="1847"/>
      <c r="IUI52" s="1847">
        <f t="shared" ref="IUI52" si="19692">-IUI51*$C$52</f>
        <v>-1.1173333436046658E+39</v>
      </c>
      <c r="IUJ52" s="1847"/>
      <c r="IUK52" s="1847">
        <f t="shared" ref="IUK52" si="19693">-IUK51*$C$52</f>
        <v>-1.1452666771947823E+39</v>
      </c>
      <c r="IUL52" s="1847"/>
      <c r="IUM52" s="1847">
        <f t="shared" ref="IUM52" si="19694">-IUM51*$C$52</f>
        <v>-1.1738983441246517E+39</v>
      </c>
      <c r="IUN52" s="1847"/>
      <c r="IUO52" s="1847">
        <f t="shared" ref="IUO52" si="19695">-IUO51*$C$52</f>
        <v>-1.2032458027277678E+39</v>
      </c>
      <c r="IUP52" s="1847"/>
      <c r="IUQ52" s="1847">
        <f t="shared" ref="IUQ52" si="19696">-IUQ51*$C$52</f>
        <v>-1.2333269477959619E+39</v>
      </c>
      <c r="IUR52" s="1847"/>
      <c r="IUS52" s="1847">
        <f t="shared" ref="IUS52" si="19697">-IUS51*$C$52</f>
        <v>-1.2641601214908608E+39</v>
      </c>
      <c r="IUT52" s="1847"/>
      <c r="IUU52" s="1847">
        <f t="shared" ref="IUU52" si="19698">-IUU51*$C$52</f>
        <v>-1.2957641245281322E+39</v>
      </c>
      <c r="IUV52" s="1847"/>
      <c r="IUW52" s="1847">
        <f t="shared" ref="IUW52" si="19699">-IUW51*$C$52</f>
        <v>-1.3281582276413354E+39</v>
      </c>
      <c r="IUX52" s="1847"/>
      <c r="IUY52" s="1847">
        <f t="shared" ref="IUY52" si="19700">-IUY51*$C$52</f>
        <v>-1.3613621833323685E+39</v>
      </c>
      <c r="IUZ52" s="1847"/>
      <c r="IVA52" s="1847">
        <f t="shared" ref="IVA52" si="19701">-IVA51*$C$52</f>
        <v>-1.3953962379156776E+39</v>
      </c>
      <c r="IVB52" s="1847"/>
      <c r="IVC52" s="1847">
        <f t="shared" ref="IVC52" si="19702">-IVC51*$C$52</f>
        <v>-1.4302811438635695E+39</v>
      </c>
      <c r="IVD52" s="1847"/>
      <c r="IVE52" s="1847">
        <f t="shared" ref="IVE52" si="19703">-IVE51*$C$52</f>
        <v>-1.4660381724601586E+39</v>
      </c>
      <c r="IVF52" s="1847"/>
      <c r="IVG52" s="1847">
        <f t="shared" ref="IVG52" si="19704">-IVG51*$C$52</f>
        <v>-1.5026891267716624E+39</v>
      </c>
      <c r="IVH52" s="1847"/>
      <c r="IVI52" s="1847">
        <f t="shared" ref="IVI52" si="19705">-IVI51*$C$52</f>
        <v>-1.5402563549409538E+39</v>
      </c>
      <c r="IVJ52" s="1847"/>
      <c r="IVK52" s="1847">
        <f t="shared" ref="IVK52" si="19706">-IVK51*$C$52</f>
        <v>-1.5787627638144776E+39</v>
      </c>
      <c r="IVL52" s="1847"/>
      <c r="IVM52" s="1847">
        <f t="shared" ref="IVM52" si="19707">-IVM51*$C$52</f>
        <v>-1.6182318329098395E+39</v>
      </c>
      <c r="IVN52" s="1847"/>
      <c r="IVO52" s="1847">
        <f t="shared" ref="IVO52" si="19708">-IVO51*$C$52</f>
        <v>-1.6586876287325852E+39</v>
      </c>
      <c r="IVP52" s="1847"/>
      <c r="IVQ52" s="1847">
        <f t="shared" ref="IVQ52" si="19709">-IVQ51*$C$52</f>
        <v>-1.7001548194508995E+39</v>
      </c>
      <c r="IVR52" s="1847"/>
      <c r="IVS52" s="1847">
        <f t="shared" ref="IVS52" si="19710">-IVS51*$C$52</f>
        <v>-1.7426586899371718E+39</v>
      </c>
      <c r="IVT52" s="1847"/>
      <c r="IVU52" s="1847">
        <f t="shared" ref="IVU52" si="19711">-IVU51*$C$52</f>
        <v>-1.7862251571856009E+39</v>
      </c>
      <c r="IVV52" s="1847"/>
      <c r="IVW52" s="1847">
        <f t="shared" ref="IVW52" si="19712">-IVW51*$C$52</f>
        <v>-1.8308807861152408E+39</v>
      </c>
      <c r="IVX52" s="1847"/>
      <c r="IVY52" s="1847">
        <f t="shared" ref="IVY52" si="19713">-IVY51*$C$52</f>
        <v>-1.8766528057681217E+39</v>
      </c>
      <c r="IVZ52" s="1847"/>
      <c r="IWA52" s="1847">
        <f t="shared" ref="IWA52" si="19714">-IWA51*$C$52</f>
        <v>-1.9235691259123247E+39</v>
      </c>
      <c r="IWB52" s="1847"/>
      <c r="IWC52" s="1847">
        <f t="shared" ref="IWC52" si="19715">-IWC51*$C$52</f>
        <v>-1.9716583540601325E+39</v>
      </c>
      <c r="IWD52" s="1847"/>
      <c r="IWE52" s="1847">
        <f t="shared" ref="IWE52" si="19716">-IWE51*$C$52</f>
        <v>-2.0209498129116357E+39</v>
      </c>
      <c r="IWF52" s="1847"/>
      <c r="IWG52" s="1847">
        <f t="shared" ref="IWG52" si="19717">-IWG51*$C$52</f>
        <v>-2.0714735582344265E+39</v>
      </c>
      <c r="IWH52" s="1847"/>
      <c r="IWI52" s="1847">
        <f t="shared" ref="IWI52" si="19718">-IWI51*$C$52</f>
        <v>-2.1232603971902871E+39</v>
      </c>
      <c r="IWJ52" s="1847"/>
      <c r="IWK52" s="1847">
        <f t="shared" ref="IWK52" si="19719">-IWK51*$C$52</f>
        <v>-2.1763419071200441E+39</v>
      </c>
      <c r="IWL52" s="1847"/>
      <c r="IWM52" s="1847">
        <f t="shared" ref="IWM52" si="19720">-IWM51*$C$52</f>
        <v>-2.2307504547980451E+39</v>
      </c>
      <c r="IWN52" s="1847"/>
      <c r="IWO52" s="1847">
        <f t="shared" ref="IWO52" si="19721">-IWO51*$C$52</f>
        <v>-2.2865192161679961E+39</v>
      </c>
      <c r="IWP52" s="1847"/>
      <c r="IWQ52" s="1847">
        <f t="shared" ref="IWQ52" si="19722">-IWQ51*$C$52</f>
        <v>-2.343682196572196E+39</v>
      </c>
      <c r="IWR52" s="1847"/>
      <c r="IWS52" s="1847">
        <f t="shared" ref="IWS52" si="19723">-IWS51*$C$52</f>
        <v>-2.4022742514865008E+39</v>
      </c>
      <c r="IWT52" s="1847"/>
      <c r="IWU52" s="1847">
        <f t="shared" ref="IWU52" si="19724">-IWU51*$C$52</f>
        <v>-2.462331107773663E+39</v>
      </c>
      <c r="IWV52" s="1847"/>
      <c r="IWW52" s="1847">
        <f t="shared" ref="IWW52" si="19725">-IWW51*$C$52</f>
        <v>-2.5238893854680044E+39</v>
      </c>
      <c r="IWX52" s="1847"/>
      <c r="IWY52" s="1847">
        <f t="shared" ref="IWY52" si="19726">-IWY51*$C$52</f>
        <v>-2.5869866201047043E+39</v>
      </c>
      <c r="IWZ52" s="1847"/>
      <c r="IXA52" s="1847">
        <f t="shared" ref="IXA52" si="19727">-IXA51*$C$52</f>
        <v>-2.6516612856073217E+39</v>
      </c>
      <c r="IXB52" s="1847"/>
      <c r="IXC52" s="1847">
        <f t="shared" ref="IXC52" si="19728">-IXC51*$C$52</f>
        <v>-2.7179528177475047E+39</v>
      </c>
      <c r="IXD52" s="1847"/>
      <c r="IXE52" s="1847">
        <f t="shared" ref="IXE52" si="19729">-IXE51*$C$52</f>
        <v>-2.785901638191192E+39</v>
      </c>
      <c r="IXF52" s="1847"/>
      <c r="IXG52" s="1847">
        <f t="shared" ref="IXG52" si="19730">-IXG51*$C$52</f>
        <v>-2.8555491791459714E+39</v>
      </c>
      <c r="IXH52" s="1847"/>
      <c r="IXI52" s="1847">
        <f t="shared" ref="IXI52" si="19731">-IXI51*$C$52</f>
        <v>-2.9269379086246207E+39</v>
      </c>
      <c r="IXJ52" s="1847"/>
      <c r="IXK52" s="1847">
        <f t="shared" ref="IXK52" si="19732">-IXK51*$C$52</f>
        <v>-3.0001113563402359E+39</v>
      </c>
      <c r="IXL52" s="1847"/>
      <c r="IXM52" s="1847">
        <f t="shared" ref="IXM52" si="19733">-IXM51*$C$52</f>
        <v>-3.0751141402487414E+39</v>
      </c>
      <c r="IXN52" s="1847"/>
      <c r="IXO52" s="1847">
        <f t="shared" ref="IXO52" si="19734">-IXO51*$C$52</f>
        <v>-3.1519919937549596E+39</v>
      </c>
      <c r="IXP52" s="1847"/>
      <c r="IXQ52" s="1847">
        <f t="shared" ref="IXQ52" si="19735">-IXQ51*$C$52</f>
        <v>-3.2307917935988334E+39</v>
      </c>
      <c r="IXR52" s="1847"/>
      <c r="IXS52" s="1847">
        <f t="shared" ref="IXS52" si="19736">-IXS51*$C$52</f>
        <v>-3.3115615884388037E+39</v>
      </c>
      <c r="IXT52" s="1847"/>
      <c r="IXU52" s="1847">
        <f t="shared" ref="IXU52" si="19737">-IXU51*$C$52</f>
        <v>-3.3943506281497736E+39</v>
      </c>
      <c r="IXV52" s="1847"/>
      <c r="IXW52" s="1847">
        <f t="shared" ref="IXW52" si="19738">-IXW51*$C$52</f>
        <v>-3.4792093938535178E+39</v>
      </c>
      <c r="IXX52" s="1847"/>
      <c r="IXY52" s="1847">
        <f t="shared" ref="IXY52" si="19739">-IXY51*$C$52</f>
        <v>-3.5661896286998557E+39</v>
      </c>
      <c r="IXZ52" s="1847"/>
      <c r="IYA52" s="1847">
        <f t="shared" ref="IYA52" si="19740">-IYA51*$C$52</f>
        <v>-3.6553443694173521E+39</v>
      </c>
      <c r="IYB52" s="1847"/>
      <c r="IYC52" s="1847">
        <f t="shared" ref="IYC52" si="19741">-IYC51*$C$52</f>
        <v>-3.7467279786527857E+39</v>
      </c>
      <c r="IYD52" s="1847"/>
      <c r="IYE52" s="1847">
        <f t="shared" ref="IYE52" si="19742">-IYE51*$C$52</f>
        <v>-3.8403961781191048E+39</v>
      </c>
      <c r="IYF52" s="1847"/>
      <c r="IYG52" s="1847">
        <f t="shared" ref="IYG52" si="19743">-IYG51*$C$52</f>
        <v>-3.9364060825720822E+39</v>
      </c>
      <c r="IYH52" s="1847"/>
      <c r="IYI52" s="1847">
        <f t="shared" ref="IYI52" si="19744">-IYI51*$C$52</f>
        <v>-4.0348162346363837E+39</v>
      </c>
      <c r="IYJ52" s="1847"/>
      <c r="IYK52" s="1847">
        <f t="shared" ref="IYK52" si="19745">-IYK51*$C$52</f>
        <v>-4.1356866405022931E+39</v>
      </c>
      <c r="IYL52" s="1847"/>
      <c r="IYM52" s="1847">
        <f t="shared" ref="IYM52" si="19746">-IYM51*$C$52</f>
        <v>-4.2390788065148499E+39</v>
      </c>
      <c r="IYN52" s="1847"/>
      <c r="IYO52" s="1847">
        <f t="shared" ref="IYO52" si="19747">-IYO51*$C$52</f>
        <v>-4.3450557766777208E+39</v>
      </c>
      <c r="IYP52" s="1847"/>
      <c r="IYQ52" s="1847">
        <f t="shared" ref="IYQ52" si="19748">-IYQ51*$C$52</f>
        <v>-4.4536821710946635E+39</v>
      </c>
      <c r="IYR52" s="1847"/>
      <c r="IYS52" s="1847">
        <f t="shared" ref="IYS52" si="19749">-IYS51*$C$52</f>
        <v>-4.5650242253720295E+39</v>
      </c>
      <c r="IYT52" s="1847"/>
      <c r="IYU52" s="1847">
        <f t="shared" ref="IYU52" si="19750">-IYU51*$C$52</f>
        <v>-4.67914983100633E+39</v>
      </c>
      <c r="IYV52" s="1847"/>
      <c r="IYW52" s="1847">
        <f t="shared" ref="IYW52" si="19751">-IYW51*$C$52</f>
        <v>-4.7961285767814879E+39</v>
      </c>
      <c r="IYX52" s="1847"/>
      <c r="IYY52" s="1847">
        <f t="shared" ref="IYY52" si="19752">-IYY51*$C$52</f>
        <v>-4.9160317912010248E+39</v>
      </c>
      <c r="IYZ52" s="1847"/>
      <c r="IZA52" s="1847">
        <f t="shared" ref="IZA52" si="19753">-IZA51*$C$52</f>
        <v>-5.0389325859810497E+39</v>
      </c>
      <c r="IZB52" s="1847"/>
      <c r="IZC52" s="1847">
        <f t="shared" ref="IZC52" si="19754">-IZC51*$C$52</f>
        <v>-5.1649059006305755E+39</v>
      </c>
      <c r="IZD52" s="1847"/>
      <c r="IZE52" s="1847">
        <f t="shared" ref="IZE52" si="19755">-IZE51*$C$52</f>
        <v>-5.2940285481463397E+39</v>
      </c>
      <c r="IZF52" s="1847"/>
      <c r="IZG52" s="1847">
        <f t="shared" ref="IZG52" si="19756">-IZG51*$C$52</f>
        <v>-5.4263792618499974E+39</v>
      </c>
      <c r="IZH52" s="1847"/>
      <c r="IZI52" s="1847">
        <f t="shared" ref="IZI52" si="19757">-IZI51*$C$52</f>
        <v>-5.5620387433962471E+39</v>
      </c>
      <c r="IZJ52" s="1847"/>
      <c r="IZK52" s="1847">
        <f t="shared" ref="IZK52" si="19758">-IZK51*$C$52</f>
        <v>-5.7010897119811527E+39</v>
      </c>
      <c r="IZL52" s="1847"/>
      <c r="IZM52" s="1847">
        <f t="shared" ref="IZM52" si="19759">-IZM51*$C$52</f>
        <v>-5.8436169547806811E+39</v>
      </c>
      <c r="IZN52" s="1847"/>
      <c r="IZO52" s="1847">
        <f t="shared" ref="IZO52" si="19760">-IZO51*$C$52</f>
        <v>-5.9897073786501974E+39</v>
      </c>
      <c r="IZP52" s="1847"/>
      <c r="IZQ52" s="1847">
        <f t="shared" ref="IZQ52" si="19761">-IZQ51*$C$52</f>
        <v>-6.1394500631164518E+39</v>
      </c>
      <c r="IZR52" s="1847"/>
      <c r="IZS52" s="1847">
        <f t="shared" ref="IZS52" si="19762">-IZS51*$C$52</f>
        <v>-6.2929363146943621E+39</v>
      </c>
      <c r="IZT52" s="1847"/>
      <c r="IZU52" s="1847">
        <f t="shared" ref="IZU52" si="19763">-IZU51*$C$52</f>
        <v>-6.4502597225617201E+39</v>
      </c>
      <c r="IZV52" s="1847"/>
      <c r="IZW52" s="1847">
        <f t="shared" ref="IZW52" si="19764">-IZW51*$C$52</f>
        <v>-6.6115162156257629E+39</v>
      </c>
      <c r="IZX52" s="1847"/>
      <c r="IZY52" s="1847">
        <f t="shared" ref="IZY52" si="19765">-IZY51*$C$52</f>
        <v>-6.776804121016406E+39</v>
      </c>
      <c r="IZZ52" s="1847"/>
      <c r="JAA52" s="1847">
        <f t="shared" ref="JAA52" si="19766">-JAA51*$C$52</f>
        <v>-6.9462242240418151E+39</v>
      </c>
      <c r="JAB52" s="1847"/>
      <c r="JAC52" s="1847">
        <f t="shared" ref="JAC52" si="19767">-JAC51*$C$52</f>
        <v>-7.1198798296428597E+39</v>
      </c>
      <c r="JAD52" s="1847"/>
      <c r="JAE52" s="1847">
        <f t="shared" ref="JAE52" si="19768">-JAE51*$C$52</f>
        <v>-7.297876825383931E+39</v>
      </c>
      <c r="JAF52" s="1847"/>
      <c r="JAG52" s="1847">
        <f t="shared" ref="JAG52" si="19769">-JAG51*$C$52</f>
        <v>-7.4803237460185285E+39</v>
      </c>
      <c r="JAH52" s="1847"/>
      <c r="JAI52" s="1847">
        <f t="shared" ref="JAI52" si="19770">-JAI51*$C$52</f>
        <v>-7.6673318396689915E+39</v>
      </c>
      <c r="JAJ52" s="1847"/>
      <c r="JAK52" s="1847">
        <f t="shared" ref="JAK52" si="19771">-JAK51*$C$52</f>
        <v>-7.8590151356607161E+39</v>
      </c>
      <c r="JAL52" s="1847"/>
      <c r="JAM52" s="1847">
        <f t="shared" ref="JAM52" si="19772">-JAM51*$C$52</f>
        <v>-8.0554905140522331E+39</v>
      </c>
      <c r="JAN52" s="1847"/>
      <c r="JAO52" s="1847">
        <f t="shared" ref="JAO52" si="19773">-JAO51*$C$52</f>
        <v>-8.2568777769035381E+39</v>
      </c>
      <c r="JAP52" s="1847"/>
      <c r="JAQ52" s="1847">
        <f t="shared" ref="JAQ52" si="19774">-JAQ51*$C$52</f>
        <v>-8.4632997213261256E+39</v>
      </c>
      <c r="JAR52" s="1847"/>
      <c r="JAS52" s="1847">
        <f t="shared" ref="JAS52" si="19775">-JAS51*$C$52</f>
        <v>-8.6748822143592784E+39</v>
      </c>
      <c r="JAT52" s="1847"/>
      <c r="JAU52" s="1847">
        <f t="shared" ref="JAU52" si="19776">-JAU51*$C$52</f>
        <v>-8.8917542697182593E+39</v>
      </c>
      <c r="JAV52" s="1847"/>
      <c r="JAW52" s="1847">
        <f t="shared" ref="JAW52" si="19777">-JAW51*$C$52</f>
        <v>-9.1140481264612149E+39</v>
      </c>
      <c r="JAX52" s="1847"/>
      <c r="JAY52" s="1847">
        <f t="shared" ref="JAY52" si="19778">-JAY51*$C$52</f>
        <v>-9.341899329622744E+39</v>
      </c>
      <c r="JAZ52" s="1847"/>
      <c r="JBA52" s="1847">
        <f t="shared" ref="JBA52" si="19779">-JBA51*$C$52</f>
        <v>-9.575446812863312E+39</v>
      </c>
      <c r="JBB52" s="1847"/>
      <c r="JBC52" s="1847">
        <f t="shared" ref="JBC52" si="19780">-JBC51*$C$52</f>
        <v>-9.8148329831848945E+39</v>
      </c>
      <c r="JBD52" s="1847"/>
      <c r="JBE52" s="1847">
        <f t="shared" ref="JBE52" si="19781">-JBE51*$C$52</f>
        <v>-1.0060203807764516E+40</v>
      </c>
      <c r="JBF52" s="1847"/>
      <c r="JBG52" s="1847">
        <f t="shared" ref="JBG52" si="19782">-JBG51*$C$52</f>
        <v>-1.0311708902958628E+40</v>
      </c>
      <c r="JBH52" s="1847"/>
      <c r="JBI52" s="1847">
        <f t="shared" ref="JBI52" si="19783">-JBI51*$C$52</f>
        <v>-1.0569501625532593E+40</v>
      </c>
      <c r="JBJ52" s="1847"/>
      <c r="JBK52" s="1847">
        <f t="shared" ref="JBK52" si="19784">-JBK51*$C$52</f>
        <v>-1.0833739166170907E+40</v>
      </c>
      <c r="JBL52" s="1847"/>
      <c r="JBM52" s="1847">
        <f t="shared" ref="JBM52" si="19785">-JBM51*$C$52</f>
        <v>-1.1104582645325179E+40</v>
      </c>
      <c r="JBN52" s="1847"/>
      <c r="JBO52" s="1847">
        <f t="shared" ref="JBO52" si="19786">-JBO51*$C$52</f>
        <v>-1.1382197211458307E+40</v>
      </c>
      <c r="JBP52" s="1847"/>
      <c r="JBQ52" s="1847">
        <f t="shared" ref="JBQ52" si="19787">-JBQ51*$C$52</f>
        <v>-1.1666752141744765E+40</v>
      </c>
      <c r="JBR52" s="1847"/>
      <c r="JBS52" s="1847">
        <f t="shared" ref="JBS52" si="19788">-JBS51*$C$52</f>
        <v>-1.1958420945288382E+40</v>
      </c>
      <c r="JBT52" s="1847"/>
      <c r="JBU52" s="1847">
        <f t="shared" ref="JBU52" si="19789">-JBU51*$C$52</f>
        <v>-1.225738146892059E+40</v>
      </c>
      <c r="JBV52" s="1847"/>
      <c r="JBW52" s="1847">
        <f t="shared" ref="JBW52" si="19790">-JBW51*$C$52</f>
        <v>-1.2563816005643604E+40</v>
      </c>
      <c r="JBX52" s="1847"/>
      <c r="JBY52" s="1847">
        <f t="shared" ref="JBY52" si="19791">-JBY51*$C$52</f>
        <v>-1.2877911405784693E+40</v>
      </c>
      <c r="JBZ52" s="1847"/>
      <c r="JCA52" s="1847">
        <f t="shared" ref="JCA52" si="19792">-JCA51*$C$52</f>
        <v>-1.3199859190929309E+40</v>
      </c>
      <c r="JCB52" s="1847"/>
      <c r="JCC52" s="1847">
        <f t="shared" ref="JCC52" si="19793">-JCC51*$C$52</f>
        <v>-1.352985567070254E+40</v>
      </c>
      <c r="JCD52" s="1847"/>
      <c r="JCE52" s="1847">
        <f t="shared" ref="JCE52" si="19794">-JCE51*$C$52</f>
        <v>-1.3868102062470103E+40</v>
      </c>
      <c r="JCF52" s="1847"/>
      <c r="JCG52" s="1847">
        <f t="shared" ref="JCG52" si="19795">-JCG51*$C$52</f>
        <v>-1.4214804614031855E+40</v>
      </c>
      <c r="JCH52" s="1847"/>
      <c r="JCI52" s="1847">
        <f t="shared" ref="JCI52" si="19796">-JCI51*$C$52</f>
        <v>-1.4570174729382649E+40</v>
      </c>
      <c r="JCJ52" s="1847"/>
      <c r="JCK52" s="1847">
        <f t="shared" ref="JCK52" si="19797">-JCK51*$C$52</f>
        <v>-1.4934429097617215E+40</v>
      </c>
      <c r="JCL52" s="1847"/>
      <c r="JCM52" s="1847">
        <f t="shared" ref="JCM52" si="19798">-JCM51*$C$52</f>
        <v>-1.5307789825057644E+40</v>
      </c>
      <c r="JCN52" s="1847"/>
      <c r="JCO52" s="1847">
        <f t="shared" ref="JCO52" si="19799">-JCO51*$C$52</f>
        <v>-1.5690484570684084E+40</v>
      </c>
      <c r="JCP52" s="1847"/>
      <c r="JCQ52" s="1847">
        <f t="shared" ref="JCQ52" si="19800">-JCQ51*$C$52</f>
        <v>-1.6082746684951185E+40</v>
      </c>
      <c r="JCR52" s="1847"/>
      <c r="JCS52" s="1847">
        <f t="shared" ref="JCS52" si="19801">-JCS51*$C$52</f>
        <v>-1.6484815352074962E+40</v>
      </c>
      <c r="JCT52" s="1847"/>
      <c r="JCU52" s="1847">
        <f t="shared" ref="JCU52" si="19802">-JCU51*$C$52</f>
        <v>-1.6896935735876835E+40</v>
      </c>
      <c r="JCV52" s="1847"/>
      <c r="JCW52" s="1847">
        <f t="shared" ref="JCW52" si="19803">-JCW51*$C$52</f>
        <v>-1.7319359129273754E+40</v>
      </c>
      <c r="JCX52" s="1847"/>
      <c r="JCY52" s="1847">
        <f t="shared" ref="JCY52" si="19804">-JCY51*$C$52</f>
        <v>-1.7752343107505596E+40</v>
      </c>
      <c r="JCZ52" s="1847"/>
      <c r="JDA52" s="1847">
        <f t="shared" ref="JDA52" si="19805">-JDA51*$C$52</f>
        <v>-1.8196151685193234E+40</v>
      </c>
      <c r="JDB52" s="1847"/>
      <c r="JDC52" s="1847">
        <f t="shared" ref="JDC52" si="19806">-JDC51*$C$52</f>
        <v>-1.8651055477323064E+40</v>
      </c>
      <c r="JDD52" s="1847"/>
      <c r="JDE52" s="1847">
        <f t="shared" ref="JDE52" si="19807">-JDE51*$C$52</f>
        <v>-1.911733186425614E+40</v>
      </c>
      <c r="JDF52" s="1847"/>
      <c r="JDG52" s="1847">
        <f t="shared" ref="JDG52" si="19808">-JDG51*$C$52</f>
        <v>-1.9595265160862542E+40</v>
      </c>
      <c r="JDH52" s="1847"/>
      <c r="JDI52" s="1847">
        <f t="shared" ref="JDI52" si="19809">-JDI51*$C$52</f>
        <v>-2.0085146789884103E+40</v>
      </c>
      <c r="JDJ52" s="1847"/>
      <c r="JDK52" s="1847">
        <f t="shared" ref="JDK52" si="19810">-JDK51*$C$52</f>
        <v>-2.0587275459631204E+40</v>
      </c>
      <c r="JDL52" s="1847"/>
      <c r="JDM52" s="1847">
        <f t="shared" ref="JDM52" si="19811">-JDM51*$C$52</f>
        <v>-2.1101957346121983E+40</v>
      </c>
      <c r="JDN52" s="1847"/>
      <c r="JDO52" s="1847">
        <f t="shared" ref="JDO52" si="19812">-JDO51*$C$52</f>
        <v>-2.162950627977503E+40</v>
      </c>
      <c r="JDP52" s="1847"/>
      <c r="JDQ52" s="1847">
        <f t="shared" ref="JDQ52" si="19813">-JDQ51*$C$52</f>
        <v>-2.2170243936769405E+40</v>
      </c>
      <c r="JDR52" s="1847"/>
      <c r="JDS52" s="1847">
        <f t="shared" ref="JDS52" si="19814">-JDS51*$C$52</f>
        <v>-2.2724500035188637E+40</v>
      </c>
      <c r="JDT52" s="1847"/>
      <c r="JDU52" s="1847">
        <f t="shared" ref="JDU52" si="19815">-JDU51*$C$52</f>
        <v>-2.3292612536068353E+40</v>
      </c>
      <c r="JDV52" s="1847"/>
      <c r="JDW52" s="1847">
        <f t="shared" ref="JDW52" si="19816">-JDW51*$C$52</f>
        <v>-2.387492784947006E+40</v>
      </c>
      <c r="JDX52" s="1847"/>
      <c r="JDY52" s="1847">
        <f t="shared" ref="JDY52" si="19817">-JDY51*$C$52</f>
        <v>-2.4471801045706807E+40</v>
      </c>
      <c r="JDZ52" s="1847"/>
      <c r="JEA52" s="1847">
        <f t="shared" ref="JEA52" si="19818">-JEA51*$C$52</f>
        <v>-2.5083596071849476E+40</v>
      </c>
      <c r="JEB52" s="1847"/>
      <c r="JEC52" s="1847">
        <f t="shared" ref="JEC52" si="19819">-JEC51*$C$52</f>
        <v>-2.5710685973645711E+40</v>
      </c>
      <c r="JED52" s="1847"/>
      <c r="JEE52" s="1847">
        <f t="shared" ref="JEE52" si="19820">-JEE51*$C$52</f>
        <v>-2.6353453122986852E+40</v>
      </c>
      <c r="JEF52" s="1847"/>
      <c r="JEG52" s="1847">
        <f t="shared" ref="JEG52" si="19821">-JEG51*$C$52</f>
        <v>-2.701228945106152E+40</v>
      </c>
      <c r="JEH52" s="1847"/>
      <c r="JEI52" s="1847">
        <f t="shared" ref="JEI52" si="19822">-JEI51*$C$52</f>
        <v>-2.7687596687338055E+40</v>
      </c>
      <c r="JEJ52" s="1847"/>
      <c r="JEK52" s="1847">
        <f t="shared" ref="JEK52" si="19823">-JEK51*$C$52</f>
        <v>-2.8379786604521505E+40</v>
      </c>
      <c r="JEL52" s="1847"/>
      <c r="JEM52" s="1847">
        <f t="shared" ref="JEM52" si="19824">-JEM51*$C$52</f>
        <v>-2.9089281269634538E+40</v>
      </c>
      <c r="JEN52" s="1847"/>
      <c r="JEO52" s="1847">
        <f t="shared" ref="JEO52" si="19825">-JEO51*$C$52</f>
        <v>-2.9816513301375399E+40</v>
      </c>
      <c r="JEP52" s="1847"/>
      <c r="JEQ52" s="1847">
        <f t="shared" ref="JEQ52" si="19826">-JEQ51*$C$52</f>
        <v>-3.0561926133909779E+40</v>
      </c>
      <c r="JER52" s="1847"/>
      <c r="JES52" s="1847">
        <f t="shared" ref="JES52" si="19827">-JES51*$C$52</f>
        <v>-3.1325974287257523E+40</v>
      </c>
      <c r="JET52" s="1847"/>
      <c r="JEU52" s="1847">
        <f t="shared" ref="JEU52" si="19828">-JEU51*$C$52</f>
        <v>-3.2109123644438956E+40</v>
      </c>
      <c r="JEV52" s="1847"/>
      <c r="JEW52" s="1847">
        <f t="shared" ref="JEW52" si="19829">-JEW51*$C$52</f>
        <v>-3.2911851735549927E+40</v>
      </c>
      <c r="JEX52" s="1847"/>
      <c r="JEY52" s="1847">
        <f t="shared" ref="JEY52" si="19830">-JEY51*$C$52</f>
        <v>-3.3734648028938674E+40</v>
      </c>
      <c r="JEZ52" s="1847"/>
      <c r="JFA52" s="1847">
        <f t="shared" ref="JFA52" si="19831">-JFA51*$C$52</f>
        <v>-3.457801422966214E+40</v>
      </c>
      <c r="JFB52" s="1847"/>
      <c r="JFC52" s="1847">
        <f t="shared" ref="JFC52" si="19832">-JFC51*$C$52</f>
        <v>-3.5442464585403692E+40</v>
      </c>
      <c r="JFD52" s="1847"/>
      <c r="JFE52" s="1847">
        <f t="shared" ref="JFE52" si="19833">-JFE51*$C$52</f>
        <v>-3.6328526200038779E+40</v>
      </c>
      <c r="JFF52" s="1847"/>
      <c r="JFG52" s="1847">
        <f t="shared" ref="JFG52" si="19834">-JFG51*$C$52</f>
        <v>-3.7236739355039744E+40</v>
      </c>
      <c r="JFH52" s="1847"/>
      <c r="JFI52" s="1847">
        <f t="shared" ref="JFI52" si="19835">-JFI51*$C$52</f>
        <v>-3.8167657838915732E+40</v>
      </c>
      <c r="JFJ52" s="1847"/>
      <c r="JFK52" s="1847">
        <f t="shared" ref="JFK52" si="19836">-JFK51*$C$52</f>
        <v>-3.9121849284888624E+40</v>
      </c>
      <c r="JFL52" s="1847"/>
      <c r="JFM52" s="1847">
        <f t="shared" ref="JFM52" si="19837">-JFM51*$C$52</f>
        <v>-4.0099895517010836E+40</v>
      </c>
      <c r="JFN52" s="1847"/>
      <c r="JFO52" s="1847">
        <f t="shared" ref="JFO52" si="19838">-JFO51*$C$52</f>
        <v>-4.1102392904936103E+40</v>
      </c>
      <c r="JFP52" s="1847"/>
      <c r="JFQ52" s="1847">
        <f t="shared" ref="JFQ52" si="19839">-JFQ51*$C$52</f>
        <v>-4.2129952727559502E+40</v>
      </c>
      <c r="JFR52" s="1847"/>
      <c r="JFS52" s="1847">
        <f t="shared" ref="JFS52" si="19840">-JFS51*$C$52</f>
        <v>-4.3183201545748486E+40</v>
      </c>
      <c r="JFT52" s="1847"/>
      <c r="JFU52" s="1847">
        <f t="shared" ref="JFU52" si="19841">-JFU51*$C$52</f>
        <v>-4.4262781584392194E+40</v>
      </c>
      <c r="JFV52" s="1847"/>
      <c r="JFW52" s="1847">
        <f t="shared" ref="JFW52" si="19842">-JFW51*$C$52</f>
        <v>-4.5369351124001999E+40</v>
      </c>
      <c r="JFX52" s="1847"/>
      <c r="JFY52" s="1847">
        <f t="shared" ref="JFY52" si="19843">-JFY51*$C$52</f>
        <v>-4.6503584902102041E+40</v>
      </c>
      <c r="JFZ52" s="1847"/>
      <c r="JGA52" s="1847">
        <f t="shared" ref="JGA52" si="19844">-JGA51*$C$52</f>
        <v>-4.7666174524654587E+40</v>
      </c>
      <c r="JGB52" s="1847"/>
      <c r="JGC52" s="1847">
        <f t="shared" ref="JGC52" si="19845">-JGC51*$C$52</f>
        <v>-4.8857828887770948E+40</v>
      </c>
      <c r="JGD52" s="1847"/>
      <c r="JGE52" s="1847">
        <f t="shared" ref="JGE52" si="19846">-JGE51*$C$52</f>
        <v>-5.0079274609965214E+40</v>
      </c>
      <c r="JGF52" s="1847"/>
      <c r="JGG52" s="1847">
        <f t="shared" ref="JGG52" si="19847">-JGG51*$C$52</f>
        <v>-5.1331256475214342E+40</v>
      </c>
      <c r="JGH52" s="1847"/>
      <c r="JGI52" s="1847">
        <f t="shared" ref="JGI52" si="19848">-JGI51*$C$52</f>
        <v>-5.2614537887094695E+40</v>
      </c>
      <c r="JGJ52" s="1847"/>
      <c r="JGK52" s="1847">
        <f t="shared" ref="JGK52" si="19849">-JGK51*$C$52</f>
        <v>-5.3929901334272056E+40</v>
      </c>
      <c r="JGL52" s="1847"/>
      <c r="JGM52" s="1847">
        <f t="shared" ref="JGM52" si="19850">-JGM51*$C$52</f>
        <v>-5.5278148867628853E+40</v>
      </c>
      <c r="JGN52" s="1847"/>
      <c r="JGO52" s="1847">
        <f t="shared" ref="JGO52" si="19851">-JGO51*$C$52</f>
        <v>-5.6660102589319571E+40</v>
      </c>
      <c r="JGP52" s="1847"/>
      <c r="JGQ52" s="1847">
        <f t="shared" ref="JGQ52" si="19852">-JGQ51*$C$52</f>
        <v>-5.8076605154052559E+40</v>
      </c>
      <c r="JGR52" s="1847"/>
      <c r="JGS52" s="1847">
        <f t="shared" ref="JGS52" si="19853">-JGS51*$C$52</f>
        <v>-5.9528520282903866E+40</v>
      </c>
      <c r="JGT52" s="1847"/>
      <c r="JGU52" s="1847">
        <f t="shared" ref="JGU52" si="19854">-JGU51*$C$52</f>
        <v>-6.1016733289976455E+40</v>
      </c>
      <c r="JGV52" s="1847"/>
      <c r="JGW52" s="1847">
        <f t="shared" ref="JGW52" si="19855">-JGW51*$C$52</f>
        <v>-6.254215162222586E+40</v>
      </c>
      <c r="JGX52" s="1847"/>
      <c r="JGY52" s="1847">
        <f t="shared" ref="JGY52" si="19856">-JGY51*$C$52</f>
        <v>-6.4105705412781501E+40</v>
      </c>
      <c r="JGZ52" s="1847"/>
      <c r="JHA52" s="1847">
        <f t="shared" ref="JHA52" si="19857">-JHA51*$C$52</f>
        <v>-6.5708348048101032E+40</v>
      </c>
      <c r="JHB52" s="1847"/>
      <c r="JHC52" s="1847">
        <f t="shared" ref="JHC52" si="19858">-JHC51*$C$52</f>
        <v>-6.7351056749303551E+40</v>
      </c>
      <c r="JHD52" s="1847"/>
      <c r="JHE52" s="1847">
        <f t="shared" ref="JHE52" si="19859">-JHE51*$C$52</f>
        <v>-6.9034833168036132E+40</v>
      </c>
      <c r="JHF52" s="1847"/>
      <c r="JHG52" s="1847">
        <f t="shared" ref="JHG52" si="19860">-JHG51*$C$52</f>
        <v>-7.076070399723703E+40</v>
      </c>
      <c r="JHH52" s="1847"/>
      <c r="JHI52" s="1847">
        <f t="shared" ref="JHI52" si="19861">-JHI51*$C$52</f>
        <v>-7.2529721597167948E+40</v>
      </c>
      <c r="JHJ52" s="1847"/>
      <c r="JHK52" s="1847">
        <f t="shared" ref="JHK52" si="19862">-JHK51*$C$52</f>
        <v>-7.4342964637097141E+40</v>
      </c>
      <c r="JHL52" s="1847"/>
      <c r="JHM52" s="1847">
        <f t="shared" ref="JHM52" si="19863">-JHM51*$C$52</f>
        <v>-7.6201538753024565E+40</v>
      </c>
      <c r="JHN52" s="1847"/>
      <c r="JHO52" s="1847">
        <f t="shared" ref="JHO52" si="19864">-JHO51*$C$52</f>
        <v>-7.8106577221850172E+40</v>
      </c>
      <c r="JHP52" s="1847"/>
      <c r="JHQ52" s="1847">
        <f t="shared" ref="JHQ52" si="19865">-JHQ51*$C$52</f>
        <v>-8.0059241652396417E+40</v>
      </c>
      <c r="JHR52" s="1847"/>
      <c r="JHS52" s="1847">
        <f t="shared" ref="JHS52" si="19866">-JHS51*$C$52</f>
        <v>-8.2060722693706324E+40</v>
      </c>
      <c r="JHT52" s="1847"/>
      <c r="JHU52" s="1847">
        <f t="shared" ref="JHU52" si="19867">-JHU51*$C$52</f>
        <v>-8.4112240761048973E+40</v>
      </c>
      <c r="JHV52" s="1847"/>
      <c r="JHW52" s="1847">
        <f t="shared" ref="JHW52" si="19868">-JHW51*$C$52</f>
        <v>-8.6215046780075185E+40</v>
      </c>
      <c r="JHX52" s="1847"/>
      <c r="JHY52" s="1847">
        <f t="shared" ref="JHY52" si="19869">-JHY51*$C$52</f>
        <v>-8.8370422949577051E+40</v>
      </c>
      <c r="JHZ52" s="1847"/>
      <c r="JIA52" s="1847">
        <f t="shared" ref="JIA52" si="19870">-JIA51*$C$52</f>
        <v>-9.0579683523316468E+40</v>
      </c>
      <c r="JIB52" s="1847"/>
      <c r="JIC52" s="1847">
        <f t="shared" ref="JIC52" si="19871">-JIC51*$C$52</f>
        <v>-9.2844175611399375E+40</v>
      </c>
      <c r="JID52" s="1847"/>
      <c r="JIE52" s="1847">
        <f t="shared" ref="JIE52" si="19872">-JIE51*$C$52</f>
        <v>-9.5165280001684361E+40</v>
      </c>
      <c r="JIF52" s="1847"/>
      <c r="JIG52" s="1847">
        <f t="shared" ref="JIG52" si="19873">-JIG51*$C$52</f>
        <v>-9.7544412001726453E+40</v>
      </c>
      <c r="JIH52" s="1847"/>
      <c r="JII52" s="1847">
        <f t="shared" ref="JII52" si="19874">-JII51*$C$52</f>
        <v>-9.9983022301769614E+40</v>
      </c>
      <c r="JIJ52" s="1847"/>
      <c r="JIK52" s="1847">
        <f t="shared" ref="JIK52" si="19875">-JIK51*$C$52</f>
        <v>-1.0248259785931385E+41</v>
      </c>
      <c r="JIL52" s="1847"/>
      <c r="JIM52" s="1847">
        <f t="shared" ref="JIM52" si="19876">-JIM51*$C$52</f>
        <v>-1.0504466280579669E+41</v>
      </c>
      <c r="JIN52" s="1847"/>
      <c r="JIO52" s="1847">
        <f t="shared" ref="JIO52" si="19877">-JIO51*$C$52</f>
        <v>-1.0767077937594161E+41</v>
      </c>
      <c r="JIP52" s="1847"/>
      <c r="JIQ52" s="1847">
        <f t="shared" ref="JIQ52" si="19878">-JIQ51*$C$52</f>
        <v>-1.1036254886034014E+41</v>
      </c>
      <c r="JIR52" s="1847"/>
      <c r="JIS52" s="1847">
        <f t="shared" ref="JIS52" si="19879">-JIS51*$C$52</f>
        <v>-1.1312161258184862E+41</v>
      </c>
      <c r="JIT52" s="1847"/>
      <c r="JIU52" s="1847">
        <f t="shared" ref="JIU52" si="19880">-JIU51*$C$52</f>
        <v>-1.1594965289639483E+41</v>
      </c>
      <c r="JIV52" s="1847"/>
      <c r="JIW52" s="1847">
        <f t="shared" ref="JIW52" si="19881">-JIW51*$C$52</f>
        <v>-1.1884839421880469E+41</v>
      </c>
      <c r="JIX52" s="1847"/>
      <c r="JIY52" s="1847">
        <f t="shared" ref="JIY52" si="19882">-JIY51*$C$52</f>
        <v>-1.218196040742748E+41</v>
      </c>
      <c r="JIZ52" s="1847"/>
      <c r="JJA52" s="1847">
        <f t="shared" ref="JJA52" si="19883">-JJA51*$C$52</f>
        <v>-1.2486509417613167E+41</v>
      </c>
      <c r="JJB52" s="1847"/>
      <c r="JJC52" s="1847">
        <f t="shared" ref="JJC52" si="19884">-JJC51*$C$52</f>
        <v>-1.2798672153053496E+41</v>
      </c>
      <c r="JJD52" s="1847"/>
      <c r="JJE52" s="1847">
        <f t="shared" ref="JJE52" si="19885">-JJE51*$C$52</f>
        <v>-1.3118638956879833E+41</v>
      </c>
      <c r="JJF52" s="1847"/>
      <c r="JJG52" s="1847">
        <f t="shared" ref="JJG52" si="19886">-JJG51*$C$52</f>
        <v>-1.3446604930801827E+41</v>
      </c>
      <c r="JJH52" s="1847"/>
      <c r="JJI52" s="1847">
        <f t="shared" ref="JJI52" si="19887">-JJI51*$C$52</f>
        <v>-1.3782770054071872E+41</v>
      </c>
      <c r="JJJ52" s="1847"/>
      <c r="JJK52" s="1847">
        <f t="shared" ref="JJK52" si="19888">-JJK51*$C$52</f>
        <v>-1.4127339305423668E+41</v>
      </c>
      <c r="JJL52" s="1847"/>
      <c r="JJM52" s="1847">
        <f t="shared" ref="JJM52" si="19889">-JJM51*$C$52</f>
        <v>-1.4480522788059259E+41</v>
      </c>
      <c r="JJN52" s="1847"/>
      <c r="JJO52" s="1847">
        <f t="shared" ref="JJO52" si="19890">-JJO51*$C$52</f>
        <v>-1.4842535857760739E+41</v>
      </c>
      <c r="JJP52" s="1847"/>
      <c r="JJQ52" s="1847">
        <f t="shared" ref="JJQ52" si="19891">-JJQ51*$C$52</f>
        <v>-1.5213599254204757E+41</v>
      </c>
      <c r="JJR52" s="1847"/>
      <c r="JJS52" s="1847">
        <f t="shared" ref="JJS52" si="19892">-JJS51*$C$52</f>
        <v>-1.5593939235559874E+41</v>
      </c>
      <c r="JJT52" s="1847"/>
      <c r="JJU52" s="1847">
        <f t="shared" ref="JJU52" si="19893">-JJU51*$C$52</f>
        <v>-1.598378771644887E+41</v>
      </c>
      <c r="JJV52" s="1847"/>
      <c r="JJW52" s="1847">
        <f t="shared" ref="JJW52" si="19894">-JJW51*$C$52</f>
        <v>-1.638338240936009E+41</v>
      </c>
      <c r="JJX52" s="1847"/>
      <c r="JJY52" s="1847">
        <f t="shared" ref="JJY52" si="19895">-JJY51*$C$52</f>
        <v>-1.6792966969594092E+41</v>
      </c>
      <c r="JJZ52" s="1847"/>
      <c r="JKA52" s="1847">
        <f t="shared" ref="JKA52" si="19896">-JKA51*$C$52</f>
        <v>-1.7212791143833943E+41</v>
      </c>
      <c r="JKB52" s="1847"/>
      <c r="JKC52" s="1847">
        <f t="shared" ref="JKC52" si="19897">-JKC51*$C$52</f>
        <v>-1.7643110922429789E+41</v>
      </c>
      <c r="JKD52" s="1847"/>
      <c r="JKE52" s="1847">
        <f t="shared" ref="JKE52" si="19898">-JKE51*$C$52</f>
        <v>-1.8084188695490532E+41</v>
      </c>
      <c r="JKF52" s="1847"/>
      <c r="JKG52" s="1847">
        <f t="shared" ref="JKG52" si="19899">-JKG51*$C$52</f>
        <v>-1.8536293412877794E+41</v>
      </c>
      <c r="JKH52" s="1847"/>
      <c r="JKI52" s="1847">
        <f t="shared" ref="JKI52" si="19900">-JKI51*$C$52</f>
        <v>-1.8999700748199737E+41</v>
      </c>
      <c r="JKJ52" s="1847"/>
      <c r="JKK52" s="1847">
        <f t="shared" ref="JKK52" si="19901">-JKK51*$C$52</f>
        <v>-1.9474693266904727E+41</v>
      </c>
      <c r="JKL52" s="1847"/>
      <c r="JKM52" s="1847">
        <f t="shared" ref="JKM52" si="19902">-JKM51*$C$52</f>
        <v>-1.9961560598577345E+41</v>
      </c>
      <c r="JKN52" s="1847"/>
      <c r="JKO52" s="1847">
        <f t="shared" ref="JKO52" si="19903">-JKO51*$C$52</f>
        <v>-2.0460599613541776E+41</v>
      </c>
      <c r="JKP52" s="1847"/>
      <c r="JKQ52" s="1847">
        <f t="shared" ref="JKQ52" si="19904">-JKQ51*$C$52</f>
        <v>-2.0972114603880318E+41</v>
      </c>
      <c r="JKR52" s="1847"/>
      <c r="JKS52" s="1847">
        <f t="shared" ref="JKS52" si="19905">-JKS51*$C$52</f>
        <v>-2.1496417468977325E+41</v>
      </c>
      <c r="JKT52" s="1847"/>
      <c r="JKU52" s="1847">
        <f t="shared" ref="JKU52" si="19906">-JKU51*$C$52</f>
        <v>-2.2033827905701757E+41</v>
      </c>
      <c r="JKV52" s="1847"/>
      <c r="JKW52" s="1847">
        <f t="shared" ref="JKW52" si="19907">-JKW51*$C$52</f>
        <v>-2.2584673603344298E+41</v>
      </c>
      <c r="JKX52" s="1847"/>
      <c r="JKY52" s="1847">
        <f t="shared" ref="JKY52" si="19908">-JKY51*$C$52</f>
        <v>-2.3149290443427904E+41</v>
      </c>
      <c r="JKZ52" s="1847"/>
      <c r="JLA52" s="1847">
        <f t="shared" ref="JLA52" si="19909">-JLA51*$C$52</f>
        <v>-2.3728022704513601E+41</v>
      </c>
      <c r="JLB52" s="1847"/>
      <c r="JLC52" s="1847">
        <f t="shared" ref="JLC52" si="19910">-JLC51*$C$52</f>
        <v>-2.4321223272126438E+41</v>
      </c>
      <c r="JLD52" s="1847"/>
      <c r="JLE52" s="1847">
        <f t="shared" ref="JLE52" si="19911">-JLE51*$C$52</f>
        <v>-2.4929253853929599E+41</v>
      </c>
      <c r="JLF52" s="1847"/>
      <c r="JLG52" s="1847">
        <f t="shared" ref="JLG52" si="19912">-JLG51*$C$52</f>
        <v>-2.5552485200277835E+41</v>
      </c>
      <c r="JLH52" s="1847"/>
      <c r="JLI52" s="1847">
        <f t="shared" ref="JLI52" si="19913">-JLI51*$C$52</f>
        <v>-2.6191297330284777E+41</v>
      </c>
      <c r="JLJ52" s="1847"/>
      <c r="JLK52" s="1847">
        <f t="shared" ref="JLK52" si="19914">-JLK51*$C$52</f>
        <v>-2.6846079763541896E+41</v>
      </c>
      <c r="JLL52" s="1847"/>
      <c r="JLM52" s="1847">
        <f t="shared" ref="JLM52" si="19915">-JLM51*$C$52</f>
        <v>-2.7517231757630441E+41</v>
      </c>
      <c r="JLN52" s="1847"/>
      <c r="JLO52" s="1847">
        <f t="shared" ref="JLO52" si="19916">-JLO51*$C$52</f>
        <v>-2.8205162551571198E+41</v>
      </c>
      <c r="JLP52" s="1847"/>
      <c r="JLQ52" s="1847">
        <f t="shared" ref="JLQ52" si="19917">-JLQ51*$C$52</f>
        <v>-2.8910291615360475E+41</v>
      </c>
      <c r="JLR52" s="1847"/>
      <c r="JLS52" s="1847">
        <f t="shared" ref="JLS52" si="19918">-JLS51*$C$52</f>
        <v>-2.9633048905744484E+41</v>
      </c>
      <c r="JLT52" s="1847"/>
      <c r="JLU52" s="1847">
        <f t="shared" ref="JLU52" si="19919">-JLU51*$C$52</f>
        <v>-3.0373875128388093E+41</v>
      </c>
      <c r="JLV52" s="1847"/>
      <c r="JLW52" s="1847">
        <f t="shared" ref="JLW52" si="19920">-JLW51*$C$52</f>
        <v>-3.1133222006597792E+41</v>
      </c>
      <c r="JLX52" s="1847"/>
      <c r="JLY52" s="1847">
        <f t="shared" ref="JLY52" si="19921">-JLY51*$C$52</f>
        <v>-3.1911552556762735E+41</v>
      </c>
      <c r="JLZ52" s="1847"/>
      <c r="JMA52" s="1847">
        <f t="shared" ref="JMA52" si="19922">-JMA51*$C$52</f>
        <v>-3.2709341370681801E+41</v>
      </c>
      <c r="JMB52" s="1847"/>
      <c r="JMC52" s="1847">
        <f t="shared" ref="JMC52" si="19923">-JMC51*$C$52</f>
        <v>-3.3527074904948842E+41</v>
      </c>
      <c r="JMD52" s="1847"/>
      <c r="JME52" s="1847">
        <f t="shared" ref="JME52" si="19924">-JME51*$C$52</f>
        <v>-3.4365251777572561E+41</v>
      </c>
      <c r="JMF52" s="1847"/>
      <c r="JMG52" s="1847">
        <f t="shared" ref="JMG52" si="19925">-JMG51*$C$52</f>
        <v>-3.5224383072011873E+41</v>
      </c>
      <c r="JMH52" s="1847"/>
      <c r="JMI52" s="1847">
        <f t="shared" ref="JMI52" si="19926">-JMI51*$C$52</f>
        <v>-3.6104992648812165E+41</v>
      </c>
      <c r="JMJ52" s="1847"/>
      <c r="JMK52" s="1847">
        <f t="shared" ref="JMK52" si="19927">-JMK51*$C$52</f>
        <v>-3.7007617465032469E+41</v>
      </c>
      <c r="JML52" s="1847"/>
      <c r="JMM52" s="1847">
        <f t="shared" ref="JMM52" si="19928">-JMM51*$C$52</f>
        <v>-3.7932807901658278E+41</v>
      </c>
      <c r="JMN52" s="1847"/>
      <c r="JMO52" s="1847">
        <f t="shared" ref="JMO52" si="19929">-JMO51*$C$52</f>
        <v>-3.8881128099199729E+41</v>
      </c>
      <c r="JMP52" s="1847"/>
      <c r="JMQ52" s="1847">
        <f t="shared" ref="JMQ52" si="19930">-JMQ51*$C$52</f>
        <v>-3.9853156301679716E+41</v>
      </c>
      <c r="JMR52" s="1847"/>
      <c r="JMS52" s="1847">
        <f t="shared" ref="JMS52" si="19931">-JMS51*$C$52</f>
        <v>-4.0849485209221704E+41</v>
      </c>
      <c r="JMT52" s="1847"/>
      <c r="JMU52" s="1847">
        <f t="shared" ref="JMU52" si="19932">-JMU51*$C$52</f>
        <v>-4.1870722339452239E+41</v>
      </c>
      <c r="JMV52" s="1847"/>
      <c r="JMW52" s="1847">
        <f t="shared" ref="JMW52" si="19933">-JMW51*$C$52</f>
        <v>-4.291749039793854E+41</v>
      </c>
      <c r="JMX52" s="1847"/>
      <c r="JMY52" s="1847">
        <f t="shared" ref="JMY52" si="19934">-JMY51*$C$52</f>
        <v>-4.3990427657887002E+41</v>
      </c>
      <c r="JMZ52" s="1847"/>
      <c r="JNA52" s="1847">
        <f t="shared" ref="JNA52" si="19935">-JNA51*$C$52</f>
        <v>-4.5090188349334172E+41</v>
      </c>
      <c r="JNB52" s="1847"/>
      <c r="JNC52" s="1847">
        <f t="shared" ref="JNC52" si="19936">-JNC51*$C$52</f>
        <v>-4.6217443058067522E+41</v>
      </c>
      <c r="JND52" s="1847"/>
      <c r="JNE52" s="1847">
        <f t="shared" ref="JNE52" si="19937">-JNE51*$C$52</f>
        <v>-4.7372879134519207E+41</v>
      </c>
      <c r="JNF52" s="1847"/>
      <c r="JNG52" s="1847">
        <f t="shared" ref="JNG52" si="19938">-JNG51*$C$52</f>
        <v>-4.855720111288218E+41</v>
      </c>
      <c r="JNH52" s="1847"/>
      <c r="JNI52" s="1847">
        <f t="shared" ref="JNI52" si="19939">-JNI51*$C$52</f>
        <v>-4.9771131140704227E+41</v>
      </c>
      <c r="JNJ52" s="1847"/>
      <c r="JNK52" s="1847">
        <f t="shared" ref="JNK52" si="19940">-JNK51*$C$52</f>
        <v>-5.101540941922183E+41</v>
      </c>
      <c r="JNL52" s="1847"/>
      <c r="JNM52" s="1847">
        <f t="shared" ref="JNM52" si="19941">-JNM51*$C$52</f>
        <v>-5.2290794654702371E+41</v>
      </c>
      <c r="JNN52" s="1847"/>
      <c r="JNO52" s="1847">
        <f t="shared" ref="JNO52" si="19942">-JNO51*$C$52</f>
        <v>-5.3598064521069926E+41</v>
      </c>
      <c r="JNP52" s="1847"/>
      <c r="JNQ52" s="1847">
        <f t="shared" ref="JNQ52" si="19943">-JNQ51*$C$52</f>
        <v>-5.4938016134096671E+41</v>
      </c>
      <c r="JNR52" s="1847"/>
      <c r="JNS52" s="1847">
        <f t="shared" ref="JNS52" si="19944">-JNS51*$C$52</f>
        <v>-5.6311466537449081E+41</v>
      </c>
      <c r="JNT52" s="1847"/>
      <c r="JNU52" s="1847">
        <f t="shared" ref="JNU52" si="19945">-JNU51*$C$52</f>
        <v>-5.7719253200885305E+41</v>
      </c>
      <c r="JNV52" s="1847"/>
      <c r="JNW52" s="1847">
        <f t="shared" ref="JNW52" si="19946">-JNW51*$C$52</f>
        <v>-5.9162234530907431E+41</v>
      </c>
      <c r="JNX52" s="1847"/>
      <c r="JNY52" s="1847">
        <f t="shared" ref="JNY52" si="19947">-JNY51*$C$52</f>
        <v>-6.0641290394180109E+41</v>
      </c>
      <c r="JNZ52" s="1847"/>
      <c r="JOA52" s="1847">
        <f t="shared" ref="JOA52" si="19948">-JOA51*$C$52</f>
        <v>-6.2157322654034608E+41</v>
      </c>
      <c r="JOB52" s="1847"/>
      <c r="JOC52" s="1847">
        <f t="shared" ref="JOC52" si="19949">-JOC51*$C$52</f>
        <v>-6.3711255720385468E+41</v>
      </c>
      <c r="JOD52" s="1847"/>
      <c r="JOE52" s="1847">
        <f t="shared" ref="JOE52" si="19950">-JOE51*$C$52</f>
        <v>-6.5304037113395103E+41</v>
      </c>
      <c r="JOF52" s="1847"/>
      <c r="JOG52" s="1847">
        <f t="shared" ref="JOG52" si="19951">-JOG51*$C$52</f>
        <v>-6.6936638041229972E+41</v>
      </c>
      <c r="JOH52" s="1847"/>
      <c r="JOI52" s="1847">
        <f t="shared" ref="JOI52" si="19952">-JOI51*$C$52</f>
        <v>-6.8610053992260717E+41</v>
      </c>
      <c r="JOJ52" s="1847"/>
      <c r="JOK52" s="1847">
        <f t="shared" ref="JOK52" si="19953">-JOK51*$C$52</f>
        <v>-7.0325305342067223E+41</v>
      </c>
      <c r="JOL52" s="1847"/>
      <c r="JOM52" s="1847">
        <f t="shared" ref="JOM52" si="19954">-JOM51*$C$52</f>
        <v>-7.2083437975618895E+41</v>
      </c>
      <c r="JON52" s="1847"/>
      <c r="JOO52" s="1847">
        <f t="shared" ref="JOO52" si="19955">-JOO51*$C$52</f>
        <v>-7.388552392500936E+41</v>
      </c>
      <c r="JOP52" s="1847"/>
      <c r="JOQ52" s="1847">
        <f t="shared" ref="JOQ52" si="19956">-JOQ51*$C$52</f>
        <v>-7.5732662023134588E+41</v>
      </c>
      <c r="JOR52" s="1847"/>
      <c r="JOS52" s="1847">
        <f t="shared" ref="JOS52" si="19957">-JOS51*$C$52</f>
        <v>-7.7625978573712947E+41</v>
      </c>
      <c r="JOT52" s="1847"/>
      <c r="JOU52" s="1847">
        <f t="shared" ref="JOU52" si="19958">-JOU51*$C$52</f>
        <v>-7.9566628038055758E+41</v>
      </c>
      <c r="JOV52" s="1847"/>
      <c r="JOW52" s="1847">
        <f t="shared" ref="JOW52" si="19959">-JOW51*$C$52</f>
        <v>-8.1555793739007142E+41</v>
      </c>
      <c r="JOX52" s="1847"/>
      <c r="JOY52" s="1847">
        <f t="shared" ref="JOY52" si="19960">-JOY51*$C$52</f>
        <v>-8.3594688582482317E+41</v>
      </c>
      <c r="JOZ52" s="1847"/>
      <c r="JPA52" s="1847">
        <f t="shared" ref="JPA52" si="19961">-JPA51*$C$52</f>
        <v>-8.5684555797044364E+41</v>
      </c>
      <c r="JPB52" s="1847"/>
      <c r="JPC52" s="1847">
        <f t="shared" ref="JPC52" si="19962">-JPC51*$C$52</f>
        <v>-8.7826669691970469E+41</v>
      </c>
      <c r="JPD52" s="1847"/>
      <c r="JPE52" s="1847">
        <f t="shared" ref="JPE52" si="19963">-JPE51*$C$52</f>
        <v>-9.0022336434269724E+41</v>
      </c>
      <c r="JPF52" s="1847"/>
      <c r="JPG52" s="1847">
        <f t="shared" ref="JPG52" si="19964">-JPG51*$C$52</f>
        <v>-9.2272894845126465E+41</v>
      </c>
      <c r="JPH52" s="1847"/>
      <c r="JPI52" s="1847">
        <f t="shared" ref="JPI52" si="19965">-JPI51*$C$52</f>
        <v>-9.4579717216254625E+41</v>
      </c>
      <c r="JPJ52" s="1847"/>
      <c r="JPK52" s="1847">
        <f t="shared" ref="JPK52" si="19966">-JPK51*$C$52</f>
        <v>-9.6944210146660984E+41</v>
      </c>
      <c r="JPL52" s="1847"/>
      <c r="JPM52" s="1847">
        <f t="shared" ref="JPM52" si="19967">-JPM51*$C$52</f>
        <v>-9.9367815400327492E+41</v>
      </c>
      <c r="JPN52" s="1847"/>
      <c r="JPO52" s="1847">
        <f t="shared" ref="JPO52" si="19968">-JPO51*$C$52</f>
        <v>-1.0185201078533568E+42</v>
      </c>
      <c r="JPP52" s="1847"/>
      <c r="JPQ52" s="1847">
        <f t="shared" ref="JPQ52" si="19969">-JPQ51*$C$52</f>
        <v>-1.0439831105496905E+42</v>
      </c>
      <c r="JPR52" s="1847"/>
      <c r="JPS52" s="1847">
        <f t="shared" ref="JPS52" si="19970">-JPS51*$C$52</f>
        <v>-1.0700826883134326E+42</v>
      </c>
      <c r="JPT52" s="1847"/>
      <c r="JPU52" s="1847">
        <f t="shared" ref="JPU52" si="19971">-JPU51*$C$52</f>
        <v>-1.0968347555212684E+42</v>
      </c>
      <c r="JPV52" s="1847"/>
      <c r="JPW52" s="1847">
        <f t="shared" ref="JPW52" si="19972">-JPW51*$C$52</f>
        <v>-1.1242556244093001E+42</v>
      </c>
      <c r="JPX52" s="1847"/>
      <c r="JPY52" s="1847">
        <f t="shared" ref="JPY52" si="19973">-JPY51*$C$52</f>
        <v>-1.1523620150195326E+42</v>
      </c>
      <c r="JPZ52" s="1847"/>
      <c r="JQA52" s="1847">
        <f t="shared" ref="JQA52" si="19974">-JQA51*$C$52</f>
        <v>-1.1811710653950208E+42</v>
      </c>
      <c r="JQB52" s="1847"/>
      <c r="JQC52" s="1847">
        <f t="shared" ref="JQC52" si="19975">-JQC51*$C$52</f>
        <v>-1.2107003420298962E+42</v>
      </c>
      <c r="JQD52" s="1847"/>
      <c r="JQE52" s="1847">
        <f t="shared" ref="JQE52" si="19976">-JQE51*$C$52</f>
        <v>-1.2409678505806435E+42</v>
      </c>
      <c r="JQF52" s="1847"/>
      <c r="JQG52" s="1847">
        <f t="shared" ref="JQG52" si="19977">-JQG51*$C$52</f>
        <v>-1.2719920468451594E+42</v>
      </c>
      <c r="JQH52" s="1847"/>
      <c r="JQI52" s="1847">
        <f t="shared" ref="JQI52" si="19978">-JQI51*$C$52</f>
        <v>-1.3037918480162883E+42</v>
      </c>
      <c r="JQJ52" s="1847"/>
      <c r="JQK52" s="1847">
        <f t="shared" ref="JQK52" si="19979">-JQK51*$C$52</f>
        <v>-1.3363866442166954E+42</v>
      </c>
      <c r="JQL52" s="1847"/>
      <c r="JQM52" s="1847">
        <f t="shared" ref="JQM52" si="19980">-JQM51*$C$52</f>
        <v>-1.3697963103221128E+42</v>
      </c>
      <c r="JQN52" s="1847"/>
      <c r="JQO52" s="1847">
        <f t="shared" ref="JQO52" si="19981">-JQO51*$C$52</f>
        <v>-1.4040412180801654E+42</v>
      </c>
      <c r="JQP52" s="1847"/>
      <c r="JQQ52" s="1847">
        <f t="shared" ref="JQQ52" si="19982">-JQQ51*$C$52</f>
        <v>-1.4391422485321693E+42</v>
      </c>
      <c r="JQR52" s="1847"/>
      <c r="JQS52" s="1847">
        <f t="shared" ref="JQS52" si="19983">-JQS51*$C$52</f>
        <v>-1.4751208047454734E+42</v>
      </c>
      <c r="JQT52" s="1847"/>
      <c r="JQU52" s="1847">
        <f t="shared" ref="JQU52" si="19984">-JQU51*$C$52</f>
        <v>-1.5119988248641101E+42</v>
      </c>
      <c r="JQV52" s="1847"/>
      <c r="JQW52" s="1847">
        <f t="shared" ref="JQW52" si="19985">-JQW51*$C$52</f>
        <v>-1.5497987954857126E+42</v>
      </c>
      <c r="JQX52" s="1847"/>
      <c r="JQY52" s="1847">
        <f t="shared" ref="JQY52" si="19986">-JQY51*$C$52</f>
        <v>-1.5885437653728551E+42</v>
      </c>
      <c r="JQZ52" s="1847"/>
      <c r="JRA52" s="1847">
        <f t="shared" ref="JRA52" si="19987">-JRA51*$C$52</f>
        <v>-1.6282573595071765E+42</v>
      </c>
      <c r="JRB52" s="1847"/>
      <c r="JRC52" s="1847">
        <f t="shared" ref="JRC52" si="19988">-JRC51*$C$52</f>
        <v>-1.6689637934948559E+42</v>
      </c>
      <c r="JRD52" s="1847"/>
      <c r="JRE52" s="1847">
        <f t="shared" ref="JRE52" si="19989">-JRE51*$C$52</f>
        <v>-1.7106878883322271E+42</v>
      </c>
      <c r="JRF52" s="1847"/>
      <c r="JRG52" s="1847">
        <f t="shared" ref="JRG52" si="19990">-JRG51*$C$52</f>
        <v>-1.7534550855405328E+42</v>
      </c>
      <c r="JRH52" s="1847"/>
      <c r="JRI52" s="1847">
        <f t="shared" ref="JRI52" si="19991">-JRI51*$C$52</f>
        <v>-1.7972914626790459E+42</v>
      </c>
      <c r="JRJ52" s="1847"/>
      <c r="JRK52" s="1847">
        <f t="shared" ref="JRK52" si="19992">-JRK51*$C$52</f>
        <v>-1.8422237492460218E+42</v>
      </c>
      <c r="JRL52" s="1847"/>
      <c r="JRM52" s="1847">
        <f t="shared" ref="JRM52" si="19993">-JRM51*$C$52</f>
        <v>-1.8882793429771721E+42</v>
      </c>
      <c r="JRN52" s="1847"/>
      <c r="JRO52" s="1847">
        <f t="shared" ref="JRO52" si="19994">-JRO51*$C$52</f>
        <v>-1.9354863265516012E+42</v>
      </c>
      <c r="JRP52" s="1847"/>
      <c r="JRQ52" s="1847">
        <f t="shared" ref="JRQ52" si="19995">-JRQ51*$C$52</f>
        <v>-1.9838734847153909E+42</v>
      </c>
      <c r="JRR52" s="1847"/>
      <c r="JRS52" s="1847">
        <f t="shared" ref="JRS52" si="19996">-JRS51*$C$52</f>
        <v>-2.0334703218332756E+42</v>
      </c>
      <c r="JRT52" s="1847"/>
      <c r="JRU52" s="1847">
        <f t="shared" ref="JRU52" si="19997">-JRU51*$C$52</f>
        <v>-2.0843070798791073E+42</v>
      </c>
      <c r="JRV52" s="1847"/>
      <c r="JRW52" s="1847">
        <f t="shared" ref="JRW52" si="19998">-JRW51*$C$52</f>
        <v>-2.1364147568760848E+42</v>
      </c>
      <c r="JRX52" s="1847"/>
      <c r="JRY52" s="1847">
        <f t="shared" ref="JRY52" si="19999">-JRY51*$C$52</f>
        <v>-2.1898251257979867E+42</v>
      </c>
      <c r="JRZ52" s="1847"/>
      <c r="JSA52" s="1847">
        <f t="shared" ref="JSA52" si="20000">-JSA51*$C$52</f>
        <v>-2.244570753942936E+42</v>
      </c>
      <c r="JSB52" s="1847"/>
      <c r="JSC52" s="1847">
        <f t="shared" ref="JSC52" si="20001">-JSC51*$C$52</f>
        <v>-2.3006850227915092E+42</v>
      </c>
      <c r="JSD52" s="1847"/>
      <c r="JSE52" s="1847">
        <f t="shared" ref="JSE52" si="20002">-JSE51*$C$52</f>
        <v>-2.3582021483612966E+42</v>
      </c>
      <c r="JSF52" s="1847"/>
      <c r="JSG52" s="1847">
        <f t="shared" ref="JSG52" si="20003">-JSG51*$C$52</f>
        <v>-2.4171572020703288E+42</v>
      </c>
      <c r="JSH52" s="1847"/>
      <c r="JSI52" s="1847">
        <f t="shared" ref="JSI52" si="20004">-JSI51*$C$52</f>
        <v>-2.4775861321220868E+42</v>
      </c>
      <c r="JSJ52" s="1847"/>
      <c r="JSK52" s="1847">
        <f t="shared" ref="JSK52" si="20005">-JSK51*$C$52</f>
        <v>-2.5395257854251387E+42</v>
      </c>
      <c r="JSL52" s="1847"/>
      <c r="JSM52" s="1847">
        <f t="shared" ref="JSM52" si="20006">-JSM51*$C$52</f>
        <v>-2.603013930060767E+42</v>
      </c>
      <c r="JSN52" s="1847"/>
      <c r="JSO52" s="1847">
        <f t="shared" ref="JSO52" si="20007">-JSO51*$C$52</f>
        <v>-2.668089278312286E+42</v>
      </c>
      <c r="JSP52" s="1847"/>
      <c r="JSQ52" s="1847">
        <f t="shared" ref="JSQ52" si="20008">-JSQ51*$C$52</f>
        <v>-2.734791510270093E+42</v>
      </c>
      <c r="JSR52" s="1847"/>
      <c r="JSS52" s="1847">
        <f t="shared" ref="JSS52" si="20009">-JSS51*$C$52</f>
        <v>-2.803161298026845E+42</v>
      </c>
      <c r="JST52" s="1847"/>
      <c r="JSU52" s="1847">
        <f t="shared" ref="JSU52" si="20010">-JSU51*$C$52</f>
        <v>-2.8732403304775158E+42</v>
      </c>
      <c r="JSV52" s="1847"/>
      <c r="JSW52" s="1847">
        <f t="shared" ref="JSW52" si="20011">-JSW51*$C$52</f>
        <v>-2.9450713387394535E+42</v>
      </c>
      <c r="JSX52" s="1847"/>
      <c r="JSY52" s="1847">
        <f t="shared" ref="JSY52" si="20012">-JSY51*$C$52</f>
        <v>-3.0186981222079397E+42</v>
      </c>
      <c r="JSZ52" s="1847"/>
      <c r="JTA52" s="1847">
        <f t="shared" ref="JTA52" si="20013">-JTA51*$C$52</f>
        <v>-3.0941655752631376E+42</v>
      </c>
      <c r="JTB52" s="1847"/>
      <c r="JTC52" s="1847">
        <f t="shared" ref="JTC52" si="20014">-JTC51*$C$52</f>
        <v>-3.1715197146447158E+42</v>
      </c>
      <c r="JTD52" s="1847"/>
      <c r="JTE52" s="1847">
        <f t="shared" ref="JTE52" si="20015">-JTE51*$C$52</f>
        <v>-3.2508077075108331E+42</v>
      </c>
      <c r="JTF52" s="1847"/>
      <c r="JTG52" s="1847">
        <f t="shared" ref="JTG52" si="20016">-JTG51*$C$52</f>
        <v>-3.3320779001986036E+42</v>
      </c>
      <c r="JTH52" s="1847"/>
      <c r="JTI52" s="1847">
        <f t="shared" ref="JTI52" si="20017">-JTI51*$C$52</f>
        <v>-3.4153798477035686E+42</v>
      </c>
      <c r="JTJ52" s="1847"/>
      <c r="JTK52" s="1847">
        <f t="shared" ref="JTK52" si="20018">-JTK51*$C$52</f>
        <v>-3.5007643438961575E+42</v>
      </c>
      <c r="JTL52" s="1847"/>
      <c r="JTM52" s="1847">
        <f t="shared" ref="JTM52" si="20019">-JTM51*$C$52</f>
        <v>-3.5882834524935609E+42</v>
      </c>
      <c r="JTN52" s="1847"/>
      <c r="JTO52" s="1847">
        <f t="shared" ref="JTO52" si="20020">-JTO51*$C$52</f>
        <v>-3.6779905388058994E+42</v>
      </c>
      <c r="JTP52" s="1847"/>
      <c r="JTQ52" s="1847">
        <f t="shared" ref="JTQ52" si="20021">-JTQ51*$C$52</f>
        <v>-3.7699403022760463E+42</v>
      </c>
      <c r="JTR52" s="1847"/>
      <c r="JTS52" s="1847">
        <f t="shared" ref="JTS52" si="20022">-JTS51*$C$52</f>
        <v>-3.8641888098329468E+42</v>
      </c>
      <c r="JTT52" s="1847"/>
      <c r="JTU52" s="1847">
        <f t="shared" ref="JTU52" si="20023">-JTU51*$C$52</f>
        <v>-3.96079353007877E+42</v>
      </c>
      <c r="JTV52" s="1847"/>
      <c r="JTW52" s="1847">
        <f t="shared" ref="JTW52" si="20024">-JTW51*$C$52</f>
        <v>-4.0598133683307386E+42</v>
      </c>
      <c r="JTX52" s="1847"/>
      <c r="JTY52" s="1847">
        <f t="shared" ref="JTY52" si="20025">-JTY51*$C$52</f>
        <v>-4.1613087025390069E+42</v>
      </c>
      <c r="JTZ52" s="1847"/>
      <c r="JUA52" s="1847">
        <f t="shared" ref="JUA52" si="20026">-JUA51*$C$52</f>
        <v>-4.2653414201024817E+42</v>
      </c>
      <c r="JUB52" s="1847"/>
      <c r="JUC52" s="1847">
        <f t="shared" ref="JUC52" si="20027">-JUC51*$C$52</f>
        <v>-4.3719749556050435E+42</v>
      </c>
      <c r="JUD52" s="1847"/>
      <c r="JUE52" s="1847">
        <f t="shared" ref="JUE52" si="20028">-JUE51*$C$52</f>
        <v>-4.4812743294951689E+42</v>
      </c>
      <c r="JUF52" s="1847"/>
      <c r="JUG52" s="1847">
        <f t="shared" ref="JUG52" si="20029">-JUG51*$C$52</f>
        <v>-4.5933061877325481E+42</v>
      </c>
      <c r="JUH52" s="1847"/>
      <c r="JUI52" s="1847">
        <f t="shared" ref="JUI52" si="20030">-JUI51*$C$52</f>
        <v>-4.7081388424258611E+42</v>
      </c>
      <c r="JUJ52" s="1847"/>
      <c r="JUK52" s="1847">
        <f t="shared" ref="JUK52" si="20031">-JUK51*$C$52</f>
        <v>-4.8258423134865075E+42</v>
      </c>
      <c r="JUL52" s="1847"/>
      <c r="JUM52" s="1847">
        <f t="shared" ref="JUM52" si="20032">-JUM51*$C$52</f>
        <v>-4.9464883713236699E+42</v>
      </c>
      <c r="JUN52" s="1847"/>
      <c r="JUO52" s="1847">
        <f t="shared" ref="JUO52" si="20033">-JUO51*$C$52</f>
        <v>-5.070150580606761E+42</v>
      </c>
      <c r="JUP52" s="1847"/>
      <c r="JUQ52" s="1847">
        <f t="shared" ref="JUQ52" si="20034">-JUQ51*$C$52</f>
        <v>-5.1969043451219297E+42</v>
      </c>
      <c r="JUR52" s="1847"/>
      <c r="JUS52" s="1847">
        <f t="shared" ref="JUS52" si="20035">-JUS51*$C$52</f>
        <v>-5.3268269537499776E+42</v>
      </c>
      <c r="JUT52" s="1847"/>
      <c r="JUU52" s="1847">
        <f t="shared" ref="JUU52" si="20036">-JUU51*$C$52</f>
        <v>-5.4599976275937266E+42</v>
      </c>
      <c r="JUV52" s="1847"/>
      <c r="JUW52" s="1847">
        <f t="shared" ref="JUW52" si="20037">-JUW51*$C$52</f>
        <v>-5.5964975682835698E+42</v>
      </c>
      <c r="JUX52" s="1847"/>
      <c r="JUY52" s="1847">
        <f t="shared" ref="JUY52" si="20038">-JUY51*$C$52</f>
        <v>-5.7364100074906587E+42</v>
      </c>
      <c r="JUZ52" s="1847"/>
      <c r="JVA52" s="1847">
        <f t="shared" ref="JVA52" si="20039">-JVA51*$C$52</f>
        <v>-5.8798202576779245E+42</v>
      </c>
      <c r="JVB52" s="1847"/>
      <c r="JVC52" s="1847">
        <f t="shared" ref="JVC52" si="20040">-JVC51*$C$52</f>
        <v>-6.026815764119872E+42</v>
      </c>
      <c r="JVD52" s="1847"/>
      <c r="JVE52" s="1847">
        <f t="shared" ref="JVE52" si="20041">-JVE51*$C$52</f>
        <v>-6.1774861582228689E+42</v>
      </c>
      <c r="JVF52" s="1847"/>
      <c r="JVG52" s="1847">
        <f t="shared" ref="JVG52" si="20042">-JVG51*$C$52</f>
        <v>-6.3319233121784398E+42</v>
      </c>
      <c r="JVH52" s="1847"/>
      <c r="JVI52" s="1847">
        <f t="shared" ref="JVI52" si="20043">-JVI51*$C$52</f>
        <v>-6.4902213949828997E+42</v>
      </c>
      <c r="JVJ52" s="1847"/>
      <c r="JVK52" s="1847">
        <f t="shared" ref="JVK52" si="20044">-JVK51*$C$52</f>
        <v>-6.6524769298574718E+42</v>
      </c>
      <c r="JVL52" s="1847"/>
      <c r="JVM52" s="1847">
        <f t="shared" ref="JVM52" si="20045">-JVM51*$C$52</f>
        <v>-6.8187888531039085E+42</v>
      </c>
      <c r="JVN52" s="1847"/>
      <c r="JVO52" s="1847">
        <f t="shared" ref="JVO52" si="20046">-JVO51*$C$52</f>
        <v>-6.9892585744315054E+42</v>
      </c>
      <c r="JVP52" s="1847"/>
      <c r="JVQ52" s="1847">
        <f t="shared" ref="JVQ52" si="20047">-JVQ51*$C$52</f>
        <v>-7.1639900387922921E+42</v>
      </c>
      <c r="JVR52" s="1847"/>
      <c r="JVS52" s="1847">
        <f t="shared" ref="JVS52" si="20048">-JVS51*$C$52</f>
        <v>-7.3430897897620987E+42</v>
      </c>
      <c r="JVT52" s="1847"/>
      <c r="JVU52" s="1847">
        <f t="shared" ref="JVU52" si="20049">-JVU51*$C$52</f>
        <v>-7.5266670345061499E+42</v>
      </c>
      <c r="JVV52" s="1847"/>
      <c r="JVW52" s="1847">
        <f t="shared" ref="JVW52" si="20050">-JVW51*$C$52</f>
        <v>-7.7148337103688032E+42</v>
      </c>
      <c r="JVX52" s="1847"/>
      <c r="JVY52" s="1847">
        <f t="shared" ref="JVY52" si="20051">-JVY51*$C$52</f>
        <v>-7.9077045531280228E+42</v>
      </c>
      <c r="JVZ52" s="1847"/>
      <c r="JWA52" s="1847">
        <f t="shared" ref="JWA52" si="20052">-JWA51*$C$52</f>
        <v>-8.1053971669562224E+42</v>
      </c>
      <c r="JWB52" s="1847"/>
      <c r="JWC52" s="1847">
        <f t="shared" ref="JWC52" si="20053">-JWC51*$C$52</f>
        <v>-8.3080320961301276E+42</v>
      </c>
      <c r="JWD52" s="1847"/>
      <c r="JWE52" s="1847">
        <f t="shared" ref="JWE52" si="20054">-JWE51*$C$52</f>
        <v>-8.5157328985333797E+42</v>
      </c>
      <c r="JWF52" s="1847"/>
      <c r="JWG52" s="1847">
        <f t="shared" ref="JWG52" si="20055">-JWG51*$C$52</f>
        <v>-8.7286262209967139E+42</v>
      </c>
      <c r="JWH52" s="1847"/>
      <c r="JWI52" s="1847">
        <f t="shared" ref="JWI52" si="20056">-JWI51*$C$52</f>
        <v>-8.9468418765216305E+42</v>
      </c>
      <c r="JWJ52" s="1847"/>
      <c r="JWK52" s="1847">
        <f t="shared" ref="JWK52" si="20057">-JWK51*$C$52</f>
        <v>-9.17051292343467E+42</v>
      </c>
      <c r="JWL52" s="1847"/>
      <c r="JWM52" s="1847">
        <f t="shared" ref="JWM52" si="20058">-JWM51*$C$52</f>
        <v>-9.3997757465205361E+42</v>
      </c>
      <c r="JWN52" s="1847"/>
      <c r="JWO52" s="1847">
        <f t="shared" ref="JWO52" si="20059">-JWO51*$C$52</f>
        <v>-9.6347701401835491E+42</v>
      </c>
      <c r="JWP52" s="1847"/>
      <c r="JWQ52" s="1847">
        <f t="shared" ref="JWQ52" si="20060">-JWQ51*$C$52</f>
        <v>-9.8756393936881364E+42</v>
      </c>
      <c r="JWR52" s="1847"/>
      <c r="JWS52" s="1847">
        <f t="shared" ref="JWS52" si="20061">-JWS51*$C$52</f>
        <v>-1.0122530378530339E+43</v>
      </c>
      <c r="JWT52" s="1847"/>
      <c r="JWU52" s="1847">
        <f t="shared" ref="JWU52" si="20062">-JWU51*$C$52</f>
        <v>-1.0375593637993597E+43</v>
      </c>
      <c r="JWV52" s="1847"/>
      <c r="JWW52" s="1847">
        <f t="shared" ref="JWW52" si="20063">-JWW51*$C$52</f>
        <v>-1.0634983478943436E+43</v>
      </c>
      <c r="JWX52" s="1847"/>
      <c r="JWY52" s="1847">
        <f t="shared" ref="JWY52" si="20064">-JWY51*$C$52</f>
        <v>-1.0900858065917021E+43</v>
      </c>
      <c r="JWZ52" s="1847"/>
      <c r="JXA52" s="1847">
        <f t="shared" ref="JXA52" si="20065">-JXA51*$C$52</f>
        <v>-1.1173379517564946E+43</v>
      </c>
      <c r="JXB52" s="1847"/>
      <c r="JXC52" s="1847">
        <f t="shared" ref="JXC52" si="20066">-JXC51*$C$52</f>
        <v>-1.1452714005504068E+43</v>
      </c>
      <c r="JXD52" s="1847"/>
      <c r="JXE52" s="1847">
        <f t="shared" ref="JXE52" si="20067">-JXE51*$C$52</f>
        <v>-1.1739031855641669E+43</v>
      </c>
      <c r="JXF52" s="1847"/>
      <c r="JXG52" s="1847">
        <f t="shared" ref="JXG52" si="20068">-JXG51*$C$52</f>
        <v>-1.2032507652032711E+43</v>
      </c>
      <c r="JXH52" s="1847"/>
      <c r="JXI52" s="1847">
        <f t="shared" ref="JXI52" si="20069">-JXI51*$C$52</f>
        <v>-1.2333320343333528E+43</v>
      </c>
      <c r="JXJ52" s="1847"/>
      <c r="JXK52" s="1847">
        <f t="shared" ref="JXK52" si="20070">-JXK51*$C$52</f>
        <v>-1.2641653351916863E+43</v>
      </c>
      <c r="JXL52" s="1847"/>
      <c r="JXM52" s="1847">
        <f t="shared" ref="JXM52" si="20071">-JXM51*$C$52</f>
        <v>-1.2957694685714785E+43</v>
      </c>
      <c r="JXN52" s="1847"/>
      <c r="JXO52" s="1847">
        <f t="shared" ref="JXO52" si="20072">-JXO51*$C$52</f>
        <v>-1.3281637052857652E+43</v>
      </c>
      <c r="JXP52" s="1847"/>
      <c r="JXQ52" s="1847">
        <f t="shared" ref="JXQ52" si="20073">-JXQ51*$C$52</f>
        <v>-1.3613677979179093E+43</v>
      </c>
      <c r="JXR52" s="1847"/>
      <c r="JXS52" s="1847">
        <f t="shared" ref="JXS52" si="20074">-JXS51*$C$52</f>
        <v>-1.3954019928658568E+43</v>
      </c>
      <c r="JXT52" s="1847"/>
      <c r="JXU52" s="1847">
        <f t="shared" ref="JXU52" si="20075">-JXU51*$C$52</f>
        <v>-1.4302870426875031E+43</v>
      </c>
      <c r="JXV52" s="1847"/>
      <c r="JXW52" s="1847">
        <f t="shared" ref="JXW52" si="20076">-JXW51*$C$52</f>
        <v>-1.4660442187546906E+43</v>
      </c>
      <c r="JXX52" s="1847"/>
      <c r="JXY52" s="1847">
        <f t="shared" ref="JXY52" si="20077">-JXY51*$C$52</f>
        <v>-1.5026953242235577E+43</v>
      </c>
      <c r="JXZ52" s="1847"/>
      <c r="JYA52" s="1847">
        <f t="shared" ref="JYA52" si="20078">-JYA51*$C$52</f>
        <v>-1.5402627073291465E+43</v>
      </c>
      <c r="JYB52" s="1847"/>
      <c r="JYC52" s="1847">
        <f t="shared" ref="JYC52" si="20079">-JYC51*$C$52</f>
        <v>-1.5787692750123752E+43</v>
      </c>
      <c r="JYD52" s="1847"/>
      <c r="JYE52" s="1847">
        <f t="shared" ref="JYE52" si="20080">-JYE51*$C$52</f>
        <v>-1.6182385068876843E+43</v>
      </c>
      <c r="JYF52" s="1847"/>
      <c r="JYG52" s="1847">
        <f t="shared" ref="JYG52" si="20081">-JYG51*$C$52</f>
        <v>-1.6586944695598763E+43</v>
      </c>
      <c r="JYH52" s="1847"/>
      <c r="JYI52" s="1847">
        <f t="shared" ref="JYI52" si="20082">-JYI51*$C$52</f>
        <v>-1.7001618312988731E+43</v>
      </c>
      <c r="JYJ52" s="1847"/>
      <c r="JYK52" s="1847">
        <f t="shared" ref="JYK52" si="20083">-JYK51*$C$52</f>
        <v>-1.7426658770813449E+43</v>
      </c>
      <c r="JYL52" s="1847"/>
      <c r="JYM52" s="1847">
        <f t="shared" ref="JYM52" si="20084">-JYM51*$C$52</f>
        <v>-1.7862325240083784E+43</v>
      </c>
      <c r="JYN52" s="1847"/>
      <c r="JYO52" s="1847">
        <f t="shared" ref="JYO52" si="20085">-JYO51*$C$52</f>
        <v>-1.8308883371085879E+43</v>
      </c>
      <c r="JYP52" s="1847"/>
      <c r="JYQ52" s="1847">
        <f t="shared" ref="JYQ52" si="20086">-JYQ51*$C$52</f>
        <v>-1.8766605455363024E+43</v>
      </c>
      <c r="JYR52" s="1847"/>
      <c r="JYS52" s="1847">
        <f t="shared" ref="JYS52" si="20087">-JYS51*$C$52</f>
        <v>-1.9235770591747098E+43</v>
      </c>
      <c r="JYT52" s="1847"/>
      <c r="JYU52" s="1847">
        <f t="shared" ref="JYU52" si="20088">-JYU51*$C$52</f>
        <v>-1.9716664856540775E+43</v>
      </c>
      <c r="JYV52" s="1847"/>
      <c r="JYW52" s="1847">
        <f t="shared" ref="JYW52" si="20089">-JYW51*$C$52</f>
        <v>-2.0209581477954292E+43</v>
      </c>
      <c r="JYX52" s="1847"/>
      <c r="JYY52" s="1847">
        <f t="shared" ref="JYY52" si="20090">-JYY51*$C$52</f>
        <v>-2.0714821014903149E+43</v>
      </c>
      <c r="JYZ52" s="1847"/>
      <c r="JZA52" s="1847">
        <f t="shared" ref="JZA52" si="20091">-JZA51*$C$52</f>
        <v>-2.1232691540275725E+43</v>
      </c>
      <c r="JZB52" s="1847"/>
      <c r="JZC52" s="1847">
        <f t="shared" ref="JZC52" si="20092">-JZC51*$C$52</f>
        <v>-2.1763508828782617E+43</v>
      </c>
      <c r="JZD52" s="1847"/>
      <c r="JZE52" s="1847">
        <f t="shared" ref="JZE52" si="20093">-JZE51*$C$52</f>
        <v>-2.2307596549502181E+43</v>
      </c>
      <c r="JZF52" s="1847"/>
      <c r="JZG52" s="1847">
        <f t="shared" ref="JZG52" si="20094">-JZG51*$C$52</f>
        <v>-2.2865286463239733E+43</v>
      </c>
      <c r="JZH52" s="1847"/>
      <c r="JZI52" s="1847">
        <f t="shared" ref="JZI52" si="20095">-JZI51*$C$52</f>
        <v>-2.3436918624820722E+43</v>
      </c>
      <c r="JZJ52" s="1847"/>
      <c r="JZK52" s="1847">
        <f t="shared" ref="JZK52" si="20096">-JZK51*$C$52</f>
        <v>-2.4022841590441237E+43</v>
      </c>
      <c r="JZL52" s="1847"/>
      <c r="JZM52" s="1847">
        <f t="shared" ref="JZM52" si="20097">-JZM51*$C$52</f>
        <v>-2.4623412630202267E+43</v>
      </c>
      <c r="JZN52" s="1847"/>
      <c r="JZO52" s="1847">
        <f t="shared" ref="JZO52" si="20098">-JZO51*$C$52</f>
        <v>-2.5238997945957319E+43</v>
      </c>
      <c r="JZP52" s="1847"/>
      <c r="JZQ52" s="1847">
        <f t="shared" ref="JZQ52" si="20099">-JZQ51*$C$52</f>
        <v>-2.5869972894606249E+43</v>
      </c>
      <c r="JZR52" s="1847"/>
      <c r="JZS52" s="1847">
        <f t="shared" ref="JZS52" si="20100">-JZS51*$C$52</f>
        <v>-2.6516722216971403E+43</v>
      </c>
      <c r="JZT52" s="1847"/>
      <c r="JZU52" s="1847">
        <f t="shared" ref="JZU52" si="20101">-JZU51*$C$52</f>
        <v>-2.7179640272395684E+43</v>
      </c>
      <c r="JZV52" s="1847"/>
      <c r="JZW52" s="1847">
        <f t="shared" ref="JZW52" si="20102">-JZW51*$C$52</f>
        <v>-2.7859131279205573E+43</v>
      </c>
      <c r="JZX52" s="1847"/>
      <c r="JZY52" s="1847">
        <f t="shared" ref="JZY52" si="20103">-JZY51*$C$52</f>
        <v>-2.8555609561185709E+43</v>
      </c>
      <c r="JZZ52" s="1847"/>
      <c r="KAA52" s="1847">
        <f t="shared" ref="KAA52" si="20104">-KAA51*$C$52</f>
        <v>-2.926949980021535E+43</v>
      </c>
      <c r="KAB52" s="1847"/>
      <c r="KAC52" s="1847">
        <f t="shared" ref="KAC52" si="20105">-KAC51*$C$52</f>
        <v>-3.0001237295220733E+43</v>
      </c>
      <c r="KAD52" s="1847"/>
      <c r="KAE52" s="1847">
        <f t="shared" ref="KAE52" si="20106">-KAE51*$C$52</f>
        <v>-3.0751268227601248E+43</v>
      </c>
      <c r="KAF52" s="1847"/>
      <c r="KAG52" s="1847">
        <f t="shared" ref="KAG52" si="20107">-KAG51*$C$52</f>
        <v>-3.1520049933291276E+43</v>
      </c>
      <c r="KAH52" s="1847"/>
      <c r="KAI52" s="1847">
        <f t="shared" ref="KAI52" si="20108">-KAI51*$C$52</f>
        <v>-3.2308051181623553E+43</v>
      </c>
      <c r="KAJ52" s="1847"/>
      <c r="KAK52" s="1847">
        <f t="shared" ref="KAK52" si="20109">-KAK51*$C$52</f>
        <v>-3.3115752461164137E+43</v>
      </c>
      <c r="KAL52" s="1847"/>
      <c r="KAM52" s="1847">
        <f t="shared" ref="KAM52" si="20110">-KAM51*$C$52</f>
        <v>-3.3943646272693236E+43</v>
      </c>
      <c r="KAN52" s="1847"/>
      <c r="KAO52" s="1847">
        <f t="shared" ref="KAO52" si="20111">-KAO51*$C$52</f>
        <v>-3.4792237429510561E+43</v>
      </c>
      <c r="KAP52" s="1847"/>
      <c r="KAQ52" s="1847">
        <f t="shared" ref="KAQ52" si="20112">-KAQ51*$C$52</f>
        <v>-3.5662043365248322E+43</v>
      </c>
      <c r="KAR52" s="1847"/>
      <c r="KAS52" s="1847">
        <f t="shared" ref="KAS52" si="20113">-KAS51*$C$52</f>
        <v>-3.6553594449379526E+43</v>
      </c>
      <c r="KAT52" s="1847"/>
      <c r="KAU52" s="1847">
        <f t="shared" ref="KAU52" si="20114">-KAU51*$C$52</f>
        <v>-3.7467434310614012E+43</v>
      </c>
      <c r="KAV52" s="1847"/>
      <c r="KAW52" s="1847">
        <f t="shared" ref="KAW52" si="20115">-KAW51*$C$52</f>
        <v>-3.8404120168379359E+43</v>
      </c>
      <c r="KAX52" s="1847"/>
      <c r="KAY52" s="1847">
        <f t="shared" ref="KAY52" si="20116">-KAY51*$C$52</f>
        <v>-3.9364223172588842E+43</v>
      </c>
      <c r="KAZ52" s="1847"/>
      <c r="KBA52" s="1847">
        <f t="shared" ref="KBA52" si="20117">-KBA51*$C$52</f>
        <v>-4.0348328751903562E+43</v>
      </c>
      <c r="KBB52" s="1847"/>
      <c r="KBC52" s="1847">
        <f t="shared" ref="KBC52" si="20118">-KBC51*$C$52</f>
        <v>-4.1357036970701149E+43</v>
      </c>
      <c r="KBD52" s="1847"/>
      <c r="KBE52" s="1847">
        <f t="shared" ref="KBE52" si="20119">-KBE51*$C$52</f>
        <v>-4.2390962894968675E+43</v>
      </c>
      <c r="KBF52" s="1847"/>
      <c r="KBG52" s="1847">
        <f t="shared" ref="KBG52" si="20120">-KBG51*$C$52</f>
        <v>-4.3450736967342887E+43</v>
      </c>
      <c r="KBH52" s="1847"/>
      <c r="KBI52" s="1847">
        <f t="shared" ref="KBI52" si="20121">-KBI51*$C$52</f>
        <v>-4.4537005391526457E+43</v>
      </c>
      <c r="KBJ52" s="1847"/>
      <c r="KBK52" s="1847">
        <f t="shared" ref="KBK52" si="20122">-KBK51*$C$52</f>
        <v>-4.5650430526314619E+43</v>
      </c>
      <c r="KBL52" s="1847"/>
      <c r="KBM52" s="1847">
        <f t="shared" ref="KBM52" si="20123">-KBM51*$C$52</f>
        <v>-4.6791691289472476E+43</v>
      </c>
      <c r="KBN52" s="1847"/>
      <c r="KBO52" s="1847">
        <f t="shared" ref="KBO52" si="20124">-KBO51*$C$52</f>
        <v>-4.7961483571709286E+43</v>
      </c>
      <c r="KBP52" s="1847"/>
      <c r="KBQ52" s="1847">
        <f t="shared" ref="KBQ52" si="20125">-KBQ51*$C$52</f>
        <v>-4.9160520661002017E+43</v>
      </c>
      <c r="KBR52" s="1847"/>
      <c r="KBS52" s="1847">
        <f t="shared" ref="KBS52" si="20126">-KBS51*$C$52</f>
        <v>-5.038953367752706E+43</v>
      </c>
      <c r="KBT52" s="1847"/>
      <c r="KBU52" s="1847">
        <f t="shared" ref="KBU52" si="20127">-KBU51*$C$52</f>
        <v>-5.1649272019465229E+43</v>
      </c>
      <c r="KBV52" s="1847"/>
      <c r="KBW52" s="1847">
        <f t="shared" ref="KBW52" si="20128">-KBW51*$C$52</f>
        <v>-5.2940503819951858E+43</v>
      </c>
      <c r="KBX52" s="1847"/>
      <c r="KBY52" s="1847">
        <f t="shared" ref="KBY52" si="20129">-KBY51*$C$52</f>
        <v>-5.4264016415450648E+43</v>
      </c>
      <c r="KBZ52" s="1847"/>
      <c r="KCA52" s="1847">
        <f t="shared" ref="KCA52" si="20130">-KCA51*$C$52</f>
        <v>-5.5620616825836906E+43</v>
      </c>
      <c r="KCB52" s="1847"/>
      <c r="KCC52" s="1847">
        <f t="shared" ref="KCC52" si="20131">-KCC51*$C$52</f>
        <v>-5.7011132246482825E+43</v>
      </c>
      <c r="KCD52" s="1847"/>
      <c r="KCE52" s="1847">
        <f t="shared" ref="KCE52" si="20132">-KCE51*$C$52</f>
        <v>-5.8436410552644888E+43</v>
      </c>
      <c r="KCF52" s="1847"/>
      <c r="KCG52" s="1847">
        <f t="shared" ref="KCG52" si="20133">-KCG51*$C$52</f>
        <v>-5.9897320816461004E+43</v>
      </c>
      <c r="KCH52" s="1847"/>
      <c r="KCI52" s="1847">
        <f t="shared" ref="KCI52" si="20134">-KCI51*$C$52</f>
        <v>-6.1394753836872522E+43</v>
      </c>
      <c r="KCJ52" s="1847"/>
      <c r="KCK52" s="1847">
        <f t="shared" ref="KCK52" si="20135">-KCK51*$C$52</f>
        <v>-6.2929622682794329E+43</v>
      </c>
      <c r="KCL52" s="1847"/>
      <c r="KCM52" s="1847">
        <f t="shared" ref="KCM52" si="20136">-KCM51*$C$52</f>
        <v>-6.450286324986418E+43</v>
      </c>
      <c r="KCN52" s="1847"/>
      <c r="KCO52" s="1847">
        <f t="shared" ref="KCO52" si="20137">-KCO51*$C$52</f>
        <v>-6.6115434831110775E+43</v>
      </c>
      <c r="KCP52" s="1847"/>
      <c r="KCQ52" s="1847">
        <f t="shared" ref="KCQ52" si="20138">-KCQ51*$C$52</f>
        <v>-6.7768320701888536E+43</v>
      </c>
      <c r="KCR52" s="1847"/>
      <c r="KCS52" s="1847">
        <f t="shared" ref="KCS52" si="20139">-KCS51*$C$52</f>
        <v>-6.9462528719435742E+43</v>
      </c>
      <c r="KCT52" s="1847"/>
      <c r="KCU52" s="1847">
        <f t="shared" ref="KCU52" si="20140">-KCU51*$C$52</f>
        <v>-7.1199091937421628E+43</v>
      </c>
      <c r="KCV52" s="1847"/>
      <c r="KCW52" s="1847">
        <f t="shared" ref="KCW52" si="20141">-KCW51*$C$52</f>
        <v>-7.2979069235857158E+43</v>
      </c>
      <c r="KCX52" s="1847"/>
      <c r="KCY52" s="1847">
        <f t="shared" ref="KCY52" si="20142">-KCY51*$C$52</f>
        <v>-7.4803545966753581E+43</v>
      </c>
      <c r="KCZ52" s="1847"/>
      <c r="KDA52" s="1847">
        <f t="shared" ref="KDA52" si="20143">-KDA51*$C$52</f>
        <v>-7.6673634615922417E+43</v>
      </c>
      <c r="KDB52" s="1847"/>
      <c r="KDC52" s="1847">
        <f t="shared" ref="KDC52" si="20144">-KDC51*$C$52</f>
        <v>-7.8590475481320475E+43</v>
      </c>
      <c r="KDD52" s="1847"/>
      <c r="KDE52" s="1847">
        <f t="shared" ref="KDE52" si="20145">-KDE51*$C$52</f>
        <v>-8.0555237368353482E+43</v>
      </c>
      <c r="KDF52" s="1847"/>
      <c r="KDG52" s="1847">
        <f t="shared" ref="KDG52" si="20146">-KDG51*$C$52</f>
        <v>-8.2569118302562309E+43</v>
      </c>
      <c r="KDH52" s="1847"/>
      <c r="KDI52" s="1847">
        <f t="shared" ref="KDI52" si="20147">-KDI51*$C$52</f>
        <v>-8.4633346260126364E+43</v>
      </c>
      <c r="KDJ52" s="1847"/>
      <c r="KDK52" s="1847">
        <f t="shared" ref="KDK52" si="20148">-KDK51*$C$52</f>
        <v>-8.6749179916629511E+43</v>
      </c>
      <c r="KDL52" s="1847"/>
      <c r="KDM52" s="1847">
        <f t="shared" ref="KDM52" si="20149">-KDM51*$C$52</f>
        <v>-8.891790941454524E+43</v>
      </c>
      <c r="KDN52" s="1847"/>
      <c r="KDO52" s="1847">
        <f t="shared" ref="KDO52" si="20150">-KDO51*$C$52</f>
        <v>-9.1140857149908862E+43</v>
      </c>
      <c r="KDP52" s="1847"/>
      <c r="KDQ52" s="1847">
        <f t="shared" ref="KDQ52" si="20151">-KDQ51*$C$52</f>
        <v>-9.3419378578656571E+43</v>
      </c>
      <c r="KDR52" s="1847"/>
      <c r="KDS52" s="1847">
        <f t="shared" ref="KDS52" si="20152">-KDS51*$C$52</f>
        <v>-9.5754863043122976E+43</v>
      </c>
      <c r="KDT52" s="1847"/>
      <c r="KDU52" s="1847">
        <f t="shared" ref="KDU52" si="20153">-KDU51*$C$52</f>
        <v>-9.8148734619201046E+43</v>
      </c>
      <c r="KDV52" s="1847"/>
      <c r="KDW52" s="1847">
        <f t="shared" ref="KDW52" si="20154">-KDW51*$C$52</f>
        <v>-1.0060245298468106E+44</v>
      </c>
      <c r="KDX52" s="1847"/>
      <c r="KDY52" s="1847">
        <f t="shared" ref="KDY52" si="20155">-KDY51*$C$52</f>
        <v>-1.0311751430929807E+44</v>
      </c>
      <c r="KDZ52" s="1847"/>
      <c r="KEA52" s="1847">
        <f t="shared" ref="KEA52" si="20156">-KEA51*$C$52</f>
        <v>-1.0569545216703051E+44</v>
      </c>
      <c r="KEB52" s="1847"/>
      <c r="KEC52" s="1847">
        <f t="shared" ref="KEC52" si="20157">-KEC51*$C$52</f>
        <v>-1.0833783847120626E+44</v>
      </c>
      <c r="KED52" s="1847"/>
      <c r="KEE52" s="1847">
        <f t="shared" ref="KEE52" si="20158">-KEE51*$C$52</f>
        <v>-1.1104628443298641E+44</v>
      </c>
      <c r="KEF52" s="1847"/>
      <c r="KEG52" s="1847">
        <f t="shared" ref="KEG52" si="20159">-KEG51*$C$52</f>
        <v>-1.1382244154381105E+44</v>
      </c>
      <c r="KEH52" s="1847"/>
      <c r="KEI52" s="1847">
        <f t="shared" ref="KEI52" si="20160">-KEI51*$C$52</f>
        <v>-1.1666800258240632E+44</v>
      </c>
      <c r="KEJ52" s="1847"/>
      <c r="KEK52" s="1847">
        <f t="shared" ref="KEK52" si="20161">-KEK51*$C$52</f>
        <v>-1.1958470264696647E+44</v>
      </c>
      <c r="KEL52" s="1847"/>
      <c r="KEM52" s="1847">
        <f t="shared" ref="KEM52" si="20162">-KEM51*$C$52</f>
        <v>-1.2257432021314063E+44</v>
      </c>
      <c r="KEN52" s="1847"/>
      <c r="KEO52" s="1847">
        <f t="shared" ref="KEO52" si="20163">-KEO51*$C$52</f>
        <v>-1.2563867821846914E+44</v>
      </c>
      <c r="KEP52" s="1847"/>
      <c r="KEQ52" s="1847">
        <f t="shared" ref="KEQ52" si="20164">-KEQ51*$C$52</f>
        <v>-1.2877964517393085E+44</v>
      </c>
      <c r="KER52" s="1847"/>
      <c r="KES52" s="1847">
        <f t="shared" ref="KES52" si="20165">-KES51*$C$52</f>
        <v>-1.3199913630327911E+44</v>
      </c>
      <c r="KET52" s="1847"/>
      <c r="KEU52" s="1847">
        <f t="shared" ref="KEU52" si="20166">-KEU51*$C$52</f>
        <v>-1.3529911471086109E+44</v>
      </c>
      <c r="KEV52" s="1847"/>
      <c r="KEW52" s="1847">
        <f t="shared" ref="KEW52" si="20167">-KEW51*$C$52</f>
        <v>-1.3868159257863261E+44</v>
      </c>
      <c r="KEX52" s="1847"/>
      <c r="KEY52" s="1847">
        <f t="shared" ref="KEY52" si="20168">-KEY51*$C$52</f>
        <v>-1.4214863239309841E+44</v>
      </c>
      <c r="KEZ52" s="1847"/>
      <c r="KFA52" s="1847">
        <f t="shared" ref="KFA52" si="20169">-KFA51*$C$52</f>
        <v>-1.4570234820292586E+44</v>
      </c>
      <c r="KFB52" s="1847"/>
      <c r="KFC52" s="1847">
        <f t="shared" ref="KFC52" si="20170">-KFC51*$C$52</f>
        <v>-1.49344906907999E+44</v>
      </c>
      <c r="KFD52" s="1847"/>
      <c r="KFE52" s="1847">
        <f t="shared" ref="KFE52" si="20171">-KFE51*$C$52</f>
        <v>-1.5307852958069895E+44</v>
      </c>
      <c r="KFF52" s="1847"/>
      <c r="KFG52" s="1847">
        <f t="shared" ref="KFG52" si="20172">-KFG51*$C$52</f>
        <v>-1.5690549282021642E+44</v>
      </c>
      <c r="KFH52" s="1847"/>
      <c r="KFI52" s="1847">
        <f t="shared" ref="KFI52" si="20173">-KFI51*$C$52</f>
        <v>-1.6082813014072181E+44</v>
      </c>
      <c r="KFJ52" s="1847"/>
      <c r="KFK52" s="1847">
        <f t="shared" ref="KFK52" si="20174">-KFK51*$C$52</f>
        <v>-1.6484883339423984E+44</v>
      </c>
      <c r="KFL52" s="1847"/>
      <c r="KFM52" s="1847">
        <f t="shared" ref="KFM52" si="20175">-KFM51*$C$52</f>
        <v>-1.6897005422909582E+44</v>
      </c>
      <c r="KFN52" s="1847"/>
      <c r="KFO52" s="1847">
        <f t="shared" ref="KFO52" si="20176">-KFO51*$C$52</f>
        <v>-1.731943055848232E+44</v>
      </c>
      <c r="KFP52" s="1847"/>
      <c r="KFQ52" s="1847">
        <f t="shared" ref="KFQ52" si="20177">-KFQ51*$C$52</f>
        <v>-1.7752416322444376E+44</v>
      </c>
      <c r="KFR52" s="1847"/>
      <c r="KFS52" s="1847">
        <f t="shared" ref="KFS52" si="20178">-KFS51*$C$52</f>
        <v>-1.8196226730505484E+44</v>
      </c>
      <c r="KFT52" s="1847"/>
      <c r="KFU52" s="1847">
        <f t="shared" ref="KFU52" si="20179">-KFU51*$C$52</f>
        <v>-1.8651132398768119E+44</v>
      </c>
      <c r="KFV52" s="1847"/>
      <c r="KFW52" s="1847">
        <f t="shared" ref="KFW52" si="20180">-KFW51*$C$52</f>
        <v>-1.911741070873732E+44</v>
      </c>
      <c r="KFX52" s="1847"/>
      <c r="KFY52" s="1847">
        <f t="shared" ref="KFY52" si="20181">-KFY51*$C$52</f>
        <v>-1.9595345976455753E+44</v>
      </c>
      <c r="KFZ52" s="1847"/>
      <c r="KGA52" s="1847">
        <f t="shared" ref="KGA52" si="20182">-KGA51*$C$52</f>
        <v>-2.0085229625867145E+44</v>
      </c>
      <c r="KGB52" s="1847"/>
      <c r="KGC52" s="1847">
        <f t="shared" ref="KGC52" si="20183">-KGC51*$C$52</f>
        <v>-2.0587360366513822E+44</v>
      </c>
      <c r="KGD52" s="1847"/>
      <c r="KGE52" s="1847">
        <f t="shared" ref="KGE52" si="20184">-KGE51*$C$52</f>
        <v>-2.1102044375676667E+44</v>
      </c>
      <c r="KGF52" s="1847"/>
      <c r="KGG52" s="1847">
        <f t="shared" ref="KGG52" si="20185">-KGG51*$C$52</f>
        <v>-2.1629595485068583E+44</v>
      </c>
      <c r="KGH52" s="1847"/>
      <c r="KGI52" s="1847">
        <f t="shared" ref="KGI52" si="20186">-KGI51*$C$52</f>
        <v>-2.2170335372195297E+44</v>
      </c>
      <c r="KGJ52" s="1847"/>
      <c r="KGK52" s="1847">
        <f t="shared" ref="KGK52" si="20187">-KGK51*$C$52</f>
        <v>-2.2724593756500179E+44</v>
      </c>
      <c r="KGL52" s="1847"/>
      <c r="KGM52" s="1847">
        <f t="shared" ref="KGM52" si="20188">-KGM51*$C$52</f>
        <v>-2.329270860041268E+44</v>
      </c>
      <c r="KGN52" s="1847"/>
      <c r="KGO52" s="1847">
        <f t="shared" ref="KGO52" si="20189">-KGO51*$C$52</f>
        <v>-2.3875026315422996E+44</v>
      </c>
      <c r="KGP52" s="1847"/>
      <c r="KGQ52" s="1847">
        <f t="shared" ref="KGQ52" si="20190">-KGQ51*$C$52</f>
        <v>-2.4471901973308569E+44</v>
      </c>
      <c r="KGR52" s="1847"/>
      <c r="KGS52" s="1847">
        <f t="shared" ref="KGS52" si="20191">-KGS51*$C$52</f>
        <v>-2.5083699522641281E+44</v>
      </c>
      <c r="KGT52" s="1847"/>
      <c r="KGU52" s="1847">
        <f t="shared" ref="KGU52" si="20192">-KGU51*$C$52</f>
        <v>-2.5710792010707312E+44</v>
      </c>
      <c r="KGV52" s="1847"/>
      <c r="KGW52" s="1847">
        <f t="shared" ref="KGW52" si="20193">-KGW51*$C$52</f>
        <v>-2.6353561810974991E+44</v>
      </c>
      <c r="KGX52" s="1847"/>
      <c r="KGY52" s="1847">
        <f t="shared" ref="KGY52" si="20194">-KGY51*$C$52</f>
        <v>-2.7012400856249362E+44</v>
      </c>
      <c r="KGZ52" s="1847"/>
      <c r="KHA52" s="1847">
        <f t="shared" ref="KHA52" si="20195">-KHA51*$C$52</f>
        <v>-2.7687710877655594E+44</v>
      </c>
      <c r="KHB52" s="1847"/>
      <c r="KHC52" s="1847">
        <f t="shared" ref="KHC52" si="20196">-KHC51*$C$52</f>
        <v>-2.8379903649596982E+44</v>
      </c>
      <c r="KHD52" s="1847"/>
      <c r="KHE52" s="1847">
        <f t="shared" ref="KHE52" si="20197">-KHE51*$C$52</f>
        <v>-2.9089401240836905E+44</v>
      </c>
      <c r="KHF52" s="1847"/>
      <c r="KHG52" s="1847">
        <f t="shared" ref="KHG52" si="20198">-KHG51*$C$52</f>
        <v>-2.9816636271857825E+44</v>
      </c>
      <c r="KHH52" s="1847"/>
      <c r="KHI52" s="1847">
        <f t="shared" ref="KHI52" si="20199">-KHI51*$C$52</f>
        <v>-3.056205217865427E+44</v>
      </c>
      <c r="KHJ52" s="1847"/>
      <c r="KHK52" s="1847">
        <f t="shared" ref="KHK52" si="20200">-KHK51*$C$52</f>
        <v>-3.1326103483120622E+44</v>
      </c>
      <c r="KHL52" s="1847"/>
      <c r="KHM52" s="1847">
        <f t="shared" ref="KHM52" si="20201">-KHM51*$C$52</f>
        <v>-3.2109256070198634E+44</v>
      </c>
      <c r="KHN52" s="1847"/>
      <c r="KHO52" s="1847">
        <f t="shared" ref="KHO52" si="20202">-KHO51*$C$52</f>
        <v>-3.2911987471953599E+44</v>
      </c>
      <c r="KHP52" s="1847"/>
      <c r="KHQ52" s="1847">
        <f t="shared" ref="KHQ52" si="20203">-KHQ51*$C$52</f>
        <v>-3.3734787158752437E+44</v>
      </c>
      <c r="KHR52" s="1847"/>
      <c r="KHS52" s="1847">
        <f t="shared" ref="KHS52" si="20204">-KHS51*$C$52</f>
        <v>-3.4578156837721245E+44</v>
      </c>
      <c r="KHT52" s="1847"/>
      <c r="KHU52" s="1847">
        <f t="shared" ref="KHU52" si="20205">-KHU51*$C$52</f>
        <v>-3.5442610758664271E+44</v>
      </c>
      <c r="KHV52" s="1847"/>
      <c r="KHW52" s="1847">
        <f t="shared" ref="KHW52" si="20206">-KHW51*$C$52</f>
        <v>-3.6328676027630874E+44</v>
      </c>
      <c r="KHX52" s="1847"/>
      <c r="KHY52" s="1847">
        <f t="shared" ref="KHY52" si="20207">-KHY51*$C$52</f>
        <v>-3.7236892928321645E+44</v>
      </c>
      <c r="KHZ52" s="1847"/>
      <c r="KIA52" s="1847">
        <f t="shared" ref="KIA52" si="20208">-KIA51*$C$52</f>
        <v>-3.816781525152968E+44</v>
      </c>
      <c r="KIB52" s="1847"/>
      <c r="KIC52" s="1847">
        <f t="shared" ref="KIC52" si="20209">-KIC51*$C$52</f>
        <v>-3.9122010632817921E+44</v>
      </c>
      <c r="KID52" s="1847"/>
      <c r="KIE52" s="1847">
        <f t="shared" ref="KIE52" si="20210">-KIE51*$C$52</f>
        <v>-4.0100060898638367E+44</v>
      </c>
      <c r="KIF52" s="1847"/>
      <c r="KIG52" s="1847">
        <f t="shared" ref="KIG52" si="20211">-KIG51*$C$52</f>
        <v>-4.1102562421104324E+44</v>
      </c>
      <c r="KIH52" s="1847"/>
      <c r="KII52" s="1847">
        <f t="shared" ref="KII52" si="20212">-KII51*$C$52</f>
        <v>-4.2130126481631933E+44</v>
      </c>
      <c r="KIJ52" s="1847"/>
      <c r="KIK52" s="1847">
        <f t="shared" ref="KIK52" si="20213">-KIK51*$C$52</f>
        <v>-4.3183379643672727E+44</v>
      </c>
      <c r="KIL52" s="1847"/>
      <c r="KIM52" s="1847">
        <f t="shared" ref="KIM52" si="20214">-KIM51*$C$52</f>
        <v>-4.4262964134764544E+44</v>
      </c>
      <c r="KIN52" s="1847"/>
      <c r="KIO52" s="1847">
        <f t="shared" ref="KIO52" si="20215">-KIO51*$C$52</f>
        <v>-4.5369538238133656E+44</v>
      </c>
      <c r="KIP52" s="1847"/>
      <c r="KIQ52" s="1847">
        <f t="shared" ref="KIQ52" si="20216">-KIQ51*$C$52</f>
        <v>-4.6503776694086992E+44</v>
      </c>
      <c r="KIR52" s="1847"/>
      <c r="KIS52" s="1847">
        <f t="shared" ref="KIS52" si="20217">-KIS51*$C$52</f>
        <v>-4.7666371111439167E+44</v>
      </c>
      <c r="KIT52" s="1847"/>
      <c r="KIU52" s="1847">
        <f t="shared" ref="KIU52" si="20218">-KIU51*$C$52</f>
        <v>-4.8858030389225143E+44</v>
      </c>
      <c r="KIV52" s="1847"/>
      <c r="KIW52" s="1847">
        <f t="shared" ref="KIW52" si="20219">-KIW51*$C$52</f>
        <v>-5.0079481148955768E+44</v>
      </c>
      <c r="KIX52" s="1847"/>
      <c r="KIY52" s="1847">
        <f t="shared" ref="KIY52" si="20220">-KIY51*$C$52</f>
        <v>-5.133146817767966E+44</v>
      </c>
      <c r="KIZ52" s="1847"/>
      <c r="KJA52" s="1847">
        <f t="shared" ref="KJA52" si="20221">-KJA51*$C$52</f>
        <v>-5.2614754882121645E+44</v>
      </c>
      <c r="KJB52" s="1847"/>
      <c r="KJC52" s="1847">
        <f t="shared" ref="KJC52" si="20222">-KJC51*$C$52</f>
        <v>-5.3930123754174682E+44</v>
      </c>
      <c r="KJD52" s="1847"/>
      <c r="KJE52" s="1847">
        <f t="shared" ref="KJE52" si="20223">-KJE51*$C$52</f>
        <v>-5.5278376848029043E+44</v>
      </c>
      <c r="KJF52" s="1847"/>
      <c r="KJG52" s="1847">
        <f t="shared" ref="KJG52" si="20224">-KJG51*$C$52</f>
        <v>-5.6660336269229764E+44</v>
      </c>
      <c r="KJH52" s="1847"/>
      <c r="KJI52" s="1847">
        <f t="shared" ref="KJI52" si="20225">-KJI51*$C$52</f>
        <v>-5.80768446759605E+44</v>
      </c>
      <c r="KJJ52" s="1847"/>
      <c r="KJK52" s="1847">
        <f t="shared" ref="KJK52" si="20226">-KJK51*$C$52</f>
        <v>-5.9528765792859511E+44</v>
      </c>
      <c r="KJL52" s="1847"/>
      <c r="KJM52" s="1847">
        <f t="shared" ref="KJM52" si="20227">-KJM51*$C$52</f>
        <v>-6.101698493768099E+44</v>
      </c>
      <c r="KJN52" s="1847"/>
      <c r="KJO52" s="1847">
        <f t="shared" ref="KJO52" si="20228">-KJO51*$C$52</f>
        <v>-6.2542409561123011E+44</v>
      </c>
      <c r="KJP52" s="1847"/>
      <c r="KJQ52" s="1847">
        <f t="shared" ref="KJQ52" si="20229">-KJQ51*$C$52</f>
        <v>-6.4105969800151078E+44</v>
      </c>
      <c r="KJR52" s="1847"/>
      <c r="KJS52" s="1847">
        <f t="shared" ref="KJS52" si="20230">-KJS51*$C$52</f>
        <v>-6.5708619045154847E+44</v>
      </c>
      <c r="KJT52" s="1847"/>
      <c r="KJU52" s="1847">
        <f t="shared" ref="KJU52" si="20231">-KJU51*$C$52</f>
        <v>-6.7351334521283711E+44</v>
      </c>
      <c r="KJV52" s="1847"/>
      <c r="KJW52" s="1847">
        <f t="shared" ref="KJW52" si="20232">-KJW51*$C$52</f>
        <v>-6.9035117884315794E+44</v>
      </c>
      <c r="KJX52" s="1847"/>
      <c r="KJY52" s="1847">
        <f t="shared" ref="KJY52" si="20233">-KJY51*$C$52</f>
        <v>-7.0760995831423685E+44</v>
      </c>
      <c r="KJZ52" s="1847"/>
      <c r="KKA52" s="1847">
        <f t="shared" ref="KKA52" si="20234">-KKA51*$C$52</f>
        <v>-7.2530020727209265E+44</v>
      </c>
      <c r="KKB52" s="1847"/>
      <c r="KKC52" s="1847">
        <f t="shared" ref="KKC52" si="20235">-KKC51*$C$52</f>
        <v>-7.4343271245389495E+44</v>
      </c>
      <c r="KKD52" s="1847"/>
      <c r="KKE52" s="1847">
        <f t="shared" ref="KKE52" si="20236">-KKE51*$C$52</f>
        <v>-7.6201853026524227E+44</v>
      </c>
      <c r="KKF52" s="1847"/>
      <c r="KKG52" s="1847">
        <f t="shared" ref="KKG52" si="20237">-KKG51*$C$52</f>
        <v>-7.810689935218732E+44</v>
      </c>
      <c r="KKH52" s="1847"/>
      <c r="KKI52" s="1847">
        <f t="shared" ref="KKI52" si="20238">-KKI51*$C$52</f>
        <v>-8.0059571835991989E+44</v>
      </c>
      <c r="KKJ52" s="1847"/>
      <c r="KKK52" s="1847">
        <f t="shared" ref="KKK52" si="20239">-KKK51*$C$52</f>
        <v>-8.206106113189178E+44</v>
      </c>
      <c r="KKL52" s="1847"/>
      <c r="KKM52" s="1847">
        <f t="shared" ref="KKM52" si="20240">-KKM51*$C$52</f>
        <v>-8.4112587660189061E+44</v>
      </c>
      <c r="KKN52" s="1847"/>
      <c r="KKO52" s="1847">
        <f t="shared" ref="KKO52" si="20241">-KKO51*$C$52</f>
        <v>-8.6215402351693773E+44</v>
      </c>
      <c r="KKP52" s="1847"/>
      <c r="KKQ52" s="1847">
        <f t="shared" ref="KKQ52" si="20242">-KKQ51*$C$52</f>
        <v>-8.8370787410486105E+44</v>
      </c>
      <c r="KKR52" s="1847"/>
      <c r="KKS52" s="1847">
        <f t="shared" ref="KKS52" si="20243">-KKS51*$C$52</f>
        <v>-9.0580057095748252E+44</v>
      </c>
      <c r="KKT52" s="1847"/>
      <c r="KKU52" s="1847">
        <f t="shared" ref="KKU52" si="20244">-KKU51*$C$52</f>
        <v>-9.2844558523141946E+44</v>
      </c>
      <c r="KKV52" s="1847"/>
      <c r="KKW52" s="1847">
        <f t="shared" ref="KKW52" si="20245">-KKW51*$C$52</f>
        <v>-9.516567248622048E+44</v>
      </c>
      <c r="KKX52" s="1847"/>
      <c r="KKY52" s="1847">
        <f t="shared" ref="KKY52" si="20246">-KKY51*$C$52</f>
        <v>-9.7544814298375985E+44</v>
      </c>
      <c r="KKZ52" s="1847"/>
      <c r="KLA52" s="1847">
        <f t="shared" ref="KLA52" si="20247">-KLA51*$C$52</f>
        <v>-9.9983434655835373E+44</v>
      </c>
      <c r="KLB52" s="1847"/>
      <c r="KLC52" s="1847">
        <f t="shared" ref="KLC52" si="20248">-KLC51*$C$52</f>
        <v>-1.0248302052223125E+45</v>
      </c>
      <c r="KLD52" s="1847"/>
      <c r="KLE52" s="1847">
        <f t="shared" ref="KLE52" si="20249">-KLE51*$C$52</f>
        <v>-1.0504509603528702E+45</v>
      </c>
      <c r="KLF52" s="1847"/>
      <c r="KLG52" s="1847">
        <f t="shared" ref="KLG52" si="20250">-KLG51*$C$52</f>
        <v>-1.0767122343616919E+45</v>
      </c>
      <c r="KLH52" s="1847"/>
      <c r="KLI52" s="1847">
        <f t="shared" ref="KLI52" si="20251">-KLI51*$C$52</f>
        <v>-1.1036300402207341E+45</v>
      </c>
      <c r="KLJ52" s="1847"/>
      <c r="KLK52" s="1847">
        <f t="shared" ref="KLK52" si="20252">-KLK51*$C$52</f>
        <v>-1.1312207912262523E+45</v>
      </c>
      <c r="KLL52" s="1847"/>
      <c r="KLM52" s="1847">
        <f t="shared" ref="KLM52" si="20253">-KLM51*$C$52</f>
        <v>-1.1595013110069085E+45</v>
      </c>
      <c r="KLN52" s="1847"/>
      <c r="KLO52" s="1847">
        <f t="shared" ref="KLO52" si="20254">-KLO51*$C$52</f>
        <v>-1.188488843782081E+45</v>
      </c>
      <c r="KLP52" s="1847"/>
      <c r="KLQ52" s="1847">
        <f t="shared" ref="KLQ52" si="20255">-KLQ51*$C$52</f>
        <v>-1.218201064876633E+45</v>
      </c>
      <c r="KLR52" s="1847"/>
      <c r="KLS52" s="1847">
        <f t="shared" ref="KLS52" si="20256">-KLS51*$C$52</f>
        <v>-1.2486560914985488E+45</v>
      </c>
      <c r="KLT52" s="1847"/>
      <c r="KLU52" s="1847">
        <f t="shared" ref="KLU52" si="20257">-KLU51*$C$52</f>
        <v>-1.2798724937860123E+45</v>
      </c>
      <c r="KLV52" s="1847"/>
      <c r="KLW52" s="1847">
        <f t="shared" ref="KLW52" si="20258">-KLW51*$C$52</f>
        <v>-1.3118693061306626E+45</v>
      </c>
      <c r="KLX52" s="1847"/>
      <c r="KLY52" s="1847">
        <f t="shared" ref="KLY52" si="20259">-KLY51*$C$52</f>
        <v>-1.344666038783929E+45</v>
      </c>
      <c r="KLZ52" s="1847"/>
      <c r="KMA52" s="1847">
        <f t="shared" ref="KMA52" si="20260">-KMA51*$C$52</f>
        <v>-1.3782826897535271E+45</v>
      </c>
      <c r="KMB52" s="1847"/>
      <c r="KMC52" s="1847">
        <f t="shared" ref="KMC52" si="20261">-KMC51*$C$52</f>
        <v>-1.4127397569973652E+45</v>
      </c>
      <c r="KMD52" s="1847"/>
      <c r="KME52" s="1847">
        <f t="shared" ref="KME52" si="20262">-KME51*$C$52</f>
        <v>-1.4480582509222992E+45</v>
      </c>
      <c r="KMF52" s="1847"/>
      <c r="KMG52" s="1847">
        <f t="shared" ref="KMG52" si="20263">-KMG51*$C$52</f>
        <v>-1.4842597071953567E+45</v>
      </c>
      <c r="KMH52" s="1847"/>
      <c r="KMI52" s="1847">
        <f t="shared" ref="KMI52" si="20264">-KMI51*$C$52</f>
        <v>-1.5213661998752405E+45</v>
      </c>
      <c r="KMJ52" s="1847"/>
      <c r="KMK52" s="1847">
        <f t="shared" ref="KMK52" si="20265">-KMK51*$C$52</f>
        <v>-1.5594003548721214E+45</v>
      </c>
      <c r="KML52" s="1847"/>
      <c r="KMM52" s="1847">
        <f t="shared" ref="KMM52" si="20266">-KMM51*$C$52</f>
        <v>-1.5983853637439242E+45</v>
      </c>
      <c r="KMN52" s="1847"/>
      <c r="KMO52" s="1847">
        <f t="shared" ref="KMO52" si="20267">-KMO51*$C$52</f>
        <v>-1.638344997837522E+45</v>
      </c>
      <c r="KMP52" s="1847"/>
      <c r="KMQ52" s="1847">
        <f t="shared" ref="KMQ52" si="20268">-KMQ51*$C$52</f>
        <v>-1.6793036227834599E+45</v>
      </c>
      <c r="KMR52" s="1847"/>
      <c r="KMS52" s="1847">
        <f t="shared" ref="KMS52" si="20269">-KMS51*$C$52</f>
        <v>-1.7212862133530463E+45</v>
      </c>
      <c r="KMT52" s="1847"/>
      <c r="KMU52" s="1847">
        <f t="shared" ref="KMU52" si="20270">-KMU51*$C$52</f>
        <v>-1.7643183686868724E+45</v>
      </c>
      <c r="KMV52" s="1847"/>
      <c r="KMW52" s="1847">
        <f t="shared" ref="KMW52" si="20271">-KMW51*$C$52</f>
        <v>-1.808426327904044E+45</v>
      </c>
      <c r="KMX52" s="1847"/>
      <c r="KMY52" s="1847">
        <f t="shared" ref="KMY52" si="20272">-KMY51*$C$52</f>
        <v>-1.853636986101645E+45</v>
      </c>
      <c r="KMZ52" s="1847"/>
      <c r="KNA52" s="1847">
        <f t="shared" ref="KNA52" si="20273">-KNA51*$C$52</f>
        <v>-1.8999779107541861E+45</v>
      </c>
      <c r="KNB52" s="1847"/>
      <c r="KNC52" s="1847">
        <f t="shared" ref="KNC52" si="20274">-KNC51*$C$52</f>
        <v>-1.9474773585230406E+45</v>
      </c>
      <c r="KND52" s="1847"/>
      <c r="KNE52" s="1847">
        <f t="shared" ref="KNE52" si="20275">-KNE51*$C$52</f>
        <v>-1.9961642924861166E+45</v>
      </c>
      <c r="KNF52" s="1847"/>
      <c r="KNG52" s="1847">
        <f t="shared" ref="KNG52" si="20276">-KNG51*$C$52</f>
        <v>-2.0460683997982692E+45</v>
      </c>
      <c r="KNH52" s="1847"/>
      <c r="KNI52" s="1847">
        <f t="shared" ref="KNI52" si="20277">-KNI51*$C$52</f>
        <v>-2.0972201097932256E+45</v>
      </c>
      <c r="KNJ52" s="1847"/>
      <c r="KNK52" s="1847">
        <f t="shared" ref="KNK52" si="20278">-KNK51*$C$52</f>
        <v>-2.1496506125380562E+45</v>
      </c>
      <c r="KNL52" s="1847"/>
      <c r="KNM52" s="1847">
        <f t="shared" ref="KNM52" si="20279">-KNM51*$C$52</f>
        <v>-2.2033918778515075E+45</v>
      </c>
      <c r="KNN52" s="1847"/>
      <c r="KNO52" s="1847">
        <f t="shared" ref="KNO52" si="20280">-KNO51*$C$52</f>
        <v>-2.258476674797795E+45</v>
      </c>
      <c r="KNP52" s="1847"/>
      <c r="KNQ52" s="1847">
        <f t="shared" ref="KNQ52" si="20281">-KNQ51*$C$52</f>
        <v>-2.3149385916677396E+45</v>
      </c>
      <c r="KNR52" s="1847"/>
      <c r="KNS52" s="1847">
        <f t="shared" ref="KNS52" si="20282">-KNS51*$C$52</f>
        <v>-2.3728120564594328E+45</v>
      </c>
      <c r="KNT52" s="1847"/>
      <c r="KNU52" s="1847">
        <f t="shared" ref="KNU52" si="20283">-KNU51*$C$52</f>
        <v>-2.4321323578709184E+45</v>
      </c>
      <c r="KNV52" s="1847"/>
      <c r="KNW52" s="1847">
        <f t="shared" ref="KNW52" si="20284">-KNW51*$C$52</f>
        <v>-2.4929356668176911E+45</v>
      </c>
      <c r="KNX52" s="1847"/>
      <c r="KNY52" s="1847">
        <f t="shared" ref="KNY52" si="20285">-KNY51*$C$52</f>
        <v>-2.5552590584881331E+45</v>
      </c>
      <c r="KNZ52" s="1847"/>
      <c r="KOA52" s="1847">
        <f t="shared" ref="KOA52" si="20286">-KOA51*$C$52</f>
        <v>-2.6191405349503361E+45</v>
      </c>
      <c r="KOB52" s="1847"/>
      <c r="KOC52" s="1847">
        <f t="shared" ref="KOC52" si="20287">-KOC51*$C$52</f>
        <v>-2.6846190483240943E+45</v>
      </c>
      <c r="KOD52" s="1847"/>
      <c r="KOE52" s="1847">
        <f t="shared" ref="KOE52" si="20288">-KOE51*$C$52</f>
        <v>-2.7517345245321964E+45</v>
      </c>
      <c r="KOF52" s="1847"/>
      <c r="KOG52" s="1847">
        <f t="shared" ref="KOG52" si="20289">-KOG51*$C$52</f>
        <v>-2.8205278876455011E+45</v>
      </c>
      <c r="KOH52" s="1847"/>
      <c r="KOI52" s="1847">
        <f t="shared" ref="KOI52" si="20290">-KOI51*$C$52</f>
        <v>-2.8910410848366383E+45</v>
      </c>
      <c r="KOJ52" s="1847"/>
      <c r="KOK52" s="1847">
        <f t="shared" ref="KOK52" si="20291">-KOK51*$C$52</f>
        <v>-2.9633171119575541E+45</v>
      </c>
      <c r="KOL52" s="1847"/>
      <c r="KOM52" s="1847">
        <f t="shared" ref="KOM52" si="20292">-KOM51*$C$52</f>
        <v>-3.0374000397564926E+45</v>
      </c>
      <c r="KON52" s="1847"/>
      <c r="KOO52" s="1847">
        <f t="shared" ref="KOO52" si="20293">-KOO51*$C$52</f>
        <v>-3.1133350407504048E+45</v>
      </c>
      <c r="KOP52" s="1847"/>
      <c r="KOQ52" s="1847">
        <f t="shared" ref="KOQ52" si="20294">-KOQ51*$C$52</f>
        <v>-3.1911684167691649E+45</v>
      </c>
      <c r="KOR52" s="1847"/>
      <c r="KOS52" s="1847">
        <f t="shared" ref="KOS52" si="20295">-KOS51*$C$52</f>
        <v>-3.2709476271883938E+45</v>
      </c>
      <c r="KOT52" s="1847"/>
      <c r="KOU52" s="1847">
        <f t="shared" ref="KOU52" si="20296">-KOU51*$C$52</f>
        <v>-3.3527213178681031E+45</v>
      </c>
      <c r="KOV52" s="1847"/>
      <c r="KOW52" s="1847">
        <f t="shared" ref="KOW52" si="20297">-KOW51*$C$52</f>
        <v>-3.4365393508148052E+45</v>
      </c>
      <c r="KOX52" s="1847"/>
      <c r="KOY52" s="1847">
        <f t="shared" ref="KOY52" si="20298">-KOY51*$C$52</f>
        <v>-3.5224528345851749E+45</v>
      </c>
      <c r="KOZ52" s="1847"/>
      <c r="KPA52" s="1847">
        <f t="shared" ref="KPA52" si="20299">-KPA51*$C$52</f>
        <v>-3.6105141554498042E+45</v>
      </c>
      <c r="KPB52" s="1847"/>
      <c r="KPC52" s="1847">
        <f t="shared" ref="KPC52" si="20300">-KPC51*$C$52</f>
        <v>-3.700777009336049E+45</v>
      </c>
      <c r="KPD52" s="1847"/>
      <c r="KPE52" s="1847">
        <f t="shared" ref="KPE52" si="20301">-KPE51*$C$52</f>
        <v>-3.7932964345694501E+45</v>
      </c>
      <c r="KPF52" s="1847"/>
      <c r="KPG52" s="1847">
        <f t="shared" ref="KPG52" si="20302">-KPG51*$C$52</f>
        <v>-3.888128845433686E+45</v>
      </c>
      <c r="KPH52" s="1847"/>
      <c r="KPI52" s="1847">
        <f t="shared" ref="KPI52" si="20303">-KPI51*$C$52</f>
        <v>-3.985332066569528E+45</v>
      </c>
      <c r="KPJ52" s="1847"/>
      <c r="KPK52" s="1847">
        <f t="shared" ref="KPK52" si="20304">-KPK51*$C$52</f>
        <v>-4.084965368233766E+45</v>
      </c>
      <c r="KPL52" s="1847"/>
      <c r="KPM52" s="1847">
        <f t="shared" ref="KPM52" si="20305">-KPM51*$C$52</f>
        <v>-4.1870895024396098E+45</v>
      </c>
      <c r="KPN52" s="1847"/>
      <c r="KPO52" s="1847">
        <f t="shared" ref="KPO52" si="20306">-KPO51*$C$52</f>
        <v>-4.2917667400005998E+45</v>
      </c>
      <c r="KPP52" s="1847"/>
      <c r="KPQ52" s="1847">
        <f t="shared" ref="KPQ52" si="20307">-KPQ51*$C$52</f>
        <v>-4.3990609085006147E+45</v>
      </c>
      <c r="KPR52" s="1847"/>
      <c r="KPS52" s="1847">
        <f t="shared" ref="KPS52" si="20308">-KPS51*$C$52</f>
        <v>-4.5090374312131294E+45</v>
      </c>
      <c r="KPT52" s="1847"/>
      <c r="KPU52" s="1847">
        <f t="shared" ref="KPU52" si="20309">-KPU51*$C$52</f>
        <v>-4.6217633669934571E+45</v>
      </c>
      <c r="KPV52" s="1847"/>
      <c r="KPW52" s="1847">
        <f t="shared" ref="KPW52" si="20310">-KPW51*$C$52</f>
        <v>-4.7373074511682933E+45</v>
      </c>
      <c r="KPX52" s="1847"/>
      <c r="KPY52" s="1847">
        <f t="shared" ref="KPY52" si="20311">-KPY51*$C$52</f>
        <v>-4.8557401374475005E+45</v>
      </c>
      <c r="KPZ52" s="1847"/>
      <c r="KQA52" s="1847">
        <f t="shared" ref="KQA52" si="20312">-KQA51*$C$52</f>
        <v>-4.9771336408836875E+45</v>
      </c>
      <c r="KQB52" s="1847"/>
      <c r="KQC52" s="1847">
        <f t="shared" ref="KQC52" si="20313">-KQC51*$C$52</f>
        <v>-5.1015619819057792E+45</v>
      </c>
      <c r="KQD52" s="1847"/>
      <c r="KQE52" s="1847">
        <f t="shared" ref="KQE52" si="20314">-KQE51*$C$52</f>
        <v>-5.2291010314534233E+45</v>
      </c>
      <c r="KQF52" s="1847"/>
      <c r="KQG52" s="1847">
        <f t="shared" ref="KQG52" si="20315">-KQG51*$C$52</f>
        <v>-5.3598285572397584E+45</v>
      </c>
      <c r="KQH52" s="1847"/>
      <c r="KQI52" s="1847">
        <f t="shared" ref="KQI52" si="20316">-KQI51*$C$52</f>
        <v>-5.4938242711707522E+45</v>
      </c>
      <c r="KQJ52" s="1847"/>
      <c r="KQK52" s="1847">
        <f t="shared" ref="KQK52" si="20317">-KQK51*$C$52</f>
        <v>-5.6311698779500202E+45</v>
      </c>
      <c r="KQL52" s="1847"/>
      <c r="KQM52" s="1847">
        <f t="shared" ref="KQM52" si="20318">-KQM51*$C$52</f>
        <v>-5.7719491248987705E+45</v>
      </c>
      <c r="KQN52" s="1847"/>
      <c r="KQO52" s="1847">
        <f t="shared" ref="KQO52" si="20319">-KQO51*$C$52</f>
        <v>-5.9162478530212387E+45</v>
      </c>
      <c r="KQP52" s="1847"/>
      <c r="KQQ52" s="1847">
        <f t="shared" ref="KQQ52" si="20320">-KQQ51*$C$52</f>
        <v>-6.0641540493467697E+45</v>
      </c>
      <c r="KQR52" s="1847"/>
      <c r="KQS52" s="1847">
        <f t="shared" ref="KQS52" si="20321">-KQS51*$C$52</f>
        <v>-6.2157579005804377E+45</v>
      </c>
      <c r="KQT52" s="1847"/>
      <c r="KQU52" s="1847">
        <f t="shared" ref="KQU52" si="20322">-KQU51*$C$52</f>
        <v>-6.371151848094948E+45</v>
      </c>
      <c r="KQV52" s="1847"/>
      <c r="KQW52" s="1847">
        <f t="shared" ref="KQW52" si="20323">-KQW51*$C$52</f>
        <v>-6.530430644297321E+45</v>
      </c>
      <c r="KQX52" s="1847"/>
      <c r="KQY52" s="1847">
        <f t="shared" ref="KQY52" si="20324">-KQY51*$C$52</f>
        <v>-6.6936914104047534E+45</v>
      </c>
      <c r="KQZ52" s="1847"/>
      <c r="KRA52" s="1847">
        <f t="shared" ref="KRA52" si="20325">-KRA51*$C$52</f>
        <v>-6.8610336956648721E+45</v>
      </c>
      <c r="KRB52" s="1847"/>
      <c r="KRC52" s="1847">
        <f t="shared" ref="KRC52" si="20326">-KRC51*$C$52</f>
        <v>-7.0325595380564934E+45</v>
      </c>
      <c r="KRD52" s="1847"/>
      <c r="KRE52" s="1847">
        <f t="shared" ref="KRE52" si="20327">-KRE51*$C$52</f>
        <v>-7.2083735265079049E+45</v>
      </c>
      <c r="KRF52" s="1847"/>
      <c r="KRG52" s="1847">
        <f t="shared" ref="KRG52" si="20328">-KRG51*$C$52</f>
        <v>-7.3885828646706024E+45</v>
      </c>
      <c r="KRH52" s="1847"/>
      <c r="KRI52" s="1847">
        <f t="shared" ref="KRI52" si="20329">-KRI51*$C$52</f>
        <v>-7.5732974362873666E+45</v>
      </c>
      <c r="KRJ52" s="1847"/>
      <c r="KRK52" s="1847">
        <f t="shared" ref="KRK52" si="20330">-KRK51*$C$52</f>
        <v>-7.7626298721945501E+45</v>
      </c>
      <c r="KRL52" s="1847"/>
      <c r="KRM52" s="1847">
        <f t="shared" ref="KRM52" si="20331">-KRM51*$C$52</f>
        <v>-7.9566956189994133E+45</v>
      </c>
      <c r="KRN52" s="1847"/>
      <c r="KRO52" s="1847">
        <f t="shared" ref="KRO52" si="20332">-KRO51*$C$52</f>
        <v>-8.1556130094743981E+45</v>
      </c>
      <c r="KRP52" s="1847"/>
      <c r="KRQ52" s="1847">
        <f t="shared" ref="KRQ52" si="20333">-KRQ51*$C$52</f>
        <v>-8.359503334711257E+45</v>
      </c>
      <c r="KRR52" s="1847"/>
      <c r="KRS52" s="1847">
        <f t="shared" ref="KRS52" si="20334">-KRS51*$C$52</f>
        <v>-8.5684909180790375E+45</v>
      </c>
      <c r="KRT52" s="1847"/>
      <c r="KRU52" s="1847">
        <f t="shared" ref="KRU52" si="20335">-KRU51*$C$52</f>
        <v>-8.7827031910310131E+45</v>
      </c>
      <c r="KRV52" s="1847"/>
      <c r="KRW52" s="1847">
        <f t="shared" ref="KRW52" si="20336">-KRW51*$C$52</f>
        <v>-9.0022707708067874E+45</v>
      </c>
      <c r="KRX52" s="1847"/>
      <c r="KRY52" s="1847">
        <f t="shared" ref="KRY52" si="20337">-KRY51*$C$52</f>
        <v>-9.2273275400769565E+45</v>
      </c>
      <c r="KRZ52" s="1847"/>
      <c r="KSA52" s="1847">
        <f t="shared" ref="KSA52" si="20338">-KSA51*$C$52</f>
        <v>-9.4580107285788792E+45</v>
      </c>
      <c r="KSB52" s="1847"/>
      <c r="KSC52" s="1847">
        <f t="shared" ref="KSC52" si="20339">-KSC51*$C$52</f>
        <v>-9.6944609967933506E+45</v>
      </c>
      <c r="KSD52" s="1847"/>
      <c r="KSE52" s="1847">
        <f t="shared" ref="KSE52" si="20340">-KSE51*$C$52</f>
        <v>-9.9368225217131833E+45</v>
      </c>
      <c r="KSF52" s="1847"/>
      <c r="KSG52" s="1847">
        <f t="shared" ref="KSG52" si="20341">-KSG51*$C$52</f>
        <v>-1.0185243084756012E+46</v>
      </c>
      <c r="KSH52" s="1847"/>
      <c r="KSI52" s="1847">
        <f t="shared" ref="KSI52" si="20342">-KSI51*$C$52</f>
        <v>-1.0439874161874911E+46</v>
      </c>
      <c r="KSJ52" s="1847"/>
      <c r="KSK52" s="1847">
        <f t="shared" ref="KSK52" si="20343">-KSK51*$C$52</f>
        <v>-1.0700871015921783E+46</v>
      </c>
      <c r="KSL52" s="1847"/>
      <c r="KSM52" s="1847">
        <f t="shared" ref="KSM52" si="20344">-KSM51*$C$52</f>
        <v>-1.0968392791319827E+46</v>
      </c>
      <c r="KSN52" s="1847"/>
      <c r="KSO52" s="1847">
        <f t="shared" ref="KSO52" si="20345">-KSO51*$C$52</f>
        <v>-1.1242602611102822E+46</v>
      </c>
      <c r="KSP52" s="1847"/>
      <c r="KSQ52" s="1847">
        <f t="shared" ref="KSQ52" si="20346">-KSQ51*$C$52</f>
        <v>-1.1523667676380392E+46</v>
      </c>
      <c r="KSR52" s="1847"/>
      <c r="KSS52" s="1847">
        <f t="shared" ref="KSS52" si="20347">-KSS51*$C$52</f>
        <v>-1.1811759368289901E+46</v>
      </c>
      <c r="KST52" s="1847"/>
      <c r="KSU52" s="1847">
        <f t="shared" ref="KSU52" si="20348">-KSU51*$C$52</f>
        <v>-1.2107053352497148E+46</v>
      </c>
      <c r="KSV52" s="1847"/>
      <c r="KSW52" s="1847">
        <f t="shared" ref="KSW52" si="20349">-KSW51*$C$52</f>
        <v>-1.2409729686309575E+46</v>
      </c>
      <c r="KSX52" s="1847"/>
      <c r="KSY52" s="1847">
        <f t="shared" ref="KSY52" si="20350">-KSY51*$C$52</f>
        <v>-1.2719972928467312E+46</v>
      </c>
      <c r="KSZ52" s="1847"/>
      <c r="KTA52" s="1847">
        <f t="shared" ref="KTA52" si="20351">-KTA51*$C$52</f>
        <v>-1.3037972251678993E+46</v>
      </c>
      <c r="KTB52" s="1847"/>
      <c r="KTC52" s="1847">
        <f t="shared" ref="KTC52" si="20352">-KTC51*$C$52</f>
        <v>-1.3363921557970968E+46</v>
      </c>
      <c r="KTD52" s="1847"/>
      <c r="KTE52" s="1847">
        <f t="shared" ref="KTE52" si="20353">-KTE51*$C$52</f>
        <v>-1.369801959692024E+46</v>
      </c>
      <c r="KTF52" s="1847"/>
      <c r="KTG52" s="1847">
        <f t="shared" ref="KTG52" si="20354">-KTG51*$C$52</f>
        <v>-1.4040470086843244E+46</v>
      </c>
      <c r="KTH52" s="1847"/>
      <c r="KTI52" s="1847">
        <f t="shared" ref="KTI52" si="20355">-KTI51*$C$52</f>
        <v>-1.4391481839014325E+46</v>
      </c>
      <c r="KTJ52" s="1847"/>
      <c r="KTK52" s="1847">
        <f t="shared" ref="KTK52" si="20356">-KTK51*$C$52</f>
        <v>-1.4751268884989682E+46</v>
      </c>
      <c r="KTL52" s="1847"/>
      <c r="KTM52" s="1847">
        <f t="shared" ref="KTM52" si="20357">-KTM51*$C$52</f>
        <v>-1.5120050607114422E+46</v>
      </c>
      <c r="KTN52" s="1847"/>
      <c r="KTO52" s="1847">
        <f t="shared" ref="KTO52" si="20358">-KTO51*$C$52</f>
        <v>-1.5498051872292281E+46</v>
      </c>
      <c r="KTP52" s="1847"/>
      <c r="KTQ52" s="1847">
        <f t="shared" ref="KTQ52" si="20359">-KTQ51*$C$52</f>
        <v>-1.5885503169099587E+46</v>
      </c>
      <c r="KTR52" s="1847"/>
      <c r="KTS52" s="1847">
        <f t="shared" ref="KTS52" si="20360">-KTS51*$C$52</f>
        <v>-1.6282640748327076E+46</v>
      </c>
      <c r="KTT52" s="1847"/>
      <c r="KTU52" s="1847">
        <f t="shared" ref="KTU52" si="20361">-KTU51*$C$52</f>
        <v>-1.668970676703525E+46</v>
      </c>
      <c r="KTV52" s="1847"/>
      <c r="KTW52" s="1847">
        <f t="shared" ref="KTW52" si="20362">-KTW51*$C$52</f>
        <v>-1.7106949436211131E+46</v>
      </c>
      <c r="KTX52" s="1847"/>
      <c r="KTY52" s="1847">
        <f t="shared" ref="KTY52" si="20363">-KTY51*$C$52</f>
        <v>-1.7534623172116407E+46</v>
      </c>
      <c r="KTZ52" s="1847"/>
      <c r="KUA52" s="1847">
        <f t="shared" ref="KUA52" si="20364">-KUA51*$C$52</f>
        <v>-1.7972988751419316E+46</v>
      </c>
      <c r="KUB52" s="1847"/>
      <c r="KUC52" s="1847">
        <f t="shared" ref="KUC52" si="20365">-KUC51*$C$52</f>
        <v>-1.8422313470204798E+46</v>
      </c>
      <c r="KUD52" s="1847"/>
      <c r="KUE52" s="1847">
        <f t="shared" ref="KUE52" si="20366">-KUE51*$C$52</f>
        <v>-1.8882871306959916E+46</v>
      </c>
      <c r="KUF52" s="1847"/>
      <c r="KUG52" s="1847">
        <f t="shared" ref="KUG52" si="20367">-KUG51*$C$52</f>
        <v>-1.9354943089633913E+46</v>
      </c>
      <c r="KUH52" s="1847"/>
      <c r="KUI52" s="1847">
        <f t="shared" ref="KUI52" si="20368">-KUI51*$C$52</f>
        <v>-1.9838816666874761E+46</v>
      </c>
      <c r="KUJ52" s="1847"/>
      <c r="KUK52" s="1847">
        <f t="shared" ref="KUK52" si="20369">-KUK51*$C$52</f>
        <v>-2.0334787083546629E+46</v>
      </c>
      <c r="KUL52" s="1847"/>
      <c r="KUM52" s="1847">
        <f t="shared" ref="KUM52" si="20370">-KUM51*$C$52</f>
        <v>-2.0843156760635291E+46</v>
      </c>
      <c r="KUN52" s="1847"/>
      <c r="KUO52" s="1847">
        <f t="shared" ref="KUO52" si="20371">-KUO51*$C$52</f>
        <v>-2.1364235679651172E+46</v>
      </c>
      <c r="KUP52" s="1847"/>
      <c r="KUQ52" s="1847">
        <f t="shared" ref="KUQ52" si="20372">-KUQ51*$C$52</f>
        <v>-2.1898341571642451E+46</v>
      </c>
      <c r="KUR52" s="1847"/>
      <c r="KUS52" s="1847">
        <f t="shared" ref="KUS52" si="20373">-KUS51*$C$52</f>
        <v>-2.244580011093351E+46</v>
      </c>
      <c r="KUT52" s="1847"/>
      <c r="KUU52" s="1847">
        <f t="shared" ref="KUU52" si="20374">-KUU51*$C$52</f>
        <v>-2.3006945113706845E+46</v>
      </c>
      <c r="KUV52" s="1847"/>
      <c r="KUW52" s="1847">
        <f t="shared" ref="KUW52" si="20375">-KUW51*$C$52</f>
        <v>-2.3582118741549512E+46</v>
      </c>
      <c r="KUX52" s="1847"/>
      <c r="KUY52" s="1847">
        <f t="shared" ref="KUY52" si="20376">-KUY51*$C$52</f>
        <v>-2.4171671710088246E+46</v>
      </c>
      <c r="KUZ52" s="1847"/>
      <c r="KVA52" s="1847">
        <f t="shared" ref="KVA52" si="20377">-KVA51*$C$52</f>
        <v>-2.477596350284045E+46</v>
      </c>
      <c r="KVB52" s="1847"/>
      <c r="KVC52" s="1847">
        <f t="shared" ref="KVC52" si="20378">-KVC51*$C$52</f>
        <v>-2.5395362590411461E+46</v>
      </c>
      <c r="KVD52" s="1847"/>
      <c r="KVE52" s="1847">
        <f t="shared" ref="KVE52" si="20379">-KVE51*$C$52</f>
        <v>-2.6030246655171743E+46</v>
      </c>
      <c r="KVF52" s="1847"/>
      <c r="KVG52" s="1847">
        <f t="shared" ref="KVG52" si="20380">-KVG51*$C$52</f>
        <v>-2.6681002821551036E+46</v>
      </c>
      <c r="KVH52" s="1847"/>
      <c r="KVI52" s="1847">
        <f t="shared" ref="KVI52" si="20381">-KVI51*$C$52</f>
        <v>-2.7348027892089811E+46</v>
      </c>
      <c r="KVJ52" s="1847"/>
      <c r="KVK52" s="1847">
        <f t="shared" ref="KVK52" si="20382">-KVK51*$C$52</f>
        <v>-2.8031728589392054E+46</v>
      </c>
      <c r="KVL52" s="1847"/>
      <c r="KVM52" s="1847">
        <f t="shared" ref="KVM52" si="20383">-KVM51*$C$52</f>
        <v>-2.8732521804126852E+46</v>
      </c>
      <c r="KVN52" s="1847"/>
      <c r="KVO52" s="1847">
        <f t="shared" ref="KVO52" si="20384">-KVO51*$C$52</f>
        <v>-2.9450834849230022E+46</v>
      </c>
      <c r="KVP52" s="1847"/>
      <c r="KVQ52" s="1847">
        <f t="shared" ref="KVQ52" si="20385">-KVQ51*$C$52</f>
        <v>-3.0187105720460772E+46</v>
      </c>
      <c r="KVR52" s="1847"/>
      <c r="KVS52" s="1847">
        <f t="shared" ref="KVS52" si="20386">-KVS51*$C$52</f>
        <v>-3.0941783363472287E+46</v>
      </c>
      <c r="KVT52" s="1847"/>
      <c r="KVU52" s="1847">
        <f t="shared" ref="KVU52" si="20387">-KVU51*$C$52</f>
        <v>-3.1715327947559092E+46</v>
      </c>
      <c r="KVV52" s="1847"/>
      <c r="KVW52" s="1847">
        <f t="shared" ref="KVW52" si="20388">-KVW51*$C$52</f>
        <v>-3.2508211146248067E+46</v>
      </c>
      <c r="KVX52" s="1847"/>
      <c r="KVY52" s="1847">
        <f t="shared" ref="KVY52" si="20389">-KVY51*$C$52</f>
        <v>-3.3320916424904266E+46</v>
      </c>
      <c r="KVZ52" s="1847"/>
      <c r="KWA52" s="1847">
        <f t="shared" ref="KWA52" si="20390">-KWA51*$C$52</f>
        <v>-3.4153939335526869E+46</v>
      </c>
      <c r="KWB52" s="1847"/>
      <c r="KWC52" s="1847">
        <f t="shared" ref="KWC52" si="20391">-KWC51*$C$52</f>
        <v>-3.5007787818915039E+46</v>
      </c>
      <c r="KWD52" s="1847"/>
      <c r="KWE52" s="1847">
        <f t="shared" ref="KWE52" si="20392">-KWE51*$C$52</f>
        <v>-3.5882982514387914E+46</v>
      </c>
      <c r="KWF52" s="1847"/>
      <c r="KWG52" s="1847">
        <f t="shared" ref="KWG52" si="20393">-KWG51*$C$52</f>
        <v>-3.6780057077247611E+46</v>
      </c>
      <c r="KWH52" s="1847"/>
      <c r="KWI52" s="1847">
        <f t="shared" ref="KWI52" si="20394">-KWI51*$C$52</f>
        <v>-3.7699558504178798E+46</v>
      </c>
      <c r="KWJ52" s="1847"/>
      <c r="KWK52" s="1847">
        <f t="shared" ref="KWK52" si="20395">-KWK51*$C$52</f>
        <v>-3.8642047466783264E+46</v>
      </c>
      <c r="KWL52" s="1847"/>
      <c r="KWM52" s="1847">
        <f t="shared" ref="KWM52" si="20396">-KWM51*$C$52</f>
        <v>-3.9608098653452842E+46</v>
      </c>
      <c r="KWN52" s="1847"/>
      <c r="KWO52" s="1847">
        <f t="shared" ref="KWO52" si="20397">-KWO51*$C$52</f>
        <v>-4.0598301119789157E+46</v>
      </c>
      <c r="KWP52" s="1847"/>
      <c r="KWQ52" s="1847">
        <f t="shared" ref="KWQ52" si="20398">-KWQ51*$C$52</f>
        <v>-4.1613258647783883E+46</v>
      </c>
      <c r="KWR52" s="1847"/>
      <c r="KWS52" s="1847">
        <f t="shared" ref="KWS52" si="20399">-KWS51*$C$52</f>
        <v>-4.2653590113978475E+46</v>
      </c>
      <c r="KWT52" s="1847"/>
      <c r="KWU52" s="1847">
        <f t="shared" ref="KWU52" si="20400">-KWU51*$C$52</f>
        <v>-4.3719929866827931E+46</v>
      </c>
      <c r="KWV52" s="1847"/>
      <c r="KWW52" s="1847">
        <f t="shared" ref="KWW52" si="20401">-KWW51*$C$52</f>
        <v>-4.4812928113498627E+46</v>
      </c>
      <c r="KWX52" s="1847"/>
      <c r="KWY52" s="1847">
        <f t="shared" ref="KWY52" si="20402">-KWY51*$C$52</f>
        <v>-4.593325131633609E+46</v>
      </c>
      <c r="KWZ52" s="1847"/>
      <c r="KXA52" s="1847">
        <f t="shared" ref="KXA52" si="20403">-KXA51*$C$52</f>
        <v>-4.7081582599244492E+46</v>
      </c>
      <c r="KXB52" s="1847"/>
      <c r="KXC52" s="1847">
        <f t="shared" ref="KXC52" si="20404">-KXC51*$C$52</f>
        <v>-4.8258622164225602E+46</v>
      </c>
      <c r="KXD52" s="1847"/>
      <c r="KXE52" s="1847">
        <f t="shared" ref="KXE52" si="20405">-KXE51*$C$52</f>
        <v>-4.9465087718331241E+46</v>
      </c>
      <c r="KXF52" s="1847"/>
      <c r="KXG52" s="1847">
        <f t="shared" ref="KXG52" si="20406">-KXG51*$C$52</f>
        <v>-5.0701714911289516E+46</v>
      </c>
      <c r="KXH52" s="1847"/>
      <c r="KXI52" s="1847">
        <f t="shared" ref="KXI52" si="20407">-KXI51*$C$52</f>
        <v>-5.1969257784071746E+46</v>
      </c>
      <c r="KXJ52" s="1847"/>
      <c r="KXK52" s="1847">
        <f t="shared" ref="KXK52" si="20408">-KXK51*$C$52</f>
        <v>-5.3268489228673533E+46</v>
      </c>
      <c r="KXL52" s="1847"/>
      <c r="KXM52" s="1847">
        <f t="shared" ref="KXM52" si="20409">-KXM51*$C$52</f>
        <v>-5.4600201459390369E+46</v>
      </c>
      <c r="KXN52" s="1847"/>
      <c r="KXO52" s="1847">
        <f t="shared" ref="KXO52" si="20410">-KXO51*$C$52</f>
        <v>-5.5965206495875118E+46</v>
      </c>
      <c r="KXP52" s="1847"/>
      <c r="KXQ52" s="1847">
        <f t="shared" ref="KXQ52" si="20411">-KXQ51*$C$52</f>
        <v>-5.7364336658271988E+46</v>
      </c>
      <c r="KXR52" s="1847"/>
      <c r="KXS52" s="1847">
        <f t="shared" ref="KXS52" si="20412">-KXS51*$C$52</f>
        <v>-5.8798445074728779E+46</v>
      </c>
      <c r="KXT52" s="1847"/>
      <c r="KXU52" s="1847">
        <f t="shared" ref="KXU52" si="20413">-KXU51*$C$52</f>
        <v>-6.0268406201596996E+46</v>
      </c>
      <c r="KXV52" s="1847"/>
      <c r="KXW52" s="1847">
        <f t="shared" ref="KXW52" si="20414">-KXW51*$C$52</f>
        <v>-6.1775116356636913E+46</v>
      </c>
      <c r="KXX52" s="1847"/>
      <c r="KXY52" s="1847">
        <f t="shared" ref="KXY52" si="20415">-KXY51*$C$52</f>
        <v>-6.3319494265552831E+46</v>
      </c>
      <c r="KXZ52" s="1847"/>
      <c r="KYA52" s="1847">
        <f t="shared" ref="KYA52" si="20416">-KYA51*$C$52</f>
        <v>-6.4902481622191645E+46</v>
      </c>
      <c r="KYB52" s="1847"/>
      <c r="KYC52" s="1847">
        <f t="shared" ref="KYC52" si="20417">-KYC51*$C$52</f>
        <v>-6.6525043662746436E+46</v>
      </c>
      <c r="KYD52" s="1847"/>
      <c r="KYE52" s="1847">
        <f t="shared" ref="KYE52" si="20418">-KYE51*$C$52</f>
        <v>-6.8188169754315095E+46</v>
      </c>
      <c r="KYF52" s="1847"/>
      <c r="KYG52" s="1847">
        <f t="shared" ref="KYG52" si="20419">-KYG51*$C$52</f>
        <v>-6.989287399817297E+46</v>
      </c>
      <c r="KYH52" s="1847"/>
      <c r="KYI52" s="1847">
        <f t="shared" ref="KYI52" si="20420">-KYI51*$C$52</f>
        <v>-7.1640195848127288E+46</v>
      </c>
      <c r="KYJ52" s="1847"/>
      <c r="KYK52" s="1847">
        <f t="shared" ref="KYK52" si="20421">-KYK51*$C$52</f>
        <v>-7.3431200744330467E+46</v>
      </c>
      <c r="KYL52" s="1847"/>
      <c r="KYM52" s="1847">
        <f t="shared" ref="KYM52" si="20422">-KYM51*$C$52</f>
        <v>-7.5266980762938719E+46</v>
      </c>
      <c r="KYN52" s="1847"/>
      <c r="KYO52" s="1847">
        <f t="shared" ref="KYO52" si="20423">-KYO51*$C$52</f>
        <v>-7.7148655282012177E+46</v>
      </c>
      <c r="KYP52" s="1847"/>
      <c r="KYQ52" s="1847">
        <f t="shared" ref="KYQ52" si="20424">-KYQ51*$C$52</f>
        <v>-7.9077371664062474E+46</v>
      </c>
      <c r="KYR52" s="1847"/>
      <c r="KYS52" s="1847">
        <f t="shared" ref="KYS52" si="20425">-KYS51*$C$52</f>
        <v>-8.1054305955664031E+46</v>
      </c>
      <c r="KYT52" s="1847"/>
      <c r="KYU52" s="1847">
        <f t="shared" ref="KYU52" si="20426">-KYU51*$C$52</f>
        <v>-8.3080663604555625E+46</v>
      </c>
      <c r="KYV52" s="1847"/>
      <c r="KYW52" s="1847">
        <f t="shared" ref="KYW52" si="20427">-KYW51*$C$52</f>
        <v>-8.5157680194669507E+46</v>
      </c>
      <c r="KYX52" s="1847"/>
      <c r="KYY52" s="1847">
        <f t="shared" ref="KYY52" si="20428">-KYY51*$C$52</f>
        <v>-8.7286622199536241E+46</v>
      </c>
      <c r="KYZ52" s="1847"/>
      <c r="KZA52" s="1847">
        <f t="shared" ref="KZA52" si="20429">-KZA51*$C$52</f>
        <v>-8.9468787754524635E+46</v>
      </c>
      <c r="KZB52" s="1847"/>
      <c r="KZC52" s="1847">
        <f t="shared" ref="KZC52" si="20430">-KZC51*$C$52</f>
        <v>-9.1705507448387739E+46</v>
      </c>
      <c r="KZD52" s="1847"/>
      <c r="KZE52" s="1847">
        <f t="shared" ref="KZE52" si="20431">-KZE51*$C$52</f>
        <v>-9.3998145134597431E+46</v>
      </c>
      <c r="KZF52" s="1847"/>
      <c r="KZG52" s="1847">
        <f t="shared" ref="KZG52" si="20432">-KZG51*$C$52</f>
        <v>-9.6348098762962361E+46</v>
      </c>
      <c r="KZH52" s="1847"/>
      <c r="KZI52" s="1847">
        <f t="shared" ref="KZI52" si="20433">-KZI51*$C$52</f>
        <v>-9.875680123203641E+46</v>
      </c>
      <c r="KZJ52" s="1847"/>
      <c r="KZK52" s="1847">
        <f t="shared" ref="KZK52" si="20434">-KZK51*$C$52</f>
        <v>-1.0122572126283731E+47</v>
      </c>
      <c r="KZL52" s="1847"/>
      <c r="KZM52" s="1847">
        <f t="shared" ref="KZM52" si="20435">-KZM51*$C$52</f>
        <v>-1.0375636429440824E+47</v>
      </c>
      <c r="KZN52" s="1847"/>
      <c r="KZO52" s="1847">
        <f t="shared" ref="KZO52" si="20436">-KZO51*$C$52</f>
        <v>-1.0635027340176843E+47</v>
      </c>
      <c r="KZP52" s="1847"/>
      <c r="KZQ52" s="1847">
        <f t="shared" ref="KZQ52" si="20437">-KZQ51*$C$52</f>
        <v>-1.0900903023681263E+47</v>
      </c>
      <c r="KZR52" s="1847"/>
      <c r="KZS52" s="1847">
        <f t="shared" ref="KZS52" si="20438">-KZS51*$C$52</f>
        <v>-1.1173425599273294E+47</v>
      </c>
      <c r="KZT52" s="1847"/>
      <c r="KZU52" s="1847">
        <f t="shared" ref="KZU52" si="20439">-KZU51*$C$52</f>
        <v>-1.1452761239255125E+47</v>
      </c>
      <c r="KZV52" s="1847"/>
      <c r="KZW52" s="1847">
        <f t="shared" ref="KZW52" si="20440">-KZW51*$C$52</f>
        <v>-1.1739080270236503E+47</v>
      </c>
      <c r="KZX52" s="1847"/>
      <c r="KZY52" s="1847">
        <f t="shared" ref="KZY52" si="20441">-KZY51*$C$52</f>
        <v>-1.2032557276992414E+47</v>
      </c>
      <c r="KZZ52" s="1847"/>
      <c r="LAA52" s="1847">
        <f t="shared" ref="LAA52" si="20442">-LAA51*$C$52</f>
        <v>-1.2333371208917224E+47</v>
      </c>
      <c r="LAB52" s="1847"/>
      <c r="LAC52" s="1847">
        <f t="shared" ref="LAC52" si="20443">-LAC51*$C$52</f>
        <v>-1.2641705489140154E+47</v>
      </c>
      <c r="LAD52" s="1847"/>
      <c r="LAE52" s="1847">
        <f t="shared" ref="LAE52" si="20444">-LAE51*$C$52</f>
        <v>-1.2957748126368656E+47</v>
      </c>
      <c r="LAF52" s="1847"/>
      <c r="LAG52" s="1847">
        <f t="shared" ref="LAG52" si="20445">-LAG51*$C$52</f>
        <v>-1.3281691829527872E+47</v>
      </c>
      <c r="LAH52" s="1847"/>
      <c r="LAI52" s="1847">
        <f t="shared" ref="LAI52" si="20446">-LAI51*$C$52</f>
        <v>-1.3613734125266068E+47</v>
      </c>
      <c r="LAJ52" s="1847"/>
      <c r="LAK52" s="1847">
        <f t="shared" ref="LAK52" si="20447">-LAK51*$C$52</f>
        <v>-1.3954077478397719E+47</v>
      </c>
      <c r="LAL52" s="1847"/>
      <c r="LAM52" s="1847">
        <f t="shared" ref="LAM52" si="20448">-LAM51*$C$52</f>
        <v>-1.4302929415357661E+47</v>
      </c>
      <c r="LAN52" s="1847"/>
      <c r="LAO52" s="1847">
        <f t="shared" ref="LAO52" si="20449">-LAO51*$C$52</f>
        <v>-1.4660502650741601E+47</v>
      </c>
      <c r="LAP52" s="1847"/>
      <c r="LAQ52" s="1847">
        <f t="shared" ref="LAQ52" si="20450">-LAQ51*$C$52</f>
        <v>-1.5027015217010139E+47</v>
      </c>
      <c r="LAR52" s="1847"/>
      <c r="LAS52" s="1847">
        <f t="shared" ref="LAS52" si="20451">-LAS51*$C$52</f>
        <v>-1.5402690597435391E+47</v>
      </c>
      <c r="LAT52" s="1847"/>
      <c r="LAU52" s="1847">
        <f t="shared" ref="LAU52" si="20452">-LAU51*$C$52</f>
        <v>-1.5787757862371275E+47</v>
      </c>
      <c r="LAV52" s="1847"/>
      <c r="LAW52" s="1847">
        <f t="shared" ref="LAW52" si="20453">-LAW51*$C$52</f>
        <v>-1.6182451808930556E+47</v>
      </c>
      <c r="LAX52" s="1847"/>
      <c r="LAY52" s="1847">
        <f t="shared" ref="LAY52" si="20454">-LAY51*$C$52</f>
        <v>-1.6587013104153819E+47</v>
      </c>
      <c r="LAZ52" s="1847"/>
      <c r="LBA52" s="1847">
        <f t="shared" ref="LBA52" si="20455">-LBA51*$C$52</f>
        <v>-1.7001688431757662E+47</v>
      </c>
      <c r="LBB52" s="1847"/>
      <c r="LBC52" s="1847">
        <f t="shared" ref="LBC52" si="20456">-LBC51*$C$52</f>
        <v>-1.7426730642551602E+47</v>
      </c>
      <c r="LBD52" s="1847"/>
      <c r="LBE52" s="1847">
        <f t="shared" ref="LBE52" si="20457">-LBE51*$C$52</f>
        <v>-1.7862398908615391E+47</v>
      </c>
      <c r="LBF52" s="1847"/>
      <c r="LBG52" s="1847">
        <f t="shared" ref="LBG52" si="20458">-LBG51*$C$52</f>
        <v>-1.8308958881330772E+47</v>
      </c>
      <c r="LBH52" s="1847"/>
      <c r="LBI52" s="1847">
        <f t="shared" ref="LBI52" si="20459">-LBI51*$C$52</f>
        <v>-1.8766682853364039E+47</v>
      </c>
      <c r="LBJ52" s="1847"/>
      <c r="LBK52" s="1847">
        <f t="shared" ref="LBK52" si="20460">-LBK51*$C$52</f>
        <v>-1.9235849924698139E+47</v>
      </c>
      <c r="LBL52" s="1847"/>
      <c r="LBM52" s="1847">
        <f t="shared" ref="LBM52" si="20461">-LBM51*$C$52</f>
        <v>-1.9716746172815591E+47</v>
      </c>
      <c r="LBN52" s="1847"/>
      <c r="LBO52" s="1847">
        <f t="shared" ref="LBO52" si="20462">-LBO51*$C$52</f>
        <v>-2.0209664827135979E+47</v>
      </c>
      <c r="LBP52" s="1847"/>
      <c r="LBQ52" s="1847">
        <f t="shared" ref="LBQ52" si="20463">-LBQ51*$C$52</f>
        <v>-2.0714906447814378E+47</v>
      </c>
      <c r="LBR52" s="1847"/>
      <c r="LBS52" s="1847">
        <f t="shared" ref="LBS52" si="20464">-LBS51*$C$52</f>
        <v>-2.1232779109009737E+47</v>
      </c>
      <c r="LBT52" s="1847"/>
      <c r="LBU52" s="1847">
        <f t="shared" ref="LBU52" si="20465">-LBU51*$C$52</f>
        <v>-2.176359858673498E+47</v>
      </c>
      <c r="LBV52" s="1847"/>
      <c r="LBW52" s="1847">
        <f t="shared" ref="LBW52" si="20466">-LBW51*$C$52</f>
        <v>-2.2307688551403354E+47</v>
      </c>
      <c r="LBX52" s="1847"/>
      <c r="LBY52" s="1847">
        <f t="shared" ref="LBY52" si="20467">-LBY51*$C$52</f>
        <v>-2.2865380765188435E+47</v>
      </c>
      <c r="LBZ52" s="1847"/>
      <c r="LCA52" s="1847">
        <f t="shared" ref="LCA52" si="20468">-LCA51*$C$52</f>
        <v>-2.3437015284318144E+47</v>
      </c>
      <c r="LCB52" s="1847"/>
      <c r="LCC52" s="1847">
        <f t="shared" ref="LCC52" si="20469">-LCC51*$C$52</f>
        <v>-2.4022940666426095E+47</v>
      </c>
      <c r="LCD52" s="1847"/>
      <c r="LCE52" s="1847">
        <f t="shared" ref="LCE52" si="20470">-LCE51*$C$52</f>
        <v>-2.4623514183086746E+47</v>
      </c>
      <c r="LCF52" s="1847"/>
      <c r="LCG52" s="1847">
        <f t="shared" ref="LCG52" si="20471">-LCG51*$C$52</f>
        <v>-2.5239102037663911E+47</v>
      </c>
      <c r="LCH52" s="1847"/>
      <c r="LCI52" s="1847">
        <f t="shared" ref="LCI52" si="20472">-LCI51*$C$52</f>
        <v>-2.5870079588605506E+47</v>
      </c>
      <c r="LCJ52" s="1847"/>
      <c r="LCK52" s="1847">
        <f t="shared" ref="LCK52" si="20473">-LCK51*$C$52</f>
        <v>-2.6516831578320642E+47</v>
      </c>
      <c r="LCL52" s="1847"/>
      <c r="LCM52" s="1847">
        <f t="shared" ref="LCM52" si="20474">-LCM51*$C$52</f>
        <v>-2.7179752367778656E+47</v>
      </c>
      <c r="LCN52" s="1847"/>
      <c r="LCO52" s="1847">
        <f t="shared" ref="LCO52" si="20475">-LCO51*$C$52</f>
        <v>-2.7859246176973121E+47</v>
      </c>
      <c r="LCP52" s="1847"/>
      <c r="LCQ52" s="1847">
        <f t="shared" ref="LCQ52" si="20476">-LCQ51*$C$52</f>
        <v>-2.8555727331397445E+47</v>
      </c>
      <c r="LCR52" s="1847"/>
      <c r="LCS52" s="1847">
        <f t="shared" ref="LCS52" si="20477">-LCS51*$C$52</f>
        <v>-2.926962051468238E+47</v>
      </c>
      <c r="LCT52" s="1847"/>
      <c r="LCU52" s="1847">
        <f t="shared" ref="LCU52" si="20478">-LCU51*$C$52</f>
        <v>-3.0001361027549437E+47</v>
      </c>
      <c r="LCV52" s="1847"/>
      <c r="LCW52" s="1847">
        <f t="shared" ref="LCW52" si="20479">-LCW51*$C$52</f>
        <v>-3.0751395053238169E+47</v>
      </c>
      <c r="LCX52" s="1847"/>
      <c r="LCY52" s="1847">
        <f t="shared" ref="LCY52" si="20480">-LCY51*$C$52</f>
        <v>-3.1520179929569122E+47</v>
      </c>
      <c r="LCZ52" s="1847"/>
      <c r="LDA52" s="1847">
        <f t="shared" ref="LDA52" si="20481">-LDA51*$C$52</f>
        <v>-3.2308184427808349E+47</v>
      </c>
      <c r="LDB52" s="1847"/>
      <c r="LDC52" s="1847">
        <f t="shared" ref="LDC52" si="20482">-LDC51*$C$52</f>
        <v>-3.3115889038503554E+47</v>
      </c>
      <c r="LDD52" s="1847"/>
      <c r="LDE52" s="1847">
        <f t="shared" ref="LDE52" si="20483">-LDE51*$C$52</f>
        <v>-3.3943786264466139E+47</v>
      </c>
      <c r="LDF52" s="1847"/>
      <c r="LDG52" s="1847">
        <f t="shared" ref="LDG52" si="20484">-LDG51*$C$52</f>
        <v>-3.4792380921077791E+47</v>
      </c>
      <c r="LDH52" s="1847"/>
      <c r="LDI52" s="1847">
        <f t="shared" ref="LDI52" si="20485">-LDI51*$C$52</f>
        <v>-3.5662190444104732E+47</v>
      </c>
      <c r="LDJ52" s="1847"/>
      <c r="LDK52" s="1847">
        <f t="shared" ref="LDK52" si="20486">-LDK51*$C$52</f>
        <v>-3.6553745205207345E+47</v>
      </c>
      <c r="LDL52" s="1847"/>
      <c r="LDM52" s="1847">
        <f t="shared" ref="LDM52" si="20487">-LDM51*$C$52</f>
        <v>-3.7467588835337527E+47</v>
      </c>
      <c r="LDN52" s="1847"/>
      <c r="LDO52" s="1847">
        <f t="shared" ref="LDO52" si="20488">-LDO51*$C$52</f>
        <v>-3.8404278556220959E+47</v>
      </c>
      <c r="LDP52" s="1847"/>
      <c r="LDQ52" s="1847">
        <f t="shared" ref="LDQ52" si="20489">-LDQ51*$C$52</f>
        <v>-3.9364385520126481E+47</v>
      </c>
      <c r="LDR52" s="1847"/>
      <c r="LDS52" s="1847">
        <f t="shared" ref="LDS52" si="20490">-LDS51*$C$52</f>
        <v>-4.0348495158129636E+47</v>
      </c>
      <c r="LDT52" s="1847"/>
      <c r="LDU52" s="1847">
        <f t="shared" ref="LDU52" si="20491">-LDU51*$C$52</f>
        <v>-4.1357207537082874E+47</v>
      </c>
      <c r="LDV52" s="1847"/>
      <c r="LDW52" s="1847">
        <f t="shared" ref="LDW52" si="20492">-LDW51*$C$52</f>
        <v>-4.2391137725509941E+47</v>
      </c>
      <c r="LDX52" s="1847"/>
      <c r="LDY52" s="1847">
        <f t="shared" ref="LDY52" si="20493">-LDY51*$C$52</f>
        <v>-4.3450916168647682E+47</v>
      </c>
      <c r="LDZ52" s="1847"/>
      <c r="LEA52" s="1847">
        <f t="shared" ref="LEA52" si="20494">-LEA51*$C$52</f>
        <v>-4.4537189072863867E+47</v>
      </c>
      <c r="LEB52" s="1847"/>
      <c r="LEC52" s="1847">
        <f t="shared" ref="LEC52" si="20495">-LEC51*$C$52</f>
        <v>-4.5650618799685462E+47</v>
      </c>
      <c r="LED52" s="1847"/>
      <c r="LEE52" s="1847">
        <f t="shared" ref="LEE52" si="20496">-LEE51*$C$52</f>
        <v>-4.6791884269677592E+47</v>
      </c>
      <c r="LEF52" s="1847"/>
      <c r="LEG52" s="1847">
        <f t="shared" ref="LEG52" si="20497">-LEG51*$C$52</f>
        <v>-4.7961681376419527E+47</v>
      </c>
      <c r="LEH52" s="1847"/>
      <c r="LEI52" s="1847">
        <f t="shared" ref="LEI52" si="20498">-LEI51*$C$52</f>
        <v>-4.916072341083001E+47</v>
      </c>
      <c r="LEJ52" s="1847"/>
      <c r="LEK52" s="1847">
        <f t="shared" ref="LEK52" si="20499">-LEK51*$C$52</f>
        <v>-5.0389741496100754E+47</v>
      </c>
      <c r="LEL52" s="1847"/>
      <c r="LEM52" s="1847">
        <f t="shared" ref="LEM52" si="20500">-LEM51*$C$52</f>
        <v>-5.1649485033503264E+47</v>
      </c>
      <c r="LEN52" s="1847"/>
      <c r="LEO52" s="1847">
        <f t="shared" ref="LEO52" si="20501">-LEO51*$C$52</f>
        <v>-5.2940722159340839E+47</v>
      </c>
      <c r="LEP52" s="1847"/>
      <c r="LEQ52" s="1847">
        <f t="shared" ref="LEQ52" si="20502">-LEQ51*$C$52</f>
        <v>-5.4264240213324351E+47</v>
      </c>
      <c r="LER52" s="1847"/>
      <c r="LES52" s="1847">
        <f t="shared" ref="LES52" si="20503">-LES51*$C$52</f>
        <v>-5.5620846218657457E+47</v>
      </c>
      <c r="LET52" s="1847"/>
      <c r="LEU52" s="1847">
        <f t="shared" ref="LEU52" si="20504">-LEU51*$C$52</f>
        <v>-5.7011367374123886E+47</v>
      </c>
      <c r="LEV52" s="1847"/>
      <c r="LEW52" s="1847">
        <f t="shared" ref="LEW52" si="20505">-LEW51*$C$52</f>
        <v>-5.8436651558476977E+47</v>
      </c>
      <c r="LEX52" s="1847"/>
      <c r="LEY52" s="1847">
        <f t="shared" ref="LEY52" si="20506">-LEY51*$C$52</f>
        <v>-5.98975678474389E+47</v>
      </c>
      <c r="LEZ52" s="1847"/>
      <c r="LFA52" s="1847">
        <f t="shared" ref="LFA52" si="20507">-LFA51*$C$52</f>
        <v>-6.1395007043624865E+47</v>
      </c>
      <c r="LFB52" s="1847"/>
      <c r="LFC52" s="1847">
        <f t="shared" ref="LFC52" si="20508">-LFC51*$C$52</f>
        <v>-6.292988221971548E+47</v>
      </c>
      <c r="LFD52" s="1847"/>
      <c r="LFE52" s="1847">
        <f t="shared" ref="LFE52" si="20509">-LFE51*$C$52</f>
        <v>-6.4503129275208358E+47</v>
      </c>
      <c r="LFF52" s="1847"/>
      <c r="LFG52" s="1847">
        <f t="shared" ref="LFG52" si="20510">-LFG51*$C$52</f>
        <v>-6.6115707507088563E+47</v>
      </c>
      <c r="LFH52" s="1847"/>
      <c r="LFI52" s="1847">
        <f t="shared" ref="LFI52" si="20511">-LFI51*$C$52</f>
        <v>-6.7768600194765771E+47</v>
      </c>
      <c r="LFJ52" s="1847"/>
      <c r="LFK52" s="1847">
        <f t="shared" ref="LFK52" si="20512">-LFK51*$C$52</f>
        <v>-6.946281519963491E+47</v>
      </c>
      <c r="LFL52" s="1847"/>
      <c r="LFM52" s="1847">
        <f t="shared" ref="LFM52" si="20513">-LFM51*$C$52</f>
        <v>-7.1199385579625775E+47</v>
      </c>
      <c r="LFN52" s="1847"/>
      <c r="LFO52" s="1847">
        <f t="shared" ref="LFO52" si="20514">-LFO51*$C$52</f>
        <v>-7.2979370219116416E+47</v>
      </c>
      <c r="LFP52" s="1847"/>
      <c r="LFQ52" s="1847">
        <f t="shared" ref="LFQ52" si="20515">-LFQ51*$C$52</f>
        <v>-7.4803854474594315E+47</v>
      </c>
      <c r="LFR52" s="1847"/>
      <c r="LFS52" s="1847">
        <f t="shared" ref="LFS52" si="20516">-LFS51*$C$52</f>
        <v>-7.6673950836459172E+47</v>
      </c>
      <c r="LFT52" s="1847"/>
      <c r="LFU52" s="1847">
        <f t="shared" ref="LFU52" si="20517">-LFU51*$C$52</f>
        <v>-7.8590799607370648E+47</v>
      </c>
      <c r="LFV52" s="1847"/>
      <c r="LFW52" s="1847">
        <f t="shared" ref="LFW52" si="20518">-LFW51*$C$52</f>
        <v>-8.0555569597554908E+47</v>
      </c>
      <c r="LFX52" s="1847"/>
      <c r="LFY52" s="1847">
        <f t="shared" ref="LFY52" si="20519">-LFY51*$C$52</f>
        <v>-8.2569458837493767E+47</v>
      </c>
      <c r="LFZ52" s="1847"/>
      <c r="LGA52" s="1847">
        <f t="shared" ref="LGA52" si="20520">-LGA51*$C$52</f>
        <v>-8.4633695308431098E+47</v>
      </c>
      <c r="LGB52" s="1847"/>
      <c r="LGC52" s="1847">
        <f t="shared" ref="LGC52" si="20521">-LGC51*$C$52</f>
        <v>-8.6749537691141869E+47</v>
      </c>
      <c r="LGD52" s="1847"/>
      <c r="LGE52" s="1847">
        <f t="shared" ref="LGE52" si="20522">-LGE51*$C$52</f>
        <v>-8.8918276133420409E+47</v>
      </c>
      <c r="LGF52" s="1847"/>
      <c r="LGG52" s="1847">
        <f t="shared" ref="LGG52" si="20523">-LGG51*$C$52</f>
        <v>-9.1141233036755907E+47</v>
      </c>
      <c r="LGH52" s="1847"/>
      <c r="LGI52" s="1847">
        <f t="shared" ref="LGI52" si="20524">-LGI51*$C$52</f>
        <v>-9.3419763862674792E+47</v>
      </c>
      <c r="LGJ52" s="1847"/>
      <c r="LGK52" s="1847">
        <f t="shared" ref="LGK52" si="20525">-LGK51*$C$52</f>
        <v>-9.5755257959241646E+47</v>
      </c>
      <c r="LGL52" s="1847"/>
      <c r="LGM52" s="1847">
        <f t="shared" ref="LGM52" si="20526">-LGM51*$C$52</f>
        <v>-9.8149139408222685E+47</v>
      </c>
      <c r="LGN52" s="1847"/>
      <c r="LGO52" s="1847">
        <f t="shared" ref="LGO52" si="20527">-LGO51*$C$52</f>
        <v>-1.0060286789342824E+48</v>
      </c>
      <c r="LGP52" s="1847"/>
      <c r="LGQ52" s="1847">
        <f t="shared" ref="LGQ52" si="20528">-LGQ51*$C$52</f>
        <v>-1.0311793959076394E+48</v>
      </c>
      <c r="LGR52" s="1847"/>
      <c r="LGS52" s="1847">
        <f t="shared" ref="LGS52" si="20529">-LGS51*$C$52</f>
        <v>-1.0569588808053304E+48</v>
      </c>
      <c r="LGT52" s="1847"/>
      <c r="LGU52" s="1847">
        <f t="shared" ref="LGU52" si="20530">-LGU51*$C$52</f>
        <v>-1.0833828528254636E+48</v>
      </c>
      <c r="LGV52" s="1847"/>
      <c r="LGW52" s="1847">
        <f t="shared" ref="LGW52" si="20531">-LGW51*$C$52</f>
        <v>-1.1104674241461001E+48</v>
      </c>
      <c r="LGX52" s="1847"/>
      <c r="LGY52" s="1847">
        <f t="shared" ref="LGY52" si="20532">-LGY51*$C$52</f>
        <v>-1.1382291097497525E+48</v>
      </c>
      <c r="LGZ52" s="1847"/>
      <c r="LHA52" s="1847">
        <f t="shared" ref="LHA52" si="20533">-LHA51*$C$52</f>
        <v>-1.1666848374934961E+48</v>
      </c>
      <c r="LHB52" s="1847"/>
      <c r="LHC52" s="1847">
        <f t="shared" ref="LHC52" si="20534">-LHC51*$C$52</f>
        <v>-1.1958519584308335E+48</v>
      </c>
      <c r="LHD52" s="1847"/>
      <c r="LHE52" s="1847">
        <f t="shared" ref="LHE52" si="20535">-LHE51*$C$52</f>
        <v>-1.2257482573916041E+48</v>
      </c>
      <c r="LHF52" s="1847"/>
      <c r="LHG52" s="1847">
        <f t="shared" ref="LHG52" si="20536">-LHG51*$C$52</f>
        <v>-1.2563919638263941E+48</v>
      </c>
      <c r="LHH52" s="1847"/>
      <c r="LHI52" s="1847">
        <f t="shared" ref="LHI52" si="20537">-LHI51*$C$52</f>
        <v>-1.2878017629220538E+48</v>
      </c>
      <c r="LHJ52" s="1847"/>
      <c r="LHK52" s="1847">
        <f t="shared" ref="LHK52" si="20538">-LHK51*$C$52</f>
        <v>-1.319996806995105E+48</v>
      </c>
      <c r="LHL52" s="1847"/>
      <c r="LHM52" s="1847">
        <f t="shared" ref="LHM52" si="20539">-LHM51*$C$52</f>
        <v>-1.3529967271699825E+48</v>
      </c>
      <c r="LHN52" s="1847"/>
      <c r="LHO52" s="1847">
        <f t="shared" ref="LHO52" si="20540">-LHO51*$C$52</f>
        <v>-1.386821645349232E+48</v>
      </c>
      <c r="LHP52" s="1847"/>
      <c r="LHQ52" s="1847">
        <f t="shared" ref="LHQ52" si="20541">-LHQ51*$C$52</f>
        <v>-1.4214921864829626E+48</v>
      </c>
      <c r="LHR52" s="1847"/>
      <c r="LHS52" s="1847">
        <f t="shared" ref="LHS52" si="20542">-LHS51*$C$52</f>
        <v>-1.4570294911450366E+48</v>
      </c>
      <c r="LHT52" s="1847"/>
      <c r="LHU52" s="1847">
        <f t="shared" ref="LHU52" si="20543">-LHU51*$C$52</f>
        <v>-1.4934552284236623E+48</v>
      </c>
      <c r="LHV52" s="1847"/>
      <c r="LHW52" s="1847">
        <f t="shared" ref="LHW52" si="20544">-LHW51*$C$52</f>
        <v>-1.5307916091342538E+48</v>
      </c>
      <c r="LHX52" s="1847"/>
      <c r="LHY52" s="1847">
        <f t="shared" ref="LHY52" si="20545">-LHY51*$C$52</f>
        <v>-1.56906139936261E+48</v>
      </c>
      <c r="LHZ52" s="1847"/>
      <c r="LIA52" s="1847">
        <f t="shared" ref="LIA52" si="20546">-LIA51*$C$52</f>
        <v>-1.6082879343466751E+48</v>
      </c>
      <c r="LIB52" s="1847"/>
      <c r="LIC52" s="1847">
        <f t="shared" ref="LIC52" si="20547">-LIC51*$C$52</f>
        <v>-1.6484951327053419E+48</v>
      </c>
      <c r="LID52" s="1847"/>
      <c r="LIE52" s="1847">
        <f t="shared" ref="LIE52" si="20548">-LIE51*$C$52</f>
        <v>-1.6897075110229754E+48</v>
      </c>
      <c r="LIF52" s="1847"/>
      <c r="LIG52" s="1847">
        <f t="shared" ref="LIG52" si="20549">-LIG51*$C$52</f>
        <v>-1.7319501987985495E+48</v>
      </c>
      <c r="LIH52" s="1847"/>
      <c r="LII52" s="1847">
        <f t="shared" ref="LII52" si="20550">-LII51*$C$52</f>
        <v>-1.7752489537685132E+48</v>
      </c>
      <c r="LIJ52" s="1847"/>
      <c r="LIK52" s="1847">
        <f t="shared" ref="LIK52" si="20551">-LIK51*$C$52</f>
        <v>-1.8196301776127258E+48</v>
      </c>
      <c r="LIL52" s="1847"/>
      <c r="LIM52" s="1847">
        <f t="shared" ref="LIM52" si="20552">-LIM51*$C$52</f>
        <v>-1.8651209320530438E+48</v>
      </c>
      <c r="LIN52" s="1847"/>
      <c r="LIO52" s="1847">
        <f t="shared" ref="LIO52" si="20553">-LIO51*$C$52</f>
        <v>-1.9117489553543697E+48</v>
      </c>
      <c r="LIP52" s="1847"/>
      <c r="LIQ52" s="1847">
        <f t="shared" ref="LIQ52" si="20554">-LIQ51*$C$52</f>
        <v>-1.9595426792382287E+48</v>
      </c>
      <c r="LIR52" s="1847"/>
      <c r="LIS52" s="1847">
        <f t="shared" ref="LIS52" si="20555">-LIS51*$C$52</f>
        <v>-2.0085312462191841E+48</v>
      </c>
      <c r="LIT52" s="1847"/>
      <c r="LIU52" s="1847">
        <f t="shared" ref="LIU52" si="20556">-LIU51*$C$52</f>
        <v>-2.0587445273746635E+48</v>
      </c>
      <c r="LIV52" s="1847"/>
      <c r="LIW52" s="1847">
        <f t="shared" ref="LIW52" si="20557">-LIW51*$C$52</f>
        <v>-2.11021314055903E+48</v>
      </c>
      <c r="LIX52" s="1847"/>
      <c r="LIY52" s="1847">
        <f t="shared" ref="LIY52" si="20558">-LIY51*$C$52</f>
        <v>-2.1629684690730055E+48</v>
      </c>
      <c r="LIZ52" s="1847"/>
      <c r="LJA52" s="1847">
        <f t="shared" ref="LJA52" si="20559">-LJA51*$C$52</f>
        <v>-2.2170426807998304E+48</v>
      </c>
      <c r="LJB52" s="1847"/>
      <c r="LJC52" s="1847">
        <f t="shared" ref="LJC52" si="20560">-LJC51*$C$52</f>
        <v>-2.2724687478198259E+48</v>
      </c>
      <c r="LJD52" s="1847"/>
      <c r="LJE52" s="1847">
        <f t="shared" ref="LJE52" si="20561">-LJE51*$C$52</f>
        <v>-2.3292804665153213E+48</v>
      </c>
      <c r="LJF52" s="1847"/>
      <c r="LJG52" s="1847">
        <f t="shared" ref="LJG52" si="20562">-LJG51*$C$52</f>
        <v>-2.387512478178204E+48</v>
      </c>
      <c r="LJH52" s="1847"/>
      <c r="LJI52" s="1847">
        <f t="shared" ref="LJI52" si="20563">-LJI51*$C$52</f>
        <v>-2.447200290132659E+48</v>
      </c>
      <c r="LJJ52" s="1847"/>
      <c r="LJK52" s="1847">
        <f t="shared" ref="LJK52" si="20564">-LJK51*$C$52</f>
        <v>-2.5083802973859752E+48</v>
      </c>
      <c r="LJL52" s="1847"/>
      <c r="LJM52" s="1847">
        <f t="shared" ref="LJM52" si="20565">-LJM51*$C$52</f>
        <v>-2.5710898048206245E+48</v>
      </c>
      <c r="LJN52" s="1847"/>
      <c r="LJO52" s="1847">
        <f t="shared" ref="LJO52" si="20566">-LJO51*$C$52</f>
        <v>-2.6353670499411398E+48</v>
      </c>
      <c r="LJP52" s="1847"/>
      <c r="LJQ52" s="1847">
        <f t="shared" ref="LJQ52" si="20567">-LJQ51*$C$52</f>
        <v>-2.701251226189668E+48</v>
      </c>
      <c r="LJR52" s="1847"/>
      <c r="LJS52" s="1847">
        <f t="shared" ref="LJS52" si="20568">-LJS51*$C$52</f>
        <v>-2.7687825068444095E+48</v>
      </c>
      <c r="LJT52" s="1847"/>
      <c r="LJU52" s="1847">
        <f t="shared" ref="LJU52" si="20569">-LJU51*$C$52</f>
        <v>-2.8380020695155193E+48</v>
      </c>
      <c r="LJV52" s="1847"/>
      <c r="LJW52" s="1847">
        <f t="shared" ref="LJW52" si="20570">-LJW51*$C$52</f>
        <v>-2.9089521212534072E+48</v>
      </c>
      <c r="LJX52" s="1847"/>
      <c r="LJY52" s="1847">
        <f t="shared" ref="LJY52" si="20571">-LJY51*$C$52</f>
        <v>-2.9816759242847423E+48</v>
      </c>
      <c r="LJZ52" s="1847"/>
      <c r="LKA52" s="1847">
        <f t="shared" ref="LKA52" si="20572">-LKA51*$C$52</f>
        <v>-3.0562178223918605E+48</v>
      </c>
      <c r="LKB52" s="1847"/>
      <c r="LKC52" s="1847">
        <f t="shared" ref="LKC52" si="20573">-LKC51*$C$52</f>
        <v>-3.1326232679516566E+48</v>
      </c>
      <c r="LKD52" s="1847"/>
      <c r="LKE52" s="1847">
        <f t="shared" ref="LKE52" si="20574">-LKE51*$C$52</f>
        <v>-3.2109388496504474E+48</v>
      </c>
      <c r="LKF52" s="1847"/>
      <c r="LKG52" s="1847">
        <f t="shared" ref="LKG52" si="20575">-LKG51*$C$52</f>
        <v>-3.2912123208917086E+48</v>
      </c>
      <c r="LKH52" s="1847"/>
      <c r="LKI52" s="1847">
        <f t="shared" ref="LKI52" si="20576">-LKI51*$C$52</f>
        <v>-3.3734926289140012E+48</v>
      </c>
      <c r="LKJ52" s="1847"/>
      <c r="LKK52" s="1847">
        <f t="shared" ref="LKK52" si="20577">-LKK51*$C$52</f>
        <v>-3.4578299446368507E+48</v>
      </c>
      <c r="LKL52" s="1847"/>
      <c r="LKM52" s="1847">
        <f t="shared" ref="LKM52" si="20578">-LKM51*$C$52</f>
        <v>-3.5442756932527718E+48</v>
      </c>
      <c r="LKN52" s="1847"/>
      <c r="LKO52" s="1847">
        <f t="shared" ref="LKO52" si="20579">-LKO51*$C$52</f>
        <v>-3.6328825855840905E+48</v>
      </c>
      <c r="LKP52" s="1847"/>
      <c r="LKQ52" s="1847">
        <f t="shared" ref="LKQ52" si="20580">-LKQ51*$C$52</f>
        <v>-3.7237046502236924E+48</v>
      </c>
      <c r="LKR52" s="1847"/>
      <c r="LKS52" s="1847">
        <f t="shared" ref="LKS52" si="20581">-LKS51*$C$52</f>
        <v>-3.8167972664792846E+48</v>
      </c>
      <c r="LKT52" s="1847"/>
      <c r="LKU52" s="1847">
        <f t="shared" ref="LKU52" si="20582">-LKU51*$C$52</f>
        <v>-3.9122171981412667E+48</v>
      </c>
      <c r="LKV52" s="1847"/>
      <c r="LKW52" s="1847">
        <f t="shared" ref="LKW52" si="20583">-LKW51*$C$52</f>
        <v>-4.0100226280947978E+48</v>
      </c>
      <c r="LKX52" s="1847"/>
      <c r="LKY52" s="1847">
        <f t="shared" ref="LKY52" si="20584">-LKY51*$C$52</f>
        <v>-4.1102731937971674E+48</v>
      </c>
      <c r="LKZ52" s="1847"/>
      <c r="LLA52" s="1847">
        <f t="shared" ref="LLA52" si="20585">-LLA51*$C$52</f>
        <v>-4.2130300236420963E+48</v>
      </c>
      <c r="LLB52" s="1847"/>
      <c r="LLC52" s="1847">
        <f t="shared" ref="LLC52" si="20586">-LLC51*$C$52</f>
        <v>-4.3183557742331484E+48</v>
      </c>
      <c r="LLD52" s="1847"/>
      <c r="LLE52" s="1847">
        <f t="shared" ref="LLE52" si="20587">-LLE51*$C$52</f>
        <v>-4.4263146685889765E+48</v>
      </c>
      <c r="LLF52" s="1847"/>
      <c r="LLG52" s="1847">
        <f t="shared" ref="LLG52" si="20588">-LLG51*$C$52</f>
        <v>-4.5369725353037006E+48</v>
      </c>
      <c r="LLH52" s="1847"/>
      <c r="LLI52" s="1847">
        <f t="shared" ref="LLI52" si="20589">-LLI51*$C$52</f>
        <v>-4.6503968486862928E+48</v>
      </c>
      <c r="LLJ52" s="1847"/>
      <c r="LLK52" s="1847">
        <f t="shared" ref="LLK52" si="20590">-LLK51*$C$52</f>
        <v>-4.7666567699034499E+48</v>
      </c>
      <c r="LLL52" s="1847"/>
      <c r="LLM52" s="1847">
        <f t="shared" ref="LLM52" si="20591">-LLM51*$C$52</f>
        <v>-4.8858231891510356E+48</v>
      </c>
      <c r="LLN52" s="1847"/>
      <c r="LLO52" s="1847">
        <f t="shared" ref="LLO52" si="20592">-LLO51*$C$52</f>
        <v>-5.0079687688798112E+48</v>
      </c>
      <c r="LLP52" s="1847"/>
      <c r="LLQ52" s="1847">
        <f t="shared" ref="LLQ52" si="20593">-LLQ51*$C$52</f>
        <v>-5.1331679881018057E+48</v>
      </c>
      <c r="LLR52" s="1847"/>
      <c r="LLS52" s="1847">
        <f t="shared" ref="LLS52" si="20594">-LLS51*$C$52</f>
        <v>-5.2614971878043502E+48</v>
      </c>
      <c r="LLT52" s="1847"/>
      <c r="LLU52" s="1847">
        <f t="shared" ref="LLU52" si="20595">-LLU51*$C$52</f>
        <v>-5.3930346174994586E+48</v>
      </c>
      <c r="LLV52" s="1847"/>
      <c r="LLW52" s="1847">
        <f t="shared" ref="LLW52" si="20596">-LLW51*$C$52</f>
        <v>-5.5278604829369448E+48</v>
      </c>
      <c r="LLX52" s="1847"/>
      <c r="LLY52" s="1847">
        <f t="shared" ref="LLY52" si="20597">-LLY51*$C$52</f>
        <v>-5.6660569950103677E+48</v>
      </c>
      <c r="LLZ52" s="1847"/>
      <c r="LMA52" s="1847">
        <f t="shared" ref="LMA52" si="20598">-LMA51*$C$52</f>
        <v>-5.8077084198856266E+48</v>
      </c>
      <c r="LMB52" s="1847"/>
      <c r="LMC52" s="1847">
        <f t="shared" ref="LMC52" si="20599">-LMC51*$C$52</f>
        <v>-5.9529011303827665E+48</v>
      </c>
      <c r="LMD52" s="1847"/>
      <c r="LME52" s="1847">
        <f t="shared" ref="LME52" si="20600">-LME51*$C$52</f>
        <v>-6.1017236586423358E+48</v>
      </c>
      <c r="LMF52" s="1847"/>
      <c r="LMG52" s="1847">
        <f t="shared" ref="LMG52" si="20601">-LMG51*$C$52</f>
        <v>-6.254266750108394E+48</v>
      </c>
      <c r="LMH52" s="1847"/>
      <c r="LMI52" s="1847">
        <f t="shared" ref="LMI52" si="20602">-LMI51*$C$52</f>
        <v>-6.4106234188611038E+48</v>
      </c>
      <c r="LMJ52" s="1847"/>
      <c r="LMK52" s="1847">
        <f t="shared" ref="LMK52" si="20603">-LMK51*$C$52</f>
        <v>-6.5708890043326304E+48</v>
      </c>
      <c r="LML52" s="1847"/>
      <c r="LMM52" s="1847">
        <f t="shared" ref="LMM52" si="20604">-LMM51*$C$52</f>
        <v>-6.7351612294409456E+48</v>
      </c>
      <c r="LMN52" s="1847"/>
      <c r="LMO52" s="1847">
        <f t="shared" ref="LMO52" si="20605">-LMO51*$C$52</f>
        <v>-6.9035402601769684E+48</v>
      </c>
      <c r="LMP52" s="1847"/>
      <c r="LMQ52" s="1847">
        <f t="shared" ref="LMQ52" si="20606">-LMQ51*$C$52</f>
        <v>-7.0761287666813917E+48</v>
      </c>
      <c r="LMR52" s="1847"/>
      <c r="LMS52" s="1847">
        <f t="shared" ref="LMS52" si="20607">-LMS51*$C$52</f>
        <v>-7.2530319858484263E+48</v>
      </c>
      <c r="LMT52" s="1847"/>
      <c r="LMU52" s="1847">
        <f t="shared" ref="LMU52" si="20608">-LMU51*$C$52</f>
        <v>-7.4343577854946369E+48</v>
      </c>
      <c r="LMV52" s="1847"/>
      <c r="LMW52" s="1847">
        <f t="shared" ref="LMW52" si="20609">-LMW51*$C$52</f>
        <v>-7.6202167301320016E+48</v>
      </c>
      <c r="LMX52" s="1847"/>
      <c r="LMY52" s="1847">
        <f t="shared" ref="LMY52" si="20610">-LMY51*$C$52</f>
        <v>-7.8107221483853015E+48</v>
      </c>
      <c r="LMZ52" s="1847"/>
      <c r="LNA52" s="1847">
        <f t="shared" ref="LNA52" si="20611">-LNA51*$C$52</f>
        <v>-8.0059902020949333E+48</v>
      </c>
      <c r="LNB52" s="1847"/>
      <c r="LNC52" s="1847">
        <f t="shared" ref="LNC52" si="20612">-LNC51*$C$52</f>
        <v>-8.206139957147306E+48</v>
      </c>
      <c r="LND52" s="1847"/>
      <c r="LNE52" s="1847">
        <f t="shared" ref="LNE52" si="20613">-LNE51*$C$52</f>
        <v>-8.4112934560759875E+48</v>
      </c>
      <c r="LNF52" s="1847"/>
      <c r="LNG52" s="1847">
        <f t="shared" ref="LNG52" si="20614">-LNG51*$C$52</f>
        <v>-8.6215757924778866E+48</v>
      </c>
      <c r="LNH52" s="1847"/>
      <c r="LNI52" s="1847">
        <f t="shared" ref="LNI52" si="20615">-LNI51*$C$52</f>
        <v>-8.8371151872898328E+48</v>
      </c>
      <c r="LNJ52" s="1847"/>
      <c r="LNK52" s="1847">
        <f t="shared" ref="LNK52" si="20616">-LNK51*$C$52</f>
        <v>-9.0580430669720772E+48</v>
      </c>
      <c r="LNL52" s="1847"/>
      <c r="LNM52" s="1847">
        <f t="shared" ref="LNM52" si="20617">-LNM51*$C$52</f>
        <v>-9.2844941436463789E+48</v>
      </c>
      <c r="LNN52" s="1847"/>
      <c r="LNO52" s="1847">
        <f t="shared" ref="LNO52" si="20618">-LNO51*$C$52</f>
        <v>-9.5166064972375372E+48</v>
      </c>
      <c r="LNP52" s="1847"/>
      <c r="LNQ52" s="1847">
        <f t="shared" ref="LNQ52" si="20619">-LNQ51*$C$52</f>
        <v>-9.7545216596684744E+48</v>
      </c>
      <c r="LNR52" s="1847"/>
      <c r="LNS52" s="1847">
        <f t="shared" ref="LNS52" si="20620">-LNS51*$C$52</f>
        <v>-9.9983847011601851E+48</v>
      </c>
      <c r="LNT52" s="1847"/>
      <c r="LNU52" s="1847">
        <f t="shared" ref="LNU52" si="20621">-LNU51*$C$52</f>
        <v>-1.0248344318689189E+49</v>
      </c>
      <c r="LNV52" s="1847"/>
      <c r="LNW52" s="1847">
        <f t="shared" ref="LNW52" si="20622">-LNW51*$C$52</f>
        <v>-1.0504552926656418E+49</v>
      </c>
      <c r="LNX52" s="1847"/>
      <c r="LNY52" s="1847">
        <f t="shared" ref="LNY52" si="20623">-LNY51*$C$52</f>
        <v>-1.0767166749822827E+49</v>
      </c>
      <c r="LNZ52" s="1847"/>
      <c r="LOA52" s="1847">
        <f t="shared" ref="LOA52" si="20624">-LOA51*$C$52</f>
        <v>-1.1036345918568397E+49</v>
      </c>
      <c r="LOB52" s="1847"/>
      <c r="LOC52" s="1847">
        <f t="shared" ref="LOC52" si="20625">-LOC51*$C$52</f>
        <v>-1.1312254566532606E+49</v>
      </c>
      <c r="LOD52" s="1847"/>
      <c r="LOE52" s="1847">
        <f t="shared" ref="LOE52" si="20626">-LOE51*$C$52</f>
        <v>-1.159506093069592E+49</v>
      </c>
      <c r="LOF52" s="1847"/>
      <c r="LOG52" s="1847">
        <f t="shared" ref="LOG52" si="20627">-LOG51*$C$52</f>
        <v>-1.1884937453963318E+49</v>
      </c>
      <c r="LOH52" s="1847"/>
      <c r="LOI52" s="1847">
        <f t="shared" ref="LOI52" si="20628">-LOI51*$C$52</f>
        <v>-1.2182060890312399E+49</v>
      </c>
      <c r="LOJ52" s="1847"/>
      <c r="LOK52" s="1847">
        <f t="shared" ref="LOK52" si="20629">-LOK51*$C$52</f>
        <v>-1.2486612412570208E+49</v>
      </c>
      <c r="LOL52" s="1847"/>
      <c r="LOM52" s="1847">
        <f t="shared" ref="LOM52" si="20630">-LOM51*$C$52</f>
        <v>-1.2798777722884462E+49</v>
      </c>
      <c r="LON52" s="1847"/>
      <c r="LOO52" s="1847">
        <f t="shared" ref="LOO52" si="20631">-LOO51*$C$52</f>
        <v>-1.3118747165956573E+49</v>
      </c>
      <c r="LOP52" s="1847"/>
      <c r="LOQ52" s="1847">
        <f t="shared" ref="LOQ52" si="20632">-LOQ51*$C$52</f>
        <v>-1.3446715845105485E+49</v>
      </c>
      <c r="LOR52" s="1847"/>
      <c r="LOS52" s="1847">
        <f t="shared" ref="LOS52" si="20633">-LOS51*$C$52</f>
        <v>-1.378288374123312E+49</v>
      </c>
      <c r="LOT52" s="1847"/>
      <c r="LOU52" s="1847">
        <f t="shared" ref="LOU52" si="20634">-LOU51*$C$52</f>
        <v>-1.4127455834763947E+49</v>
      </c>
      <c r="LOV52" s="1847"/>
      <c r="LOW52" s="1847">
        <f t="shared" ref="LOW52" si="20635">-LOW51*$C$52</f>
        <v>-1.4480642230633045E+49</v>
      </c>
      <c r="LOX52" s="1847"/>
      <c r="LOY52" s="1847">
        <f t="shared" ref="LOY52" si="20636">-LOY51*$C$52</f>
        <v>-1.4842658286398869E+49</v>
      </c>
      <c r="LOZ52" s="1847"/>
      <c r="LPA52" s="1847">
        <f t="shared" ref="LPA52" si="20637">-LPA51*$C$52</f>
        <v>-1.521372474355884E+49</v>
      </c>
      <c r="LPB52" s="1847"/>
      <c r="LPC52" s="1847">
        <f t="shared" ref="LPC52" si="20638">-LPC51*$C$52</f>
        <v>-1.5594067862147808E+49</v>
      </c>
      <c r="LPD52" s="1847"/>
      <c r="LPE52" s="1847">
        <f t="shared" ref="LPE52" si="20639">-LPE51*$C$52</f>
        <v>-1.5983919558701502E+49</v>
      </c>
      <c r="LPF52" s="1847"/>
      <c r="LPG52" s="1847">
        <f t="shared" ref="LPG52" si="20640">-LPG51*$C$52</f>
        <v>-1.6383517547669039E+49</v>
      </c>
      <c r="LPH52" s="1847"/>
      <c r="LPI52" s="1847">
        <f t="shared" ref="LPI52" si="20641">-LPI51*$C$52</f>
        <v>-1.6793105486360763E+49</v>
      </c>
      <c r="LPJ52" s="1847"/>
      <c r="LPK52" s="1847">
        <f t="shared" ref="LPK52" si="20642">-LPK51*$C$52</f>
        <v>-1.721293312351978E+49</v>
      </c>
      <c r="LPL52" s="1847"/>
      <c r="LPM52" s="1847">
        <f t="shared" ref="LPM52" si="20643">-LPM51*$C$52</f>
        <v>-1.7643256451607774E+49</v>
      </c>
      <c r="LPN52" s="1847"/>
      <c r="LPO52" s="1847">
        <f t="shared" ref="LPO52" si="20644">-LPO51*$C$52</f>
        <v>-1.8084337862897967E+49</v>
      </c>
      <c r="LPP52" s="1847"/>
      <c r="LPQ52" s="1847">
        <f t="shared" ref="LPQ52" si="20645">-LPQ51*$C$52</f>
        <v>-1.8536446309470415E+49</v>
      </c>
      <c r="LPR52" s="1847"/>
      <c r="LPS52" s="1847">
        <f t="shared" ref="LPS52" si="20646">-LPS51*$C$52</f>
        <v>-1.8999857467207174E+49</v>
      </c>
      <c r="LPT52" s="1847"/>
      <c r="LPU52" s="1847">
        <f t="shared" ref="LPU52" si="20647">-LPU51*$C$52</f>
        <v>-1.9474853903887352E+49</v>
      </c>
      <c r="LPV52" s="1847"/>
      <c r="LPW52" s="1847">
        <f t="shared" ref="LPW52" si="20648">-LPW51*$C$52</f>
        <v>-1.9961725251484534E+49</v>
      </c>
      <c r="LPX52" s="1847"/>
      <c r="LPY52" s="1847">
        <f t="shared" ref="LPY52" si="20649">-LPY51*$C$52</f>
        <v>-2.0460768382771646E+49</v>
      </c>
      <c r="LPZ52" s="1847"/>
      <c r="LQA52" s="1847">
        <f t="shared" ref="LQA52" si="20650">-LQA51*$C$52</f>
        <v>-2.0972287592340936E+49</v>
      </c>
      <c r="LQB52" s="1847"/>
      <c r="LQC52" s="1847">
        <f t="shared" ref="LQC52" si="20651">-LQC51*$C$52</f>
        <v>-2.1496594782149458E+49</v>
      </c>
      <c r="LQD52" s="1847"/>
      <c r="LQE52" s="1847">
        <f t="shared" ref="LQE52" si="20652">-LQE51*$C$52</f>
        <v>-2.2034009651703194E+49</v>
      </c>
      <c r="LQF52" s="1847"/>
      <c r="LQG52" s="1847">
        <f t="shared" ref="LQG52" si="20653">-LQG51*$C$52</f>
        <v>-2.2584859892995772E+49</v>
      </c>
      <c r="LQH52" s="1847"/>
      <c r="LQI52" s="1847">
        <f t="shared" ref="LQI52" si="20654">-LQI51*$C$52</f>
        <v>-2.3149481390320665E+49</v>
      </c>
      <c r="LQJ52" s="1847"/>
      <c r="LQK52" s="1847">
        <f t="shared" ref="LQK52" si="20655">-LQK51*$C$52</f>
        <v>-2.3728218425078681E+49</v>
      </c>
      <c r="LQL52" s="1847"/>
      <c r="LQM52" s="1847">
        <f t="shared" ref="LQM52" si="20656">-LQM51*$C$52</f>
        <v>-2.4321423885705649E+49</v>
      </c>
      <c r="LQN52" s="1847"/>
      <c r="LQO52" s="1847">
        <f t="shared" ref="LQO52" si="20657">-LQO51*$C$52</f>
        <v>-2.4929459482848287E+49</v>
      </c>
      <c r="LQP52" s="1847"/>
      <c r="LQQ52" s="1847">
        <f t="shared" ref="LQQ52" si="20658">-LQQ51*$C$52</f>
        <v>-2.555269596991949E+49</v>
      </c>
      <c r="LQR52" s="1847"/>
      <c r="LQS52" s="1847">
        <f t="shared" ref="LQS52" si="20659">-LQS51*$C$52</f>
        <v>-2.6191513369167475E+49</v>
      </c>
      <c r="LQT52" s="1847"/>
      <c r="LQU52" s="1847">
        <f t="shared" ref="LQU52" si="20660">-LQU51*$C$52</f>
        <v>-2.6846301203396659E+49</v>
      </c>
      <c r="LQV52" s="1847"/>
      <c r="LQW52" s="1847">
        <f t="shared" ref="LQW52" si="20661">-LQW51*$C$52</f>
        <v>-2.7517458733481571E+49</v>
      </c>
      <c r="LQX52" s="1847"/>
      <c r="LQY52" s="1847">
        <f t="shared" ref="LQY52" si="20662">-LQY51*$C$52</f>
        <v>-2.8205395201818608E+49</v>
      </c>
      <c r="LQZ52" s="1847"/>
      <c r="LRA52" s="1847">
        <f t="shared" ref="LRA52" si="20663">-LRA51*$C$52</f>
        <v>-2.8910530081864071E+49</v>
      </c>
      <c r="LRB52" s="1847"/>
      <c r="LRC52" s="1847">
        <f t="shared" ref="LRC52" si="20664">-LRC51*$C$52</f>
        <v>-2.9633293333910668E+49</v>
      </c>
      <c r="LRD52" s="1847"/>
      <c r="LRE52" s="1847">
        <f t="shared" ref="LRE52" si="20665">-LRE51*$C$52</f>
        <v>-3.0374125667258435E+49</v>
      </c>
      <c r="LRF52" s="1847"/>
      <c r="LRG52" s="1847">
        <f t="shared" ref="LRG52" si="20666">-LRG51*$C$52</f>
        <v>-3.1133478808939891E+49</v>
      </c>
      <c r="LRH52" s="1847"/>
      <c r="LRI52" s="1847">
        <f t="shared" ref="LRI52" si="20667">-LRI51*$C$52</f>
        <v>-3.1911815779163383E+49</v>
      </c>
      <c r="LRJ52" s="1847"/>
      <c r="LRK52" s="1847">
        <f t="shared" ref="LRK52" si="20668">-LRK51*$C$52</f>
        <v>-3.2709611173642464E+49</v>
      </c>
      <c r="LRL52" s="1847"/>
      <c r="LRM52" s="1847">
        <f t="shared" ref="LRM52" si="20669">-LRM51*$C$52</f>
        <v>-3.3527351452983524E+49</v>
      </c>
      <c r="LRN52" s="1847"/>
      <c r="LRO52" s="1847">
        <f t="shared" ref="LRO52" si="20670">-LRO51*$C$52</f>
        <v>-3.4365535239308109E+49</v>
      </c>
      <c r="LRP52" s="1847"/>
      <c r="LRQ52" s="1847">
        <f t="shared" ref="LRQ52" si="20671">-LRQ51*$C$52</f>
        <v>-3.5224673620290808E+49</v>
      </c>
      <c r="LRR52" s="1847"/>
      <c r="LRS52" s="1847">
        <f t="shared" ref="LRS52" si="20672">-LRS51*$C$52</f>
        <v>-3.6105290460798073E+49</v>
      </c>
      <c r="LRT52" s="1847"/>
      <c r="LRU52" s="1847">
        <f t="shared" ref="LRU52" si="20673">-LRU51*$C$52</f>
        <v>-3.7007922722318022E+49</v>
      </c>
      <c r="LRV52" s="1847"/>
      <c r="LRW52" s="1847">
        <f t="shared" ref="LRW52" si="20674">-LRW51*$C$52</f>
        <v>-3.7933120790375969E+49</v>
      </c>
      <c r="LRX52" s="1847"/>
      <c r="LRY52" s="1847">
        <f t="shared" ref="LRY52" si="20675">-LRY51*$C$52</f>
        <v>-3.8881448810135364E+49</v>
      </c>
      <c r="LRZ52" s="1847"/>
      <c r="LSA52" s="1847">
        <f t="shared" ref="LSA52" si="20676">-LSA51*$C$52</f>
        <v>-3.9853485030388744E+49</v>
      </c>
      <c r="LSB52" s="1847"/>
      <c r="LSC52" s="1847">
        <f t="shared" ref="LSC52" si="20677">-LSC51*$C$52</f>
        <v>-4.0849822156148461E+49</v>
      </c>
      <c r="LSD52" s="1847"/>
      <c r="LSE52" s="1847">
        <f t="shared" ref="LSE52" si="20678">-LSE51*$C$52</f>
        <v>-4.1871067710052169E+49</v>
      </c>
      <c r="LSF52" s="1847"/>
      <c r="LSG52" s="1847">
        <f t="shared" ref="LSG52" si="20679">-LSG51*$C$52</f>
        <v>-4.2917844402803471E+49</v>
      </c>
      <c r="LSH52" s="1847"/>
      <c r="LSI52" s="1847">
        <f t="shared" ref="LSI52" si="20680">-LSI51*$C$52</f>
        <v>-4.3990790512873556E+49</v>
      </c>
      <c r="LSJ52" s="1847"/>
      <c r="LSK52" s="1847">
        <f t="shared" ref="LSK52" si="20681">-LSK51*$C$52</f>
        <v>-4.5090560275695391E+49</v>
      </c>
      <c r="LSL52" s="1847"/>
      <c r="LSM52" s="1847">
        <f t="shared" ref="LSM52" si="20682">-LSM51*$C$52</f>
        <v>-4.6217824282587774E+49</v>
      </c>
      <c r="LSN52" s="1847"/>
      <c r="LSO52" s="1847">
        <f t="shared" ref="LSO52" si="20683">-LSO51*$C$52</f>
        <v>-4.7373269889652462E+49</v>
      </c>
      <c r="LSP52" s="1847"/>
      <c r="LSQ52" s="1847">
        <f t="shared" ref="LSQ52" si="20684">-LSQ51*$C$52</f>
        <v>-4.8557601636893764E+49</v>
      </c>
      <c r="LSR52" s="1847"/>
      <c r="LSS52" s="1847">
        <f t="shared" ref="LSS52" si="20685">-LSS51*$C$52</f>
        <v>-4.9771541677816104E+49</v>
      </c>
      <c r="LST52" s="1847"/>
      <c r="LSU52" s="1847">
        <f t="shared" ref="LSU52" si="20686">-LSU51*$C$52</f>
        <v>-5.1015830219761504E+49</v>
      </c>
      <c r="LSV52" s="1847"/>
      <c r="LSW52" s="1847">
        <f t="shared" ref="LSW52" si="20687">-LSW51*$C$52</f>
        <v>-5.2291225975255537E+49</v>
      </c>
      <c r="LSX52" s="1847"/>
      <c r="LSY52" s="1847">
        <f t="shared" ref="LSY52" si="20688">-LSY51*$C$52</f>
        <v>-5.3598506624636922E+49</v>
      </c>
      <c r="LSZ52" s="1847"/>
      <c r="LTA52" s="1847">
        <f t="shared" ref="LTA52" si="20689">-LTA51*$C$52</f>
        <v>-5.4938469290252842E+49</v>
      </c>
      <c r="LTB52" s="1847"/>
      <c r="LTC52" s="1847">
        <f t="shared" ref="LTC52" si="20690">-LTC51*$C$52</f>
        <v>-5.6311931022509156E+49</v>
      </c>
      <c r="LTD52" s="1847"/>
      <c r="LTE52" s="1847">
        <f t="shared" ref="LTE52" si="20691">-LTE51*$C$52</f>
        <v>-5.7719729298071878E+49</v>
      </c>
      <c r="LTF52" s="1847"/>
      <c r="LTG52" s="1847">
        <f t="shared" ref="LTG52" si="20692">-LTG51*$C$52</f>
        <v>-5.9162722530523671E+49</v>
      </c>
      <c r="LTH52" s="1847"/>
      <c r="LTI52" s="1847">
        <f t="shared" ref="LTI52" si="20693">-LTI51*$C$52</f>
        <v>-6.0641790593786762E+49</v>
      </c>
      <c r="LTJ52" s="1847"/>
      <c r="LTK52" s="1847">
        <f t="shared" ref="LTK52" si="20694">-LTK51*$C$52</f>
        <v>-6.2157835358631424E+49</v>
      </c>
      <c r="LTL52" s="1847"/>
      <c r="LTM52" s="1847">
        <f t="shared" ref="LTM52" si="20695">-LTM51*$C$52</f>
        <v>-6.3711781242597199E+49</v>
      </c>
      <c r="LTN52" s="1847"/>
      <c r="LTO52" s="1847">
        <f t="shared" ref="LTO52" si="20696">-LTO51*$C$52</f>
        <v>-6.5304575773662122E+49</v>
      </c>
      <c r="LTP52" s="1847"/>
      <c r="LTQ52" s="1847">
        <f t="shared" ref="LTQ52" si="20697">-LTQ51*$C$52</f>
        <v>-6.6937190168003671E+49</v>
      </c>
      <c r="LTR52" s="1847"/>
      <c r="LTS52" s="1847">
        <f t="shared" ref="LTS52" si="20698">-LTS51*$C$52</f>
        <v>-6.8610619922203758E+49</v>
      </c>
      <c r="LTT52" s="1847"/>
      <c r="LTU52" s="1847">
        <f t="shared" ref="LTU52" si="20699">-LTU51*$C$52</f>
        <v>-7.0325885420258846E+49</v>
      </c>
      <c r="LTV52" s="1847"/>
      <c r="LTW52" s="1847">
        <f t="shared" ref="LTW52" si="20700">-LTW51*$C$52</f>
        <v>-7.2084032555765309E+49</v>
      </c>
      <c r="LTX52" s="1847"/>
      <c r="LTY52" s="1847">
        <f t="shared" ref="LTY52" si="20701">-LTY51*$C$52</f>
        <v>-7.3886133369659431E+49</v>
      </c>
      <c r="LTZ52" s="1847"/>
      <c r="LUA52" s="1847">
        <f t="shared" ref="LUA52" si="20702">-LUA51*$C$52</f>
        <v>-7.5733286703900906E+49</v>
      </c>
      <c r="LUB52" s="1847"/>
      <c r="LUC52" s="1847">
        <f t="shared" ref="LUC52" si="20703">-LUC51*$C$52</f>
        <v>-7.7626618871498417E+49</v>
      </c>
      <c r="LUD52" s="1847"/>
      <c r="LUE52" s="1847">
        <f t="shared" ref="LUE52" si="20704">-LUE51*$C$52</f>
        <v>-7.9567284343285871E+49</v>
      </c>
      <c r="LUF52" s="1847"/>
      <c r="LUG52" s="1847">
        <f t="shared" ref="LUG52" si="20705">-LUG51*$C$52</f>
        <v>-8.1556466451868008E+49</v>
      </c>
      <c r="LUH52" s="1847"/>
      <c r="LUI52" s="1847">
        <f t="shared" ref="LUI52" si="20706">-LUI51*$C$52</f>
        <v>-8.3595378113164698E+49</v>
      </c>
      <c r="LUJ52" s="1847"/>
      <c r="LUK52" s="1847">
        <f t="shared" ref="LUK52" si="20707">-LUK51*$C$52</f>
        <v>-8.568526256599381E+49</v>
      </c>
      <c r="LUL52" s="1847"/>
      <c r="LUM52" s="1847">
        <f t="shared" ref="LUM52" si="20708">-LUM51*$C$52</f>
        <v>-8.7827394130143648E+49</v>
      </c>
      <c r="LUN52" s="1847"/>
      <c r="LUO52" s="1847">
        <f t="shared" ref="LUO52" si="20709">-LUO51*$C$52</f>
        <v>-9.0023078983397226E+49</v>
      </c>
      <c r="LUP52" s="1847"/>
      <c r="LUQ52" s="1847">
        <f t="shared" ref="LUQ52" si="20710">-LUQ51*$C$52</f>
        <v>-9.2273655957982152E+49</v>
      </c>
      <c r="LUR52" s="1847"/>
      <c r="LUS52" s="1847">
        <f t="shared" ref="LUS52" si="20711">-LUS51*$C$52</f>
        <v>-9.4580497356931691E+49</v>
      </c>
      <c r="LUT52" s="1847"/>
      <c r="LUU52" s="1847">
        <f t="shared" ref="LUU52" si="20712">-LUU51*$C$52</f>
        <v>-9.6945009790854976E+49</v>
      </c>
      <c r="LUV52" s="1847"/>
      <c r="LUW52" s="1847">
        <f t="shared" ref="LUW52" si="20713">-LUW51*$C$52</f>
        <v>-9.9368635035626333E+49</v>
      </c>
      <c r="LUX52" s="1847"/>
      <c r="LUY52" s="1847">
        <f t="shared" ref="LUY52" si="20714">-LUY51*$C$52</f>
        <v>-1.0185285091151698E+50</v>
      </c>
      <c r="LUZ52" s="1847"/>
      <c r="LVA52" s="1847">
        <f t="shared" ref="LVA52" si="20715">-LVA51*$C$52</f>
        <v>-1.043991721843049E+50</v>
      </c>
      <c r="LVB52" s="1847"/>
      <c r="LVC52" s="1847">
        <f t="shared" ref="LVC52" si="20716">-LVC51*$C$52</f>
        <v>-1.0700915148891251E+50</v>
      </c>
      <c r="LVD52" s="1847"/>
      <c r="LVE52" s="1847">
        <f t="shared" ref="LVE52" si="20717">-LVE51*$C$52</f>
        <v>-1.0968438027613532E+50</v>
      </c>
      <c r="LVF52" s="1847"/>
      <c r="LVG52" s="1847">
        <f t="shared" ref="LVG52" si="20718">-LVG51*$C$52</f>
        <v>-1.1242648978303869E+50</v>
      </c>
      <c r="LVH52" s="1847"/>
      <c r="LVI52" s="1847">
        <f t="shared" ref="LVI52" si="20719">-LVI51*$C$52</f>
        <v>-1.1523715202761465E+50</v>
      </c>
      <c r="LVJ52" s="1847"/>
      <c r="LVK52" s="1847">
        <f t="shared" ref="LVK52" si="20720">-LVK51*$C$52</f>
        <v>-1.18118080828305E+50</v>
      </c>
      <c r="LVL52" s="1847"/>
      <c r="LVM52" s="1847">
        <f t="shared" ref="LVM52" si="20721">-LVM51*$C$52</f>
        <v>-1.2107103284901262E+50</v>
      </c>
      <c r="LVN52" s="1847"/>
      <c r="LVO52" s="1847">
        <f t="shared" ref="LVO52" si="20722">-LVO51*$C$52</f>
        <v>-1.2409780867023792E+50</v>
      </c>
      <c r="LVP52" s="1847"/>
      <c r="LVQ52" s="1847">
        <f t="shared" ref="LVQ52" si="20723">-LVQ51*$C$52</f>
        <v>-1.2720025388699386E+50</v>
      </c>
      <c r="LVR52" s="1847"/>
      <c r="LVS52" s="1847">
        <f t="shared" ref="LVS52" si="20724">-LVS51*$C$52</f>
        <v>-1.3038026023416869E+50</v>
      </c>
      <c r="LVT52" s="1847"/>
      <c r="LVU52" s="1847">
        <f t="shared" ref="LVU52" si="20725">-LVU51*$C$52</f>
        <v>-1.336397667400229E+50</v>
      </c>
      <c r="LVV52" s="1847"/>
      <c r="LVW52" s="1847">
        <f t="shared" ref="LVW52" si="20726">-LVW51*$C$52</f>
        <v>-1.3698076090852346E+50</v>
      </c>
      <c r="LVX52" s="1847"/>
      <c r="LVY52" s="1847">
        <f t="shared" ref="LVY52" si="20727">-LVY51*$C$52</f>
        <v>-1.4040527993123654E+50</v>
      </c>
      <c r="LVZ52" s="1847"/>
      <c r="LWA52" s="1847">
        <f t="shared" ref="LWA52" si="20728">-LWA51*$C$52</f>
        <v>-1.4391541192951745E+50</v>
      </c>
      <c r="LWB52" s="1847"/>
      <c r="LWC52" s="1847">
        <f t="shared" ref="LWC52" si="20729">-LWC51*$C$52</f>
        <v>-1.4751329722775536E+50</v>
      </c>
      <c r="LWD52" s="1847"/>
      <c r="LWE52" s="1847">
        <f t="shared" ref="LWE52" si="20730">-LWE51*$C$52</f>
        <v>-1.5120112965844923E+50</v>
      </c>
      <c r="LWF52" s="1847"/>
      <c r="LWG52" s="1847">
        <f t="shared" ref="LWG52" si="20731">-LWG51*$C$52</f>
        <v>-1.5498115789991045E+50</v>
      </c>
      <c r="LWH52" s="1847"/>
      <c r="LWI52" s="1847">
        <f t="shared" ref="LWI52" si="20732">-LWI51*$C$52</f>
        <v>-1.5885568684740821E+50</v>
      </c>
      <c r="LWJ52" s="1847"/>
      <c r="LWK52" s="1847">
        <f t="shared" ref="LWK52" si="20733">-LWK51*$C$52</f>
        <v>-1.628270790185934E+50</v>
      </c>
      <c r="LWL52" s="1847"/>
      <c r="LWM52" s="1847">
        <f t="shared" ref="LWM52" si="20734">-LWM51*$C$52</f>
        <v>-1.6689775599405822E+50</v>
      </c>
      <c r="LWN52" s="1847"/>
      <c r="LWO52" s="1847">
        <f t="shared" ref="LWO52" si="20735">-LWO51*$C$52</f>
        <v>-1.7107019989390966E+50</v>
      </c>
      <c r="LWP52" s="1847"/>
      <c r="LWQ52" s="1847">
        <f t="shared" ref="LWQ52" si="20736">-LWQ51*$C$52</f>
        <v>-1.7534695489125738E+50</v>
      </c>
      <c r="LWR52" s="1847"/>
      <c r="LWS52" s="1847">
        <f t="shared" ref="LWS52" si="20737">-LWS51*$C$52</f>
        <v>-1.7973062876353879E+50</v>
      </c>
      <c r="LWT52" s="1847"/>
      <c r="LWU52" s="1847">
        <f t="shared" ref="LWU52" si="20738">-LWU51*$C$52</f>
        <v>-1.8422389448262724E+50</v>
      </c>
      <c r="LWV52" s="1847"/>
      <c r="LWW52" s="1847">
        <f t="shared" ref="LWW52" si="20739">-LWW51*$C$52</f>
        <v>-1.8882949184469292E+50</v>
      </c>
      <c r="LWX52" s="1847"/>
      <c r="LWY52" s="1847">
        <f t="shared" ref="LWY52" si="20740">-LWY51*$C$52</f>
        <v>-1.9355022914081021E+50</v>
      </c>
      <c r="LWZ52" s="1847"/>
      <c r="LXA52" s="1847">
        <f t="shared" ref="LXA52" si="20741">-LXA51*$C$52</f>
        <v>-1.9838898486933045E+50</v>
      </c>
      <c r="LXB52" s="1847"/>
      <c r="LXC52" s="1847">
        <f t="shared" ref="LXC52" si="20742">-LXC51*$C$52</f>
        <v>-2.0334870949106369E+50</v>
      </c>
      <c r="LXD52" s="1847"/>
      <c r="LXE52" s="1847">
        <f t="shared" ref="LXE52" si="20743">-LXE51*$C$52</f>
        <v>-2.0843242722834025E+50</v>
      </c>
      <c r="LXF52" s="1847"/>
      <c r="LXG52" s="1847">
        <f t="shared" ref="LXG52" si="20744">-LXG51*$C$52</f>
        <v>-2.1364323790904872E+50</v>
      </c>
      <c r="LXH52" s="1847"/>
      <c r="LXI52" s="1847">
        <f t="shared" ref="LXI52" si="20745">-LXI51*$C$52</f>
        <v>-2.1898431885677494E+50</v>
      </c>
      <c r="LXJ52" s="1847"/>
      <c r="LXK52" s="1847">
        <f t="shared" ref="LXK52" si="20746">-LXK51*$C$52</f>
        <v>-2.2445892682819429E+50</v>
      </c>
      <c r="LXL52" s="1847"/>
      <c r="LXM52" s="1847">
        <f t="shared" ref="LXM52" si="20747">-LXM51*$C$52</f>
        <v>-2.3007039999889911E+50</v>
      </c>
      <c r="LXN52" s="1847"/>
      <c r="LXO52" s="1847">
        <f t="shared" ref="LXO52" si="20748">-LXO51*$C$52</f>
        <v>-2.3582215999887157E+50</v>
      </c>
      <c r="LXP52" s="1847"/>
      <c r="LXQ52" s="1847">
        <f t="shared" ref="LXQ52" si="20749">-LXQ51*$C$52</f>
        <v>-2.4171771399884335E+50</v>
      </c>
      <c r="LXR52" s="1847"/>
      <c r="LXS52" s="1847">
        <f t="shared" ref="LXS52" si="20750">-LXS51*$C$52</f>
        <v>-2.4776065684881441E+50</v>
      </c>
      <c r="LXT52" s="1847"/>
      <c r="LXU52" s="1847">
        <f t="shared" ref="LXU52" si="20751">-LXU51*$C$52</f>
        <v>-2.5395467327003473E+50</v>
      </c>
      <c r="LXV52" s="1847"/>
      <c r="LXW52" s="1847">
        <f t="shared" ref="LXW52" si="20752">-LXW51*$C$52</f>
        <v>-2.6030354010178556E+50</v>
      </c>
      <c r="LXX52" s="1847"/>
      <c r="LXY52" s="1847">
        <f t="shared" ref="LXY52" si="20753">-LXY51*$C$52</f>
        <v>-2.6681112860433019E+50</v>
      </c>
      <c r="LXZ52" s="1847"/>
      <c r="LYA52" s="1847">
        <f t="shared" ref="LYA52" si="20754">-LYA51*$C$52</f>
        <v>-2.7348140681943843E+50</v>
      </c>
      <c r="LYB52" s="1847"/>
      <c r="LYC52" s="1847">
        <f t="shared" ref="LYC52" si="20755">-LYC51*$C$52</f>
        <v>-2.8031844198992435E+50</v>
      </c>
      <c r="LYD52" s="1847"/>
      <c r="LYE52" s="1847">
        <f t="shared" ref="LYE52" si="20756">-LYE51*$C$52</f>
        <v>-2.8732640303967245E+50</v>
      </c>
      <c r="LYF52" s="1847"/>
      <c r="LYG52" s="1847">
        <f t="shared" ref="LYG52" si="20757">-LYG51*$C$52</f>
        <v>-2.9450956311566422E+50</v>
      </c>
      <c r="LYH52" s="1847"/>
      <c r="LYI52" s="1847">
        <f t="shared" ref="LYI52" si="20758">-LYI51*$C$52</f>
        <v>-3.0187230219355579E+50</v>
      </c>
      <c r="LYJ52" s="1847"/>
      <c r="LYK52" s="1847">
        <f t="shared" ref="LYK52" si="20759">-LYK51*$C$52</f>
        <v>-3.0941910974839466E+50</v>
      </c>
      <c r="LYL52" s="1847"/>
      <c r="LYM52" s="1847">
        <f t="shared" ref="LYM52" si="20760">-LYM51*$C$52</f>
        <v>-3.1715458749210449E+50</v>
      </c>
      <c r="LYN52" s="1847"/>
      <c r="LYO52" s="1847">
        <f t="shared" ref="LYO52" si="20761">-LYO51*$C$52</f>
        <v>-3.2508345217940706E+50</v>
      </c>
      <c r="LYP52" s="1847"/>
      <c r="LYQ52" s="1847">
        <f t="shared" ref="LYQ52" si="20762">-LYQ51*$C$52</f>
        <v>-3.3321053848389221E+50</v>
      </c>
      <c r="LYR52" s="1847"/>
      <c r="LYS52" s="1847">
        <f t="shared" ref="LYS52" si="20763">-LYS51*$C$52</f>
        <v>-3.4154080194598947E+50</v>
      </c>
      <c r="LYT52" s="1847"/>
      <c r="LYU52" s="1847">
        <f t="shared" ref="LYU52" si="20764">-LYU51*$C$52</f>
        <v>-3.5007932199463916E+50</v>
      </c>
      <c r="LYV52" s="1847"/>
      <c r="LYW52" s="1847">
        <f t="shared" ref="LYW52" si="20765">-LYW51*$C$52</f>
        <v>-3.5883130504450509E+50</v>
      </c>
      <c r="LYX52" s="1847"/>
      <c r="LYY52" s="1847">
        <f t="shared" ref="LYY52" si="20766">-LYY51*$C$52</f>
        <v>-3.678020876706177E+50</v>
      </c>
      <c r="LYZ52" s="1847"/>
      <c r="LZA52" s="1847">
        <f t="shared" ref="LZA52" si="20767">-LZA51*$C$52</f>
        <v>-3.7699713986238315E+50</v>
      </c>
      <c r="LZB52" s="1847"/>
      <c r="LZC52" s="1847">
        <f t="shared" ref="LZC52" si="20768">-LZC51*$C$52</f>
        <v>-3.8642206835894272E+50</v>
      </c>
      <c r="LZD52" s="1847"/>
      <c r="LZE52" s="1847">
        <f t="shared" ref="LZE52" si="20769">-LZE51*$C$52</f>
        <v>-3.9608262006791627E+50</v>
      </c>
      <c r="LZF52" s="1847"/>
      <c r="LZG52" s="1847">
        <f t="shared" ref="LZG52" si="20770">-LZG51*$C$52</f>
        <v>-4.059846855696141E+50</v>
      </c>
      <c r="LZH52" s="1847"/>
      <c r="LZI52" s="1847">
        <f t="shared" ref="LZI52" si="20771">-LZI51*$C$52</f>
        <v>-4.161343027088544E+50</v>
      </c>
      <c r="LZJ52" s="1847"/>
      <c r="LZK52" s="1847">
        <f t="shared" ref="LZK52" si="20772">-LZK51*$C$52</f>
        <v>-4.2653766027657573E+50</v>
      </c>
      <c r="LZL52" s="1847"/>
      <c r="LZM52" s="1847">
        <f t="shared" ref="LZM52" si="20773">-LZM51*$C$52</f>
        <v>-4.3720110178349012E+50</v>
      </c>
      <c r="LZN52" s="1847"/>
      <c r="LZO52" s="1847">
        <f t="shared" ref="LZO52" si="20774">-LZO51*$C$52</f>
        <v>-4.481311293280773E+50</v>
      </c>
      <c r="LZP52" s="1847"/>
      <c r="LZQ52" s="1847">
        <f t="shared" ref="LZQ52" si="20775">-LZQ51*$C$52</f>
        <v>-4.5933440756127921E+50</v>
      </c>
      <c r="LZR52" s="1847"/>
      <c r="LZS52" s="1847">
        <f t="shared" ref="LZS52" si="20776">-LZS51*$C$52</f>
        <v>-4.7081776775031119E+50</v>
      </c>
      <c r="LZT52" s="1847"/>
      <c r="LZU52" s="1847">
        <f t="shared" ref="LZU52" si="20777">-LZU51*$C$52</f>
        <v>-4.8258821194406896E+50</v>
      </c>
      <c r="LZV52" s="1847"/>
      <c r="LZW52" s="1847">
        <f t="shared" ref="LZW52" si="20778">-LZW51*$C$52</f>
        <v>-4.9465291724267064E+50</v>
      </c>
      <c r="LZX52" s="1847"/>
      <c r="LZY52" s="1847">
        <f t="shared" ref="LZY52" si="20779">-LZY51*$C$52</f>
        <v>-5.070192401737374E+50</v>
      </c>
      <c r="LZZ52" s="1847"/>
      <c r="MAA52" s="1847">
        <f t="shared" ref="MAA52" si="20780">-MAA51*$C$52</f>
        <v>-5.1969472117808076E+50</v>
      </c>
      <c r="MAB52" s="1847"/>
      <c r="MAC52" s="1847">
        <f t="shared" ref="MAC52" si="20781">-MAC51*$C$52</f>
        <v>-5.3268708920753274E+50</v>
      </c>
      <c r="MAD52" s="1847"/>
      <c r="MAE52" s="1847">
        <f t="shared" ref="MAE52" si="20782">-MAE51*$C$52</f>
        <v>-5.4600426643772105E+50</v>
      </c>
      <c r="MAF52" s="1847"/>
      <c r="MAG52" s="1847">
        <f t="shared" ref="MAG52" si="20783">-MAG51*$C$52</f>
        <v>-5.5965437309866403E+50</v>
      </c>
      <c r="MAH52" s="1847"/>
      <c r="MAI52" s="1847">
        <f t="shared" ref="MAI52" si="20784">-MAI51*$C$52</f>
        <v>-5.7364573242613056E+50</v>
      </c>
      <c r="MAJ52" s="1847"/>
      <c r="MAK52" s="1847">
        <f t="shared" ref="MAK52" si="20785">-MAK51*$C$52</f>
        <v>-5.8798687573678375E+50</v>
      </c>
      <c r="MAL52" s="1847"/>
      <c r="MAM52" s="1847">
        <f t="shared" ref="MAM52" si="20786">-MAM51*$C$52</f>
        <v>-6.0268654763020331E+50</v>
      </c>
      <c r="MAN52" s="1847"/>
      <c r="MAO52" s="1847">
        <f t="shared" ref="MAO52" si="20787">-MAO51*$C$52</f>
        <v>-6.1775371132095838E+50</v>
      </c>
      <c r="MAP52" s="1847"/>
      <c r="MAQ52" s="1847">
        <f t="shared" ref="MAQ52" si="20788">-MAQ51*$C$52</f>
        <v>-6.3319755410398226E+50</v>
      </c>
      <c r="MAR52" s="1847"/>
      <c r="MAS52" s="1847">
        <f t="shared" ref="MAS52" si="20789">-MAS51*$C$52</f>
        <v>-6.4902749295658177E+50</v>
      </c>
      <c r="MAT52" s="1847"/>
      <c r="MAU52" s="1847">
        <f t="shared" ref="MAU52" si="20790">-MAU51*$C$52</f>
        <v>-6.6525318028049629E+50</v>
      </c>
      <c r="MAV52" s="1847"/>
      <c r="MAW52" s="1847">
        <f t="shared" ref="MAW52" si="20791">-MAW51*$C$52</f>
        <v>-6.8188450978750863E+50</v>
      </c>
      <c r="MAX52" s="1847"/>
      <c r="MAY52" s="1847">
        <f t="shared" ref="MAY52" si="20792">-MAY51*$C$52</f>
        <v>-6.9893162253219627E+50</v>
      </c>
      <c r="MAZ52" s="1847"/>
      <c r="MBA52" s="1847">
        <f t="shared" ref="MBA52" si="20793">-MBA51*$C$52</f>
        <v>-7.164049130955011E+50</v>
      </c>
      <c r="MBB52" s="1847"/>
      <c r="MBC52" s="1847">
        <f t="shared" ref="MBC52" si="20794">-MBC51*$C$52</f>
        <v>-7.3431503592288855E+50</v>
      </c>
      <c r="MBD52" s="1847"/>
      <c r="MBE52" s="1847">
        <f t="shared" ref="MBE52" si="20795">-MBE51*$C$52</f>
        <v>-7.5267291182096064E+50</v>
      </c>
      <c r="MBF52" s="1847"/>
      <c r="MBG52" s="1847">
        <f t="shared" ref="MBG52" si="20796">-MBG51*$C$52</f>
        <v>-7.7148973461648463E+50</v>
      </c>
      <c r="MBH52" s="1847"/>
      <c r="MBI52" s="1847">
        <f t="shared" ref="MBI52" si="20797">-MBI51*$C$52</f>
        <v>-7.9077697798189673E+50</v>
      </c>
      <c r="MBJ52" s="1847"/>
      <c r="MBK52" s="1847">
        <f t="shared" ref="MBK52" si="20798">-MBK51*$C$52</f>
        <v>-8.1054640243144413E+50</v>
      </c>
      <c r="MBL52" s="1847"/>
      <c r="MBM52" s="1847">
        <f t="shared" ref="MBM52" si="20799">-MBM51*$C$52</f>
        <v>-8.3081006249223009E+50</v>
      </c>
      <c r="MBN52" s="1847"/>
      <c r="MBO52" s="1847">
        <f t="shared" ref="MBO52" si="20800">-MBO51*$C$52</f>
        <v>-8.5158031405453571E+50</v>
      </c>
      <c r="MBP52" s="1847"/>
      <c r="MBQ52" s="1847">
        <f t="shared" ref="MBQ52" si="20801">-MBQ51*$C$52</f>
        <v>-8.7286982190589898E+50</v>
      </c>
      <c r="MBR52" s="1847"/>
      <c r="MBS52" s="1847">
        <f t="shared" ref="MBS52" si="20802">-MBS51*$C$52</f>
        <v>-8.9469156745354646E+50</v>
      </c>
      <c r="MBT52" s="1847"/>
      <c r="MBU52" s="1847">
        <f t="shared" ref="MBU52" si="20803">-MBU51*$C$52</f>
        <v>-9.1705885663988501E+50</v>
      </c>
      <c r="MBV52" s="1847"/>
      <c r="MBW52" s="1847">
        <f t="shared" ref="MBW52" si="20804">-MBW51*$C$52</f>
        <v>-9.3998532805588205E+50</v>
      </c>
      <c r="MBX52" s="1847"/>
      <c r="MBY52" s="1847">
        <f t="shared" ref="MBY52" si="20805">-MBY51*$C$52</f>
        <v>-9.6348496125727909E+50</v>
      </c>
      <c r="MBZ52" s="1847"/>
      <c r="MCA52" s="1847">
        <f t="shared" ref="MCA52" si="20806">-MCA51*$C$52</f>
        <v>-9.8757208528871094E+50</v>
      </c>
      <c r="MCB52" s="1847"/>
      <c r="MCC52" s="1847">
        <f t="shared" ref="MCC52" si="20807">-MCC51*$C$52</f>
        <v>-1.0122613874209287E+51</v>
      </c>
      <c r="MCD52" s="1847"/>
      <c r="MCE52" s="1847">
        <f t="shared" ref="MCE52" si="20808">-MCE51*$C$52</f>
        <v>-1.0375679221064518E+51</v>
      </c>
      <c r="MCF52" s="1847"/>
      <c r="MCG52" s="1847">
        <f t="shared" ref="MCG52" si="20809">-MCG51*$C$52</f>
        <v>-1.0635071201591129E+51</v>
      </c>
      <c r="MCH52" s="1847"/>
      <c r="MCI52" s="1847">
        <f t="shared" ref="MCI52" si="20810">-MCI51*$C$52</f>
        <v>-1.0900947981630907E+51</v>
      </c>
      <c r="MCJ52" s="1847"/>
      <c r="MCK52" s="1847">
        <f t="shared" ref="MCK52" si="20811">-MCK51*$C$52</f>
        <v>-1.1173471681171678E+51</v>
      </c>
      <c r="MCL52" s="1847"/>
      <c r="MCM52" s="1847">
        <f t="shared" ref="MCM52" si="20812">-MCM51*$C$52</f>
        <v>-1.1452808473200969E+51</v>
      </c>
      <c r="MCN52" s="1847"/>
      <c r="MCO52" s="1847">
        <f t="shared" ref="MCO52" si="20813">-MCO51*$C$52</f>
        <v>-1.1739128685030993E+51</v>
      </c>
      <c r="MCP52" s="1847"/>
      <c r="MCQ52" s="1847">
        <f t="shared" ref="MCQ52" si="20814">-MCQ51*$C$52</f>
        <v>-1.2032606902156767E+51</v>
      </c>
      <c r="MCR52" s="1847"/>
      <c r="MCS52" s="1847">
        <f t="shared" ref="MCS52" si="20815">-MCS51*$C$52</f>
        <v>-1.2333422074710685E+51</v>
      </c>
      <c r="MCT52" s="1847"/>
      <c r="MCU52" s="1847">
        <f t="shared" ref="MCU52" si="20816">-MCU51*$C$52</f>
        <v>-1.264175762657845E+51</v>
      </c>
      <c r="MCV52" s="1847"/>
      <c r="MCW52" s="1847">
        <f t="shared" ref="MCW52" si="20817">-MCW51*$C$52</f>
        <v>-1.295780156724291E+51</v>
      </c>
      <c r="MCX52" s="1847"/>
      <c r="MCY52" s="1847">
        <f t="shared" ref="MCY52" si="20818">-MCY51*$C$52</f>
        <v>-1.3281746606423982E+51</v>
      </c>
      <c r="MCZ52" s="1847"/>
      <c r="MDA52" s="1847">
        <f t="shared" ref="MDA52" si="20819">-MDA51*$C$52</f>
        <v>-1.3613790271584581E+51</v>
      </c>
      <c r="MDB52" s="1847"/>
      <c r="MDC52" s="1847">
        <f t="shared" ref="MDC52" si="20820">-MDC51*$C$52</f>
        <v>-1.3954135028374194E+51</v>
      </c>
      <c r="MDD52" s="1847"/>
      <c r="MDE52" s="1847">
        <f t="shared" ref="MDE52" si="20821">-MDE51*$C$52</f>
        <v>-1.4302988404083548E+51</v>
      </c>
      <c r="MDF52" s="1847"/>
      <c r="MDG52" s="1847">
        <f t="shared" ref="MDG52" si="20822">-MDG51*$C$52</f>
        <v>-1.4660563114185636E+51</v>
      </c>
      <c r="MDH52" s="1847"/>
      <c r="MDI52" s="1847">
        <f t="shared" ref="MDI52" si="20823">-MDI51*$C$52</f>
        <v>-1.5027077192040278E+51</v>
      </c>
      <c r="MDJ52" s="1847"/>
      <c r="MDK52" s="1847">
        <f t="shared" ref="MDK52" si="20824">-MDK51*$C$52</f>
        <v>-1.5402754121841284E+51</v>
      </c>
      <c r="MDL52" s="1847"/>
      <c r="MDM52" s="1847">
        <f t="shared" ref="MDM52" si="20825">-MDM51*$C$52</f>
        <v>-1.5787822974887314E+51</v>
      </c>
      <c r="MDN52" s="1847"/>
      <c r="MDO52" s="1847">
        <f t="shared" ref="MDO52" si="20826">-MDO51*$C$52</f>
        <v>-1.6182518549259497E+51</v>
      </c>
      <c r="MDP52" s="1847"/>
      <c r="MDQ52" s="1847">
        <f t="shared" ref="MDQ52" si="20827">-MDQ51*$C$52</f>
        <v>-1.6587081512990984E+51</v>
      </c>
      <c r="MDR52" s="1847"/>
      <c r="MDS52" s="1847">
        <f t="shared" ref="MDS52" si="20828">-MDS51*$C$52</f>
        <v>-1.7001758550815758E+51</v>
      </c>
      <c r="MDT52" s="1847"/>
      <c r="MDU52" s="1847">
        <f t="shared" ref="MDU52" si="20829">-MDU51*$C$52</f>
        <v>-1.7426802514586152E+51</v>
      </c>
      <c r="MDV52" s="1847"/>
      <c r="MDW52" s="1847">
        <f t="shared" ref="MDW52" si="20830">-MDW51*$C$52</f>
        <v>-1.7862472577450804E+51</v>
      </c>
      <c r="MDX52" s="1847"/>
      <c r="MDY52" s="1847">
        <f t="shared" ref="MDY52" si="20831">-MDY51*$C$52</f>
        <v>-1.8309034391887073E+51</v>
      </c>
      <c r="MDZ52" s="1847"/>
      <c r="MEA52" s="1847">
        <f t="shared" ref="MEA52" si="20832">-MEA51*$C$52</f>
        <v>-1.876676025168425E+51</v>
      </c>
      <c r="MEB52" s="1847"/>
      <c r="MEC52" s="1847">
        <f t="shared" ref="MEC52" si="20833">-MEC51*$C$52</f>
        <v>-1.9235929257976353E+51</v>
      </c>
      <c r="MED52" s="1847"/>
      <c r="MEE52" s="1847">
        <f t="shared" ref="MEE52" si="20834">-MEE51*$C$52</f>
        <v>-1.971682748942576E+51</v>
      </c>
      <c r="MEF52" s="1847"/>
      <c r="MEG52" s="1847">
        <f t="shared" ref="MEG52" si="20835">-MEG51*$C$52</f>
        <v>-2.0209748176661402E+51</v>
      </c>
      <c r="MEH52" s="1847"/>
      <c r="MEI52" s="1847">
        <f t="shared" ref="MEI52" si="20836">-MEI51*$C$52</f>
        <v>-2.0714991881077935E+51</v>
      </c>
      <c r="MEJ52" s="1847"/>
      <c r="MEK52" s="1847">
        <f t="shared" ref="MEK52" si="20837">-MEK51*$C$52</f>
        <v>-2.1232866678104882E+51</v>
      </c>
      <c r="MEL52" s="1847"/>
      <c r="MEM52" s="1847">
        <f t="shared" ref="MEM52" si="20838">-MEM51*$C$52</f>
        <v>-2.1763688345057502E+51</v>
      </c>
      <c r="MEN52" s="1847"/>
      <c r="MEO52" s="1847">
        <f t="shared" ref="MEO52" si="20839">-MEO51*$C$52</f>
        <v>-2.2307780553683938E+51</v>
      </c>
      <c r="MEP52" s="1847"/>
      <c r="MEQ52" s="1847">
        <f t="shared" ref="MEQ52" si="20840">-MEQ51*$C$52</f>
        <v>-2.2865475067526033E+51</v>
      </c>
      <c r="MER52" s="1847"/>
      <c r="MES52" s="1847">
        <f t="shared" ref="MES52" si="20841">-MES51*$C$52</f>
        <v>-2.3437111944214183E+51</v>
      </c>
      <c r="MET52" s="1847"/>
      <c r="MEU52" s="1847">
        <f t="shared" ref="MEU52" si="20842">-MEU51*$C$52</f>
        <v>-2.4023039742819537E+51</v>
      </c>
      <c r="MEV52" s="1847"/>
      <c r="MEW52" s="1847">
        <f t="shared" ref="MEW52" si="20843">-MEW51*$C$52</f>
        <v>-2.4623615736390024E+51</v>
      </c>
      <c r="MEX52" s="1847"/>
      <c r="MEY52" s="1847">
        <f t="shared" ref="MEY52" si="20844">-MEY51*$C$52</f>
        <v>-2.5239206129799772E+51</v>
      </c>
      <c r="MEZ52" s="1847"/>
      <c r="MFA52" s="1847">
        <f t="shared" ref="MFA52" si="20845">-MFA51*$C$52</f>
        <v>-2.5870186283044764E+51</v>
      </c>
      <c r="MFB52" s="1847"/>
      <c r="MFC52" s="1847">
        <f t="shared" ref="MFC52" si="20846">-MFC51*$C$52</f>
        <v>-2.651694094012088E+51</v>
      </c>
      <c r="MFD52" s="1847"/>
      <c r="MFE52" s="1847">
        <f t="shared" ref="MFE52" si="20847">-MFE51*$C$52</f>
        <v>-2.7179864463623898E+51</v>
      </c>
      <c r="MFF52" s="1847"/>
      <c r="MFG52" s="1847">
        <f t="shared" ref="MFG52" si="20848">-MFG51*$C$52</f>
        <v>-2.7859361075214492E+51</v>
      </c>
      <c r="MFH52" s="1847"/>
      <c r="MFI52" s="1847">
        <f t="shared" ref="MFI52" si="20849">-MFI51*$C$52</f>
        <v>-2.8555845102094851E+51</v>
      </c>
      <c r="MFJ52" s="1847"/>
      <c r="MFK52" s="1847">
        <f t="shared" ref="MFK52" si="20850">-MFK51*$C$52</f>
        <v>-2.9269741229647218E+51</v>
      </c>
      <c r="MFL52" s="1847"/>
      <c r="MFM52" s="1847">
        <f t="shared" ref="MFM52" si="20851">-MFM51*$C$52</f>
        <v>-3.0001484760388395E+51</v>
      </c>
      <c r="MFN52" s="1847"/>
      <c r="MFO52" s="1847">
        <f t="shared" ref="MFO52" si="20852">-MFO51*$C$52</f>
        <v>-3.0751521879398104E+51</v>
      </c>
      <c r="MFP52" s="1847"/>
      <c r="MFQ52" s="1847">
        <f t="shared" ref="MFQ52" si="20853">-MFQ51*$C$52</f>
        <v>-3.1520309926383054E+51</v>
      </c>
      <c r="MFR52" s="1847"/>
      <c r="MFS52" s="1847">
        <f t="shared" ref="MFS52" si="20854">-MFS51*$C$52</f>
        <v>-3.230831767454263E+51</v>
      </c>
      <c r="MFT52" s="1847"/>
      <c r="MFU52" s="1847">
        <f t="shared" ref="MFU52" si="20855">-MFU51*$C$52</f>
        <v>-3.3116025616406192E+51</v>
      </c>
      <c r="MFV52" s="1847"/>
      <c r="MFW52" s="1847">
        <f t="shared" ref="MFW52" si="20856">-MFW51*$C$52</f>
        <v>-3.3943926256816346E+51</v>
      </c>
      <c r="MFX52" s="1847"/>
      <c r="MFY52" s="1847">
        <f t="shared" ref="MFY52" si="20857">-MFY51*$C$52</f>
        <v>-3.4792524413236754E+51</v>
      </c>
      <c r="MFZ52" s="1847"/>
      <c r="MGA52" s="1847">
        <f t="shared" ref="MGA52" si="20858">-MGA51*$C$52</f>
        <v>-3.5662337523567672E+51</v>
      </c>
      <c r="MGB52" s="1847"/>
      <c r="MGC52" s="1847">
        <f t="shared" ref="MGC52" si="20859">-MGC51*$C$52</f>
        <v>-3.6553895961656858E+51</v>
      </c>
      <c r="MGD52" s="1847"/>
      <c r="MGE52" s="1847">
        <f t="shared" ref="MGE52" si="20860">-MGE51*$C$52</f>
        <v>-3.7467743360698277E+51</v>
      </c>
      <c r="MGF52" s="1847"/>
      <c r="MGG52" s="1847">
        <f t="shared" ref="MGG52" si="20861">-MGG51*$C$52</f>
        <v>-3.8404436944715732E+51</v>
      </c>
      <c r="MGH52" s="1847"/>
      <c r="MGI52" s="1847">
        <f t="shared" ref="MGI52" si="20862">-MGI51*$C$52</f>
        <v>-3.9364547868333624E+51</v>
      </c>
      <c r="MGJ52" s="1847"/>
      <c r="MGK52" s="1847">
        <f t="shared" ref="MGK52" si="20863">-MGK51*$C$52</f>
        <v>-4.0348661565041958E+51</v>
      </c>
      <c r="MGL52" s="1847"/>
      <c r="MGM52" s="1847">
        <f t="shared" ref="MGM52" si="20864">-MGM51*$C$52</f>
        <v>-4.1357378104168001E+51</v>
      </c>
      <c r="MGN52" s="1847"/>
      <c r="MGO52" s="1847">
        <f t="shared" ref="MGO52" si="20865">-MGO51*$C$52</f>
        <v>-4.2391312556772196E+51</v>
      </c>
      <c r="MGP52" s="1847"/>
      <c r="MGQ52" s="1847">
        <f t="shared" ref="MGQ52" si="20866">-MGQ51*$C$52</f>
        <v>-4.3451095370691498E+51</v>
      </c>
      <c r="MGR52" s="1847"/>
      <c r="MGS52" s="1847">
        <f t="shared" ref="MGS52" si="20867">-MGS51*$C$52</f>
        <v>-4.4537372754958782E+51</v>
      </c>
      <c r="MGT52" s="1847"/>
      <c r="MGU52" s="1847">
        <f t="shared" ref="MGU52" si="20868">-MGU51*$C$52</f>
        <v>-4.5650807073832747E+51</v>
      </c>
      <c r="MGV52" s="1847"/>
      <c r="MGW52" s="1847">
        <f t="shared" ref="MGW52" si="20869">-MGW51*$C$52</f>
        <v>-4.6792077250678564E+51</v>
      </c>
      <c r="MGX52" s="1847"/>
      <c r="MGY52" s="1847">
        <f t="shared" ref="MGY52" si="20870">-MGY51*$C$52</f>
        <v>-4.7961879181945524E+51</v>
      </c>
      <c r="MGZ52" s="1847"/>
      <c r="MHA52" s="1847">
        <f t="shared" ref="MHA52" si="20871">-MHA51*$C$52</f>
        <v>-4.9160926161494157E+51</v>
      </c>
      <c r="MHB52" s="1847"/>
      <c r="MHC52" s="1847">
        <f t="shared" ref="MHC52" si="20872">-MHC51*$C$52</f>
        <v>-5.0389949315531507E+51</v>
      </c>
      <c r="MHD52" s="1847"/>
      <c r="MHE52" s="1847">
        <f t="shared" ref="MHE52" si="20873">-MHE51*$C$52</f>
        <v>-5.164969804841979E+51</v>
      </c>
      <c r="MHF52" s="1847"/>
      <c r="MHG52" s="1847">
        <f t="shared" ref="MHG52" si="20874">-MHG51*$C$52</f>
        <v>-5.2940940499630277E+51</v>
      </c>
      <c r="MHH52" s="1847"/>
      <c r="MHI52" s="1847">
        <f t="shared" ref="MHI52" si="20875">-MHI51*$C$52</f>
        <v>-5.426446401212103E+51</v>
      </c>
      <c r="MHJ52" s="1847"/>
      <c r="MHK52" s="1847">
        <f t="shared" ref="MHK52" si="20876">-MHK51*$C$52</f>
        <v>-5.5621075612424054E+51</v>
      </c>
      <c r="MHL52" s="1847"/>
      <c r="MHM52" s="1847">
        <f t="shared" ref="MHM52" si="20877">-MHM51*$C$52</f>
        <v>-5.7011602502734648E+51</v>
      </c>
      <c r="MHN52" s="1847"/>
      <c r="MHO52" s="1847">
        <f t="shared" ref="MHO52" si="20878">-MHO51*$C$52</f>
        <v>-5.8436892565303007E+51</v>
      </c>
      <c r="MHP52" s="1847"/>
      <c r="MHQ52" s="1847">
        <f t="shared" ref="MHQ52" si="20879">-MHQ51*$C$52</f>
        <v>-5.9897814879435573E+51</v>
      </c>
      <c r="MHR52" s="1847"/>
      <c r="MHS52" s="1847">
        <f t="shared" ref="MHS52" si="20880">-MHS51*$C$52</f>
        <v>-6.1395260251421461E+51</v>
      </c>
      <c r="MHT52" s="1847"/>
      <c r="MHU52" s="1847">
        <f t="shared" ref="MHU52" si="20881">-MHU51*$C$52</f>
        <v>-6.2930141757706996E+51</v>
      </c>
      <c r="MHV52" s="1847"/>
      <c r="MHW52" s="1847">
        <f t="shared" ref="MHW52" si="20882">-MHW51*$C$52</f>
        <v>-6.4503395301649665E+51</v>
      </c>
      <c r="MHX52" s="1847"/>
      <c r="MHY52" s="1847">
        <f t="shared" ref="MHY52" si="20883">-MHY51*$C$52</f>
        <v>-6.6115980184190897E+51</v>
      </c>
      <c r="MHZ52" s="1847"/>
      <c r="MIA52" s="1847">
        <f t="shared" ref="MIA52" si="20884">-MIA51*$C$52</f>
        <v>-6.7768879688795662E+51</v>
      </c>
      <c r="MIB52" s="1847"/>
      <c r="MIC52" s="1847">
        <f t="shared" ref="MIC52" si="20885">-MIC51*$C$52</f>
        <v>-6.946310168101555E+51</v>
      </c>
      <c r="MID52" s="1847"/>
      <c r="MIE52" s="1847">
        <f t="shared" ref="MIE52" si="20886">-MIE51*$C$52</f>
        <v>-7.119967922304093E+51</v>
      </c>
      <c r="MIF52" s="1847"/>
      <c r="MIG52" s="1847">
        <f t="shared" ref="MIG52" si="20887">-MIG51*$C$52</f>
        <v>-7.2979671203616943E+51</v>
      </c>
      <c r="MIH52" s="1847"/>
      <c r="MII52" s="1847">
        <f t="shared" ref="MII52" si="20888">-MII51*$C$52</f>
        <v>-7.4804162983707359E+51</v>
      </c>
      <c r="MIJ52" s="1847"/>
      <c r="MIK52" s="1847">
        <f t="shared" ref="MIK52" si="20889">-MIK51*$C$52</f>
        <v>-7.667426705830004E+51</v>
      </c>
      <c r="MIL52" s="1847"/>
      <c r="MIM52" s="1847">
        <f t="shared" ref="MIM52" si="20890">-MIM51*$C$52</f>
        <v>-7.859112373475753E+51</v>
      </c>
      <c r="MIN52" s="1847"/>
      <c r="MIO52" s="1847">
        <f t="shared" ref="MIO52" si="20891">-MIO51*$C$52</f>
        <v>-8.0555901828126461E+51</v>
      </c>
      <c r="MIP52" s="1847"/>
      <c r="MIQ52" s="1847">
        <f t="shared" ref="MIQ52" si="20892">-MIQ51*$C$52</f>
        <v>-8.256979937382961E+51</v>
      </c>
      <c r="MIR52" s="1847"/>
      <c r="MIS52" s="1847">
        <f t="shared" ref="MIS52" si="20893">-MIS51*$C$52</f>
        <v>-8.4634044358175348E+51</v>
      </c>
      <c r="MIT52" s="1847"/>
      <c r="MIU52" s="1847">
        <f t="shared" ref="MIU52" si="20894">-MIU51*$C$52</f>
        <v>-8.6749895467129721E+51</v>
      </c>
      <c r="MIV52" s="1847"/>
      <c r="MIW52" s="1847">
        <f t="shared" ref="MIW52" si="20895">-MIW51*$C$52</f>
        <v>-8.8918642853807952E+51</v>
      </c>
      <c r="MIX52" s="1847"/>
      <c r="MIY52" s="1847">
        <f t="shared" ref="MIY52" si="20896">-MIY51*$C$52</f>
        <v>-9.1141608925153147E+51</v>
      </c>
      <c r="MIZ52" s="1847"/>
      <c r="MJA52" s="1847">
        <f t="shared" ref="MJA52" si="20897">-MJA51*$C$52</f>
        <v>-9.3420149148281966E+51</v>
      </c>
      <c r="MJB52" s="1847"/>
      <c r="MJC52" s="1847">
        <f t="shared" ref="MJC52" si="20898">-MJC51*$C$52</f>
        <v>-9.5755652876989007E+51</v>
      </c>
      <c r="MJD52" s="1847"/>
      <c r="MJE52" s="1847">
        <f t="shared" ref="MJE52" si="20899">-MJE51*$C$52</f>
        <v>-9.8149544198913722E+51</v>
      </c>
      <c r="MJF52" s="1847"/>
      <c r="MJG52" s="1847">
        <f t="shared" ref="MJG52" si="20900">-MJG51*$C$52</f>
        <v>-1.0060328280388655E+52</v>
      </c>
      <c r="MJH52" s="1847"/>
      <c r="MJI52" s="1847">
        <f t="shared" ref="MJI52" si="20901">-MJI51*$C$52</f>
        <v>-1.031183648739837E+52</v>
      </c>
      <c r="MJJ52" s="1847"/>
      <c r="MJK52" s="1847">
        <f t="shared" ref="MJK52" si="20902">-MJK51*$C$52</f>
        <v>-1.0569632399583329E+52</v>
      </c>
      <c r="MJL52" s="1847"/>
      <c r="MJM52" s="1847">
        <f t="shared" ref="MJM52" si="20903">-MJM51*$C$52</f>
        <v>-1.0833873209572911E+52</v>
      </c>
      <c r="MJN52" s="1847"/>
      <c r="MJO52" s="1847">
        <f t="shared" ref="MJO52" si="20904">-MJO51*$C$52</f>
        <v>-1.1104720039812232E+52</v>
      </c>
      <c r="MJP52" s="1847"/>
      <c r="MJQ52" s="1847">
        <f t="shared" ref="MJQ52" si="20905">-MJQ51*$C$52</f>
        <v>-1.1382338040807536E+52</v>
      </c>
      <c r="MJR52" s="1847"/>
      <c r="MJS52" s="1847">
        <f t="shared" ref="MJS52" si="20906">-MJS51*$C$52</f>
        <v>-1.1666896491827723E+52</v>
      </c>
      <c r="MJT52" s="1847"/>
      <c r="MJU52" s="1847">
        <f t="shared" ref="MJU52" si="20907">-MJU51*$C$52</f>
        <v>-1.1958568904123415E+52</v>
      </c>
      <c r="MJV52" s="1847"/>
      <c r="MJW52" s="1847">
        <f t="shared" ref="MJW52" si="20908">-MJW51*$C$52</f>
        <v>-1.2257533126726499E+52</v>
      </c>
      <c r="MJX52" s="1847"/>
      <c r="MJY52" s="1847">
        <f t="shared" ref="MJY52" si="20909">-MJY51*$C$52</f>
        <v>-1.256397145489466E+52</v>
      </c>
      <c r="MJZ52" s="1847"/>
      <c r="MKA52" s="1847">
        <f t="shared" ref="MKA52" si="20910">-MKA51*$C$52</f>
        <v>-1.2878070741267026E+52</v>
      </c>
      <c r="MKB52" s="1847"/>
      <c r="MKC52" s="1847">
        <f t="shared" ref="MKC52" si="20911">-MKC51*$C$52</f>
        <v>-1.3200022509798701E+52</v>
      </c>
      <c r="MKD52" s="1847"/>
      <c r="MKE52" s="1847">
        <f t="shared" ref="MKE52" si="20912">-MKE51*$C$52</f>
        <v>-1.3530023072543668E+52</v>
      </c>
      <c r="MKF52" s="1847"/>
      <c r="MKG52" s="1847">
        <f t="shared" ref="MKG52" si="20913">-MKG51*$C$52</f>
        <v>-1.3868273649357259E+52</v>
      </c>
      <c r="MKH52" s="1847"/>
      <c r="MKI52" s="1847">
        <f t="shared" ref="MKI52" si="20914">-MKI51*$C$52</f>
        <v>-1.4214980490591189E+52</v>
      </c>
      <c r="MKJ52" s="1847"/>
      <c r="MKK52" s="1847">
        <f t="shared" ref="MKK52" si="20915">-MKK51*$C$52</f>
        <v>-1.4570355002855967E+52</v>
      </c>
      <c r="MKL52" s="1847"/>
      <c r="MKM52" s="1847">
        <f t="shared" ref="MKM52" si="20916">-MKM51*$C$52</f>
        <v>-1.4934613877927365E+52</v>
      </c>
      <c r="MKN52" s="1847"/>
      <c r="MKO52" s="1847">
        <f t="shared" ref="MKO52" si="20917">-MKO51*$C$52</f>
        <v>-1.5307979224875549E+52</v>
      </c>
      <c r="MKP52" s="1847"/>
      <c r="MKQ52" s="1847">
        <f t="shared" ref="MKQ52" si="20918">-MKQ51*$C$52</f>
        <v>-1.5690678705497437E+52</v>
      </c>
      <c r="MKR52" s="1847"/>
      <c r="MKS52" s="1847">
        <f t="shared" ref="MKS52" si="20919">-MKS51*$C$52</f>
        <v>-1.6082945673134872E+52</v>
      </c>
      <c r="MKT52" s="1847"/>
      <c r="MKU52" s="1847">
        <f t="shared" ref="MKU52" si="20920">-MKU51*$C$52</f>
        <v>-1.6485019314963243E+52</v>
      </c>
      <c r="MKV52" s="1847"/>
      <c r="MKW52" s="1847">
        <f t="shared" ref="MKW52" si="20921">-MKW51*$C$52</f>
        <v>-1.6897144797837322E+52</v>
      </c>
      <c r="MKX52" s="1847"/>
      <c r="MKY52" s="1847">
        <f t="shared" ref="MKY52" si="20922">-MKY51*$C$52</f>
        <v>-1.7319573417783253E+52</v>
      </c>
      <c r="MKZ52" s="1847"/>
      <c r="MLA52" s="1847">
        <f t="shared" ref="MLA52" si="20923">-MLA51*$C$52</f>
        <v>-1.7752562753227832E+52</v>
      </c>
      <c r="MLB52" s="1847"/>
      <c r="MLC52" s="1847">
        <f t="shared" ref="MLC52" si="20924">-MLC51*$C$52</f>
        <v>-1.8196376822058526E+52</v>
      </c>
      <c r="MLD52" s="1847"/>
      <c r="MLE52" s="1847">
        <f t="shared" ref="MLE52" si="20925">-MLE51*$C$52</f>
        <v>-1.8651286242609989E+52</v>
      </c>
      <c r="MLF52" s="1847"/>
      <c r="MLG52" s="1847">
        <f t="shared" ref="MLG52" si="20926">-MLG51*$C$52</f>
        <v>-1.9117568398675236E+52</v>
      </c>
      <c r="MLH52" s="1847"/>
      <c r="MLI52" s="1847">
        <f t="shared" ref="MLI52" si="20927">-MLI51*$C$52</f>
        <v>-1.9595507608642116E+52</v>
      </c>
      <c r="MLJ52" s="1847"/>
      <c r="MLK52" s="1847">
        <f t="shared" ref="MLK52" si="20928">-MLK51*$C$52</f>
        <v>-2.0085395298858167E+52</v>
      </c>
      <c r="MLL52" s="1847"/>
      <c r="MLM52" s="1847">
        <f t="shared" ref="MLM52" si="20929">-MLM51*$C$52</f>
        <v>-2.058753018132962E+52</v>
      </c>
      <c r="MLN52" s="1847"/>
      <c r="MLO52" s="1847">
        <f t="shared" ref="MLO52" si="20930">-MLO51*$C$52</f>
        <v>-2.1102218435862859E+52</v>
      </c>
      <c r="MLP52" s="1847"/>
      <c r="MLQ52" s="1847">
        <f t="shared" ref="MLQ52" si="20931">-MLQ51*$C$52</f>
        <v>-2.1629773896759428E+52</v>
      </c>
      <c r="MLR52" s="1847"/>
      <c r="MLS52" s="1847">
        <f t="shared" ref="MLS52" si="20932">-MLS51*$C$52</f>
        <v>-2.2170518244178412E+52</v>
      </c>
      <c r="MLT52" s="1847"/>
      <c r="MLU52" s="1847">
        <f t="shared" ref="MLU52" si="20933">-MLU51*$C$52</f>
        <v>-2.2724781200282871E+52</v>
      </c>
      <c r="MLV52" s="1847"/>
      <c r="MLW52" s="1847">
        <f t="shared" ref="MLW52" si="20934">-MLW51*$C$52</f>
        <v>-2.3292900730289942E+52</v>
      </c>
      <c r="MLX52" s="1847"/>
      <c r="MLY52" s="1847">
        <f t="shared" ref="MLY52" si="20935">-MLY51*$C$52</f>
        <v>-2.387522324854719E+52</v>
      </c>
      <c r="MLZ52" s="1847"/>
      <c r="MMA52" s="1847">
        <f t="shared" ref="MMA52" si="20936">-MMA51*$C$52</f>
        <v>-2.4472103829760869E+52</v>
      </c>
      <c r="MMB52" s="1847"/>
      <c r="MMC52" s="1847">
        <f t="shared" ref="MMC52" si="20937">-MMC51*$C$52</f>
        <v>-2.5083906425504888E+52</v>
      </c>
      <c r="MMD52" s="1847"/>
      <c r="MME52" s="1847">
        <f t="shared" ref="MME52" si="20938">-MME51*$C$52</f>
        <v>-2.5711004086142508E+52</v>
      </c>
      <c r="MMF52" s="1847"/>
      <c r="MMG52" s="1847">
        <f t="shared" ref="MMG52" si="20939">-MMG51*$C$52</f>
        <v>-2.635377918829607E+52</v>
      </c>
      <c r="MMH52" s="1847"/>
      <c r="MMI52" s="1847">
        <f t="shared" ref="MMI52" si="20940">-MMI51*$C$52</f>
        <v>-2.7012623668003472E+52</v>
      </c>
      <c r="MMJ52" s="1847"/>
      <c r="MMK52" s="1847">
        <f t="shared" ref="MMK52" si="20941">-MMK51*$C$52</f>
        <v>-2.7687939259703559E+52</v>
      </c>
      <c r="MML52" s="1847"/>
      <c r="MMM52" s="1847">
        <f t="shared" ref="MMM52" si="20942">-MMM51*$C$52</f>
        <v>-2.8380137741196144E+52</v>
      </c>
      <c r="MMN52" s="1847"/>
      <c r="MMO52" s="1847">
        <f t="shared" ref="MMO52" si="20943">-MMO51*$C$52</f>
        <v>-2.9089641184726043E+52</v>
      </c>
      <c r="MMP52" s="1847"/>
      <c r="MMQ52" s="1847">
        <f t="shared" ref="MMQ52" si="20944">-MMQ51*$C$52</f>
        <v>-2.9816882214344193E+52</v>
      </c>
      <c r="MMR52" s="1847"/>
      <c r="MMS52" s="1847">
        <f t="shared" ref="MMS52" si="20945">-MMS51*$C$52</f>
        <v>-3.0562304269702795E+52</v>
      </c>
      <c r="MMT52" s="1847"/>
      <c r="MMU52" s="1847">
        <f t="shared" ref="MMU52" si="20946">-MMU51*$C$52</f>
        <v>-3.1326361876445364E+52</v>
      </c>
      <c r="MMV52" s="1847"/>
      <c r="MMW52" s="1847">
        <f t="shared" ref="MMW52" si="20947">-MMW51*$C$52</f>
        <v>-3.2109520923356494E+52</v>
      </c>
      <c r="MMX52" s="1847"/>
      <c r="MMY52" s="1847">
        <f t="shared" ref="MMY52" si="20948">-MMY51*$C$52</f>
        <v>-3.2912258946440405E+52</v>
      </c>
      <c r="MMZ52" s="1847"/>
      <c r="MNA52" s="1847">
        <f t="shared" ref="MNA52" si="20949">-MNA51*$C$52</f>
        <v>-3.373506542010141E+52</v>
      </c>
      <c r="MNB52" s="1847"/>
      <c r="MNC52" s="1847">
        <f t="shared" ref="MNC52" si="20950">-MNC51*$C$52</f>
        <v>-3.4578442055603939E+52</v>
      </c>
      <c r="MND52" s="1847"/>
      <c r="MNE52" s="1847">
        <f t="shared" ref="MNE52" si="20951">-MNE51*$C$52</f>
        <v>-3.5442903106994033E+52</v>
      </c>
      <c r="MNF52" s="1847"/>
      <c r="MNG52" s="1847">
        <f t="shared" ref="MNG52" si="20952">-MNG51*$C$52</f>
        <v>-3.632897568466888E+52</v>
      </c>
      <c r="MNH52" s="1847"/>
      <c r="MNI52" s="1847">
        <f t="shared" ref="MNI52" si="20953">-MNI51*$C$52</f>
        <v>-3.7237200076785596E+52</v>
      </c>
      <c r="MNJ52" s="1847"/>
      <c r="MNK52" s="1847">
        <f t="shared" ref="MNK52" si="20954">-MNK51*$C$52</f>
        <v>-3.8168130078705231E+52</v>
      </c>
      <c r="MNL52" s="1847"/>
      <c r="MNM52" s="1847">
        <f t="shared" ref="MNM52" si="20955">-MNM51*$C$52</f>
        <v>-3.9122333330672857E+52</v>
      </c>
      <c r="MNN52" s="1847"/>
      <c r="MNO52" s="1847">
        <f t="shared" ref="MNO52" si="20956">-MNO51*$C$52</f>
        <v>-4.0100391663939675E+52</v>
      </c>
      <c r="MNP52" s="1847"/>
      <c r="MNQ52" s="1847">
        <f t="shared" ref="MNQ52" si="20957">-MNQ51*$C$52</f>
        <v>-4.1102901455538162E+52</v>
      </c>
      <c r="MNR52" s="1847"/>
      <c r="MNS52" s="1847">
        <f t="shared" ref="MNS52" si="20958">-MNS51*$C$52</f>
        <v>-4.2130473991926609E+52</v>
      </c>
      <c r="MNT52" s="1847"/>
      <c r="MNU52" s="1847">
        <f t="shared" ref="MNU52" si="20959">-MNU51*$C$52</f>
        <v>-4.3183735841724769E+52</v>
      </c>
      <c r="MNV52" s="1847"/>
      <c r="MNW52" s="1847">
        <f t="shared" ref="MNW52" si="20960">-MNW51*$C$52</f>
        <v>-4.4263329237767884E+52</v>
      </c>
      <c r="MNX52" s="1847"/>
      <c r="MNY52" s="1847">
        <f t="shared" ref="MNY52" si="20961">-MNY51*$C$52</f>
        <v>-4.5369912468712079E+52</v>
      </c>
      <c r="MNZ52" s="1847"/>
      <c r="MOA52" s="1847">
        <f t="shared" ref="MOA52" si="20962">-MOA51*$C$52</f>
        <v>-4.6504160280429876E+52</v>
      </c>
      <c r="MOB52" s="1847"/>
      <c r="MOC52" s="1847">
        <f t="shared" ref="MOC52" si="20963">-MOC51*$C$52</f>
        <v>-4.7666764287440617E+52</v>
      </c>
      <c r="MOD52" s="1847"/>
      <c r="MOE52" s="1847">
        <f t="shared" ref="MOE52" si="20964">-MOE51*$C$52</f>
        <v>-4.8858433394626627E+52</v>
      </c>
      <c r="MOF52" s="1847"/>
      <c r="MOG52" s="1847">
        <f t="shared" ref="MOG52" si="20965">-MOG51*$C$52</f>
        <v>-5.0079894229492291E+52</v>
      </c>
      <c r="MOH52" s="1847"/>
      <c r="MOI52" s="1847">
        <f t="shared" ref="MOI52" si="20966">-MOI51*$C$52</f>
        <v>-5.133189158522959E+52</v>
      </c>
      <c r="MOJ52" s="1847"/>
      <c r="MOK52" s="1847">
        <f t="shared" ref="MOK52" si="20967">-MOK51*$C$52</f>
        <v>-5.261518887486033E+52</v>
      </c>
      <c r="MOL52" s="1847"/>
      <c r="MOM52" s="1847">
        <f t="shared" ref="MOM52" si="20968">-MOM51*$C$52</f>
        <v>-5.3930568596731839E+52</v>
      </c>
      <c r="MON52" s="1847"/>
      <c r="MOO52" s="1847">
        <f t="shared" ref="MOO52" si="20969">-MOO51*$C$52</f>
        <v>-5.5278832811650132E+52</v>
      </c>
      <c r="MOP52" s="1847"/>
      <c r="MOQ52" s="1847">
        <f t="shared" ref="MOQ52" si="20970">-MOQ51*$C$52</f>
        <v>-5.6660803631941376E+52</v>
      </c>
      <c r="MOR52" s="1847"/>
      <c r="MOS52" s="1847">
        <f t="shared" ref="MOS52" si="20971">-MOS51*$C$52</f>
        <v>-5.8077323722739909E+52</v>
      </c>
      <c r="MOT52" s="1847"/>
      <c r="MOU52" s="1847">
        <f t="shared" ref="MOU52" si="20972">-MOU51*$C$52</f>
        <v>-5.9529256815808396E+52</v>
      </c>
      <c r="MOV52" s="1847"/>
      <c r="MOW52" s="1847">
        <f t="shared" ref="MOW52" si="20973">-MOW51*$C$52</f>
        <v>-6.1017488236203597E+52</v>
      </c>
      <c r="MOX52" s="1847"/>
      <c r="MOY52" s="1847">
        <f t="shared" ref="MOY52" si="20974">-MOY51*$C$52</f>
        <v>-6.2542925442108683E+52</v>
      </c>
      <c r="MOZ52" s="1847"/>
      <c r="MPA52" s="1847">
        <f t="shared" ref="MPA52" si="20975">-MPA51*$C$52</f>
        <v>-6.4106498578161394E+52</v>
      </c>
      <c r="MPB52" s="1847"/>
      <c r="MPC52" s="1847">
        <f t="shared" ref="MPC52" si="20976">-MPC51*$C$52</f>
        <v>-6.5709161042615424E+52</v>
      </c>
      <c r="MPD52" s="1847"/>
      <c r="MPE52" s="1847">
        <f t="shared" ref="MPE52" si="20977">-MPE51*$C$52</f>
        <v>-6.7351890068680802E+52</v>
      </c>
      <c r="MPF52" s="1847"/>
      <c r="MPG52" s="1847">
        <f t="shared" ref="MPG52" si="20978">-MPG51*$C$52</f>
        <v>-6.9035687320397811E+52</v>
      </c>
      <c r="MPH52" s="1847"/>
      <c r="MPI52" s="1847">
        <f t="shared" ref="MPI52" si="20979">-MPI51*$C$52</f>
        <v>-7.0761579503407747E+52</v>
      </c>
      <c r="MPJ52" s="1847"/>
      <c r="MPK52" s="1847">
        <f t="shared" ref="MPK52" si="20980">-MPK51*$C$52</f>
        <v>-7.253061899099293E+52</v>
      </c>
      <c r="MPL52" s="1847"/>
      <c r="MPM52" s="1847">
        <f t="shared" ref="MPM52" si="20981">-MPM51*$C$52</f>
        <v>-7.4343884465767745E+52</v>
      </c>
      <c r="MPN52" s="1847"/>
      <c r="MPO52" s="1847">
        <f t="shared" ref="MPO52" si="20982">-MPO51*$C$52</f>
        <v>-7.6202481577411932E+52</v>
      </c>
      <c r="MPP52" s="1847"/>
      <c r="MPQ52" s="1847">
        <f t="shared" ref="MPQ52" si="20983">-MPQ51*$C$52</f>
        <v>-7.8107543616847227E+52</v>
      </c>
      <c r="MPR52" s="1847"/>
      <c r="MPS52" s="1847">
        <f t="shared" ref="MPS52" si="20984">-MPS51*$C$52</f>
        <v>-8.00602322072684E+52</v>
      </c>
      <c r="MPT52" s="1847"/>
      <c r="MPU52" s="1847">
        <f t="shared" ref="MPU52" si="20985">-MPU51*$C$52</f>
        <v>-8.2061738012450099E+52</v>
      </c>
      <c r="MPV52" s="1847"/>
      <c r="MPW52" s="1847">
        <f t="shared" ref="MPW52" si="20986">-MPW51*$C$52</f>
        <v>-8.4113281462761348E+52</v>
      </c>
      <c r="MPX52" s="1847"/>
      <c r="MPY52" s="1847">
        <f t="shared" ref="MPY52" si="20987">-MPY51*$C$52</f>
        <v>-8.6216113499330371E+52</v>
      </c>
      <c r="MPZ52" s="1847"/>
      <c r="MQA52" s="1847">
        <f t="shared" ref="MQA52" si="20988">-MQA51*$C$52</f>
        <v>-8.8371516336813619E+52</v>
      </c>
      <c r="MQB52" s="1847"/>
      <c r="MQC52" s="1847">
        <f t="shared" ref="MQC52" si="20989">-MQC51*$C$52</f>
        <v>-9.0580804245233951E+52</v>
      </c>
      <c r="MQD52" s="1847"/>
      <c r="MQE52" s="1847">
        <f t="shared" ref="MQE52" si="20990">-MQE51*$C$52</f>
        <v>-9.2845324351364789E+52</v>
      </c>
      <c r="MQF52" s="1847"/>
      <c r="MQG52" s="1847">
        <f t="shared" ref="MQG52" si="20991">-MQG51*$C$52</f>
        <v>-9.5166457460148903E+52</v>
      </c>
      <c r="MQH52" s="1847"/>
      <c r="MQI52" s="1847">
        <f t="shared" ref="MQI52" si="20992">-MQI51*$C$52</f>
        <v>-9.7545618896652614E+52</v>
      </c>
      <c r="MQJ52" s="1847"/>
      <c r="MQK52" s="1847">
        <f t="shared" ref="MQK52" si="20993">-MQK51*$C$52</f>
        <v>-9.998425936906893E+52</v>
      </c>
      <c r="MQL52" s="1847"/>
      <c r="MQM52" s="1847">
        <f t="shared" ref="MQM52" si="20994">-MQM51*$C$52</f>
        <v>-1.0248386585329563E+53</v>
      </c>
      <c r="MQN52" s="1847"/>
      <c r="MQO52" s="1847">
        <f t="shared" ref="MQO52" si="20995">-MQO51*$C$52</f>
        <v>-1.0504596249962802E+53</v>
      </c>
      <c r="MQP52" s="1847"/>
      <c r="MQQ52" s="1847">
        <f t="shared" ref="MQQ52" si="20996">-MQQ51*$C$52</f>
        <v>-1.0767211156211871E+53</v>
      </c>
      <c r="MQR52" s="1847"/>
      <c r="MQS52" s="1847">
        <f t="shared" ref="MQS52" si="20997">-MQS51*$C$52</f>
        <v>-1.1036391435117166E+53</v>
      </c>
      <c r="MQT52" s="1847"/>
      <c r="MQU52" s="1847">
        <f t="shared" ref="MQU52" si="20998">-MQU51*$C$52</f>
        <v>-1.1312301220995095E+53</v>
      </c>
      <c r="MQV52" s="1847"/>
      <c r="MQW52" s="1847">
        <f t="shared" ref="MQW52" si="20999">-MQW51*$C$52</f>
        <v>-1.1595108751519973E+53</v>
      </c>
      <c r="MQX52" s="1847"/>
      <c r="MQY52" s="1847">
        <f t="shared" ref="MQY52" si="21000">-MQY51*$C$52</f>
        <v>-1.188498647030797E+53</v>
      </c>
      <c r="MQZ52" s="1847"/>
      <c r="MRA52" s="1847">
        <f t="shared" ref="MRA52" si="21001">-MRA51*$C$52</f>
        <v>-1.2182111132065669E+53</v>
      </c>
      <c r="MRB52" s="1847"/>
      <c r="MRC52" s="1847">
        <f t="shared" ref="MRC52" si="21002">-MRC51*$C$52</f>
        <v>-1.2486663910367308E+53</v>
      </c>
      <c r="MRD52" s="1847"/>
      <c r="MRE52" s="1847">
        <f t="shared" ref="MRE52" si="21003">-MRE51*$C$52</f>
        <v>-1.2798830508126491E+53</v>
      </c>
      <c r="MRF52" s="1847"/>
      <c r="MRG52" s="1847">
        <f t="shared" ref="MRG52" si="21004">-MRG51*$C$52</f>
        <v>-1.3118801270829652E+53</v>
      </c>
      <c r="MRH52" s="1847"/>
      <c r="MRI52" s="1847">
        <f t="shared" ref="MRI52" si="21005">-MRI51*$C$52</f>
        <v>-1.3446771302600391E+53</v>
      </c>
      <c r="MRJ52" s="1847"/>
      <c r="MRK52" s="1847">
        <f t="shared" ref="MRK52" si="21006">-MRK51*$C$52</f>
        <v>-1.3782940585165401E+53</v>
      </c>
      <c r="MRL52" s="1847"/>
      <c r="MRM52" s="1847">
        <f t="shared" ref="MRM52" si="21007">-MRM51*$C$52</f>
        <v>-1.4127514099794535E+53</v>
      </c>
      <c r="MRN52" s="1847"/>
      <c r="MRO52" s="1847">
        <f t="shared" ref="MRO52" si="21008">-MRO51*$C$52</f>
        <v>-1.4480701952289396E+53</v>
      </c>
      <c r="MRP52" s="1847"/>
      <c r="MRQ52" s="1847">
        <f t="shared" ref="MRQ52" si="21009">-MRQ51*$C$52</f>
        <v>-1.484271950109663E+53</v>
      </c>
      <c r="MRR52" s="1847"/>
      <c r="MRS52" s="1847">
        <f t="shared" ref="MRS52" si="21010">-MRS51*$C$52</f>
        <v>-1.5213787488624044E+53</v>
      </c>
      <c r="MRT52" s="1847"/>
      <c r="MRU52" s="1847">
        <f t="shared" ref="MRU52" si="21011">-MRU51*$C$52</f>
        <v>-1.5594132175839643E+53</v>
      </c>
      <c r="MRV52" s="1847"/>
      <c r="MRW52" s="1847">
        <f t="shared" ref="MRW52" si="21012">-MRW51*$C$52</f>
        <v>-1.5983985480235633E+53</v>
      </c>
      <c r="MRX52" s="1847"/>
      <c r="MRY52" s="1847">
        <f t="shared" ref="MRY52" si="21013">-MRY51*$C$52</f>
        <v>-1.6383585117241523E+53</v>
      </c>
      <c r="MRZ52" s="1847"/>
      <c r="MSA52" s="1847">
        <f t="shared" ref="MSA52" si="21014">-MSA51*$C$52</f>
        <v>-1.6793174745172558E+53</v>
      </c>
      <c r="MSB52" s="1847"/>
      <c r="MSC52" s="1847">
        <f t="shared" ref="MSC52" si="21015">-MSC51*$C$52</f>
        <v>-1.7213004113801871E+53</v>
      </c>
      <c r="MSD52" s="1847"/>
      <c r="MSE52" s="1847">
        <f t="shared" ref="MSE52" si="21016">-MSE51*$C$52</f>
        <v>-1.7643329216646916E+53</v>
      </c>
      <c r="MSF52" s="1847"/>
      <c r="MSG52" s="1847">
        <f t="shared" ref="MSG52" si="21017">-MSG51*$C$52</f>
        <v>-1.8084412447063088E+53</v>
      </c>
      <c r="MSH52" s="1847"/>
      <c r="MSI52" s="1847">
        <f t="shared" ref="MSI52" si="21018">-MSI51*$C$52</f>
        <v>-1.8536522758239662E+53</v>
      </c>
      <c r="MSJ52" s="1847"/>
      <c r="MSK52" s="1847">
        <f t="shared" ref="MSK52" si="21019">-MSK51*$C$52</f>
        <v>-1.8999935827195652E+53</v>
      </c>
      <c r="MSL52" s="1847"/>
      <c r="MSM52" s="1847">
        <f t="shared" ref="MSM52" si="21020">-MSM51*$C$52</f>
        <v>-1.9474934222875542E+53</v>
      </c>
      <c r="MSN52" s="1847"/>
      <c r="MSO52" s="1847">
        <f t="shared" ref="MSO52" si="21021">-MSO51*$C$52</f>
        <v>-1.9961807578447429E+53</v>
      </c>
      <c r="MSP52" s="1847"/>
      <c r="MSQ52" s="1847">
        <f t="shared" ref="MSQ52" si="21022">-MSQ51*$C$52</f>
        <v>-2.0460852767908613E+53</v>
      </c>
      <c r="MSR52" s="1847"/>
      <c r="MSS52" s="1847">
        <f t="shared" ref="MSS52" si="21023">-MSS51*$C$52</f>
        <v>-2.0972374087106326E+53</v>
      </c>
      <c r="MST52" s="1847"/>
      <c r="MSU52" s="1847">
        <f t="shared" ref="MSU52" si="21024">-MSU51*$C$52</f>
        <v>-2.1496683439283984E+53</v>
      </c>
      <c r="MSV52" s="1847"/>
      <c r="MSW52" s="1847">
        <f t="shared" ref="MSW52" si="21025">-MSW51*$C$52</f>
        <v>-2.203410052526608E+53</v>
      </c>
      <c r="MSX52" s="1847"/>
      <c r="MSY52" s="1847">
        <f t="shared" ref="MSY52" si="21026">-MSY51*$C$52</f>
        <v>-2.258495303839773E+53</v>
      </c>
      <c r="MSZ52" s="1847"/>
      <c r="MTA52" s="1847">
        <f t="shared" ref="MTA52" si="21027">-MTA51*$C$52</f>
        <v>-2.314957686435767E+53</v>
      </c>
      <c r="MTB52" s="1847"/>
      <c r="MTC52" s="1847">
        <f t="shared" ref="MTC52" si="21028">-MTC51*$C$52</f>
        <v>-2.3728316285966608E+53</v>
      </c>
      <c r="MTD52" s="1847"/>
      <c r="MTE52" s="1847">
        <f t="shared" ref="MTE52" si="21029">-MTE51*$C$52</f>
        <v>-2.4321524193115773E+53</v>
      </c>
      <c r="MTF52" s="1847"/>
      <c r="MTG52" s="1847">
        <f t="shared" ref="MTG52" si="21030">-MTG51*$C$52</f>
        <v>-2.4929562297943663E+53</v>
      </c>
      <c r="MTH52" s="1847"/>
      <c r="MTI52" s="1847">
        <f t="shared" ref="MTI52" si="21031">-MTI51*$C$52</f>
        <v>-2.5552801355392253E+53</v>
      </c>
      <c r="MTJ52" s="1847"/>
      <c r="MTK52" s="1847">
        <f t="shared" ref="MTK52" si="21032">-MTK51*$C$52</f>
        <v>-2.6191621389277058E+53</v>
      </c>
      <c r="MTL52" s="1847"/>
      <c r="MTM52" s="1847">
        <f t="shared" ref="MTM52" si="21033">-MTM51*$C$52</f>
        <v>-2.684641192400898E+53</v>
      </c>
      <c r="MTN52" s="1847"/>
      <c r="MTO52" s="1847">
        <f t="shared" ref="MTO52" si="21034">-MTO51*$C$52</f>
        <v>-2.7517572222109204E+53</v>
      </c>
      <c r="MTP52" s="1847"/>
      <c r="MTQ52" s="1847">
        <f t="shared" ref="MTQ52" si="21035">-MTQ51*$C$52</f>
        <v>-2.8205511527661932E+53</v>
      </c>
      <c r="MTR52" s="1847"/>
      <c r="MTS52" s="1847">
        <f t="shared" ref="MTS52" si="21036">-MTS51*$C$52</f>
        <v>-2.8910649315853478E+53</v>
      </c>
      <c r="MTT52" s="1847"/>
      <c r="MTU52" s="1847">
        <f t="shared" ref="MTU52" si="21037">-MTU51*$C$52</f>
        <v>-2.9633415548749811E+53</v>
      </c>
      <c r="MTV52" s="1847"/>
      <c r="MTW52" s="1847">
        <f t="shared" ref="MTW52" si="21038">-MTW51*$C$52</f>
        <v>-3.0374250937468553E+53</v>
      </c>
      <c r="MTX52" s="1847"/>
      <c r="MTY52" s="1847">
        <f t="shared" ref="MTY52" si="21039">-MTY51*$C$52</f>
        <v>-3.1133607210905266E+53</v>
      </c>
      <c r="MTZ52" s="1847"/>
      <c r="MUA52" s="1847">
        <f t="shared" ref="MUA52" si="21040">-MUA51*$C$52</f>
        <v>-3.1911947391177894E+53</v>
      </c>
      <c r="MUB52" s="1847"/>
      <c r="MUC52" s="1847">
        <f t="shared" ref="MUC52" si="21041">-MUC51*$C$52</f>
        <v>-3.270974607595734E+53</v>
      </c>
      <c r="MUD52" s="1847"/>
      <c r="MUE52" s="1847">
        <f t="shared" ref="MUE52" si="21042">-MUE51*$C$52</f>
        <v>-3.3527489727856271E+53</v>
      </c>
      <c r="MUF52" s="1847"/>
      <c r="MUG52" s="1847">
        <f t="shared" ref="MUG52" si="21043">-MUG51*$C$52</f>
        <v>-3.4365676971052675E+53</v>
      </c>
      <c r="MUH52" s="1847"/>
      <c r="MUI52" s="1847">
        <f t="shared" ref="MUI52" si="21044">-MUI51*$C$52</f>
        <v>-3.5224818895328988E+53</v>
      </c>
      <c r="MUJ52" s="1847"/>
      <c r="MUK52" s="1847">
        <f t="shared" ref="MUK52" si="21045">-MUK51*$C$52</f>
        <v>-3.6105439367712208E+53</v>
      </c>
      <c r="MUL52" s="1847"/>
      <c r="MUM52" s="1847">
        <f t="shared" ref="MUM52" si="21046">-MUM51*$C$52</f>
        <v>-3.7008075351905011E+53</v>
      </c>
      <c r="MUN52" s="1847"/>
      <c r="MUO52" s="1847">
        <f t="shared" ref="MUO52" si="21047">-MUO51*$C$52</f>
        <v>-3.7933277235702634E+53</v>
      </c>
      <c r="MUP52" s="1847"/>
      <c r="MUQ52" s="1847">
        <f t="shared" ref="MUQ52" si="21048">-MUQ51*$C$52</f>
        <v>-3.8881609166595193E+53</v>
      </c>
      <c r="MUR52" s="1847"/>
      <c r="MUS52" s="1847">
        <f t="shared" ref="MUS52" si="21049">-MUS51*$C$52</f>
        <v>-3.9853649395760066E+53</v>
      </c>
      <c r="MUT52" s="1847"/>
      <c r="MUU52" s="1847">
        <f t="shared" ref="MUU52" si="21050">-MUU51*$C$52</f>
        <v>-4.0849990630654067E+53</v>
      </c>
      <c r="MUV52" s="1847"/>
      <c r="MUW52" s="1847">
        <f t="shared" ref="MUW52" si="21051">-MUW51*$C$52</f>
        <v>-4.1871240396420418E+53</v>
      </c>
      <c r="MUX52" s="1847"/>
      <c r="MUY52" s="1847">
        <f t="shared" ref="MUY52" si="21052">-MUY51*$C$52</f>
        <v>-4.2918021406330925E+53</v>
      </c>
      <c r="MUZ52" s="1847"/>
      <c r="MVA52" s="1847">
        <f t="shared" ref="MVA52" si="21053">-MVA51*$C$52</f>
        <v>-4.3990971941489198E+53</v>
      </c>
      <c r="MVB52" s="1847"/>
      <c r="MVC52" s="1847">
        <f t="shared" ref="MVC52" si="21054">-MVC51*$C$52</f>
        <v>-4.5090746240026422E+53</v>
      </c>
      <c r="MVD52" s="1847"/>
      <c r="MVE52" s="1847">
        <f t="shared" ref="MVE52" si="21055">-MVE51*$C$52</f>
        <v>-4.6218014896027075E+53</v>
      </c>
      <c r="MVF52" s="1847"/>
      <c r="MVG52" s="1847">
        <f t="shared" ref="MVG52" si="21056">-MVG51*$C$52</f>
        <v>-4.7373465268427748E+53</v>
      </c>
      <c r="MVH52" s="1847"/>
      <c r="MVI52" s="1847">
        <f t="shared" ref="MVI52" si="21057">-MVI51*$C$52</f>
        <v>-4.8557801900138436E+53</v>
      </c>
      <c r="MVJ52" s="1847"/>
      <c r="MVK52" s="1847">
        <f t="shared" ref="MVK52" si="21058">-MVK51*$C$52</f>
        <v>-4.9771746947641896E+53</v>
      </c>
      <c r="MVL52" s="1847"/>
      <c r="MVM52" s="1847">
        <f t="shared" ref="MVM52" si="21059">-MVM51*$C$52</f>
        <v>-5.1016040621332937E+53</v>
      </c>
      <c r="MVN52" s="1847"/>
      <c r="MVO52" s="1847">
        <f t="shared" ref="MVO52" si="21060">-MVO51*$C$52</f>
        <v>-5.2291441636866252E+53</v>
      </c>
      <c r="MVP52" s="1847"/>
      <c r="MVQ52" s="1847">
        <f t="shared" ref="MVQ52" si="21061">-MVQ51*$C$52</f>
        <v>-5.3598727677787908E+53</v>
      </c>
      <c r="MVR52" s="1847"/>
      <c r="MVS52" s="1847">
        <f t="shared" ref="MVS52" si="21062">-MVS51*$C$52</f>
        <v>-5.4938695869732599E+53</v>
      </c>
      <c r="MVT52" s="1847"/>
      <c r="MVU52" s="1847">
        <f t="shared" ref="MVU52" si="21063">-MVU51*$C$52</f>
        <v>-5.6312163266475906E+53</v>
      </c>
      <c r="MVV52" s="1847"/>
      <c r="MVW52" s="1847">
        <f t="shared" ref="MVW52" si="21064">-MVW51*$C$52</f>
        <v>-5.7719967348137796E+53</v>
      </c>
      <c r="MVX52" s="1847"/>
      <c r="MVY52" s="1847">
        <f t="shared" ref="MVY52" si="21065">-MVY51*$C$52</f>
        <v>-5.9162966531841239E+53</v>
      </c>
      <c r="MVZ52" s="1847"/>
      <c r="MWA52" s="1847">
        <f t="shared" ref="MWA52" si="21066">-MWA51*$C$52</f>
        <v>-6.0642040695137265E+53</v>
      </c>
      <c r="MWB52" s="1847"/>
      <c r="MWC52" s="1847">
        <f t="shared" ref="MWC52" si="21067">-MWC51*$C$52</f>
        <v>-6.215809171251569E+53</v>
      </c>
      <c r="MWD52" s="1847"/>
      <c r="MWE52" s="1847">
        <f t="shared" ref="MWE52" si="21068">-MWE51*$C$52</f>
        <v>-6.3712044005328577E+53</v>
      </c>
      <c r="MWF52" s="1847"/>
      <c r="MWG52" s="1847">
        <f t="shared" ref="MWG52" si="21069">-MWG51*$C$52</f>
        <v>-6.5304845105461784E+53</v>
      </c>
      <c r="MWH52" s="1847"/>
      <c r="MWI52" s="1847">
        <f t="shared" ref="MWI52" si="21070">-MWI51*$C$52</f>
        <v>-6.693746623309832E+53</v>
      </c>
      <c r="MWJ52" s="1847"/>
      <c r="MWK52" s="1847">
        <f t="shared" ref="MWK52" si="21071">-MWK51*$C$52</f>
        <v>-6.8610902888925771E+53</v>
      </c>
      <c r="MWL52" s="1847"/>
      <c r="MWM52" s="1847">
        <f t="shared" ref="MWM52" si="21072">-MWM51*$C$52</f>
        <v>-7.0326175461148907E+53</v>
      </c>
      <c r="MWN52" s="1847"/>
      <c r="MWO52" s="1847">
        <f t="shared" ref="MWO52" si="21073">-MWO51*$C$52</f>
        <v>-7.2084329847677623E+53</v>
      </c>
      <c r="MWP52" s="1847"/>
      <c r="MWQ52" s="1847">
        <f t="shared" ref="MWQ52" si="21074">-MWQ51*$C$52</f>
        <v>-7.3886438093869558E+53</v>
      </c>
      <c r="MWR52" s="1847"/>
      <c r="MWS52" s="1847">
        <f t="shared" ref="MWS52" si="21075">-MWS51*$C$52</f>
        <v>-7.573359904621629E+53</v>
      </c>
      <c r="MWT52" s="1847"/>
      <c r="MWU52" s="1847">
        <f t="shared" ref="MWU52" si="21076">-MWU51*$C$52</f>
        <v>-7.7626939022371684E+53</v>
      </c>
      <c r="MWV52" s="1847"/>
      <c r="MWW52" s="1847">
        <f t="shared" ref="MWW52" si="21077">-MWW51*$C$52</f>
        <v>-7.9567612497930974E+53</v>
      </c>
      <c r="MWX52" s="1847"/>
      <c r="MWY52" s="1847">
        <f t="shared" ref="MWY52" si="21078">-MWY51*$C$52</f>
        <v>-8.1556802810379242E+53</v>
      </c>
      <c r="MWZ52" s="1847"/>
      <c r="MXA52" s="1847">
        <f t="shared" ref="MXA52" si="21079">-MXA51*$C$52</f>
        <v>-8.3595722880638721E+53</v>
      </c>
      <c r="MXB52" s="1847"/>
      <c r="MXC52" s="1847">
        <f t="shared" ref="MXC52" si="21080">-MXC51*$C$52</f>
        <v>-8.5685615952654684E+53</v>
      </c>
      <c r="MXD52" s="1847"/>
      <c r="MXE52" s="1847">
        <f t="shared" ref="MXE52" si="21081">-MXE51*$C$52</f>
        <v>-8.782775635147105E+53</v>
      </c>
      <c r="MXF52" s="1847"/>
      <c r="MXG52" s="1847">
        <f t="shared" ref="MXG52" si="21082">-MXG51*$C$52</f>
        <v>-9.0023450260257824E+53</v>
      </c>
      <c r="MXH52" s="1847"/>
      <c r="MXI52" s="1847">
        <f t="shared" ref="MXI52" si="21083">-MXI51*$C$52</f>
        <v>-9.2274036516764264E+53</v>
      </c>
      <c r="MXJ52" s="1847"/>
      <c r="MXK52" s="1847">
        <f t="shared" ref="MXK52" si="21084">-MXK51*$C$52</f>
        <v>-9.4580887429683365E+53</v>
      </c>
      <c r="MXL52" s="1847"/>
      <c r="MXM52" s="1847">
        <f t="shared" ref="MXM52" si="21085">-MXM51*$C$52</f>
        <v>-9.6945409615425443E+53</v>
      </c>
      <c r="MXN52" s="1847"/>
      <c r="MXO52" s="1847">
        <f t="shared" ref="MXO52" si="21086">-MXO51*$C$52</f>
        <v>-9.9369044855811069E+53</v>
      </c>
      <c r="MXP52" s="1847"/>
      <c r="MXQ52" s="1847">
        <f t="shared" ref="MXQ52" si="21087">-MXQ51*$C$52</f>
        <v>-1.0185327097720634E+54</v>
      </c>
      <c r="MXR52" s="1847"/>
      <c r="MXS52" s="1847">
        <f t="shared" ref="MXS52" si="21088">-MXS51*$C$52</f>
        <v>-1.0439960275163649E+54</v>
      </c>
      <c r="MXT52" s="1847"/>
      <c r="MXU52" s="1847">
        <f t="shared" ref="MXU52" si="21089">-MXU51*$C$52</f>
        <v>-1.070095928204274E+54</v>
      </c>
      <c r="MXV52" s="1847"/>
      <c r="MXW52" s="1847">
        <f t="shared" ref="MXW52" si="21090">-MXW51*$C$52</f>
        <v>-1.0968483264093806E+54</v>
      </c>
      <c r="MXX52" s="1847"/>
      <c r="MXY52" s="1847">
        <f t="shared" ref="MXY52" si="21091">-MXY51*$C$52</f>
        <v>-1.1242695345696151E+54</v>
      </c>
      <c r="MXZ52" s="1847"/>
      <c r="MYA52" s="1847">
        <f t="shared" ref="MYA52" si="21092">-MYA51*$C$52</f>
        <v>-1.1523762729338554E+54</v>
      </c>
      <c r="MYB52" s="1847"/>
      <c r="MYC52" s="1847">
        <f t="shared" ref="MYC52" si="21093">-MYC51*$C$52</f>
        <v>-1.1811856797572017E+54</v>
      </c>
      <c r="MYD52" s="1847"/>
      <c r="MYE52" s="1847">
        <f t="shared" ref="MYE52" si="21094">-MYE51*$C$52</f>
        <v>-1.2107153217511316E+54</v>
      </c>
      <c r="MYF52" s="1847"/>
      <c r="MYG52" s="1847">
        <f t="shared" ref="MYG52" si="21095">-MYG51*$C$52</f>
        <v>-1.2409832047949098E+54</v>
      </c>
      <c r="MYH52" s="1847"/>
      <c r="MYI52" s="1847">
        <f t="shared" ref="MYI52" si="21096">-MYI51*$C$52</f>
        <v>-1.2720077849147825E+54</v>
      </c>
      <c r="MYJ52" s="1847"/>
      <c r="MYK52" s="1847">
        <f t="shared" ref="MYK52" si="21097">-MYK51*$C$52</f>
        <v>-1.303807979537652E+54</v>
      </c>
      <c r="MYL52" s="1847"/>
      <c r="MYM52" s="1847">
        <f t="shared" ref="MYM52" si="21098">-MYM51*$C$52</f>
        <v>-1.3364031790260933E+54</v>
      </c>
      <c r="MYN52" s="1847"/>
      <c r="MYO52" s="1847">
        <f t="shared" ref="MYO52" si="21099">-MYO51*$C$52</f>
        <v>-1.3698132585017455E+54</v>
      </c>
      <c r="MYP52" s="1847"/>
      <c r="MYQ52" s="1847">
        <f t="shared" ref="MYQ52" si="21100">-MYQ51*$C$52</f>
        <v>-1.4040585899642889E+54</v>
      </c>
      <c r="MYR52" s="1847"/>
      <c r="MYS52" s="1847">
        <f t="shared" ref="MYS52" si="21101">-MYS51*$C$52</f>
        <v>-1.439160054713396E+54</v>
      </c>
      <c r="MYT52" s="1847"/>
      <c r="MYU52" s="1847">
        <f t="shared" ref="MYU52" si="21102">-MYU51*$C$52</f>
        <v>-1.4751390560812308E+54</v>
      </c>
      <c r="MYV52" s="1847"/>
      <c r="MYW52" s="1847">
        <f t="shared" ref="MYW52" si="21103">-MYW51*$C$52</f>
        <v>-1.5120175324832614E+54</v>
      </c>
      <c r="MYX52" s="1847"/>
      <c r="MYY52" s="1847">
        <f t="shared" ref="MYY52" si="21104">-MYY51*$C$52</f>
        <v>-1.5498179707953428E+54</v>
      </c>
      <c r="MYZ52" s="1847"/>
      <c r="MZA52" s="1847">
        <f t="shared" ref="MZA52" si="21105">-MZA51*$C$52</f>
        <v>-1.5885634200652263E+54</v>
      </c>
      <c r="MZB52" s="1847"/>
      <c r="MZC52" s="1847">
        <f t="shared" ref="MZC52" si="21106">-MZC51*$C$52</f>
        <v>-1.6282775055668568E+54</v>
      </c>
      <c r="MZD52" s="1847"/>
      <c r="MZE52" s="1847">
        <f t="shared" ref="MZE52" si="21107">-MZE51*$C$52</f>
        <v>-1.668984443206028E+54</v>
      </c>
      <c r="MZF52" s="1847"/>
      <c r="MZG52" s="1847">
        <f t="shared" ref="MZG52" si="21108">-MZG51*$C$52</f>
        <v>-1.7107090542861785E+54</v>
      </c>
      <c r="MZH52" s="1847"/>
      <c r="MZI52" s="1847">
        <f t="shared" ref="MZI52" si="21109">-MZI51*$C$52</f>
        <v>-1.7534767806433329E+54</v>
      </c>
      <c r="MZJ52" s="1847"/>
      <c r="MZK52" s="1847">
        <f t="shared" ref="MZK52" si="21110">-MZK51*$C$52</f>
        <v>-1.7973137001594162E+54</v>
      </c>
      <c r="MZL52" s="1847"/>
      <c r="MZM52" s="1847">
        <f t="shared" ref="MZM52" si="21111">-MZM51*$C$52</f>
        <v>-1.8422465426634016E+54</v>
      </c>
      <c r="MZN52" s="1847"/>
      <c r="MZO52" s="1847">
        <f t="shared" ref="MZO52" si="21112">-MZO51*$C$52</f>
        <v>-1.8883027062299863E+54</v>
      </c>
      <c r="MZP52" s="1847"/>
      <c r="MZQ52" s="1847">
        <f t="shared" ref="MZQ52" si="21113">-MZQ51*$C$52</f>
        <v>-1.9355102738857357E+54</v>
      </c>
      <c r="MZR52" s="1847"/>
      <c r="MZS52" s="1847">
        <f t="shared" ref="MZS52" si="21114">-MZS51*$C$52</f>
        <v>-1.9838980307328788E+54</v>
      </c>
      <c r="MZT52" s="1847"/>
      <c r="MZU52" s="1847">
        <f t="shared" ref="MZU52" si="21115">-MZU51*$C$52</f>
        <v>-2.0334954815012006E+54</v>
      </c>
      <c r="MZV52" s="1847"/>
      <c r="MZW52" s="1847">
        <f t="shared" ref="MZW52" si="21116">-MZW51*$C$52</f>
        <v>-2.0843328685387304E+54</v>
      </c>
      <c r="MZX52" s="1847"/>
      <c r="MZY52" s="1847">
        <f t="shared" ref="MZY52" si="21117">-MZY51*$C$52</f>
        <v>-2.1364411902521984E+54</v>
      </c>
      <c r="MZZ52" s="1847"/>
      <c r="NAA52" s="1847">
        <f t="shared" ref="NAA52" si="21118">-NAA51*$C$52</f>
        <v>-2.189852220008503E+54</v>
      </c>
      <c r="NAB52" s="1847"/>
      <c r="NAC52" s="1847">
        <f t="shared" ref="NAC52" si="21119">-NAC51*$C$52</f>
        <v>-2.2445985255087154E+54</v>
      </c>
      <c r="NAD52" s="1847"/>
      <c r="NAE52" s="1847">
        <f t="shared" ref="NAE52" si="21120">-NAE51*$C$52</f>
        <v>-2.3007134886464331E+54</v>
      </c>
      <c r="NAF52" s="1847"/>
      <c r="NAG52" s="1847">
        <f t="shared" ref="NAG52" si="21121">-NAG51*$C$52</f>
        <v>-2.3582313258625938E+54</v>
      </c>
      <c r="NAH52" s="1847"/>
      <c r="NAI52" s="1847">
        <f t="shared" ref="NAI52" si="21122">-NAI51*$C$52</f>
        <v>-2.4171871090091583E+54</v>
      </c>
      <c r="NAJ52" s="1847"/>
      <c r="NAK52" s="1847">
        <f t="shared" ref="NAK52" si="21123">-NAK51*$C$52</f>
        <v>-2.4776167867343872E+54</v>
      </c>
      <c r="NAL52" s="1847"/>
      <c r="NAM52" s="1847">
        <f t="shared" ref="NAM52" si="21124">-NAM51*$C$52</f>
        <v>-2.5395572064027468E+54</v>
      </c>
      <c r="NAN52" s="1847"/>
      <c r="NAO52" s="1847">
        <f t="shared" ref="NAO52" si="21125">-NAO51*$C$52</f>
        <v>-2.6030461365628152E+54</v>
      </c>
      <c r="NAP52" s="1847"/>
      <c r="NAQ52" s="1847">
        <f t="shared" ref="NAQ52" si="21126">-NAQ51*$C$52</f>
        <v>-2.6681222899768854E+54</v>
      </c>
      <c r="NAR52" s="1847"/>
      <c r="NAS52" s="1847">
        <f t="shared" ref="NAS52" si="21127">-NAS51*$C$52</f>
        <v>-2.7348253472263074E+54</v>
      </c>
      <c r="NAT52" s="1847"/>
      <c r="NAU52" s="1847">
        <f t="shared" ref="NAU52" si="21128">-NAU51*$C$52</f>
        <v>-2.8031959809069648E+54</v>
      </c>
      <c r="NAV52" s="1847"/>
      <c r="NAW52" s="1847">
        <f t="shared" ref="NAW52" si="21129">-NAW51*$C$52</f>
        <v>-2.8732758804296388E+54</v>
      </c>
      <c r="NAX52" s="1847"/>
      <c r="NAY52" s="1847">
        <f t="shared" ref="NAY52" si="21130">-NAY51*$C$52</f>
        <v>-2.9451077774403794E+54</v>
      </c>
      <c r="NAZ52" s="1847"/>
      <c r="NBA52" s="1847">
        <f t="shared" ref="NBA52" si="21131">-NBA51*$C$52</f>
        <v>-3.0187354718763886E+54</v>
      </c>
      <c r="NBB52" s="1847"/>
      <c r="NBC52" s="1847">
        <f t="shared" ref="NBC52" si="21132">-NBC51*$C$52</f>
        <v>-3.0942038586732981E+54</v>
      </c>
      <c r="NBD52" s="1847"/>
      <c r="NBE52" s="1847">
        <f t="shared" ref="NBE52" si="21133">-NBE51*$C$52</f>
        <v>-3.1715589551401304E+54</v>
      </c>
      <c r="NBF52" s="1847"/>
      <c r="NBG52" s="1847">
        <f t="shared" ref="NBG52" si="21134">-NBG51*$C$52</f>
        <v>-3.2508479290186332E+54</v>
      </c>
      <c r="NBH52" s="1847"/>
      <c r="NBI52" s="1847">
        <f t="shared" ref="NBI52" si="21135">-NBI51*$C$52</f>
        <v>-3.3321191272440985E+54</v>
      </c>
      <c r="NBJ52" s="1847"/>
      <c r="NBK52" s="1847">
        <f t="shared" ref="NBK52" si="21136">-NBK51*$C$52</f>
        <v>-3.4154221054252004E+54</v>
      </c>
      <c r="NBL52" s="1847"/>
      <c r="NBM52" s="1847">
        <f t="shared" ref="NBM52" si="21137">-NBM51*$C$52</f>
        <v>-3.50080765806083E+54</v>
      </c>
      <c r="NBN52" s="1847"/>
      <c r="NBO52" s="1847">
        <f t="shared" ref="NBO52" si="21138">-NBO51*$C$52</f>
        <v>-3.5883278495123503E+54</v>
      </c>
      <c r="NBP52" s="1847"/>
      <c r="NBQ52" s="1847">
        <f t="shared" ref="NBQ52" si="21139">-NBQ51*$C$52</f>
        <v>-3.6780360457501586E+54</v>
      </c>
      <c r="NBR52" s="1847"/>
      <c r="NBS52" s="1847">
        <f t="shared" ref="NBS52" si="21140">-NBS51*$C$52</f>
        <v>-3.769986946893912E+54</v>
      </c>
      <c r="NBT52" s="1847"/>
      <c r="NBU52" s="1847">
        <f t="shared" ref="NBU52" si="21141">-NBU51*$C$52</f>
        <v>-3.8642366205662597E+54</v>
      </c>
      <c r="NBV52" s="1847"/>
      <c r="NBW52" s="1847">
        <f t="shared" ref="NBW52" si="21142">-NBW51*$C$52</f>
        <v>-3.9608425360804158E+54</v>
      </c>
      <c r="NBX52" s="1847"/>
      <c r="NBY52" s="1847">
        <f t="shared" ref="NBY52" si="21143">-NBY51*$C$52</f>
        <v>-4.0598635994824258E+54</v>
      </c>
      <c r="NBZ52" s="1847"/>
      <c r="NCA52" s="1847">
        <f t="shared" ref="NCA52" si="21144">-NCA51*$C$52</f>
        <v>-4.161360189469486E+54</v>
      </c>
      <c r="NCB52" s="1847"/>
      <c r="NCC52" s="1847">
        <f t="shared" ref="NCC52" si="21145">-NCC51*$C$52</f>
        <v>-4.2653941942062225E+54</v>
      </c>
      <c r="NCD52" s="1847"/>
      <c r="NCE52" s="1847">
        <f t="shared" ref="NCE52" si="21146">-NCE51*$C$52</f>
        <v>-4.3720290490613777E+54</v>
      </c>
      <c r="NCF52" s="1847"/>
      <c r="NCG52" s="1847">
        <f t="shared" ref="NCG52" si="21147">-NCG51*$C$52</f>
        <v>-4.4813297752879116E+54</v>
      </c>
      <c r="NCH52" s="1847"/>
      <c r="NCI52" s="1847">
        <f t="shared" ref="NCI52" si="21148">-NCI51*$C$52</f>
        <v>-4.5933630196701088E+54</v>
      </c>
      <c r="NCJ52" s="1847"/>
      <c r="NCK52" s="1847">
        <f t="shared" ref="NCK52" si="21149">-NCK51*$C$52</f>
        <v>-4.7081970951618613E+54</v>
      </c>
      <c r="NCL52" s="1847"/>
      <c r="NCM52" s="1847">
        <f t="shared" ref="NCM52" si="21150">-NCM51*$C$52</f>
        <v>-4.8259020225409072E+54</v>
      </c>
      <c r="NCN52" s="1847"/>
      <c r="NCO52" s="1847">
        <f t="shared" ref="NCO52" si="21151">-NCO51*$C$52</f>
        <v>-4.9465495731044292E+54</v>
      </c>
      <c r="NCP52" s="1847"/>
      <c r="NCQ52" s="1847">
        <f t="shared" ref="NCQ52" si="21152">-NCQ51*$C$52</f>
        <v>-5.0702133124320393E+54</v>
      </c>
      <c r="NCR52" s="1847"/>
      <c r="NCS52" s="1847">
        <f t="shared" ref="NCS52" si="21153">-NCS51*$C$52</f>
        <v>-5.19696864524284E+54</v>
      </c>
      <c r="NCT52" s="1847"/>
      <c r="NCU52" s="1847">
        <f t="shared" ref="NCU52" si="21154">-NCU51*$C$52</f>
        <v>-5.3268928613739104E+54</v>
      </c>
      <c r="NCV52" s="1847"/>
      <c r="NCW52" s="1847">
        <f t="shared" ref="NCW52" si="21155">-NCW51*$C$52</f>
        <v>-5.4600651829082576E+54</v>
      </c>
      <c r="NCX52" s="1847"/>
      <c r="NCY52" s="1847">
        <f t="shared" ref="NCY52" si="21156">-NCY51*$C$52</f>
        <v>-5.5965668124809633E+54</v>
      </c>
      <c r="NCZ52" s="1847"/>
      <c r="NDA52" s="1847">
        <f t="shared" ref="NDA52" si="21157">-NDA51*$C$52</f>
        <v>-5.7364809827929869E+54</v>
      </c>
      <c r="NDB52" s="1847"/>
      <c r="NDC52" s="1847">
        <f t="shared" ref="NDC52" si="21158">-NDC51*$C$52</f>
        <v>-5.8798930073628109E+54</v>
      </c>
      <c r="NDD52" s="1847"/>
      <c r="NDE52" s="1847">
        <f t="shared" ref="NDE52" si="21159">-NDE51*$C$52</f>
        <v>-6.0268903325468807E+54</v>
      </c>
      <c r="NDF52" s="1847"/>
      <c r="NDG52" s="1847">
        <f t="shared" ref="NDG52" si="21160">-NDG51*$C$52</f>
        <v>-6.1775625908605525E+54</v>
      </c>
      <c r="NDH52" s="1847"/>
      <c r="NDI52" s="1847">
        <f t="shared" ref="NDI52" si="21161">-NDI51*$C$52</f>
        <v>-6.332001655632065E+54</v>
      </c>
      <c r="NDJ52" s="1847"/>
      <c r="NDK52" s="1847">
        <f t="shared" ref="NDK52" si="21162">-NDK51*$C$52</f>
        <v>-6.490301697022866E+54</v>
      </c>
      <c r="NDL52" s="1847"/>
      <c r="NDM52" s="1847">
        <f t="shared" ref="NDM52" si="21163">-NDM51*$C$52</f>
        <v>-6.652559239448437E+54</v>
      </c>
      <c r="NDN52" s="1847"/>
      <c r="NDO52" s="1847">
        <f t="shared" ref="NDO52" si="21164">-NDO51*$C$52</f>
        <v>-6.8188732204346477E+54</v>
      </c>
      <c r="NDP52" s="1847"/>
      <c r="NDQ52" s="1847">
        <f t="shared" ref="NDQ52" si="21165">-NDQ51*$C$52</f>
        <v>-6.9893450509455138E+54</v>
      </c>
      <c r="NDR52" s="1847"/>
      <c r="NDS52" s="1847">
        <f t="shared" ref="NDS52" si="21166">-NDS51*$C$52</f>
        <v>-7.1640786772191512E+54</v>
      </c>
      <c r="NDT52" s="1847"/>
      <c r="NDU52" s="1847">
        <f t="shared" ref="NDU52" si="21167">-NDU51*$C$52</f>
        <v>-7.3431806441496297E+54</v>
      </c>
      <c r="NDV52" s="1847"/>
      <c r="NDW52" s="1847">
        <f t="shared" ref="NDW52" si="21168">-NDW51*$C$52</f>
        <v>-7.5267601602533694E+54</v>
      </c>
      <c r="NDX52" s="1847"/>
      <c r="NDY52" s="1847">
        <f t="shared" ref="NDY52" si="21169">-NDY51*$C$52</f>
        <v>-7.7149291642597024E+54</v>
      </c>
      <c r="NDZ52" s="1847"/>
      <c r="NEA52" s="1847">
        <f t="shared" ref="NEA52" si="21170">-NEA51*$C$52</f>
        <v>-7.9078023933661946E+54</v>
      </c>
      <c r="NEB52" s="1847"/>
      <c r="NEC52" s="1847">
        <f t="shared" ref="NEC52" si="21171">-NEC51*$C$52</f>
        <v>-8.1054974532003482E+54</v>
      </c>
      <c r="NED52" s="1847"/>
      <c r="NEE52" s="1847">
        <f t="shared" ref="NEE52" si="21172">-NEE51*$C$52</f>
        <v>-8.308134889530356E+54</v>
      </c>
      <c r="NEF52" s="1847"/>
      <c r="NEG52" s="1847">
        <f t="shared" ref="NEG52" si="21173">-NEG51*$C$52</f>
        <v>-8.5158382617686142E+54</v>
      </c>
      <c r="NEH52" s="1847"/>
      <c r="NEI52" s="1847">
        <f t="shared" ref="NEI52" si="21174">-NEI51*$C$52</f>
        <v>-8.7287342183128292E+54</v>
      </c>
      <c r="NEJ52" s="1847"/>
      <c r="NEK52" s="1847">
        <f t="shared" ref="NEK52" si="21175">-NEK51*$C$52</f>
        <v>-8.9469525737706488E+54</v>
      </c>
      <c r="NEL52" s="1847"/>
      <c r="NEM52" s="1847">
        <f t="shared" ref="NEM52" si="21176">-NEM51*$C$52</f>
        <v>-9.1706263881149139E+54</v>
      </c>
      <c r="NEN52" s="1847"/>
      <c r="NEO52" s="1847">
        <f t="shared" ref="NEO52" si="21177">-NEO51*$C$52</f>
        <v>-9.3998920478177854E+54</v>
      </c>
      <c r="NEP52" s="1847"/>
      <c r="NEQ52" s="1847">
        <f t="shared" ref="NEQ52" si="21178">-NEQ51*$C$52</f>
        <v>-9.6348893490132294E+54</v>
      </c>
      <c r="NER52" s="1847"/>
      <c r="NES52" s="1847">
        <f t="shared" ref="NES52" si="21179">-NES51*$C$52</f>
        <v>-9.8757615827385588E+54</v>
      </c>
      <c r="NET52" s="1847"/>
      <c r="NEU52" s="1847">
        <f t="shared" ref="NEU52" si="21180">-NEU51*$C$52</f>
        <v>-1.0122655622307022E+55</v>
      </c>
      <c r="NEV52" s="1847"/>
      <c r="NEW52" s="1847">
        <f t="shared" ref="NEW52" si="21181">-NEW51*$C$52</f>
        <v>-1.0375722012864696E+55</v>
      </c>
      <c r="NEX52" s="1847"/>
      <c r="NEY52" s="1847">
        <f t="shared" ref="NEY52" si="21182">-NEY51*$C$52</f>
        <v>-1.0635115063186312E+55</v>
      </c>
      <c r="NEZ52" s="1847"/>
      <c r="NFA52" s="1847">
        <f t="shared" ref="NFA52" si="21183">-NFA51*$C$52</f>
        <v>-1.0900992939765969E+55</v>
      </c>
      <c r="NFB52" s="1847"/>
      <c r="NFC52" s="1847">
        <f t="shared" ref="NFC52" si="21184">-NFC51*$C$52</f>
        <v>-1.1173517763260118E+55</v>
      </c>
      <c r="NFD52" s="1847"/>
      <c r="NFE52" s="1847">
        <f t="shared" ref="NFE52" si="21185">-NFE51*$C$52</f>
        <v>-1.1452855707341619E+55</v>
      </c>
      <c r="NFF52" s="1847"/>
      <c r="NFG52" s="1847">
        <f t="shared" ref="NFG52" si="21186">-NFG51*$C$52</f>
        <v>-1.1739177100025159E+55</v>
      </c>
      <c r="NFH52" s="1847"/>
      <c r="NFI52" s="1847">
        <f t="shared" ref="NFI52" si="21187">-NFI51*$C$52</f>
        <v>-1.2032656527525787E+55</v>
      </c>
      <c r="NFJ52" s="1847"/>
      <c r="NFK52" s="1847">
        <f t="shared" ref="NFK52" si="21188">-NFK51*$C$52</f>
        <v>-1.2333472940713931E+55</v>
      </c>
      <c r="NFL52" s="1847"/>
      <c r="NFM52" s="1847">
        <f t="shared" ref="NFM52" si="21189">-NFM51*$C$52</f>
        <v>-1.2641809764231778E+55</v>
      </c>
      <c r="NFN52" s="1847"/>
      <c r="NFO52" s="1847">
        <f t="shared" ref="NFO52" si="21190">-NFO51*$C$52</f>
        <v>-1.2957855008337572E+55</v>
      </c>
      <c r="NFP52" s="1847"/>
      <c r="NFQ52" s="1847">
        <f t="shared" ref="NFQ52" si="21191">-NFQ51*$C$52</f>
        <v>-1.328180138354601E+55</v>
      </c>
      <c r="NFR52" s="1847"/>
      <c r="NFS52" s="1847">
        <f t="shared" ref="NFS52" si="21192">-NFS51*$C$52</f>
        <v>-1.361384641813466E+55</v>
      </c>
      <c r="NFT52" s="1847"/>
      <c r="NFU52" s="1847">
        <f t="shared" ref="NFU52" si="21193">-NFU51*$C$52</f>
        <v>-1.3954192578588024E+55</v>
      </c>
      <c r="NFV52" s="1847"/>
      <c r="NFW52" s="1847">
        <f t="shared" ref="NFW52" si="21194">-NFW51*$C$52</f>
        <v>-1.4303047393052725E+55</v>
      </c>
      <c r="NFX52" s="1847"/>
      <c r="NFY52" s="1847">
        <f t="shared" ref="NFY52" si="21195">-NFY51*$C$52</f>
        <v>-1.4660623577879043E+55</v>
      </c>
      <c r="NFZ52" s="1847"/>
      <c r="NGA52" s="1847">
        <f t="shared" ref="NGA52" si="21196">-NGA51*$C$52</f>
        <v>-1.5027139167326018E+55</v>
      </c>
      <c r="NGB52" s="1847"/>
      <c r="NGC52" s="1847">
        <f t="shared" ref="NGC52" si="21197">-NGC51*$C$52</f>
        <v>-1.5402817646509166E+55</v>
      </c>
      <c r="NGD52" s="1847"/>
      <c r="NGE52" s="1847">
        <f t="shared" ref="NGE52" si="21198">-NGE51*$C$52</f>
        <v>-1.5787888087671895E+55</v>
      </c>
      <c r="NGF52" s="1847"/>
      <c r="NGG52" s="1847">
        <f t="shared" ref="NGG52" si="21199">-NGG51*$C$52</f>
        <v>-1.618258528986369E+55</v>
      </c>
      <c r="NGH52" s="1847"/>
      <c r="NGI52" s="1847">
        <f t="shared" ref="NGI52" si="21200">-NGI51*$C$52</f>
        <v>-1.6587149922110282E+55</v>
      </c>
      <c r="NGJ52" s="1847"/>
      <c r="NGK52" s="1847">
        <f t="shared" ref="NGK52" si="21201">-NGK51*$C$52</f>
        <v>-1.7001828670163038E+55</v>
      </c>
      <c r="NGL52" s="1847"/>
      <c r="NGM52" s="1847">
        <f t="shared" ref="NGM52" si="21202">-NGM51*$C$52</f>
        <v>-1.7426874386917113E+55</v>
      </c>
      <c r="NGN52" s="1847"/>
      <c r="NGO52" s="1847">
        <f t="shared" ref="NGO52" si="21203">-NGO51*$C$52</f>
        <v>-1.786254624659004E+55</v>
      </c>
      <c r="NGP52" s="1847"/>
      <c r="NGQ52" s="1847">
        <f t="shared" ref="NGQ52" si="21204">-NGQ51*$C$52</f>
        <v>-1.8309109902754789E+55</v>
      </c>
      <c r="NGR52" s="1847"/>
      <c r="NGS52" s="1847">
        <f t="shared" ref="NGS52" si="21205">-NGS51*$C$52</f>
        <v>-1.8766837650323657E+55</v>
      </c>
      <c r="NGT52" s="1847"/>
      <c r="NGU52" s="1847">
        <f t="shared" ref="NGU52" si="21206">-NGU51*$C$52</f>
        <v>-1.9236008591581747E+55</v>
      </c>
      <c r="NGV52" s="1847"/>
      <c r="NGW52" s="1847">
        <f t="shared" ref="NGW52" si="21207">-NGW51*$C$52</f>
        <v>-1.9716908806371291E+55</v>
      </c>
      <c r="NGX52" s="1847"/>
      <c r="NGY52" s="1847">
        <f t="shared" ref="NGY52" si="21208">-NGY51*$C$52</f>
        <v>-2.0209831526530572E+55</v>
      </c>
      <c r="NGZ52" s="1847"/>
      <c r="NHA52" s="1847">
        <f t="shared" ref="NHA52" si="21209">-NHA51*$C$52</f>
        <v>-2.0715077314693834E+55</v>
      </c>
      <c r="NHB52" s="1847"/>
      <c r="NHC52" s="1847">
        <f t="shared" ref="NHC52" si="21210">-NHC51*$C$52</f>
        <v>-2.1232954247561178E+55</v>
      </c>
      <c r="NHD52" s="1847"/>
      <c r="NHE52" s="1847">
        <f t="shared" ref="NHE52" si="21211">-NHE51*$C$52</f>
        <v>-2.1763778103750205E+55</v>
      </c>
      <c r="NHF52" s="1847"/>
      <c r="NHG52" s="1847">
        <f t="shared" ref="NHG52" si="21212">-NHG51*$C$52</f>
        <v>-2.2307872556343959E+55</v>
      </c>
      <c r="NHH52" s="1847"/>
      <c r="NHI52" s="1847">
        <f t="shared" ref="NHI52" si="21213">-NHI51*$C$52</f>
        <v>-2.2865569370252557E+55</v>
      </c>
      <c r="NHJ52" s="1847"/>
      <c r="NHK52" s="1847">
        <f t="shared" ref="NHK52" si="21214">-NHK51*$C$52</f>
        <v>-2.3437208604508868E+55</v>
      </c>
      <c r="NHL52" s="1847"/>
      <c r="NHM52" s="1847">
        <f t="shared" ref="NHM52" si="21215">-NHM51*$C$52</f>
        <v>-2.4023138819621589E+55</v>
      </c>
      <c r="NHN52" s="1847"/>
      <c r="NHO52" s="1847">
        <f t="shared" ref="NHO52" si="21216">-NHO51*$C$52</f>
        <v>-2.4623717290112127E+55</v>
      </c>
      <c r="NHP52" s="1847"/>
      <c r="NHQ52" s="1847">
        <f t="shared" ref="NHQ52" si="21217">-NHQ51*$C$52</f>
        <v>-2.5239310222364926E+55</v>
      </c>
      <c r="NHR52" s="1847"/>
      <c r="NHS52" s="1847">
        <f t="shared" ref="NHS52" si="21218">-NHS51*$C$52</f>
        <v>-2.5870292977924049E+55</v>
      </c>
      <c r="NHT52" s="1847"/>
      <c r="NHU52" s="1847">
        <f t="shared" ref="NHU52" si="21219">-NHU51*$C$52</f>
        <v>-2.6517050302372147E+55</v>
      </c>
      <c r="NHV52" s="1847"/>
      <c r="NHW52" s="1847">
        <f t="shared" ref="NHW52" si="21220">-NHW51*$C$52</f>
        <v>-2.7179976559931446E+55</v>
      </c>
      <c r="NHX52" s="1847"/>
      <c r="NHY52" s="1847">
        <f t="shared" ref="NHY52" si="21221">-NHY51*$C$52</f>
        <v>-2.7859475973929728E+55</v>
      </c>
      <c r="NHZ52" s="1847"/>
      <c r="NIA52" s="1847">
        <f t="shared" ref="NIA52" si="21222">-NIA51*$C$52</f>
        <v>-2.8555962873277968E+55</v>
      </c>
      <c r="NIB52" s="1847"/>
      <c r="NIC52" s="1847">
        <f t="shared" ref="NIC52" si="21223">-NIC51*$C$52</f>
        <v>-2.9269861945109912E+55</v>
      </c>
      <c r="NID52" s="1847"/>
      <c r="NIE52" s="1847">
        <f t="shared" ref="NIE52" si="21224">-NIE51*$C$52</f>
        <v>-3.0001608493737656E+55</v>
      </c>
      <c r="NIF52" s="1847"/>
      <c r="NIG52" s="1847">
        <f t="shared" ref="NIG52" si="21225">-NIG51*$C$52</f>
        <v>-3.0751648706081097E+55</v>
      </c>
      <c r="NIH52" s="1847"/>
      <c r="NII52" s="1847">
        <f t="shared" ref="NII52" si="21226">-NII51*$C$52</f>
        <v>-3.1520439923733123E+55</v>
      </c>
      <c r="NIJ52" s="1847"/>
      <c r="NIK52" s="1847">
        <f t="shared" ref="NIK52" si="21227">-NIK51*$C$52</f>
        <v>-3.2308450921826449E+55</v>
      </c>
      <c r="NIL52" s="1847"/>
      <c r="NIM52" s="1847">
        <f t="shared" ref="NIM52" si="21228">-NIM51*$C$52</f>
        <v>-3.3116162194872105E+55</v>
      </c>
      <c r="NIN52" s="1847"/>
      <c r="NIO52" s="1847">
        <f t="shared" ref="NIO52" si="21229">-NIO51*$C$52</f>
        <v>-3.3944066249743905E+55</v>
      </c>
      <c r="NIP52" s="1847"/>
      <c r="NIQ52" s="1847">
        <f t="shared" ref="NIQ52" si="21230">-NIQ51*$C$52</f>
        <v>-3.4792667905987498E+55</v>
      </c>
      <c r="NIR52" s="1847"/>
      <c r="NIS52" s="1847">
        <f t="shared" ref="NIS52" si="21231">-NIS51*$C$52</f>
        <v>-3.566248460363718E+55</v>
      </c>
      <c r="NIT52" s="1847"/>
      <c r="NIU52" s="1847">
        <f t="shared" ref="NIU52" si="21232">-NIU51*$C$52</f>
        <v>-3.6554046718728109E+55</v>
      </c>
      <c r="NIV52" s="1847"/>
      <c r="NIW52" s="1847">
        <f t="shared" ref="NIW52" si="21233">-NIW51*$C$52</f>
        <v>-3.746789788669631E+55</v>
      </c>
      <c r="NIX52" s="1847"/>
      <c r="NIY52" s="1847">
        <f t="shared" ref="NIY52" si="21234">-NIY51*$C$52</f>
        <v>-3.8404595333863716E+55</v>
      </c>
      <c r="NIZ52" s="1847"/>
      <c r="NJA52" s="1847">
        <f t="shared" ref="NJA52" si="21235">-NJA51*$C$52</f>
        <v>-3.9364710217210307E+55</v>
      </c>
      <c r="NJB52" s="1847"/>
      <c r="NJC52" s="1847">
        <f t="shared" ref="NJC52" si="21236">-NJC51*$C$52</f>
        <v>-4.034882797264056E+55</v>
      </c>
      <c r="NJD52" s="1847"/>
      <c r="NJE52" s="1847">
        <f t="shared" ref="NJE52" si="21237">-NJE51*$C$52</f>
        <v>-4.1357548671956569E+55</v>
      </c>
      <c r="NJF52" s="1847"/>
      <c r="NJG52" s="1847">
        <f t="shared" ref="NJG52" si="21238">-NJG51*$C$52</f>
        <v>-4.2391487388755477E+55</v>
      </c>
      <c r="NJH52" s="1847"/>
      <c r="NJI52" s="1847">
        <f t="shared" ref="NJI52" si="21239">-NJI51*$C$52</f>
        <v>-4.3451274573474362E+55</v>
      </c>
      <c r="NJJ52" s="1847"/>
      <c r="NJK52" s="1847">
        <f t="shared" ref="NJK52" si="21240">-NJK51*$C$52</f>
        <v>-4.453755643781122E+55</v>
      </c>
      <c r="NJL52" s="1847"/>
      <c r="NJM52" s="1847">
        <f t="shared" ref="NJM52" si="21241">-NJM51*$C$52</f>
        <v>-4.5650995348756498E+55</v>
      </c>
      <c r="NJN52" s="1847"/>
      <c r="NJO52" s="1847">
        <f t="shared" ref="NJO52" si="21242">-NJO51*$C$52</f>
        <v>-4.6792270232475404E+55</v>
      </c>
      <c r="NJP52" s="1847"/>
      <c r="NJQ52" s="1847">
        <f t="shared" ref="NJQ52" si="21243">-NJQ51*$C$52</f>
        <v>-4.7962076988287283E+55</v>
      </c>
      <c r="NJR52" s="1847"/>
      <c r="NJS52" s="1847">
        <f t="shared" ref="NJS52" si="21244">-NJS51*$C$52</f>
        <v>-4.9161128912994456E+55</v>
      </c>
      <c r="NJT52" s="1847"/>
      <c r="NJU52" s="1847">
        <f t="shared" ref="NJU52" si="21245">-NJU51*$C$52</f>
        <v>-5.0390157135819314E+55</v>
      </c>
      <c r="NJV52" s="1847"/>
      <c r="NJW52" s="1847">
        <f t="shared" ref="NJW52" si="21246">-NJW51*$C$52</f>
        <v>-5.1649911064214789E+55</v>
      </c>
      <c r="NJX52" s="1847"/>
      <c r="NJY52" s="1847">
        <f t="shared" ref="NJY52" si="21247">-NJY51*$C$52</f>
        <v>-5.2941158840820157E+55</v>
      </c>
      <c r="NJZ52" s="1847"/>
      <c r="NKA52" s="1847">
        <f t="shared" ref="NKA52" si="21248">-NKA51*$C$52</f>
        <v>-5.4264687811840655E+55</v>
      </c>
      <c r="NKB52" s="1847"/>
      <c r="NKC52" s="1847">
        <f t="shared" ref="NKC52" si="21249">-NKC51*$C$52</f>
        <v>-5.562130500713667E+55</v>
      </c>
      <c r="NKD52" s="1847"/>
      <c r="NKE52" s="1847">
        <f t="shared" ref="NKE52" si="21250">-NKE51*$C$52</f>
        <v>-5.7011837632315077E+55</v>
      </c>
      <c r="NKF52" s="1847"/>
      <c r="NKG52" s="1847">
        <f t="shared" ref="NKG52" si="21251">-NKG51*$C$52</f>
        <v>-5.8437133573122951E+55</v>
      </c>
      <c r="NKH52" s="1847"/>
      <c r="NKI52" s="1847">
        <f t="shared" ref="NKI52" si="21252">-NKI51*$C$52</f>
        <v>-5.9898061912451016E+55</v>
      </c>
      <c r="NKJ52" s="1847"/>
      <c r="NKK52" s="1847">
        <f t="shared" ref="NKK52" si="21253">-NKK51*$C$52</f>
        <v>-6.1395513460262287E+55</v>
      </c>
      <c r="NKL52" s="1847"/>
      <c r="NKM52" s="1847">
        <f t="shared" ref="NKM52" si="21254">-NKM51*$C$52</f>
        <v>-6.293040129676884E+55</v>
      </c>
      <c r="NKN52" s="1847"/>
      <c r="NKO52" s="1847">
        <f t="shared" ref="NKO52" si="21255">-NKO51*$C$52</f>
        <v>-6.4503661329188056E+55</v>
      </c>
      <c r="NKP52" s="1847"/>
      <c r="NKQ52" s="1847">
        <f t="shared" ref="NKQ52" si="21256">-NKQ51*$C$52</f>
        <v>-6.6116252862417753E+55</v>
      </c>
      <c r="NKR52" s="1847"/>
      <c r="NKS52" s="1847">
        <f t="shared" ref="NKS52" si="21257">-NKS51*$C$52</f>
        <v>-6.7769159183978191E+55</v>
      </c>
      <c r="NKT52" s="1847"/>
      <c r="NKU52" s="1847">
        <f t="shared" ref="NKU52" si="21258">-NKU51*$C$52</f>
        <v>-6.9463388163577645E+55</v>
      </c>
      <c r="NKV52" s="1847"/>
      <c r="NKW52" s="1847">
        <f t="shared" ref="NKW52" si="21259">-NKW51*$C$52</f>
        <v>-7.1199972867667084E+55</v>
      </c>
      <c r="NKX52" s="1847"/>
      <c r="NKY52" s="1847">
        <f t="shared" ref="NKY52" si="21260">-NKY51*$C$52</f>
        <v>-7.2979972189358751E+55</v>
      </c>
      <c r="NKZ52" s="1847"/>
      <c r="NLA52" s="1847">
        <f t="shared" ref="NLA52" si="21261">-NLA51*$C$52</f>
        <v>-7.4804471494092708E+55</v>
      </c>
      <c r="NLB52" s="1847"/>
      <c r="NLC52" s="1847">
        <f t="shared" ref="NLC52" si="21262">-NLC51*$C$52</f>
        <v>-7.6674583281445017E+55</v>
      </c>
      <c r="NLD52" s="1847"/>
      <c r="NLE52" s="1847">
        <f t="shared" ref="NLE52" si="21263">-NLE51*$C$52</f>
        <v>-7.8591447863481131E+55</v>
      </c>
      <c r="NLF52" s="1847"/>
      <c r="NLG52" s="1847">
        <f t="shared" ref="NLG52" si="21264">-NLG51*$C$52</f>
        <v>-8.0556234060068157E+55</v>
      </c>
      <c r="NLH52" s="1847"/>
      <c r="NLI52" s="1847">
        <f t="shared" ref="NLI52" si="21265">-NLI51*$C$52</f>
        <v>-8.2570139911569853E+55</v>
      </c>
      <c r="NLJ52" s="1847"/>
      <c r="NLK52" s="1847">
        <f t="shared" ref="NLK52" si="21266">-NLK51*$C$52</f>
        <v>-8.4634393409359096E+55</v>
      </c>
      <c r="NLL52" s="1847"/>
      <c r="NLM52" s="1847">
        <f t="shared" ref="NLM52" si="21267">-NLM51*$C$52</f>
        <v>-8.6750253244593064E+55</v>
      </c>
      <c r="NLN52" s="1847"/>
      <c r="NLO52" s="1847">
        <f t="shared" ref="NLO52" si="21268">-NLO51*$C$52</f>
        <v>-8.8919009575707883E+55</v>
      </c>
      <c r="NLP52" s="1847"/>
      <c r="NLQ52" s="1847">
        <f t="shared" ref="NLQ52" si="21269">-NLQ51*$C$52</f>
        <v>-9.1141984815100573E+55</v>
      </c>
      <c r="NLR52" s="1847"/>
      <c r="NLS52" s="1847">
        <f t="shared" ref="NLS52" si="21270">-NLS51*$C$52</f>
        <v>-9.3420534435478081E+55</v>
      </c>
      <c r="NLT52" s="1847"/>
      <c r="NLU52" s="1847">
        <f t="shared" ref="NLU52" si="21271">-NLU51*$C$52</f>
        <v>-9.5756047796365024E+55</v>
      </c>
      <c r="NLV52" s="1847"/>
      <c r="NLW52" s="1847">
        <f t="shared" ref="NLW52" si="21272">-NLW51*$C$52</f>
        <v>-9.8149948991274144E+55</v>
      </c>
      <c r="NLX52" s="1847"/>
      <c r="NLY52" s="1847">
        <f t="shared" ref="NLY52" si="21273">-NLY51*$C$52</f>
        <v>-1.0060369771605598E+56</v>
      </c>
      <c r="NLZ52" s="1847"/>
      <c r="NMA52" s="1847">
        <f t="shared" ref="NMA52" si="21274">-NMA51*$C$52</f>
        <v>-1.0311879015895738E+56</v>
      </c>
      <c r="NMB52" s="1847"/>
      <c r="NMC52" s="1847">
        <f t="shared" ref="NMC52" si="21275">-NMC51*$C$52</f>
        <v>-1.056967599129313E+56</v>
      </c>
      <c r="NMD52" s="1847"/>
      <c r="NME52" s="1847">
        <f t="shared" ref="NME52" si="21276">-NME51*$C$52</f>
        <v>-1.0833917891075457E+56</v>
      </c>
      <c r="NMF52" s="1847"/>
      <c r="NMG52" s="1847">
        <f t="shared" ref="NMG52" si="21277">-NMG51*$C$52</f>
        <v>-1.1104765838352342E+56</v>
      </c>
      <c r="NMH52" s="1847"/>
      <c r="NMI52" s="1847">
        <f t="shared" ref="NMI52" si="21278">-NMI51*$C$52</f>
        <v>-1.1382384984311149E+56</v>
      </c>
      <c r="NMJ52" s="1847"/>
      <c r="NMK52" s="1847">
        <f t="shared" ref="NMK52" si="21279">-NMK51*$C$52</f>
        <v>-1.1666944608918927E+56</v>
      </c>
      <c r="NML52" s="1847"/>
      <c r="NMM52" s="1847">
        <f t="shared" ref="NMM52" si="21280">-NMM51*$C$52</f>
        <v>-1.1958618224141898E+56</v>
      </c>
      <c r="NMN52" s="1847"/>
      <c r="NMO52" s="1847">
        <f t="shared" ref="NMO52" si="21281">-NMO51*$C$52</f>
        <v>-1.2257583679745445E+56</v>
      </c>
      <c r="NMP52" s="1847"/>
      <c r="NMQ52" s="1847">
        <f t="shared" ref="NMQ52" si="21282">-NMQ51*$C$52</f>
        <v>-1.2564023271739079E+56</v>
      </c>
      <c r="NMR52" s="1847"/>
      <c r="NMS52" s="1847">
        <f t="shared" ref="NMS52" si="21283">-NMS51*$C$52</f>
        <v>-1.2878123853532556E+56</v>
      </c>
      <c r="NMT52" s="1847"/>
      <c r="NMU52" s="1847">
        <f t="shared" ref="NMU52" si="21284">-NMU51*$C$52</f>
        <v>-1.3200076949870867E+56</v>
      </c>
      <c r="NMV52" s="1847"/>
      <c r="NMW52" s="1847">
        <f t="shared" ref="NMW52" si="21285">-NMW51*$C$52</f>
        <v>-1.3530078873617637E+56</v>
      </c>
      <c r="NMX52" s="1847"/>
      <c r="NMY52" s="1847">
        <f t="shared" ref="NMY52" si="21286">-NMY51*$C$52</f>
        <v>-1.3868330845458077E+56</v>
      </c>
      <c r="NMZ52" s="1847"/>
      <c r="NNA52" s="1847">
        <f t="shared" ref="NNA52" si="21287">-NNA51*$C$52</f>
        <v>-1.4215039116594526E+56</v>
      </c>
      <c r="NNB52" s="1847"/>
      <c r="NNC52" s="1847">
        <f t="shared" ref="NNC52" si="21288">-NNC51*$C$52</f>
        <v>-1.4570415094509387E+56</v>
      </c>
      <c r="NND52" s="1847"/>
      <c r="NNE52" s="1847">
        <f t="shared" ref="NNE52" si="21289">-NNE51*$C$52</f>
        <v>-1.4934675471872122E+56</v>
      </c>
      <c r="NNF52" s="1847"/>
      <c r="NNG52" s="1847">
        <f t="shared" ref="NNG52" si="21290">-NNG51*$C$52</f>
        <v>-1.5308042358668923E+56</v>
      </c>
      <c r="NNH52" s="1847"/>
      <c r="NNI52" s="1847">
        <f t="shared" ref="NNI52" si="21291">-NNI51*$C$52</f>
        <v>-1.5690743417635645E+56</v>
      </c>
      <c r="NNJ52" s="1847"/>
      <c r="NNK52" s="1847">
        <f t="shared" ref="NNK52" si="21292">-NNK51*$C$52</f>
        <v>-1.6083012003076534E+56</v>
      </c>
      <c r="NNL52" s="1847"/>
      <c r="NNM52" s="1847">
        <f t="shared" ref="NNM52" si="21293">-NNM51*$C$52</f>
        <v>-1.6485087303153446E+56</v>
      </c>
      <c r="NNN52" s="1847"/>
      <c r="NNO52" s="1847">
        <f t="shared" ref="NNO52" si="21294">-NNO51*$C$52</f>
        <v>-1.6897214485732282E+56</v>
      </c>
      <c r="NNP52" s="1847"/>
      <c r="NNQ52" s="1847">
        <f t="shared" ref="NNQ52" si="21295">-NNQ51*$C$52</f>
        <v>-1.7319644847875588E+56</v>
      </c>
      <c r="NNR52" s="1847"/>
      <c r="NNS52" s="1847">
        <f t="shared" ref="NNS52" si="21296">-NNS51*$C$52</f>
        <v>-1.7752635969072476E+56</v>
      </c>
      <c r="NNT52" s="1847"/>
      <c r="NNU52" s="1847">
        <f t="shared" ref="NNU52" si="21297">-NNU51*$C$52</f>
        <v>-1.8196451868299287E+56</v>
      </c>
      <c r="NNV52" s="1847"/>
      <c r="NNW52" s="1847">
        <f t="shared" ref="NNW52" si="21298">-NNW51*$C$52</f>
        <v>-1.8651363165006767E+56</v>
      </c>
      <c r="NNX52" s="1847"/>
      <c r="NNY52" s="1847">
        <f t="shared" ref="NNY52" si="21299">-NNY51*$C$52</f>
        <v>-1.9117647244131935E+56</v>
      </c>
      <c r="NNZ52" s="1847"/>
      <c r="NOA52" s="1847">
        <f t="shared" ref="NOA52" si="21300">-NOA51*$C$52</f>
        <v>-1.9595588425235232E+56</v>
      </c>
      <c r="NOB52" s="1847"/>
      <c r="NOC52" s="1847">
        <f t="shared" ref="NOC52" si="21301">-NOC51*$C$52</f>
        <v>-2.0085478135866112E+56</v>
      </c>
      <c r="NOD52" s="1847"/>
      <c r="NOE52" s="1847">
        <f t="shared" ref="NOE52" si="21302">-NOE51*$C$52</f>
        <v>-2.0587615089262763E+56</v>
      </c>
      <c r="NOF52" s="1847"/>
      <c r="NOG52" s="1847">
        <f t="shared" ref="NOG52" si="21303">-NOG51*$C$52</f>
        <v>-2.1102305466494332E+56</v>
      </c>
      <c r="NOH52" s="1847"/>
      <c r="NOI52" s="1847">
        <f t="shared" ref="NOI52" si="21304">-NOI51*$C$52</f>
        <v>-2.1629863103156689E+56</v>
      </c>
      <c r="NOJ52" s="1847"/>
      <c r="NOK52" s="1847">
        <f t="shared" ref="NOK52" si="21305">-NOK51*$C$52</f>
        <v>-2.2170609680735603E+56</v>
      </c>
      <c r="NOL52" s="1847"/>
      <c r="NOM52" s="1847">
        <f t="shared" ref="NOM52" si="21306">-NOM51*$C$52</f>
        <v>-2.2724874922753989E+56</v>
      </c>
      <c r="NON52" s="1847"/>
      <c r="NOO52" s="1847">
        <f t="shared" ref="NOO52" si="21307">-NOO51*$C$52</f>
        <v>-2.3292996795822835E+56</v>
      </c>
      <c r="NOP52" s="1847"/>
      <c r="NOQ52" s="1847">
        <f t="shared" ref="NOQ52" si="21308">-NOQ51*$C$52</f>
        <v>-2.3875321715718404E+56</v>
      </c>
      <c r="NOR52" s="1847"/>
      <c r="NOS52" s="1847">
        <f t="shared" ref="NOS52" si="21309">-NOS51*$C$52</f>
        <v>-2.4472204758611362E+56</v>
      </c>
      <c r="NOT52" s="1847"/>
      <c r="NOU52" s="1847">
        <f t="shared" ref="NOU52" si="21310">-NOU51*$C$52</f>
        <v>-2.5084009877576645E+56</v>
      </c>
      <c r="NOV52" s="1847"/>
      <c r="NOW52" s="1847">
        <f t="shared" ref="NOW52" si="21311">-NOW51*$C$52</f>
        <v>-2.571111012451606E+56</v>
      </c>
      <c r="NOX52" s="1847"/>
      <c r="NOY52" s="1847">
        <f t="shared" ref="NOY52" si="21312">-NOY51*$C$52</f>
        <v>-2.6353887877628961E+56</v>
      </c>
      <c r="NOZ52" s="1847"/>
      <c r="NPA52" s="1847">
        <f t="shared" ref="NPA52" si="21313">-NPA51*$C$52</f>
        <v>-2.7012735074569681E+56</v>
      </c>
      <c r="NPB52" s="1847"/>
      <c r="NPC52" s="1847">
        <f t="shared" ref="NPC52" si="21314">-NPC51*$C$52</f>
        <v>-2.7688053451433921E+56</v>
      </c>
      <c r="NPD52" s="1847"/>
      <c r="NPE52" s="1847">
        <f t="shared" ref="NPE52" si="21315">-NPE51*$C$52</f>
        <v>-2.8380254787719768E+56</v>
      </c>
      <c r="NPF52" s="1847"/>
      <c r="NPG52" s="1847">
        <f t="shared" ref="NPG52" si="21316">-NPG51*$C$52</f>
        <v>-2.9089761157412761E+56</v>
      </c>
      <c r="NPH52" s="1847"/>
      <c r="NPI52" s="1847">
        <f t="shared" ref="NPI52" si="21317">-NPI51*$C$52</f>
        <v>-2.9817005186348076E+56</v>
      </c>
      <c r="NPJ52" s="1847"/>
      <c r="NPK52" s="1847">
        <f t="shared" ref="NPK52" si="21318">-NPK51*$C$52</f>
        <v>-3.0562430316006776E+56</v>
      </c>
      <c r="NPL52" s="1847"/>
      <c r="NPM52" s="1847">
        <f t="shared" ref="NPM52" si="21319">-NPM51*$C$52</f>
        <v>-3.1326491073906945E+56</v>
      </c>
      <c r="NPN52" s="1847"/>
      <c r="NPO52" s="1847">
        <f t="shared" ref="NPO52" si="21320">-NPO51*$C$52</f>
        <v>-3.2109653350754616E+56</v>
      </c>
      <c r="NPP52" s="1847"/>
      <c r="NPQ52" s="1847">
        <f t="shared" ref="NPQ52" si="21321">-NPQ51*$C$52</f>
        <v>-3.291239468452348E+56</v>
      </c>
      <c r="NPR52" s="1847"/>
      <c r="NPS52" s="1847">
        <f t="shared" ref="NPS52" si="21322">-NPS51*$C$52</f>
        <v>-3.3735204551636563E+56</v>
      </c>
      <c r="NPT52" s="1847"/>
      <c r="NPU52" s="1847">
        <f t="shared" ref="NPU52" si="21323">-NPU51*$C$52</f>
        <v>-3.4578584665427476E+56</v>
      </c>
      <c r="NPV52" s="1847"/>
      <c r="NPW52" s="1847">
        <f t="shared" ref="NPW52" si="21324">-NPW51*$C$52</f>
        <v>-3.5443049282063159E+56</v>
      </c>
      <c r="NPX52" s="1847"/>
      <c r="NPY52" s="1847">
        <f t="shared" ref="NPY52" si="21325">-NPY51*$C$52</f>
        <v>-3.6329125514114737E+56</v>
      </c>
      <c r="NPZ52" s="1847"/>
      <c r="NQA52" s="1847">
        <f t="shared" ref="NQA52" si="21326">-NQA51*$C$52</f>
        <v>-3.7237353651967603E+56</v>
      </c>
      <c r="NQB52" s="1847"/>
      <c r="NQC52" s="1847">
        <f t="shared" ref="NQC52" si="21327">-NQC51*$C$52</f>
        <v>-3.8168287493266791E+56</v>
      </c>
      <c r="NQD52" s="1847"/>
      <c r="NQE52" s="1847">
        <f t="shared" ref="NQE52" si="21328">-NQE51*$C$52</f>
        <v>-3.9122494680598457E+56</v>
      </c>
      <c r="NQF52" s="1847"/>
      <c r="NQG52" s="1847">
        <f t="shared" ref="NQG52" si="21329">-NQG51*$C$52</f>
        <v>-4.0100557047613411E+56</v>
      </c>
      <c r="NQH52" s="1847"/>
      <c r="NQI52" s="1847">
        <f t="shared" ref="NQI52" si="21330">-NQI51*$C$52</f>
        <v>-4.1103070973803742E+56</v>
      </c>
      <c r="NQJ52" s="1847"/>
      <c r="NQK52" s="1847">
        <f t="shared" ref="NQK52" si="21331">-NQK51*$C$52</f>
        <v>-4.2130647748148833E+56</v>
      </c>
      <c r="NQL52" s="1847"/>
      <c r="NQM52" s="1847">
        <f t="shared" ref="NQM52" si="21332">-NQM51*$C$52</f>
        <v>-4.3183913941852552E+56</v>
      </c>
      <c r="NQN52" s="1847"/>
      <c r="NQO52" s="1847">
        <f t="shared" ref="NQO52" si="21333">-NQO51*$C$52</f>
        <v>-4.4263511790398864E+56</v>
      </c>
      <c r="NQP52" s="1847"/>
      <c r="NQQ52" s="1847">
        <f t="shared" ref="NQQ52" si="21334">-NQQ51*$C$52</f>
        <v>-4.5370099585158834E+56</v>
      </c>
      <c r="NQR52" s="1847"/>
      <c r="NQS52" s="1847">
        <f t="shared" ref="NQS52" si="21335">-NQS51*$C$52</f>
        <v>-4.65043520747878E+56</v>
      </c>
      <c r="NQT52" s="1847"/>
      <c r="NQU52" s="1847">
        <f t="shared" ref="NQU52" si="21336">-NQU51*$C$52</f>
        <v>-4.7666960876657487E+56</v>
      </c>
      <c r="NQV52" s="1847"/>
      <c r="NQW52" s="1847">
        <f t="shared" ref="NQW52" si="21337">-NQW51*$C$52</f>
        <v>-4.8858634898573923E+56</v>
      </c>
      <c r="NQX52" s="1847"/>
      <c r="NQY52" s="1847">
        <f t="shared" ref="NQY52" si="21338">-NQY51*$C$52</f>
        <v>-5.0080100771038268E+56</v>
      </c>
      <c r="NQZ52" s="1847"/>
      <c r="NRA52" s="1847">
        <f t="shared" ref="NRA52" si="21339">-NRA51*$C$52</f>
        <v>-5.1332103290314225E+56</v>
      </c>
      <c r="NRB52" s="1847"/>
      <c r="NRC52" s="1847">
        <f t="shared" ref="NRC52" si="21340">-NRC51*$C$52</f>
        <v>-5.2615405872572073E+56</v>
      </c>
      <c r="NRD52" s="1847"/>
      <c r="NRE52" s="1847">
        <f t="shared" ref="NRE52" si="21341">-NRE51*$C$52</f>
        <v>-5.3930791019386371E+56</v>
      </c>
      <c r="NRF52" s="1847"/>
      <c r="NRG52" s="1847">
        <f t="shared" ref="NRG52" si="21342">-NRG51*$C$52</f>
        <v>-5.5279060794871027E+56</v>
      </c>
      <c r="NRH52" s="1847"/>
      <c r="NRI52" s="1847">
        <f t="shared" ref="NRI52" si="21343">-NRI51*$C$52</f>
        <v>-5.6661037314742801E+56</v>
      </c>
      <c r="NRJ52" s="1847"/>
      <c r="NRK52" s="1847">
        <f t="shared" ref="NRK52" si="21344">-NRK51*$C$52</f>
        <v>-5.807756324761137E+56</v>
      </c>
      <c r="NRL52" s="1847"/>
      <c r="NRM52" s="1847">
        <f t="shared" ref="NRM52" si="21345">-NRM51*$C$52</f>
        <v>-5.952950232880165E+56</v>
      </c>
      <c r="NRN52" s="1847"/>
      <c r="NRO52" s="1847">
        <f t="shared" ref="NRO52" si="21346">-NRO51*$C$52</f>
        <v>-6.1017739887021687E+56</v>
      </c>
      <c r="NRP52" s="1847"/>
      <c r="NRQ52" s="1847">
        <f t="shared" ref="NRQ52" si="21347">-NRQ51*$C$52</f>
        <v>-6.2543183384197225E+56</v>
      </c>
      <c r="NRR52" s="1847"/>
      <c r="NRS52" s="1847">
        <f t="shared" ref="NRS52" si="21348">-NRS51*$C$52</f>
        <v>-6.4106762968802151E+56</v>
      </c>
      <c r="NRT52" s="1847"/>
      <c r="NRU52" s="1847">
        <f t="shared" ref="NRU52" si="21349">-NRU51*$C$52</f>
        <v>-6.5709432043022197E+56</v>
      </c>
      <c r="NRV52" s="1847"/>
      <c r="NRW52" s="1847">
        <f t="shared" ref="NRW52" si="21350">-NRW51*$C$52</f>
        <v>-6.7352167844097744E+56</v>
      </c>
      <c r="NRX52" s="1847"/>
      <c r="NRY52" s="1847">
        <f t="shared" ref="NRY52" si="21351">-NRY51*$C$52</f>
        <v>-6.9035972040200185E+56</v>
      </c>
      <c r="NRZ52" s="1847"/>
      <c r="NSA52" s="1847">
        <f t="shared" ref="NSA52" si="21352">-NSA51*$C$52</f>
        <v>-7.0761871341205181E+56</v>
      </c>
      <c r="NSB52" s="1847"/>
      <c r="NSC52" s="1847">
        <f t="shared" ref="NSC52" si="21353">-NSC51*$C$52</f>
        <v>-7.2530918124735302E+56</v>
      </c>
      <c r="NSD52" s="1847"/>
      <c r="NSE52" s="1847">
        <f t="shared" ref="NSE52" si="21354">-NSE51*$C$52</f>
        <v>-7.4344191077853678E+56</v>
      </c>
      <c r="NSF52" s="1847"/>
      <c r="NSG52" s="1847">
        <f t="shared" ref="NSG52" si="21355">-NSG51*$C$52</f>
        <v>-7.6202795854800013E+56</v>
      </c>
      <c r="NSH52" s="1847"/>
      <c r="NSI52" s="1847">
        <f t="shared" ref="NSI52" si="21356">-NSI51*$C$52</f>
        <v>-7.8107865751170006E+56</v>
      </c>
      <c r="NSJ52" s="1847"/>
      <c r="NSK52" s="1847">
        <f t="shared" ref="NSK52" si="21357">-NSK51*$C$52</f>
        <v>-8.0060562394949251E+56</v>
      </c>
      <c r="NSL52" s="1847"/>
      <c r="NSM52" s="1847">
        <f t="shared" ref="NSM52" si="21358">-NSM51*$C$52</f>
        <v>-8.206207645482298E+56</v>
      </c>
      <c r="NSN52" s="1847"/>
      <c r="NSO52" s="1847">
        <f t="shared" ref="NSO52" si="21359">-NSO51*$C$52</f>
        <v>-8.4113628366193555E+56</v>
      </c>
      <c r="NSP52" s="1847"/>
      <c r="NSQ52" s="1847">
        <f t="shared" ref="NSQ52" si="21360">-NSQ51*$C$52</f>
        <v>-8.6216469075348386E+56</v>
      </c>
      <c r="NSR52" s="1847"/>
      <c r="NSS52" s="1847">
        <f t="shared" ref="NSS52" si="21361">-NSS51*$C$52</f>
        <v>-8.8371880802232081E+56</v>
      </c>
      <c r="NST52" s="1847"/>
      <c r="NSU52" s="1847">
        <f t="shared" ref="NSU52" si="21362">-NSU51*$C$52</f>
        <v>-9.0581177822287874E+56</v>
      </c>
      <c r="NSV52" s="1847"/>
      <c r="NSW52" s="1847">
        <f t="shared" ref="NSW52" si="21363">-NSW51*$C$52</f>
        <v>-9.2845707267845059E+56</v>
      </c>
      <c r="NSX52" s="1847"/>
      <c r="NSY52" s="1847">
        <f t="shared" ref="NSY52" si="21364">-NSY51*$C$52</f>
        <v>-9.5166849949541172E+56</v>
      </c>
      <c r="NSZ52" s="1847"/>
      <c r="NTA52" s="1847">
        <f t="shared" ref="NTA52" si="21365">-NTA51*$C$52</f>
        <v>-9.7546021198279693E+56</v>
      </c>
      <c r="NTB52" s="1847"/>
      <c r="NTC52" s="1847">
        <f t="shared" ref="NTC52" si="21366">-NTC51*$C$52</f>
        <v>-9.998467172823667E+56</v>
      </c>
      <c r="NTD52" s="1847"/>
      <c r="NTE52" s="1847">
        <f t="shared" ref="NTE52" si="21367">-NTE51*$C$52</f>
        <v>-1.0248428852144258E+57</v>
      </c>
      <c r="NTF52" s="1847"/>
      <c r="NTG52" s="1847">
        <f t="shared" ref="NTG52" si="21368">-NTG51*$C$52</f>
        <v>-1.0504639573447864E+57</v>
      </c>
      <c r="NTH52" s="1847"/>
      <c r="NTI52" s="1847">
        <f t="shared" ref="NTI52" si="21369">-NTI51*$C$52</f>
        <v>-1.0767255562784059E+57</v>
      </c>
      <c r="NTJ52" s="1847"/>
      <c r="NTK52" s="1847">
        <f t="shared" ref="NTK52" si="21370">-NTK51*$C$52</f>
        <v>-1.1036436951853659E+57</v>
      </c>
      <c r="NTL52" s="1847"/>
      <c r="NTM52" s="1847">
        <f t="shared" ref="NTM52" si="21371">-NTM51*$C$52</f>
        <v>-1.1312347875649999E+57</v>
      </c>
      <c r="NTN52" s="1847"/>
      <c r="NTO52" s="1847">
        <f t="shared" ref="NTO52" si="21372">-NTO51*$C$52</f>
        <v>-1.1595156572541247E+57</v>
      </c>
      <c r="NTP52" s="1847"/>
      <c r="NTQ52" s="1847">
        <f t="shared" ref="NTQ52" si="21373">-NTQ51*$C$52</f>
        <v>-1.1885035486854777E+57</v>
      </c>
      <c r="NTR52" s="1847"/>
      <c r="NTS52" s="1847">
        <f t="shared" ref="NTS52" si="21374">-NTS51*$C$52</f>
        <v>-1.2182161374026146E+57</v>
      </c>
      <c r="NTT52" s="1847"/>
      <c r="NTU52" s="1847">
        <f t="shared" ref="NTU52" si="21375">-NTU51*$C$52</f>
        <v>-1.2486715408376798E+57</v>
      </c>
      <c r="NTV52" s="1847"/>
      <c r="NTW52" s="1847">
        <f t="shared" ref="NTW52" si="21376">-NTW51*$C$52</f>
        <v>-1.2798883293586216E+57</v>
      </c>
      <c r="NTX52" s="1847"/>
      <c r="NTY52" s="1847">
        <f t="shared" ref="NTY52" si="21377">-NTY51*$C$52</f>
        <v>-1.3118855375925871E+57</v>
      </c>
      <c r="NTZ52" s="1847"/>
      <c r="NUA52" s="1847">
        <f t="shared" ref="NUA52" si="21378">-NUA51*$C$52</f>
        <v>-1.3446826760324018E+57</v>
      </c>
      <c r="NUB52" s="1847"/>
      <c r="NUC52" s="1847">
        <f t="shared" ref="NUC52" si="21379">-NUC51*$C$52</f>
        <v>-1.3782997429332116E+57</v>
      </c>
      <c r="NUD52" s="1847"/>
      <c r="NUE52" s="1847">
        <f t="shared" ref="NUE52" si="21380">-NUE51*$C$52</f>
        <v>-1.4127572365065418E+57</v>
      </c>
      <c r="NUF52" s="1847"/>
      <c r="NUG52" s="1847">
        <f t="shared" ref="NUG52" si="21381">-NUG51*$C$52</f>
        <v>-1.4480761674192052E+57</v>
      </c>
      <c r="NUH52" s="1847"/>
      <c r="NUI52" s="1847">
        <f t="shared" ref="NUI52" si="21382">-NUI51*$C$52</f>
        <v>-1.4842780716046852E+57</v>
      </c>
      <c r="NUJ52" s="1847"/>
      <c r="NUK52" s="1847">
        <f t="shared" ref="NUK52" si="21383">-NUK51*$C$52</f>
        <v>-1.5213850233948021E+57</v>
      </c>
      <c r="NUL52" s="1847"/>
      <c r="NUM52" s="1847">
        <f t="shared" ref="NUM52" si="21384">-NUM51*$C$52</f>
        <v>-1.559419648979672E+57</v>
      </c>
      <c r="NUN52" s="1847"/>
      <c r="NUO52" s="1847">
        <f t="shared" ref="NUO52" si="21385">-NUO51*$C$52</f>
        <v>-1.5984051402041635E+57</v>
      </c>
      <c r="NUP52" s="1847"/>
      <c r="NUQ52" s="1847">
        <f t="shared" ref="NUQ52" si="21386">-NUQ51*$C$52</f>
        <v>-1.6383652687092673E+57</v>
      </c>
      <c r="NUR52" s="1847"/>
      <c r="NUS52" s="1847">
        <f t="shared" ref="NUS52" si="21387">-NUS51*$C$52</f>
        <v>-1.679324400426999E+57</v>
      </c>
      <c r="NUT52" s="1847"/>
      <c r="NUU52" s="1847">
        <f t="shared" ref="NUU52" si="21388">-NUU51*$C$52</f>
        <v>-1.7213075104376739E+57</v>
      </c>
      <c r="NUV52" s="1847"/>
      <c r="NUW52" s="1847">
        <f t="shared" ref="NUW52" si="21389">-NUW51*$C$52</f>
        <v>-1.7643401981986154E+57</v>
      </c>
      <c r="NUX52" s="1847"/>
      <c r="NUY52" s="1847">
        <f t="shared" ref="NUY52" si="21390">-NUY51*$C$52</f>
        <v>-1.8084487031535805E+57</v>
      </c>
      <c r="NUZ52" s="1847"/>
      <c r="NVA52" s="1847">
        <f t="shared" ref="NVA52" si="21391">-NVA51*$C$52</f>
        <v>-1.85365992073242E+57</v>
      </c>
      <c r="NVB52" s="1847"/>
      <c r="NVC52" s="1847">
        <f t="shared" ref="NVC52" si="21392">-NVC51*$C$52</f>
        <v>-1.9000014187507303E+57</v>
      </c>
      <c r="NVD52" s="1847"/>
      <c r="NVE52" s="1847">
        <f t="shared" ref="NVE52" si="21393">-NVE51*$C$52</f>
        <v>-1.9475014542194985E+57</v>
      </c>
      <c r="NVF52" s="1847"/>
      <c r="NVG52" s="1847">
        <f t="shared" ref="NVG52" si="21394">-NVG51*$C$52</f>
        <v>-1.9961889905749859E+57</v>
      </c>
      <c r="NVH52" s="1847"/>
      <c r="NVI52" s="1847">
        <f t="shared" ref="NVI52" si="21395">-NVI51*$C$52</f>
        <v>-2.0460937153393604E+57</v>
      </c>
      <c r="NVJ52" s="1847"/>
      <c r="NVK52" s="1847">
        <f t="shared" ref="NVK52" si="21396">-NVK51*$C$52</f>
        <v>-2.0972460582228441E+57</v>
      </c>
      <c r="NVL52" s="1847"/>
      <c r="NVM52" s="1847">
        <f t="shared" ref="NVM52" si="21397">-NVM51*$C$52</f>
        <v>-2.1496772096784151E+57</v>
      </c>
      <c r="NVN52" s="1847"/>
      <c r="NVO52" s="1847">
        <f t="shared" ref="NVO52" si="21398">-NVO51*$C$52</f>
        <v>-2.2034191399203752E+57</v>
      </c>
      <c r="NVP52" s="1847"/>
      <c r="NVQ52" s="1847">
        <f t="shared" ref="NVQ52" si="21399">-NVQ51*$C$52</f>
        <v>-2.2585046184183844E+57</v>
      </c>
      <c r="NVR52" s="1847"/>
      <c r="NVS52" s="1847">
        <f t="shared" ref="NVS52" si="21400">-NVS51*$C$52</f>
        <v>-2.3149672338788437E+57</v>
      </c>
      <c r="NVT52" s="1847"/>
      <c r="NVU52" s="1847">
        <f t="shared" ref="NVU52" si="21401">-NVU51*$C$52</f>
        <v>-2.3728414147258146E+57</v>
      </c>
      <c r="NVV52" s="1847"/>
      <c r="NVW52" s="1847">
        <f t="shared" ref="NVW52" si="21402">-NVW51*$C$52</f>
        <v>-2.4321624500939598E+57</v>
      </c>
      <c r="NVX52" s="1847"/>
      <c r="NVY52" s="1847">
        <f t="shared" ref="NVY52" si="21403">-NVY51*$C$52</f>
        <v>-2.4929665113463085E+57</v>
      </c>
      <c r="NVZ52" s="1847"/>
      <c r="NWA52" s="1847">
        <f t="shared" ref="NWA52" si="21404">-NWA51*$C$52</f>
        <v>-2.5552906741299662E+57</v>
      </c>
      <c r="NWB52" s="1847"/>
      <c r="NWC52" s="1847">
        <f t="shared" ref="NWC52" si="21405">-NWC51*$C$52</f>
        <v>-2.6191729409832151E+57</v>
      </c>
      <c r="NWD52" s="1847"/>
      <c r="NWE52" s="1847">
        <f t="shared" ref="NWE52" si="21406">-NWE51*$C$52</f>
        <v>-2.6846522645077952E+57</v>
      </c>
      <c r="NWF52" s="1847"/>
      <c r="NWG52" s="1847">
        <f t="shared" ref="NWG52" si="21407">-NWG51*$C$52</f>
        <v>-2.7517685711204898E+57</v>
      </c>
      <c r="NWH52" s="1847"/>
      <c r="NWI52" s="1847">
        <f t="shared" ref="NWI52" si="21408">-NWI51*$C$52</f>
        <v>-2.8205627853985016E+57</v>
      </c>
      <c r="NWJ52" s="1847"/>
      <c r="NWK52" s="1847">
        <f t="shared" ref="NWK52" si="21409">-NWK51*$C$52</f>
        <v>-2.8910768550334641E+57</v>
      </c>
      <c r="NWL52" s="1847"/>
      <c r="NWM52" s="1847">
        <f t="shared" ref="NWM52" si="21410">-NWM51*$C$52</f>
        <v>-2.9633537764093004E+57</v>
      </c>
      <c r="NWN52" s="1847"/>
      <c r="NWO52" s="1847">
        <f t="shared" ref="NWO52" si="21411">-NWO51*$C$52</f>
        <v>-3.0374376208195325E+57</v>
      </c>
      <c r="NWP52" s="1847"/>
      <c r="NWQ52" s="1847">
        <f t="shared" ref="NWQ52" si="21412">-NWQ51*$C$52</f>
        <v>-3.1133735613400205E+57</v>
      </c>
      <c r="NWR52" s="1847"/>
      <c r="NWS52" s="1847">
        <f t="shared" ref="NWS52" si="21413">-NWS51*$C$52</f>
        <v>-3.1912079003735209E+57</v>
      </c>
      <c r="NWT52" s="1847"/>
      <c r="NWU52" s="1847">
        <f t="shared" ref="NWU52" si="21414">-NWU51*$C$52</f>
        <v>-3.2709880978828584E+57</v>
      </c>
      <c r="NWV52" s="1847"/>
      <c r="NWW52" s="1847">
        <f t="shared" ref="NWW52" si="21415">-NWW51*$C$52</f>
        <v>-3.3527628003299292E+57</v>
      </c>
      <c r="NWX52" s="1847"/>
      <c r="NWY52" s="1847">
        <f t="shared" ref="NWY52" si="21416">-NWY51*$C$52</f>
        <v>-3.4365818703381773E+57</v>
      </c>
      <c r="NWZ52" s="1847"/>
      <c r="NXA52" s="1847">
        <f t="shared" ref="NXA52" si="21417">-NXA51*$C$52</f>
        <v>-3.5224964170966313E+57</v>
      </c>
      <c r="NXB52" s="1847"/>
      <c r="NXC52" s="1847">
        <f t="shared" ref="NXC52" si="21418">-NXC51*$C$52</f>
        <v>-3.6105588275240465E+57</v>
      </c>
      <c r="NXD52" s="1847"/>
      <c r="NXE52" s="1847">
        <f t="shared" ref="NXE52" si="21419">-NXE51*$C$52</f>
        <v>-3.7008227982121471E+57</v>
      </c>
      <c r="NXF52" s="1847"/>
      <c r="NXG52" s="1847">
        <f t="shared" ref="NXG52" si="21420">-NXG51*$C$52</f>
        <v>-3.7933433681674503E+57</v>
      </c>
      <c r="NXH52" s="1847"/>
      <c r="NXI52" s="1847">
        <f t="shared" ref="NXI52" si="21421">-NXI51*$C$52</f>
        <v>-3.8881769523716364E+57</v>
      </c>
      <c r="NXJ52" s="1847"/>
      <c r="NXK52" s="1847">
        <f t="shared" ref="NXK52" si="21422">-NXK51*$C$52</f>
        <v>-3.9853813761809266E+57</v>
      </c>
      <c r="NXL52" s="1847"/>
      <c r="NXM52" s="1847">
        <f t="shared" ref="NXM52" si="21423">-NXM51*$C$52</f>
        <v>-4.0850159105854497E+57</v>
      </c>
      <c r="NXN52" s="1847"/>
      <c r="NXO52" s="1847">
        <f t="shared" ref="NXO52" si="21424">-NXO51*$C$52</f>
        <v>-4.1871413083500857E+57</v>
      </c>
      <c r="NXP52" s="1847"/>
      <c r="NXQ52" s="1847">
        <f t="shared" ref="NXQ52" si="21425">-NXQ51*$C$52</f>
        <v>-4.2918198410588374E+57</v>
      </c>
      <c r="NXR52" s="1847"/>
      <c r="NXS52" s="1847">
        <f t="shared" ref="NXS52" si="21426">-NXS51*$C$52</f>
        <v>-4.3991153370853076E+57</v>
      </c>
      <c r="NXT52" s="1847"/>
      <c r="NXU52" s="1847">
        <f t="shared" ref="NXU52" si="21427">-NXU51*$C$52</f>
        <v>-4.5090932205124396E+57</v>
      </c>
      <c r="NXV52" s="1847"/>
      <c r="NXW52" s="1847">
        <f t="shared" ref="NXW52" si="21428">-NXW51*$C$52</f>
        <v>-4.6218205510252499E+57</v>
      </c>
      <c r="NXX52" s="1847"/>
      <c r="NXY52" s="1847">
        <f t="shared" ref="NXY52" si="21429">-NXY51*$C$52</f>
        <v>-4.7373660648008804E+57</v>
      </c>
      <c r="NXZ52" s="1847"/>
      <c r="NYA52" s="1847">
        <f t="shared" ref="NYA52" si="21430">-NYA51*$C$52</f>
        <v>-4.8558002164209022E+57</v>
      </c>
      <c r="NYB52" s="1847"/>
      <c r="NYC52" s="1847">
        <f t="shared" ref="NYC52" si="21431">-NYC51*$C$52</f>
        <v>-4.9771952218314245E+57</v>
      </c>
      <c r="NYD52" s="1847"/>
      <c r="NYE52" s="1847">
        <f t="shared" ref="NYE52" si="21432">-NYE51*$C$52</f>
        <v>-5.1016251023772093E+57</v>
      </c>
      <c r="NYF52" s="1847"/>
      <c r="NYG52" s="1847">
        <f t="shared" ref="NYG52" si="21433">-NYG51*$C$52</f>
        <v>-5.2291657299366393E+57</v>
      </c>
      <c r="NYH52" s="1847"/>
      <c r="NYI52" s="1847">
        <f t="shared" ref="NYI52" si="21434">-NYI51*$C$52</f>
        <v>-5.359894873185055E+57</v>
      </c>
      <c r="NYJ52" s="1847"/>
      <c r="NYK52" s="1847">
        <f t="shared" ref="NYK52" si="21435">-NYK51*$C$52</f>
        <v>-5.4938922450146807E+57</v>
      </c>
      <c r="NYL52" s="1847"/>
      <c r="NYM52" s="1847">
        <f t="shared" ref="NYM52" si="21436">-NYM51*$C$52</f>
        <v>-5.6312395511400475E+57</v>
      </c>
      <c r="NYN52" s="1847"/>
      <c r="NYO52" s="1847">
        <f t="shared" ref="NYO52" si="21437">-NYO51*$C$52</f>
        <v>-5.7720205399185482E+57</v>
      </c>
      <c r="NYP52" s="1847"/>
      <c r="NYQ52" s="1847">
        <f t="shared" ref="NYQ52" si="21438">-NYQ51*$C$52</f>
        <v>-5.9163210534165115E+57</v>
      </c>
      <c r="NYR52" s="1847"/>
      <c r="NYS52" s="1847">
        <f t="shared" ref="NYS52" si="21439">-NYS51*$C$52</f>
        <v>-6.0642290797519239E+57</v>
      </c>
      <c r="NYT52" s="1847"/>
      <c r="NYU52" s="1847">
        <f t="shared" ref="NYU52" si="21440">-NYU51*$C$52</f>
        <v>-6.2158348067457213E+57</v>
      </c>
      <c r="NYV52" s="1847"/>
      <c r="NYW52" s="1847">
        <f t="shared" ref="NYW52" si="21441">-NYW51*$C$52</f>
        <v>-6.3712306769143645E+57</v>
      </c>
      <c r="NYX52" s="1847"/>
      <c r="NYY52" s="1847">
        <f t="shared" ref="NYY52" si="21442">-NYY51*$C$52</f>
        <v>-6.5305114438372228E+57</v>
      </c>
      <c r="NYZ52" s="1847"/>
      <c r="NZA52" s="1847">
        <f t="shared" ref="NZA52" si="21443">-NZA51*$C$52</f>
        <v>-6.6937742299331523E+57</v>
      </c>
      <c r="NZB52" s="1847"/>
      <c r="NZC52" s="1847">
        <f t="shared" ref="NZC52" si="21444">-NZC51*$C$52</f>
        <v>-6.8611185856814808E+57</v>
      </c>
      <c r="NZD52" s="1847"/>
      <c r="NZE52" s="1847">
        <f t="shared" ref="NZE52" si="21445">-NZE51*$C$52</f>
        <v>-7.0326465503235168E+57</v>
      </c>
      <c r="NZF52" s="1847"/>
      <c r="NZG52" s="1847">
        <f t="shared" ref="NZG52" si="21446">-NZG51*$C$52</f>
        <v>-7.2084627140816035E+57</v>
      </c>
      <c r="NZH52" s="1847"/>
      <c r="NZI52" s="1847">
        <f t="shared" ref="NZI52" si="21447">-NZI51*$C$52</f>
        <v>-7.3886742819336432E+57</v>
      </c>
      <c r="NZJ52" s="1847"/>
      <c r="NZK52" s="1847">
        <f t="shared" ref="NZK52" si="21448">-NZK51*$C$52</f>
        <v>-7.5733911389819836E+57</v>
      </c>
      <c r="NZL52" s="1847"/>
      <c r="NZM52" s="1847">
        <f t="shared" ref="NZM52" si="21449">-NZM51*$C$52</f>
        <v>-7.762725917456532E+57</v>
      </c>
      <c r="NZN52" s="1847"/>
      <c r="NZO52" s="1847">
        <f t="shared" ref="NZO52" si="21450">-NZO51*$C$52</f>
        <v>-7.9567940653929445E+57</v>
      </c>
      <c r="NZP52" s="1847"/>
      <c r="NZQ52" s="1847">
        <f t="shared" ref="NZQ52" si="21451">-NZQ51*$C$52</f>
        <v>-8.1557139170277673E+57</v>
      </c>
      <c r="NZR52" s="1847"/>
      <c r="NZS52" s="1847">
        <f t="shared" ref="NZS52" si="21452">-NZS51*$C$52</f>
        <v>-8.3596067649534609E+57</v>
      </c>
      <c r="NZT52" s="1847"/>
      <c r="NZU52" s="1847">
        <f t="shared" ref="NZU52" si="21453">-NZU51*$C$52</f>
        <v>-8.5685969340772966E+57</v>
      </c>
      <c r="NZV52" s="1847"/>
      <c r="NZW52" s="1847">
        <f t="shared" ref="NZW52" si="21454">-NZW51*$C$52</f>
        <v>-8.7828118574292278E+57</v>
      </c>
      <c r="NZX52" s="1847"/>
      <c r="NZY52" s="1847">
        <f t="shared" ref="NZY52" si="21455">-NZY51*$C$52</f>
        <v>-9.0023821538649571E+57</v>
      </c>
      <c r="NZZ52" s="1847"/>
      <c r="OAA52" s="1847">
        <f t="shared" ref="OAA52" si="21456">-OAA51*$C$52</f>
        <v>-9.2274417077115809E+57</v>
      </c>
      <c r="OAB52" s="1847"/>
      <c r="OAC52" s="1847">
        <f t="shared" ref="OAC52" si="21457">-OAC51*$C$52</f>
        <v>-9.4581277504043698E+57</v>
      </c>
      <c r="OAD52" s="1847"/>
      <c r="OAE52" s="1847">
        <f t="shared" ref="OAE52" si="21458">-OAE51*$C$52</f>
        <v>-9.6945809441644781E+57</v>
      </c>
      <c r="OAF52" s="1847"/>
      <c r="OAG52" s="1847">
        <f t="shared" ref="OAG52" si="21459">-OAG51*$C$52</f>
        <v>-9.9369454677685886E+57</v>
      </c>
      <c r="OAH52" s="1847"/>
      <c r="OAI52" s="1847">
        <f t="shared" ref="OAI52" si="21460">-OAI51*$C$52</f>
        <v>-1.0185369104462802E+58</v>
      </c>
      <c r="OAJ52" s="1847"/>
      <c r="OAK52" s="1847">
        <f t="shared" ref="OAK52" si="21461">-OAK51*$C$52</f>
        <v>-1.0440003332074371E+58</v>
      </c>
      <c r="OAL52" s="1847"/>
      <c r="OAM52" s="1847">
        <f t="shared" ref="OAM52" si="21462">-OAM51*$C$52</f>
        <v>-1.0701003415376229E+58</v>
      </c>
      <c r="OAN52" s="1847"/>
      <c r="OAO52" s="1847">
        <f t="shared" ref="OAO52" si="21463">-OAO51*$C$52</f>
        <v>-1.0968528500760633E+58</v>
      </c>
      <c r="OAP52" s="1847"/>
      <c r="OAQ52" s="1847">
        <f t="shared" ref="OAQ52" si="21464">-OAQ51*$C$52</f>
        <v>-1.1242741713279648E+58</v>
      </c>
      <c r="OAR52" s="1847"/>
      <c r="OAS52" s="1847">
        <f t="shared" ref="OAS52" si="21465">-OAS51*$C$52</f>
        <v>-1.1523810256111639E+58</v>
      </c>
      <c r="OAT52" s="1847"/>
      <c r="OAU52" s="1847">
        <f t="shared" ref="OAU52" si="21466">-OAU51*$C$52</f>
        <v>-1.1811905512514429E+58</v>
      </c>
      <c r="OAV52" s="1847"/>
      <c r="OAW52" s="1847">
        <f t="shared" ref="OAW52" si="21467">-OAW51*$C$52</f>
        <v>-1.2107203150327289E+58</v>
      </c>
      <c r="OAX52" s="1847"/>
      <c r="OAY52" s="1847">
        <f t="shared" ref="OAY52" si="21468">-OAY51*$C$52</f>
        <v>-1.240988322908547E+58</v>
      </c>
      <c r="OAZ52" s="1847"/>
      <c r="OBA52" s="1847">
        <f t="shared" ref="OBA52" si="21469">-OBA51*$C$52</f>
        <v>-1.2720130309812606E+58</v>
      </c>
      <c r="OBB52" s="1847"/>
      <c r="OBC52" s="1847">
        <f t="shared" ref="OBC52" si="21470">-OBC51*$C$52</f>
        <v>-1.303813356755792E+58</v>
      </c>
      <c r="OBD52" s="1847"/>
      <c r="OBE52" s="1847">
        <f t="shared" ref="OBE52" si="21471">-OBE51*$C$52</f>
        <v>-1.3364086906746865E+58</v>
      </c>
      <c r="OBF52" s="1847"/>
      <c r="OBG52" s="1847">
        <f t="shared" ref="OBG52" si="21472">-OBG51*$C$52</f>
        <v>-1.3698189079415535E+58</v>
      </c>
      <c r="OBH52" s="1847"/>
      <c r="OBI52" s="1847">
        <f t="shared" ref="OBI52" si="21473">-OBI51*$C$52</f>
        <v>-1.4040643806400923E+58</v>
      </c>
      <c r="OBJ52" s="1847"/>
      <c r="OBK52" s="1847">
        <f t="shared" ref="OBK52" si="21474">-OBK51*$C$52</f>
        <v>-1.4391659901560944E+58</v>
      </c>
      <c r="OBL52" s="1847"/>
      <c r="OBM52" s="1847">
        <f t="shared" ref="OBM52" si="21475">-OBM51*$C$52</f>
        <v>-1.4751451399099966E+58</v>
      </c>
      <c r="OBN52" s="1847"/>
      <c r="OBO52" s="1847">
        <f t="shared" ref="OBO52" si="21476">-OBO51*$C$52</f>
        <v>-1.5120237684077465E+58</v>
      </c>
      <c r="OBP52" s="1847"/>
      <c r="OBQ52" s="1847">
        <f t="shared" ref="OBQ52" si="21477">-OBQ51*$C$52</f>
        <v>-1.54982436261794E+58</v>
      </c>
      <c r="OBR52" s="1847"/>
      <c r="OBS52" s="1847">
        <f t="shared" ref="OBS52" si="21478">-OBS51*$C$52</f>
        <v>-1.5885699716833885E+58</v>
      </c>
      <c r="OBT52" s="1847"/>
      <c r="OBU52" s="1847">
        <f t="shared" ref="OBU52" si="21479">-OBU51*$C$52</f>
        <v>-1.6282842209754729E+58</v>
      </c>
      <c r="OBV52" s="1847"/>
      <c r="OBW52" s="1847">
        <f t="shared" ref="OBW52" si="21480">-OBW51*$C$52</f>
        <v>-1.6689913264998596E+58</v>
      </c>
      <c r="OBX52" s="1847"/>
      <c r="OBY52" s="1847">
        <f t="shared" ref="OBY52" si="21481">-OBY51*$C$52</f>
        <v>-1.710716109662356E+58</v>
      </c>
      <c r="OBZ52" s="1847"/>
      <c r="OCA52" s="1847">
        <f t="shared" ref="OCA52" si="21482">-OCA51*$C$52</f>
        <v>-1.7534840124039147E+58</v>
      </c>
      <c r="OCB52" s="1847"/>
      <c r="OCC52" s="1847">
        <f t="shared" ref="OCC52" si="21483">-OCC51*$C$52</f>
        <v>-1.7973211127140125E+58</v>
      </c>
      <c r="OCD52" s="1847"/>
      <c r="OCE52" s="1847">
        <f t="shared" ref="OCE52" si="21484">-OCE51*$C$52</f>
        <v>-1.8422541405318626E+58</v>
      </c>
      <c r="OCF52" s="1847"/>
      <c r="OCG52" s="1847">
        <f t="shared" ref="OCG52" si="21485">-OCG51*$C$52</f>
        <v>-1.888310494045159E+58</v>
      </c>
      <c r="OCH52" s="1847"/>
      <c r="OCI52" s="1847">
        <f t="shared" ref="OCI52" si="21486">-OCI51*$C$52</f>
        <v>-1.9355182563962878E+58</v>
      </c>
      <c r="OCJ52" s="1847"/>
      <c r="OCK52" s="1847">
        <f t="shared" ref="OCK52" si="21487">-OCK51*$C$52</f>
        <v>-1.9839062128061947E+58</v>
      </c>
      <c r="OCL52" s="1847"/>
      <c r="OCM52" s="1847">
        <f t="shared" ref="OCM52" si="21488">-OCM51*$C$52</f>
        <v>-2.0335038681263495E+58</v>
      </c>
      <c r="OCN52" s="1847"/>
      <c r="OCO52" s="1847">
        <f t="shared" ref="OCO52" si="21489">-OCO51*$C$52</f>
        <v>-2.084341464829508E+58</v>
      </c>
      <c r="OCP52" s="1847"/>
      <c r="OCQ52" s="1847">
        <f t="shared" ref="OCQ52" si="21490">-OCQ51*$C$52</f>
        <v>-2.1364500014502456E+58</v>
      </c>
      <c r="OCR52" s="1847"/>
      <c r="OCS52" s="1847">
        <f t="shared" ref="OCS52" si="21491">-OCS51*$C$52</f>
        <v>-2.1898612514865015E+58</v>
      </c>
      <c r="OCT52" s="1847"/>
      <c r="OCU52" s="1847">
        <f t="shared" ref="OCU52" si="21492">-OCU51*$C$52</f>
        <v>-2.244607782773664E+58</v>
      </c>
      <c r="OCV52" s="1847"/>
      <c r="OCW52" s="1847">
        <f t="shared" ref="OCW52" si="21493">-OCW51*$C$52</f>
        <v>-2.3007229773430053E+58</v>
      </c>
      <c r="OCX52" s="1847"/>
      <c r="OCY52" s="1847">
        <f t="shared" ref="OCY52" si="21494">-OCY51*$C$52</f>
        <v>-2.3582410517765802E+58</v>
      </c>
      <c r="OCZ52" s="1847"/>
      <c r="ODA52" s="1847">
        <f t="shared" ref="ODA52" si="21495">-ODA51*$C$52</f>
        <v>-2.4171970780709945E+58</v>
      </c>
      <c r="ODB52" s="1847"/>
      <c r="ODC52" s="1847">
        <f t="shared" ref="ODC52" si="21496">-ODC51*$C$52</f>
        <v>-2.4776270050227692E+58</v>
      </c>
      <c r="ODD52" s="1847"/>
      <c r="ODE52" s="1847">
        <f t="shared" ref="ODE52" si="21497">-ODE51*$C$52</f>
        <v>-2.5395676801483383E+58</v>
      </c>
      <c r="ODF52" s="1847"/>
      <c r="ODG52" s="1847">
        <f t="shared" ref="ODG52" si="21498">-ODG51*$C$52</f>
        <v>-2.6030568721520463E+58</v>
      </c>
      <c r="ODH52" s="1847"/>
      <c r="ODI52" s="1847">
        <f t="shared" ref="ODI52" si="21499">-ODI51*$C$52</f>
        <v>-2.6681332939558473E+58</v>
      </c>
      <c r="ODJ52" s="1847"/>
      <c r="ODK52" s="1847">
        <f t="shared" ref="ODK52" si="21500">-ODK51*$C$52</f>
        <v>-2.734836626304743E+58</v>
      </c>
      <c r="ODL52" s="1847"/>
      <c r="ODM52" s="1847">
        <f t="shared" ref="ODM52" si="21501">-ODM51*$C$52</f>
        <v>-2.8032075419623615E+58</v>
      </c>
      <c r="ODN52" s="1847"/>
      <c r="ODO52" s="1847">
        <f t="shared" ref="ODO52" si="21502">-ODO51*$C$52</f>
        <v>-2.8732877305114204E+58</v>
      </c>
      <c r="ODP52" s="1847"/>
      <c r="ODQ52" s="1847">
        <f t="shared" ref="ODQ52" si="21503">-ODQ51*$C$52</f>
        <v>-2.9451199237742054E+58</v>
      </c>
      <c r="ODR52" s="1847"/>
      <c r="ODS52" s="1847">
        <f t="shared" ref="ODS52" si="21504">-ODS51*$C$52</f>
        <v>-3.0187479218685601E+58</v>
      </c>
      <c r="ODT52" s="1847"/>
      <c r="ODU52" s="1847">
        <f t="shared" ref="ODU52" si="21505">-ODU51*$C$52</f>
        <v>-3.0942166199152737E+58</v>
      </c>
      <c r="ODV52" s="1847"/>
      <c r="ODW52" s="1847">
        <f t="shared" ref="ODW52" si="21506">-ODW51*$C$52</f>
        <v>-3.1715720354131554E+58</v>
      </c>
      <c r="ODX52" s="1847"/>
      <c r="ODY52" s="1847">
        <f t="shared" ref="ODY52" si="21507">-ODY51*$C$52</f>
        <v>-3.250861336298484E+58</v>
      </c>
      <c r="ODZ52" s="1847"/>
      <c r="OEA52" s="1847">
        <f t="shared" ref="OEA52" si="21508">-OEA51*$C$52</f>
        <v>-3.3321328697059457E+58</v>
      </c>
      <c r="OEB52" s="1847"/>
      <c r="OEC52" s="1847">
        <f t="shared" ref="OEC52" si="21509">-OEC51*$C$52</f>
        <v>-3.4154361914485938E+58</v>
      </c>
      <c r="OED52" s="1847"/>
      <c r="OEE52" s="1847">
        <f t="shared" ref="OEE52" si="21510">-OEE51*$C$52</f>
        <v>-3.5008220962348086E+58</v>
      </c>
      <c r="OEF52" s="1847"/>
      <c r="OEG52" s="1847">
        <f t="shared" ref="OEG52" si="21511">-OEG51*$C$52</f>
        <v>-3.5883426486406787E+58</v>
      </c>
      <c r="OEH52" s="1847"/>
      <c r="OEI52" s="1847">
        <f t="shared" ref="OEI52" si="21512">-OEI51*$C$52</f>
        <v>-3.6780512148566952E+58</v>
      </c>
      <c r="OEJ52" s="1847"/>
      <c r="OEK52" s="1847">
        <f t="shared" ref="OEK52" si="21513">-OEK51*$C$52</f>
        <v>-3.7700024952281121E+58</v>
      </c>
      <c r="OEL52" s="1847"/>
      <c r="OEM52" s="1847">
        <f t="shared" ref="OEM52" si="21514">-OEM51*$C$52</f>
        <v>-3.8642525576088148E+58</v>
      </c>
      <c r="OEN52" s="1847"/>
      <c r="OEO52" s="1847">
        <f t="shared" ref="OEO52" si="21515">-OEO51*$C$52</f>
        <v>-3.960858871549035E+58</v>
      </c>
      <c r="OEP52" s="1847"/>
      <c r="OEQ52" s="1847">
        <f t="shared" ref="OEQ52" si="21516">-OEQ51*$C$52</f>
        <v>-4.0598803433377605E+58</v>
      </c>
      <c r="OER52" s="1847"/>
      <c r="OES52" s="1847">
        <f t="shared" ref="OES52" si="21517">-OES51*$C$52</f>
        <v>-4.161377351921204E+58</v>
      </c>
      <c r="OET52" s="1847"/>
      <c r="OEU52" s="1847">
        <f t="shared" ref="OEU52" si="21518">-OEU51*$C$52</f>
        <v>-4.265411785719234E+58</v>
      </c>
      <c r="OEV52" s="1847"/>
      <c r="OEW52" s="1847">
        <f t="shared" ref="OEW52" si="21519">-OEW51*$C$52</f>
        <v>-4.3720470803622144E+58</v>
      </c>
      <c r="OEX52" s="1847"/>
      <c r="OEY52" s="1847">
        <f t="shared" ref="OEY52" si="21520">-OEY51*$C$52</f>
        <v>-4.4813482573712692E+58</v>
      </c>
      <c r="OEZ52" s="1847"/>
      <c r="OFA52" s="1847">
        <f t="shared" ref="OFA52" si="21521">-OFA51*$C$52</f>
        <v>-4.5933819638055506E+58</v>
      </c>
      <c r="OFB52" s="1847"/>
      <c r="OFC52" s="1847">
        <f t="shared" ref="OFC52" si="21522">-OFC51*$C$52</f>
        <v>-4.7082165129006888E+58</v>
      </c>
      <c r="OFD52" s="1847"/>
      <c r="OFE52" s="1847">
        <f t="shared" ref="OFE52" si="21523">-OFE51*$C$52</f>
        <v>-4.8259219257232058E+58</v>
      </c>
      <c r="OFF52" s="1847"/>
      <c r="OFG52" s="1847">
        <f t="shared" ref="OFG52" si="21524">-OFG51*$C$52</f>
        <v>-4.9465699738662856E+58</v>
      </c>
      <c r="OFH52" s="1847"/>
      <c r="OFI52" s="1847">
        <f t="shared" ref="OFI52" si="21525">-OFI51*$C$52</f>
        <v>-5.0702342232129425E+58</v>
      </c>
      <c r="OFJ52" s="1847"/>
      <c r="OFK52" s="1847">
        <f t="shared" ref="OFK52" si="21526">-OFK51*$C$52</f>
        <v>-5.1969900787932651E+58</v>
      </c>
      <c r="OFL52" s="1847"/>
      <c r="OFM52" s="1847">
        <f t="shared" ref="OFM52" si="21527">-OFM51*$C$52</f>
        <v>-5.3269148307630968E+58</v>
      </c>
      <c r="OFN52" s="1847"/>
      <c r="OFO52" s="1847">
        <f t="shared" ref="OFO52" si="21528">-OFO51*$C$52</f>
        <v>-5.4600877015321734E+58</v>
      </c>
      <c r="OFP52" s="1847"/>
      <c r="OFQ52" s="1847">
        <f t="shared" ref="OFQ52" si="21529">-OFQ51*$C$52</f>
        <v>-5.596589894070477E+58</v>
      </c>
      <c r="OFR52" s="1847"/>
      <c r="OFS52" s="1847">
        <f t="shared" ref="OFS52" si="21530">-OFS51*$C$52</f>
        <v>-5.7365046414222389E+58</v>
      </c>
      <c r="OFT52" s="1847"/>
      <c r="OFU52" s="1847">
        <f t="shared" ref="OFU52" si="21531">-OFU51*$C$52</f>
        <v>-5.8799172574577941E+58</v>
      </c>
      <c r="OFV52" s="1847"/>
      <c r="OFW52" s="1847">
        <f t="shared" ref="OFW52" si="21532">-OFW51*$C$52</f>
        <v>-6.0269151888942383E+58</v>
      </c>
      <c r="OFX52" s="1847"/>
      <c r="OFY52" s="1847">
        <f t="shared" ref="OFY52" si="21533">-OFY51*$C$52</f>
        <v>-6.1775880686165936E+58</v>
      </c>
      <c r="OFZ52" s="1847"/>
      <c r="OGA52" s="1847">
        <f t="shared" ref="OGA52" si="21534">-OGA51*$C$52</f>
        <v>-6.3320277703320074E+58</v>
      </c>
      <c r="OGB52" s="1847"/>
      <c r="OGC52" s="1847">
        <f t="shared" ref="OGC52" si="21535">-OGC51*$C$52</f>
        <v>-6.4903284645903072E+58</v>
      </c>
      <c r="OGD52" s="1847"/>
      <c r="OGE52" s="1847">
        <f t="shared" ref="OGE52" si="21536">-OGE51*$C$52</f>
        <v>-6.652586676205064E+58</v>
      </c>
      <c r="OGF52" s="1847"/>
      <c r="OGG52" s="1847">
        <f t="shared" ref="OGG52" si="21537">-OGG51*$C$52</f>
        <v>-6.8189013431101903E+58</v>
      </c>
      <c r="OGH52" s="1847"/>
      <c r="OGI52" s="1847">
        <f t="shared" ref="OGI52" si="21538">-OGI51*$C$52</f>
        <v>-6.9893738766879441E+58</v>
      </c>
      <c r="OGJ52" s="1847"/>
      <c r="OGK52" s="1847">
        <f t="shared" ref="OGK52" si="21539">-OGK51*$C$52</f>
        <v>-7.1641082236051416E+58</v>
      </c>
      <c r="OGL52" s="1847"/>
      <c r="OGM52" s="1847">
        <f t="shared" ref="OGM52" si="21540">-OGM51*$C$52</f>
        <v>-7.3432109291952692E+58</v>
      </c>
      <c r="OGN52" s="1847"/>
      <c r="OGO52" s="1847">
        <f t="shared" ref="OGO52" si="21541">-OGO51*$C$52</f>
        <v>-7.5267912024251501E+58</v>
      </c>
      <c r="OGP52" s="1847"/>
      <c r="OGQ52" s="1847">
        <f t="shared" ref="OGQ52" si="21542">-OGQ51*$C$52</f>
        <v>-7.7149609824857783E+58</v>
      </c>
      <c r="OGR52" s="1847"/>
      <c r="OGS52" s="1847">
        <f t="shared" ref="OGS52" si="21543">-OGS51*$C$52</f>
        <v>-7.9078350070479225E+58</v>
      </c>
      <c r="OGT52" s="1847"/>
      <c r="OGU52" s="1847">
        <f t="shared" ref="OGU52" si="21544">-OGU51*$C$52</f>
        <v>-8.10553088222412E+58</v>
      </c>
      <c r="OGV52" s="1847"/>
      <c r="OGW52" s="1847">
        <f t="shared" ref="OGW52" si="21545">-OGW51*$C$52</f>
        <v>-8.3081691542797223E+58</v>
      </c>
      <c r="OGX52" s="1847"/>
      <c r="OGY52" s="1847">
        <f t="shared" ref="OGY52" si="21546">-OGY51*$C$52</f>
        <v>-8.5158733831367144E+58</v>
      </c>
      <c r="OGZ52" s="1847"/>
      <c r="OHA52" s="1847">
        <f t="shared" ref="OHA52" si="21547">-OHA51*$C$52</f>
        <v>-8.7287702177151312E+58</v>
      </c>
      <c r="OHB52" s="1847"/>
      <c r="OHC52" s="1847">
        <f t="shared" ref="OHC52" si="21548">-OHC51*$C$52</f>
        <v>-8.9469894731580088E+58</v>
      </c>
      <c r="OHD52" s="1847"/>
      <c r="OHE52" s="1847">
        <f t="shared" ref="OHE52" si="21549">-OHE51*$C$52</f>
        <v>-9.170664209986958E+58</v>
      </c>
      <c r="OHF52" s="1847"/>
      <c r="OHG52" s="1847">
        <f t="shared" ref="OHG52" si="21550">-OHG51*$C$52</f>
        <v>-9.3999308152366313E+58</v>
      </c>
      <c r="OHH52" s="1847"/>
      <c r="OHI52" s="1847">
        <f t="shared" ref="OHI52" si="21551">-OHI51*$C$52</f>
        <v>-9.6349290856175461E+58</v>
      </c>
      <c r="OHJ52" s="1847"/>
      <c r="OHK52" s="1847">
        <f t="shared" ref="OHK52" si="21552">-OHK51*$C$52</f>
        <v>-9.8758023127579835E+58</v>
      </c>
      <c r="OHL52" s="1847"/>
      <c r="OHM52" s="1847">
        <f t="shared" ref="OHM52" si="21553">-OHM51*$C$52</f>
        <v>-1.0122697370576932E+59</v>
      </c>
      <c r="OHN52" s="1847"/>
      <c r="OHO52" s="1847">
        <f t="shared" ref="OHO52" si="21554">-OHO51*$C$52</f>
        <v>-1.0375764804841354E+59</v>
      </c>
      <c r="OHP52" s="1847"/>
      <c r="OHQ52" s="1847">
        <f t="shared" ref="OHQ52" si="21555">-OHQ51*$C$52</f>
        <v>-1.0635158924962387E+59</v>
      </c>
      <c r="OHR52" s="1847"/>
      <c r="OHS52" s="1847">
        <f t="shared" ref="OHS52" si="21556">-OHS51*$C$52</f>
        <v>-1.0901037898086446E+59</v>
      </c>
      <c r="OHT52" s="1847"/>
      <c r="OHU52" s="1847">
        <f t="shared" ref="OHU52" si="21557">-OHU51*$C$52</f>
        <v>-1.1173563845538607E+59</v>
      </c>
      <c r="OHV52" s="1847"/>
      <c r="OHW52" s="1847">
        <f t="shared" ref="OHW52" si="21558">-OHW51*$C$52</f>
        <v>-1.1452902941677071E+59</v>
      </c>
      <c r="OHX52" s="1847"/>
      <c r="OHY52" s="1847">
        <f t="shared" ref="OHY52" si="21559">-OHY51*$C$52</f>
        <v>-1.1739225515218997E+59</v>
      </c>
      <c r="OHZ52" s="1847"/>
      <c r="OIA52" s="1847">
        <f t="shared" ref="OIA52" si="21560">-OIA51*$C$52</f>
        <v>-1.2032706153099471E+59</v>
      </c>
      <c r="OIB52" s="1847"/>
      <c r="OIC52" s="1847">
        <f t="shared" ref="OIC52" si="21561">-OIC51*$C$52</f>
        <v>-1.2333523806926956E+59</v>
      </c>
      <c r="OID52" s="1847"/>
      <c r="OIE52" s="1847">
        <f t="shared" ref="OIE52" si="21562">-OIE51*$C$52</f>
        <v>-1.2641861902100129E+59</v>
      </c>
      <c r="OIF52" s="1847"/>
      <c r="OIG52" s="1847">
        <f t="shared" ref="OIG52" si="21563">-OIG51*$C$52</f>
        <v>-1.2957908449652631E+59</v>
      </c>
      <c r="OIH52" s="1847"/>
      <c r="OII52" s="1847">
        <f t="shared" ref="OII52" si="21564">-OII51*$C$52</f>
        <v>-1.3281856160893946E+59</v>
      </c>
      <c r="OIJ52" s="1847"/>
      <c r="OIK52" s="1847">
        <f t="shared" ref="OIK52" si="21565">-OIK51*$C$52</f>
        <v>-1.3613902564916294E+59</v>
      </c>
      <c r="OIL52" s="1847"/>
      <c r="OIM52" s="1847">
        <f t="shared" ref="OIM52" si="21566">-OIM51*$C$52</f>
        <v>-1.3954250129039201E+59</v>
      </c>
      <c r="OIN52" s="1847"/>
      <c r="OIO52" s="1847">
        <f t="shared" ref="OIO52" si="21567">-OIO51*$C$52</f>
        <v>-1.4303106382265181E+59</v>
      </c>
      <c r="OIP52" s="1847"/>
      <c r="OIQ52" s="1847">
        <f t="shared" ref="OIQ52" si="21568">-OIQ51*$C$52</f>
        <v>-1.4660684041821809E+59</v>
      </c>
      <c r="OIR52" s="1847"/>
      <c r="OIS52" s="1847">
        <f t="shared" ref="OIS52" si="21569">-OIS51*$C$52</f>
        <v>-1.5027201142867352E+59</v>
      </c>
      <c r="OIT52" s="1847"/>
      <c r="OIU52" s="1847">
        <f t="shared" ref="OIU52" si="21570">-OIU51*$C$52</f>
        <v>-1.5402881171439035E+59</v>
      </c>
      <c r="OIV52" s="1847"/>
      <c r="OIW52" s="1847">
        <f t="shared" ref="OIW52" si="21571">-OIW51*$C$52</f>
        <v>-1.578795320072501E+59</v>
      </c>
      <c r="OIX52" s="1847"/>
      <c r="OIY52" s="1847">
        <f t="shared" ref="OIY52" si="21572">-OIY51*$C$52</f>
        <v>-1.6182652030743135E+59</v>
      </c>
      <c r="OIZ52" s="1847"/>
      <c r="OJA52" s="1847">
        <f t="shared" ref="OJA52" si="21573">-OJA51*$C$52</f>
        <v>-1.6587218331511711E+59</v>
      </c>
      <c r="OJB52" s="1847"/>
      <c r="OJC52" s="1847">
        <f t="shared" ref="OJC52" si="21574">-OJC51*$C$52</f>
        <v>-1.7001898789799503E+59</v>
      </c>
      <c r="OJD52" s="1847"/>
      <c r="OJE52" s="1847">
        <f t="shared" ref="OJE52" si="21575">-OJE51*$C$52</f>
        <v>-1.7426946259544488E+59</v>
      </c>
      <c r="OJF52" s="1847"/>
      <c r="OJG52" s="1847">
        <f t="shared" ref="OJG52" si="21576">-OJG51*$C$52</f>
        <v>-1.7862619916033099E+59</v>
      </c>
      <c r="OJH52" s="1847"/>
      <c r="OJI52" s="1847">
        <f t="shared" ref="OJI52" si="21577">-OJI51*$C$52</f>
        <v>-1.8309185413933926E+59</v>
      </c>
      <c r="OJJ52" s="1847"/>
      <c r="OJK52" s="1847">
        <f t="shared" ref="OJK52" si="21578">-OJK51*$C$52</f>
        <v>-1.8766915049282272E+59</v>
      </c>
      <c r="OJL52" s="1847"/>
      <c r="OJM52" s="1847">
        <f t="shared" ref="OJM52" si="21579">-OJM51*$C$52</f>
        <v>-1.9236087925514328E+59</v>
      </c>
      <c r="OJN52" s="1847"/>
      <c r="OJO52" s="1847">
        <f t="shared" ref="OJO52" si="21580">-OJO51*$C$52</f>
        <v>-1.9716990123652184E+59</v>
      </c>
      <c r="OJP52" s="1847"/>
      <c r="OJQ52" s="1847">
        <f t="shared" ref="OJQ52" si="21581">-OJQ51*$C$52</f>
        <v>-2.0209914876743488E+59</v>
      </c>
      <c r="OJR52" s="1847"/>
      <c r="OJS52" s="1847">
        <f t="shared" ref="OJS52" si="21582">-OJS51*$C$52</f>
        <v>-2.0715162748662073E+59</v>
      </c>
      <c r="OJT52" s="1847"/>
      <c r="OJU52" s="1847">
        <f t="shared" ref="OJU52" si="21583">-OJU51*$C$52</f>
        <v>-2.1233041817378623E+59</v>
      </c>
      <c r="OJV52" s="1847"/>
      <c r="OJW52" s="1847">
        <f t="shared" ref="OJW52" si="21584">-OJW51*$C$52</f>
        <v>-2.1763867862813088E+59</v>
      </c>
      <c r="OJX52" s="1847"/>
      <c r="OJY52" s="1847">
        <f t="shared" ref="OJY52" si="21585">-OJY51*$C$52</f>
        <v>-2.2307964559383411E+59</v>
      </c>
      <c r="OJZ52" s="1847"/>
      <c r="OKA52" s="1847">
        <f t="shared" ref="OKA52" si="21586">-OKA51*$C$52</f>
        <v>-2.2865663673367994E+59</v>
      </c>
      <c r="OKB52" s="1847"/>
      <c r="OKC52" s="1847">
        <f t="shared" ref="OKC52" si="21587">-OKC51*$C$52</f>
        <v>-2.3437305265202192E+59</v>
      </c>
      <c r="OKD52" s="1847"/>
      <c r="OKE52" s="1847">
        <f t="shared" ref="OKE52" si="21588">-OKE51*$C$52</f>
        <v>-2.4023237896832246E+59</v>
      </c>
      <c r="OKF52" s="1847"/>
      <c r="OKG52" s="1847">
        <f t="shared" ref="OKG52" si="21589">-OKG51*$C$52</f>
        <v>-2.4623818844253052E+59</v>
      </c>
      <c r="OKH52" s="1847"/>
      <c r="OKI52" s="1847">
        <f t="shared" ref="OKI52" si="21590">-OKI51*$C$52</f>
        <v>-2.5239414315359378E+59</v>
      </c>
      <c r="OKJ52" s="1847"/>
      <c r="OKK52" s="1847">
        <f t="shared" ref="OKK52" si="21591">-OKK51*$C$52</f>
        <v>-2.5870399673243359E+59</v>
      </c>
      <c r="OKL52" s="1847"/>
      <c r="OKM52" s="1847">
        <f t="shared" ref="OKM52" si="21592">-OKM51*$C$52</f>
        <v>-2.651715966507444E+59</v>
      </c>
      <c r="OKN52" s="1847"/>
      <c r="OKO52" s="1847">
        <f t="shared" ref="OKO52" si="21593">-OKO51*$C$52</f>
        <v>-2.7180088656701301E+59</v>
      </c>
      <c r="OKP52" s="1847"/>
      <c r="OKQ52" s="1847">
        <f t="shared" ref="OKQ52" si="21594">-OKQ51*$C$52</f>
        <v>-2.785959087311883E+59</v>
      </c>
      <c r="OKR52" s="1847"/>
      <c r="OKS52" s="1847">
        <f t="shared" ref="OKS52" si="21595">-OKS51*$C$52</f>
        <v>-2.8556080644946799E+59</v>
      </c>
      <c r="OKT52" s="1847"/>
      <c r="OKU52" s="1847">
        <f t="shared" ref="OKU52" si="21596">-OKU51*$C$52</f>
        <v>-2.9269982661070468E+59</v>
      </c>
      <c r="OKV52" s="1847"/>
      <c r="OKW52" s="1847">
        <f t="shared" ref="OKW52" si="21597">-OKW51*$C$52</f>
        <v>-3.0001732227597228E+59</v>
      </c>
      <c r="OKX52" s="1847"/>
      <c r="OKY52" s="1847">
        <f t="shared" ref="OKY52" si="21598">-OKY51*$C$52</f>
        <v>-3.0751775533287157E+59</v>
      </c>
      <c r="OKZ52" s="1847"/>
      <c r="OLA52" s="1847">
        <f t="shared" ref="OLA52" si="21599">-OLA51*$C$52</f>
        <v>-3.1520569921619331E+59</v>
      </c>
      <c r="OLB52" s="1847"/>
      <c r="OLC52" s="1847">
        <f t="shared" ref="OLC52" si="21600">-OLC51*$C$52</f>
        <v>-3.230858416965981E+59</v>
      </c>
      <c r="OLD52" s="1847"/>
      <c r="OLE52" s="1847">
        <f t="shared" ref="OLE52" si="21601">-OLE51*$C$52</f>
        <v>-3.3116298773901303E+59</v>
      </c>
      <c r="OLF52" s="1847"/>
      <c r="OLG52" s="1847">
        <f t="shared" ref="OLG52" si="21602">-OLG51*$C$52</f>
        <v>-3.3944206243248832E+59</v>
      </c>
      <c r="OLH52" s="1847"/>
      <c r="OLI52" s="1847">
        <f t="shared" ref="OLI52" si="21603">-OLI51*$C$52</f>
        <v>-3.4792811399330049E+59</v>
      </c>
      <c r="OLJ52" s="1847"/>
      <c r="OLK52" s="1847">
        <f t="shared" ref="OLK52" si="21604">-OLK51*$C$52</f>
        <v>-3.5662631684313297E+59</v>
      </c>
      <c r="OLL52" s="1847"/>
      <c r="OLM52" s="1847">
        <f t="shared" ref="OLM52" si="21605">-OLM51*$C$52</f>
        <v>-3.6554197476421124E+59</v>
      </c>
      <c r="OLN52" s="1847"/>
      <c r="OLO52" s="1847">
        <f t="shared" ref="OLO52" si="21606">-OLO51*$C$52</f>
        <v>-3.7468052413331647E+59</v>
      </c>
      <c r="OLP52" s="1847"/>
      <c r="OLQ52" s="1847">
        <f t="shared" ref="OLQ52" si="21607">-OLQ51*$C$52</f>
        <v>-3.8404753723664936E+59</v>
      </c>
      <c r="OLR52" s="1847"/>
      <c r="OLS52" s="1847">
        <f t="shared" ref="OLS52" si="21608">-OLS51*$C$52</f>
        <v>-3.9364872566756555E+59</v>
      </c>
      <c r="OLT52" s="1847"/>
      <c r="OLU52" s="1847">
        <f t="shared" ref="OLU52" si="21609">-OLU51*$C$52</f>
        <v>-4.0348994380925463E+59</v>
      </c>
      <c r="OLV52" s="1847"/>
      <c r="OLW52" s="1847">
        <f t="shared" ref="OLW52" si="21610">-OLW51*$C$52</f>
        <v>-4.13577192404486E+59</v>
      </c>
      <c r="OLX52" s="1847"/>
      <c r="OLY52" s="1847">
        <f t="shared" ref="OLY52" si="21611">-OLY51*$C$52</f>
        <v>-4.2391662221459813E+59</v>
      </c>
      <c r="OLZ52" s="1847"/>
      <c r="OMA52" s="1847">
        <f t="shared" ref="OMA52" si="21612">-OMA51*$C$52</f>
        <v>-4.3451453776996309E+59</v>
      </c>
      <c r="OMB52" s="1847"/>
      <c r="OMC52" s="1847">
        <f t="shared" ref="OMC52" si="21613">-OMC51*$C$52</f>
        <v>-4.4537740121421213E+59</v>
      </c>
      <c r="OMD52" s="1847"/>
      <c r="OME52" s="1847">
        <f t="shared" ref="OME52" si="21614">-OME51*$C$52</f>
        <v>-4.5651183624456737E+59</v>
      </c>
      <c r="OMF52" s="1847"/>
      <c r="OMG52" s="1847">
        <f t="shared" ref="OMG52" si="21615">-OMG51*$C$52</f>
        <v>-4.6792463215068147E+59</v>
      </c>
      <c r="OMH52" s="1847"/>
      <c r="OMI52" s="1847">
        <f t="shared" ref="OMI52" si="21616">-OMI51*$C$52</f>
        <v>-4.7962274795444851E+59</v>
      </c>
      <c r="OMJ52" s="1847"/>
      <c r="OMK52" s="1847">
        <f t="shared" ref="OMK52" si="21617">-OMK51*$C$52</f>
        <v>-4.9161331665330968E+59</v>
      </c>
      <c r="OML52" s="1847"/>
      <c r="OMM52" s="1847">
        <f t="shared" ref="OMM52" si="21618">-OMM51*$C$52</f>
        <v>-5.0390364956964237E+59</v>
      </c>
      <c r="OMN52" s="1847"/>
      <c r="OMO52" s="1847">
        <f t="shared" ref="OMO52" si="21619">-OMO51*$C$52</f>
        <v>-5.1650124080888342E+59</v>
      </c>
      <c r="OMP52" s="1847"/>
      <c r="OMQ52" s="1847">
        <f t="shared" ref="OMQ52" si="21620">-OMQ51*$C$52</f>
        <v>-5.2941377182910549E+59</v>
      </c>
      <c r="OMR52" s="1847"/>
      <c r="OMS52" s="1847">
        <f t="shared" ref="OMS52" si="21621">-OMS51*$C$52</f>
        <v>-5.4264911612483305E+59</v>
      </c>
      <c r="OMT52" s="1847"/>
      <c r="OMU52" s="1847">
        <f t="shared" ref="OMU52" si="21622">-OMU51*$C$52</f>
        <v>-5.5621534402795382E+59</v>
      </c>
      <c r="OMV52" s="1847"/>
      <c r="OMW52" s="1847">
        <f t="shared" ref="OMW52" si="21623">-OMW51*$C$52</f>
        <v>-5.7012072762865264E+59</v>
      </c>
      <c r="OMX52" s="1847"/>
      <c r="OMY52" s="1847">
        <f t="shared" ref="OMY52" si="21624">-OMY51*$C$52</f>
        <v>-5.843737458193689E+59</v>
      </c>
      <c r="OMZ52" s="1847"/>
      <c r="ONA52" s="1847">
        <f t="shared" ref="ONA52" si="21625">-ONA51*$C$52</f>
        <v>-5.9898308946485307E+59</v>
      </c>
      <c r="ONB52" s="1847"/>
      <c r="ONC52" s="1847">
        <f t="shared" ref="ONC52" si="21626">-ONC51*$C$52</f>
        <v>-6.1395766670147434E+59</v>
      </c>
      <c r="OND52" s="1847"/>
      <c r="ONE52" s="1847">
        <f t="shared" ref="ONE52" si="21627">-ONE51*$C$52</f>
        <v>-6.2930660836901113E+59</v>
      </c>
      <c r="ONF52" s="1847"/>
      <c r="ONG52" s="1847">
        <f t="shared" ref="ONG52" si="21628">-ONG51*$C$52</f>
        <v>-6.4503927357823633E+59</v>
      </c>
      <c r="ONH52" s="1847"/>
      <c r="ONI52" s="1847">
        <f t="shared" ref="ONI52" si="21629">-ONI51*$C$52</f>
        <v>-6.6116525541769219E+59</v>
      </c>
      <c r="ONJ52" s="1847"/>
      <c r="ONK52" s="1847">
        <f t="shared" ref="ONK52" si="21630">-ONK51*$C$52</f>
        <v>-6.7769438680313445E+59</v>
      </c>
      <c r="ONL52" s="1847"/>
      <c r="ONM52" s="1847">
        <f t="shared" ref="ONM52" si="21631">-ONM51*$C$52</f>
        <v>-6.946367464732127E+59</v>
      </c>
      <c r="ONN52" s="1847"/>
      <c r="ONO52" s="1847">
        <f t="shared" ref="ONO52" si="21632">-ONO51*$C$52</f>
        <v>-7.1200266513504293E+59</v>
      </c>
      <c r="ONP52" s="1847"/>
      <c r="ONQ52" s="1847">
        <f t="shared" ref="ONQ52" si="21633">-ONQ51*$C$52</f>
        <v>-7.2980273176341895E+59</v>
      </c>
      <c r="ONR52" s="1847"/>
      <c r="ONS52" s="1847">
        <f t="shared" ref="ONS52" si="21634">-ONS51*$C$52</f>
        <v>-7.4804780005750433E+59</v>
      </c>
      <c r="ONT52" s="1847"/>
      <c r="ONU52" s="1847">
        <f t="shared" ref="ONU52" si="21635">-ONU51*$C$52</f>
        <v>-7.6674899505894187E+59</v>
      </c>
      <c r="ONV52" s="1847"/>
      <c r="ONW52" s="1847">
        <f t="shared" ref="ONW52" si="21636">-ONW51*$C$52</f>
        <v>-7.8591771993541539E+59</v>
      </c>
      <c r="ONX52" s="1847"/>
      <c r="ONY52" s="1847">
        <f t="shared" ref="ONY52" si="21637">-ONY51*$C$52</f>
        <v>-8.0556566293380078E+59</v>
      </c>
      <c r="ONZ52" s="1847"/>
      <c r="OOA52" s="1847">
        <f t="shared" ref="OOA52" si="21638">-OOA51*$C$52</f>
        <v>-8.2570480450714566E+59</v>
      </c>
      <c r="OOB52" s="1847"/>
      <c r="OOC52" s="1847">
        <f t="shared" ref="OOC52" si="21639">-OOC51*$C$52</f>
        <v>-8.4634742461982418E+59</v>
      </c>
      <c r="OOD52" s="1847"/>
      <c r="OOE52" s="1847">
        <f t="shared" ref="OOE52" si="21640">-OOE51*$C$52</f>
        <v>-8.6750611023531972E+59</v>
      </c>
      <c r="OOF52" s="1847"/>
      <c r="OOG52" s="1847">
        <f t="shared" ref="OOG52" si="21641">-OOG51*$C$52</f>
        <v>-8.8919376299120256E+59</v>
      </c>
      <c r="OOH52" s="1847"/>
      <c r="OOI52" s="1847">
        <f t="shared" ref="OOI52" si="21642">-OOI51*$C$52</f>
        <v>-9.1142360706598249E+59</v>
      </c>
      <c r="OOJ52" s="1847"/>
      <c r="OOK52" s="1847">
        <f t="shared" ref="OOK52" si="21643">-OOK51*$C$52</f>
        <v>-9.3420919724263193E+59</v>
      </c>
      <c r="OOL52" s="1847"/>
      <c r="OOM52" s="1847">
        <f t="shared" ref="OOM52" si="21644">-OOM51*$C$52</f>
        <v>-9.5756442717369772E+59</v>
      </c>
      <c r="OON52" s="1847"/>
      <c r="OOO52" s="1847">
        <f t="shared" ref="OOO52" si="21645">-OOO51*$C$52</f>
        <v>-9.8150353785304006E+59</v>
      </c>
      <c r="OOP52" s="1847"/>
      <c r="OOQ52" s="1847">
        <f t="shared" ref="OOQ52" si="21646">-OOQ51*$C$52</f>
        <v>-1.0060411262993661E+60</v>
      </c>
      <c r="OOR52" s="1847"/>
      <c r="OOS52" s="1847">
        <f t="shared" ref="OOS52" si="21647">-OOS51*$C$52</f>
        <v>-1.0311921544568502E+60</v>
      </c>
      <c r="OOT52" s="1847"/>
      <c r="OOU52" s="1847">
        <f t="shared" ref="OOU52" si="21648">-OOU51*$C$52</f>
        <v>-1.0569719583182714E+60</v>
      </c>
      <c r="OOV52" s="1847"/>
      <c r="OOW52" s="1847">
        <f t="shared" ref="OOW52" si="21649">-OOW51*$C$52</f>
        <v>-1.083396257276228E+60</v>
      </c>
      <c r="OOX52" s="1847"/>
      <c r="OOY52" s="1847">
        <f t="shared" ref="OOY52" si="21650">-OOY51*$C$52</f>
        <v>-1.1104811637081337E+60</v>
      </c>
      <c r="OOZ52" s="1847"/>
      <c r="OPA52" s="1847">
        <f t="shared" ref="OPA52" si="21651">-OPA51*$C$52</f>
        <v>-1.138243192800837E+60</v>
      </c>
      <c r="OPB52" s="1847"/>
      <c r="OPC52" s="1847">
        <f t="shared" ref="OPC52" si="21652">-OPC51*$C$52</f>
        <v>-1.1666992726208577E+60</v>
      </c>
      <c r="OPD52" s="1847"/>
      <c r="OPE52" s="1847">
        <f t="shared" ref="OPE52" si="21653">-OPE51*$C$52</f>
        <v>-1.195866754436379E+60</v>
      </c>
      <c r="OPF52" s="1847"/>
      <c r="OPG52" s="1847">
        <f t="shared" ref="OPG52" si="21654">-OPG51*$C$52</f>
        <v>-1.2257634232972884E+60</v>
      </c>
      <c r="OPH52" s="1847"/>
      <c r="OPI52" s="1847">
        <f t="shared" ref="OPI52" si="21655">-OPI51*$C$52</f>
        <v>-1.2564075088797205E+60</v>
      </c>
      <c r="OPJ52" s="1847"/>
      <c r="OPK52" s="1847">
        <f t="shared" ref="OPK52" si="21656">-OPK51*$C$52</f>
        <v>-1.2878176966017133E+60</v>
      </c>
      <c r="OPL52" s="1847"/>
      <c r="OPM52" s="1847">
        <f t="shared" ref="OPM52" si="21657">-OPM51*$C$52</f>
        <v>-1.320013139016756E+60</v>
      </c>
      <c r="OPN52" s="1847"/>
      <c r="OPO52" s="1847">
        <f t="shared" ref="OPO52" si="21658">-OPO51*$C$52</f>
        <v>-1.3530134674921747E+60</v>
      </c>
      <c r="OPP52" s="1847"/>
      <c r="OPQ52" s="1847">
        <f t="shared" ref="OPQ52" si="21659">-OPQ51*$C$52</f>
        <v>-1.3868388041794789E+60</v>
      </c>
      <c r="OPR52" s="1847"/>
      <c r="OPS52" s="1847">
        <f t="shared" ref="OPS52" si="21660">-OPS51*$C$52</f>
        <v>-1.4215097742839657E+60</v>
      </c>
      <c r="OPT52" s="1847"/>
      <c r="OPU52" s="1847">
        <f t="shared" ref="OPU52" si="21661">-OPU51*$C$52</f>
        <v>-1.4570475186410647E+60</v>
      </c>
      <c r="OPV52" s="1847"/>
      <c r="OPW52" s="1847">
        <f t="shared" ref="OPW52" si="21662">-OPW51*$C$52</f>
        <v>-1.4934737066070912E+60</v>
      </c>
      <c r="OPX52" s="1847"/>
      <c r="OPY52" s="1847">
        <f t="shared" ref="OPY52" si="21663">-OPY51*$C$52</f>
        <v>-1.5308105492722683E+60</v>
      </c>
      <c r="OPZ52" s="1847"/>
      <c r="OQA52" s="1847">
        <f t="shared" ref="OQA52" si="21664">-OQA51*$C$52</f>
        <v>-1.5690808130040748E+60</v>
      </c>
      <c r="OQB52" s="1847"/>
      <c r="OQC52" s="1847">
        <f t="shared" ref="OQC52" si="21665">-OQC51*$C$52</f>
        <v>-1.6083078333291766E+60</v>
      </c>
      <c r="OQD52" s="1847"/>
      <c r="OQE52" s="1847">
        <f t="shared" ref="OQE52" si="21666">-OQE51*$C$52</f>
        <v>-1.6485155291624058E+60</v>
      </c>
      <c r="OQF52" s="1847"/>
      <c r="OQG52" s="1847">
        <f t="shared" ref="OQG52" si="21667">-OQG51*$C$52</f>
        <v>-1.6897284173914658E+60</v>
      </c>
      <c r="OQH52" s="1847"/>
      <c r="OQI52" s="1847">
        <f t="shared" ref="OQI52" si="21668">-OQI51*$C$52</f>
        <v>-1.7319716278262523E+60</v>
      </c>
      <c r="OQJ52" s="1847"/>
      <c r="OQK52" s="1847">
        <f t="shared" ref="OQK52" si="21669">-OQK51*$C$52</f>
        <v>-1.7752709185219086E+60</v>
      </c>
      <c r="OQL52" s="1847"/>
      <c r="OQM52" s="1847">
        <f t="shared" ref="OQM52" si="21670">-OQM51*$C$52</f>
        <v>-1.819652691484956E+60</v>
      </c>
      <c r="OQN52" s="1847"/>
      <c r="OQO52" s="1847">
        <f t="shared" ref="OQO52" si="21671">-OQO51*$C$52</f>
        <v>-1.8651440087720798E+60</v>
      </c>
      <c r="OQP52" s="1847"/>
      <c r="OQQ52" s="1847">
        <f t="shared" ref="OQQ52" si="21672">-OQQ51*$C$52</f>
        <v>-1.9117726089913816E+60</v>
      </c>
      <c r="OQR52" s="1847"/>
      <c r="OQS52" s="1847">
        <f t="shared" ref="OQS52" si="21673">-OQS51*$C$52</f>
        <v>-1.9595669242161659E+60</v>
      </c>
      <c r="OQT52" s="1847"/>
      <c r="OQU52" s="1847">
        <f t="shared" ref="OQU52" si="21674">-OQU51*$C$52</f>
        <v>-2.0085560973215697E+60</v>
      </c>
      <c r="OQV52" s="1847"/>
      <c r="OQW52" s="1847">
        <f t="shared" ref="OQW52" si="21675">-OQW51*$C$52</f>
        <v>-2.0587699997546089E+60</v>
      </c>
      <c r="OQX52" s="1847"/>
      <c r="OQY52" s="1847">
        <f t="shared" ref="OQY52" si="21676">-OQY51*$C$52</f>
        <v>-2.1102392497484738E+60</v>
      </c>
      <c r="OQZ52" s="1847"/>
      <c r="ORA52" s="1847">
        <f t="shared" ref="ORA52" si="21677">-ORA51*$C$52</f>
        <v>-2.1629952309921855E+60</v>
      </c>
      <c r="ORB52" s="1847"/>
      <c r="ORC52" s="1847">
        <f t="shared" ref="ORC52" si="21678">-ORC51*$C$52</f>
        <v>-2.2170701117669899E+60</v>
      </c>
      <c r="ORD52" s="1847"/>
      <c r="ORE52" s="1847">
        <f t="shared" ref="ORE52" si="21679">-ORE51*$C$52</f>
        <v>-2.2724968645611644E+60</v>
      </c>
      <c r="ORF52" s="1847"/>
      <c r="ORG52" s="1847">
        <f t="shared" ref="ORG52" si="21680">-ORG51*$C$52</f>
        <v>-2.3293092861751935E+60</v>
      </c>
      <c r="ORH52" s="1847"/>
      <c r="ORI52" s="1847">
        <f t="shared" ref="ORI52" si="21681">-ORI51*$C$52</f>
        <v>-2.3875420183295731E+60</v>
      </c>
      <c r="ORJ52" s="1847"/>
      <c r="ORK52" s="1847">
        <f t="shared" ref="ORK52" si="21682">-ORK51*$C$52</f>
        <v>-2.4472305687878123E+60</v>
      </c>
      <c r="ORL52" s="1847"/>
      <c r="ORM52" s="1847">
        <f t="shared" ref="ORM52" si="21683">-ORM51*$C$52</f>
        <v>-2.5084113330075074E+60</v>
      </c>
      <c r="ORN52" s="1847"/>
      <c r="ORO52" s="1847">
        <f t="shared" ref="ORO52" si="21684">-ORO51*$C$52</f>
        <v>-2.571121616332695E+60</v>
      </c>
      <c r="ORP52" s="1847"/>
      <c r="ORQ52" s="1847">
        <f t="shared" ref="ORQ52" si="21685">-ORQ51*$C$52</f>
        <v>-2.6353996567410122E+60</v>
      </c>
      <c r="ORR52" s="1847"/>
      <c r="ORS52" s="1847">
        <f t="shared" ref="ORS52" si="21686">-ORS51*$C$52</f>
        <v>-2.7012846481595374E+60</v>
      </c>
      <c r="ORT52" s="1847"/>
      <c r="ORU52" s="1847">
        <f t="shared" ref="ORU52" si="21687">-ORU51*$C$52</f>
        <v>-2.7688167643635257E+60</v>
      </c>
      <c r="ORV52" s="1847"/>
      <c r="ORW52" s="1847">
        <f t="shared" ref="ORW52" si="21688">-ORW51*$C$52</f>
        <v>-2.8380371834726136E+60</v>
      </c>
      <c r="ORX52" s="1847"/>
      <c r="ORY52" s="1847">
        <f t="shared" ref="ORY52" si="21689">-ORY51*$C$52</f>
        <v>-2.9089881130594285E+60</v>
      </c>
      <c r="ORZ52" s="1847"/>
      <c r="OSA52" s="1847">
        <f t="shared" ref="OSA52" si="21690">-OSA51*$C$52</f>
        <v>-2.9817128158859141E+60</v>
      </c>
      <c r="OSB52" s="1847"/>
      <c r="OSC52" s="1847">
        <f t="shared" ref="OSC52" si="21691">-OSC51*$C$52</f>
        <v>-3.0562556362830617E+60</v>
      </c>
      <c r="OSD52" s="1847"/>
      <c r="OSE52" s="1847">
        <f t="shared" ref="OSE52" si="21692">-OSE51*$C$52</f>
        <v>-3.1326620271901378E+60</v>
      </c>
      <c r="OSF52" s="1847"/>
      <c r="OSG52" s="1847">
        <f t="shared" ref="OSG52" si="21693">-OSG51*$C$52</f>
        <v>-3.2109785778698911E+60</v>
      </c>
      <c r="OSH52" s="1847"/>
      <c r="OSI52" s="1847">
        <f t="shared" ref="OSI52" si="21694">-OSI51*$C$52</f>
        <v>-3.291253042316638E+60</v>
      </c>
      <c r="OSJ52" s="1847"/>
      <c r="OSK52" s="1847">
        <f t="shared" ref="OSK52" si="21695">-OSK51*$C$52</f>
        <v>-3.3735343683745538E+60</v>
      </c>
      <c r="OSL52" s="1847"/>
      <c r="OSM52" s="1847">
        <f t="shared" ref="OSM52" si="21696">-OSM51*$C$52</f>
        <v>-3.4578727275839174E+60</v>
      </c>
      <c r="OSN52" s="1847"/>
      <c r="OSO52" s="1847">
        <f t="shared" ref="OSO52" si="21697">-OSO51*$C$52</f>
        <v>-3.5443195457735152E+60</v>
      </c>
      <c r="OSP52" s="1847"/>
      <c r="OSQ52" s="1847">
        <f t="shared" ref="OSQ52" si="21698">-OSQ51*$C$52</f>
        <v>-3.6329275344178527E+60</v>
      </c>
      <c r="OSR52" s="1847"/>
      <c r="OSS52" s="1847">
        <f t="shared" ref="OSS52" si="21699">-OSS51*$C$52</f>
        <v>-3.723750722778299E+60</v>
      </c>
      <c r="OST52" s="1847"/>
      <c r="OSU52" s="1847">
        <f t="shared" ref="OSU52" si="21700">-OSU51*$C$52</f>
        <v>-3.8168444908477562E+60</v>
      </c>
      <c r="OSV52" s="1847"/>
      <c r="OSW52" s="1847">
        <f t="shared" ref="OSW52" si="21701">-OSW51*$C$52</f>
        <v>-3.9122656031189494E+60</v>
      </c>
      <c r="OSX52" s="1847"/>
      <c r="OSY52" s="1847">
        <f t="shared" ref="OSY52" si="21702">-OSY51*$C$52</f>
        <v>-4.0100722431969226E+60</v>
      </c>
      <c r="OSZ52" s="1847"/>
      <c r="OTA52" s="1847">
        <f t="shared" ref="OTA52" si="21703">-OTA51*$C$52</f>
        <v>-4.1103240492768453E+60</v>
      </c>
      <c r="OTB52" s="1847"/>
      <c r="OTC52" s="1847">
        <f t="shared" ref="OTC52" si="21704">-OTC51*$C$52</f>
        <v>-4.2130821505087663E+60</v>
      </c>
      <c r="OTD52" s="1847"/>
      <c r="OTE52" s="1847">
        <f t="shared" ref="OTE52" si="21705">-OTE51*$C$52</f>
        <v>-4.3184092042714849E+60</v>
      </c>
      <c r="OTF52" s="1847"/>
      <c r="OTG52" s="1847">
        <f t="shared" ref="OTG52" si="21706">-OTG51*$C$52</f>
        <v>-4.4263694343782715E+60</v>
      </c>
      <c r="OTH52" s="1847"/>
      <c r="OTI52" s="1847">
        <f t="shared" ref="OTI52" si="21707">-OTI51*$C$52</f>
        <v>-4.5370286702377279E+60</v>
      </c>
      <c r="OTJ52" s="1847"/>
      <c r="OTK52" s="1847">
        <f t="shared" ref="OTK52" si="21708">-OTK51*$C$52</f>
        <v>-4.6504543869936705E+60</v>
      </c>
      <c r="OTL52" s="1847"/>
      <c r="OTM52" s="1847">
        <f t="shared" ref="OTM52" si="21709">-OTM51*$C$52</f>
        <v>-4.7667157466685116E+60</v>
      </c>
      <c r="OTN52" s="1847"/>
      <c r="OTO52" s="1847">
        <f t="shared" ref="OTO52" si="21710">-OTO51*$C$52</f>
        <v>-4.8858836403352238E+60</v>
      </c>
      <c r="OTP52" s="1847"/>
      <c r="OTQ52" s="1847">
        <f t="shared" ref="OTQ52" si="21711">-OTQ51*$C$52</f>
        <v>-5.0080307313436041E+60</v>
      </c>
      <c r="OTR52" s="1847"/>
      <c r="OTS52" s="1847">
        <f t="shared" ref="OTS52" si="21712">-OTS51*$C$52</f>
        <v>-5.1332314996271935E+60</v>
      </c>
      <c r="OTT52" s="1847"/>
      <c r="OTU52" s="1847">
        <f t="shared" ref="OTU52" si="21713">-OTU51*$C$52</f>
        <v>-5.2615622871178725E+60</v>
      </c>
      <c r="OTV52" s="1847"/>
      <c r="OTW52" s="1847">
        <f t="shared" ref="OTW52" si="21714">-OTW51*$C$52</f>
        <v>-5.3931013442958192E+60</v>
      </c>
      <c r="OTX52" s="1847"/>
      <c r="OTY52" s="1847">
        <f t="shared" ref="OTY52" si="21715">-OTY51*$C$52</f>
        <v>-5.527928877903214E+60</v>
      </c>
      <c r="OTZ52" s="1847"/>
      <c r="OUA52" s="1847">
        <f t="shared" ref="OUA52" si="21716">-OUA51*$C$52</f>
        <v>-5.666127099850794E+60</v>
      </c>
      <c r="OUB52" s="1847"/>
      <c r="OUC52" s="1847">
        <f t="shared" ref="OUC52" si="21717">-OUC51*$C$52</f>
        <v>-5.8077802773470633E+60</v>
      </c>
      <c r="OUD52" s="1847"/>
      <c r="OUE52" s="1847">
        <f t="shared" ref="OUE52" si="21718">-OUE51*$C$52</f>
        <v>-5.9529747842807392E+60</v>
      </c>
      <c r="OUF52" s="1847"/>
      <c r="OUG52" s="1847">
        <f t="shared" ref="OUG52" si="21719">-OUG51*$C$52</f>
        <v>-6.101799153887757E+60</v>
      </c>
      <c r="OUH52" s="1847"/>
      <c r="OUI52" s="1847">
        <f t="shared" ref="OUI52" si="21720">-OUI51*$C$52</f>
        <v>-6.2543441327349505E+60</v>
      </c>
      <c r="OUJ52" s="1847"/>
      <c r="OUK52" s="1847">
        <f t="shared" ref="OUK52" si="21721">-OUK51*$C$52</f>
        <v>-6.410702736053324E+60</v>
      </c>
      <c r="OUL52" s="1847"/>
      <c r="OUM52" s="1847">
        <f t="shared" ref="OUM52" si="21722">-OUM51*$C$52</f>
        <v>-6.5709703044546566E+60</v>
      </c>
      <c r="OUN52" s="1847"/>
      <c r="OUO52" s="1847">
        <f t="shared" ref="OUO52" si="21723">-OUO51*$C$52</f>
        <v>-6.7352445620660222E+60</v>
      </c>
      <c r="OUP52" s="1847"/>
      <c r="OUQ52" s="1847">
        <f t="shared" ref="OUQ52" si="21724">-OUQ51*$C$52</f>
        <v>-6.9036256761176715E+60</v>
      </c>
      <c r="OUR52" s="1847"/>
      <c r="OUS52" s="1847">
        <f t="shared" ref="OUS52" si="21725">-OUS51*$C$52</f>
        <v>-7.0762163180206127E+60</v>
      </c>
      <c r="OUT52" s="1847"/>
      <c r="OUU52" s="1847">
        <f t="shared" ref="OUU52" si="21726">-OUU51*$C$52</f>
        <v>-7.2531217259711278E+60</v>
      </c>
      <c r="OUV52" s="1847"/>
      <c r="OUW52" s="1847">
        <f t="shared" ref="OUW52" si="21727">-OUW51*$C$52</f>
        <v>-7.4344497691204047E+60</v>
      </c>
      <c r="OUX52" s="1847"/>
      <c r="OUY52" s="1847">
        <f t="shared" ref="OUY52" si="21728">-OUY51*$C$52</f>
        <v>-7.6203110133484146E+60</v>
      </c>
      <c r="OUZ52" s="1847"/>
      <c r="OVA52" s="1847">
        <f t="shared" ref="OVA52" si="21729">-OVA51*$C$52</f>
        <v>-7.8108187886821238E+60</v>
      </c>
      <c r="OVB52" s="1847"/>
      <c r="OVC52" s="1847">
        <f t="shared" ref="OVC52" si="21730">-OVC51*$C$52</f>
        <v>-8.0060892583991768E+60</v>
      </c>
      <c r="OVD52" s="1847"/>
      <c r="OVE52" s="1847">
        <f t="shared" ref="OVE52" si="21731">-OVE51*$C$52</f>
        <v>-8.2062414898591559E+60</v>
      </c>
      <c r="OVF52" s="1847"/>
      <c r="OVG52" s="1847">
        <f t="shared" ref="OVG52" si="21732">-OVG51*$C$52</f>
        <v>-8.4113975271056334E+60</v>
      </c>
      <c r="OVH52" s="1847"/>
      <c r="OVI52" s="1847">
        <f t="shared" ref="OVI52" si="21733">-OVI51*$C$52</f>
        <v>-8.6216824652832734E+60</v>
      </c>
      <c r="OVJ52" s="1847"/>
      <c r="OVK52" s="1847">
        <f t="shared" ref="OVK52" si="21734">-OVK51*$C$52</f>
        <v>-8.8372245269153543E+60</v>
      </c>
      <c r="OVL52" s="1847"/>
      <c r="OVM52" s="1847">
        <f t="shared" ref="OVM52" si="21735">-OVM51*$C$52</f>
        <v>-9.0581551400882379E+60</v>
      </c>
      <c r="OVN52" s="1847"/>
      <c r="OVO52" s="1847">
        <f t="shared" ref="OVO52" si="21736">-OVO51*$C$52</f>
        <v>-9.2846090185904425E+60</v>
      </c>
      <c r="OVP52" s="1847"/>
      <c r="OVQ52" s="1847">
        <f t="shared" ref="OVQ52" si="21737">-OVQ51*$C$52</f>
        <v>-9.5167242440552033E+60</v>
      </c>
      <c r="OVR52" s="1847"/>
      <c r="OVS52" s="1847">
        <f t="shared" ref="OVS52" si="21738">-OVS51*$C$52</f>
        <v>-9.7546423501565828E+60</v>
      </c>
      <c r="OVT52" s="1847"/>
      <c r="OVU52" s="1847">
        <f t="shared" ref="OVU52" si="21739">-OVU51*$C$52</f>
        <v>-9.9985084089104959E+60</v>
      </c>
      <c r="OVV52" s="1847"/>
      <c r="OVW52" s="1847">
        <f t="shared" ref="OVW52" si="21740">-OVW51*$C$52</f>
        <v>-1.0248471119133257E+61</v>
      </c>
      <c r="OVX52" s="1847"/>
      <c r="OVY52" s="1847">
        <f t="shared" ref="OVY52" si="21741">-OVY51*$C$52</f>
        <v>-1.0504682897111588E+61</v>
      </c>
      <c r="OVZ52" s="1847"/>
      <c r="OWA52" s="1847">
        <f t="shared" ref="OWA52" si="21742">-OWA51*$C$52</f>
        <v>-1.0767299969539377E+61</v>
      </c>
      <c r="OWB52" s="1847"/>
      <c r="OWC52" s="1847">
        <f t="shared" ref="OWC52" si="21743">-OWC51*$C$52</f>
        <v>-1.1036482468777861E+61</v>
      </c>
      <c r="OWD52" s="1847"/>
      <c r="OWE52" s="1847">
        <f t="shared" ref="OWE52" si="21744">-OWE51*$C$52</f>
        <v>-1.1312394530497307E+61</v>
      </c>
      <c r="OWF52" s="1847"/>
      <c r="OWG52" s="1847">
        <f t="shared" ref="OWG52" si="21745">-OWG51*$C$52</f>
        <v>-1.1595204393759738E+61</v>
      </c>
      <c r="OWH52" s="1847"/>
      <c r="OWI52" s="1847">
        <f t="shared" ref="OWI52" si="21746">-OWI51*$C$52</f>
        <v>-1.188508450360373E+61</v>
      </c>
      <c r="OWJ52" s="1847"/>
      <c r="OWK52" s="1847">
        <f t="shared" ref="OWK52" si="21747">-OWK51*$C$52</f>
        <v>-1.2182211616193823E+61</v>
      </c>
      <c r="OWL52" s="1847"/>
      <c r="OWM52" s="1847">
        <f t="shared" ref="OWM52" si="21748">-OWM51*$C$52</f>
        <v>-1.2486766906598668E+61</v>
      </c>
      <c r="OWN52" s="1847"/>
      <c r="OWO52" s="1847">
        <f t="shared" ref="OWO52" si="21749">-OWO51*$C$52</f>
        <v>-1.2798936079263633E+61</v>
      </c>
      <c r="OWP52" s="1847"/>
      <c r="OWQ52" s="1847">
        <f t="shared" ref="OWQ52" si="21750">-OWQ51*$C$52</f>
        <v>-1.3118909481245222E+61</v>
      </c>
      <c r="OWR52" s="1847"/>
      <c r="OWS52" s="1847">
        <f t="shared" ref="OWS52" si="21751">-OWS51*$C$52</f>
        <v>-1.3446882218276351E+61</v>
      </c>
      <c r="OWT52" s="1847"/>
      <c r="OWU52" s="1847">
        <f t="shared" ref="OWU52" si="21752">-OWU51*$C$52</f>
        <v>-1.3783054273733257E+61</v>
      </c>
      <c r="OWV52" s="1847"/>
      <c r="OWW52" s="1847">
        <f t="shared" ref="OWW52" si="21753">-OWW51*$C$52</f>
        <v>-1.4127630630576588E+61</v>
      </c>
      <c r="OWX52" s="1847"/>
      <c r="OWY52" s="1847">
        <f t="shared" ref="OWY52" si="21754">-OWY51*$C$52</f>
        <v>-1.4480821396341002E+61</v>
      </c>
      <c r="OWZ52" s="1847"/>
      <c r="OXA52" s="1847">
        <f t="shared" ref="OXA52" si="21755">-OXA51*$C$52</f>
        <v>-1.4842841931249527E+61</v>
      </c>
      <c r="OXB52" s="1847"/>
      <c r="OXC52" s="1847">
        <f t="shared" ref="OXC52" si="21756">-OXC51*$C$52</f>
        <v>-1.5213912979530763E+61</v>
      </c>
      <c r="OXD52" s="1847"/>
      <c r="OXE52" s="1847">
        <f t="shared" ref="OXE52" si="21757">-OXE51*$C$52</f>
        <v>-1.5594260804019032E+61</v>
      </c>
      <c r="OXF52" s="1847"/>
      <c r="OXG52" s="1847">
        <f t="shared" ref="OXG52" si="21758">-OXG51*$C$52</f>
        <v>-1.5984117324119506E+61</v>
      </c>
      <c r="OXH52" s="1847"/>
      <c r="OXI52" s="1847">
        <f t="shared" ref="OXI52" si="21759">-OXI51*$C$52</f>
        <v>-1.6383720257222493E+61</v>
      </c>
      <c r="OXJ52" s="1847"/>
      <c r="OXK52" s="1847">
        <f t="shared" ref="OXK52" si="21760">-OXK51*$C$52</f>
        <v>-1.6793313263653052E+61</v>
      </c>
      <c r="OXL52" s="1847"/>
      <c r="OXM52" s="1847">
        <f t="shared" ref="OXM52" si="21761">-OXM51*$C$52</f>
        <v>-1.7213146095244378E+61</v>
      </c>
      <c r="OXN52" s="1847"/>
      <c r="OXO52" s="1847">
        <f t="shared" ref="OXO52" si="21762">-OXO51*$C$52</f>
        <v>-1.7643474747625487E+61</v>
      </c>
      <c r="OXP52" s="1847"/>
      <c r="OXQ52" s="1847">
        <f t="shared" ref="OXQ52" si="21763">-OXQ51*$C$52</f>
        <v>-1.8084561616316121E+61</v>
      </c>
      <c r="OXR52" s="1847"/>
      <c r="OXS52" s="1847">
        <f t="shared" ref="OXS52" si="21764">-OXS51*$C$52</f>
        <v>-1.8536675656724022E+61</v>
      </c>
      <c r="OXT52" s="1847"/>
      <c r="OXU52" s="1847">
        <f t="shared" ref="OXU52" si="21765">-OXU51*$C$52</f>
        <v>-1.9000092548142122E+61</v>
      </c>
      <c r="OXV52" s="1847"/>
      <c r="OXW52" s="1847">
        <f t="shared" ref="OXW52" si="21766">-OXW51*$C$52</f>
        <v>-1.9475094861845672E+61</v>
      </c>
      <c r="OXX52" s="1847"/>
      <c r="OXY52" s="1847">
        <f t="shared" ref="OXY52" si="21767">-OXY51*$C$52</f>
        <v>-1.9961972233391811E+61</v>
      </c>
      <c r="OXZ52" s="1847"/>
      <c r="OYA52" s="1847">
        <f t="shared" ref="OYA52" si="21768">-OYA51*$C$52</f>
        <v>-2.0461021539226606E+61</v>
      </c>
      <c r="OYB52" s="1847"/>
      <c r="OYC52" s="1847">
        <f t="shared" ref="OYC52" si="21769">-OYC51*$C$52</f>
        <v>-2.097254707770727E+61</v>
      </c>
      <c r="OYD52" s="1847"/>
      <c r="OYE52" s="1847">
        <f t="shared" ref="OYE52" si="21770">-OYE51*$C$52</f>
        <v>-2.1496860754649951E+61</v>
      </c>
      <c r="OYF52" s="1847"/>
      <c r="OYG52" s="1847">
        <f t="shared" ref="OYG52" si="21771">-OYG51*$C$52</f>
        <v>-2.2034282273516199E+61</v>
      </c>
      <c r="OYH52" s="1847"/>
      <c r="OYI52" s="1847">
        <f t="shared" ref="OYI52" si="21772">-OYI51*$C$52</f>
        <v>-2.25851393303541E+61</v>
      </c>
      <c r="OYJ52" s="1847"/>
      <c r="OYK52" s="1847">
        <f t="shared" ref="OYK52" si="21773">-OYK51*$C$52</f>
        <v>-2.3149767813612949E+61</v>
      </c>
      <c r="OYL52" s="1847"/>
      <c r="OYM52" s="1847">
        <f t="shared" ref="OYM52" si="21774">-OYM51*$C$52</f>
        <v>-2.3728512008953272E+61</v>
      </c>
      <c r="OYN52" s="1847"/>
      <c r="OYO52" s="1847">
        <f t="shared" ref="OYO52" si="21775">-OYO51*$C$52</f>
        <v>-2.4321724809177101E+61</v>
      </c>
      <c r="OYP52" s="1847"/>
      <c r="OYQ52" s="1847">
        <f t="shared" ref="OYQ52" si="21776">-OYQ51*$C$52</f>
        <v>-2.4929767929406526E+61</v>
      </c>
      <c r="OYR52" s="1847"/>
      <c r="OYS52" s="1847">
        <f t="shared" ref="OYS52" si="21777">-OYS51*$C$52</f>
        <v>-2.5553012127641688E+61</v>
      </c>
      <c r="OYT52" s="1847"/>
      <c r="OYU52" s="1847">
        <f t="shared" ref="OYU52" si="21778">-OYU51*$C$52</f>
        <v>-2.6191837430832725E+61</v>
      </c>
      <c r="OYV52" s="1847"/>
      <c r="OYW52" s="1847">
        <f t="shared" ref="OYW52" si="21779">-OYW51*$C$52</f>
        <v>-2.6846633366603541E+61</v>
      </c>
      <c r="OYX52" s="1847"/>
      <c r="OYY52" s="1847">
        <f t="shared" ref="OYY52" si="21780">-OYY51*$C$52</f>
        <v>-2.751779920076863E+61</v>
      </c>
      <c r="OYZ52" s="1847"/>
      <c r="OZA52" s="1847">
        <f t="shared" ref="OZA52" si="21781">-OZA51*$C$52</f>
        <v>-2.8205744180787842E+61</v>
      </c>
      <c r="OZB52" s="1847"/>
      <c r="OZC52" s="1847">
        <f t="shared" ref="OZC52" si="21782">-OZC51*$C$52</f>
        <v>-2.8910887785307535E+61</v>
      </c>
      <c r="OZD52" s="1847"/>
      <c r="OZE52" s="1847">
        <f t="shared" ref="OZE52" si="21783">-OZE51*$C$52</f>
        <v>-2.9633659979940223E+61</v>
      </c>
      <c r="OZF52" s="1847"/>
      <c r="OZG52" s="1847">
        <f t="shared" ref="OZG52" si="21784">-OZG51*$C$52</f>
        <v>-3.0374501479438724E+61</v>
      </c>
      <c r="OZH52" s="1847"/>
      <c r="OZI52" s="1847">
        <f t="shared" ref="OZI52" si="21785">-OZI51*$C$52</f>
        <v>-3.113386401642469E+61</v>
      </c>
      <c r="OZJ52" s="1847"/>
      <c r="OZK52" s="1847">
        <f t="shared" ref="OZK52" si="21786">-OZK51*$C$52</f>
        <v>-3.1912210616835308E+61</v>
      </c>
      <c r="OZL52" s="1847"/>
      <c r="OZM52" s="1847">
        <f t="shared" ref="OZM52" si="21787">-OZM51*$C$52</f>
        <v>-3.271001588225619E+61</v>
      </c>
      <c r="OZN52" s="1847"/>
      <c r="OZO52" s="1847">
        <f t="shared" ref="OZO52" si="21788">-OZO51*$C$52</f>
        <v>-3.3527766279312591E+61</v>
      </c>
      <c r="OZP52" s="1847"/>
      <c r="OZQ52" s="1847">
        <f t="shared" ref="OZQ52" si="21789">-OZQ51*$C$52</f>
        <v>-3.4365960436295403E+61</v>
      </c>
      <c r="OZR52" s="1847"/>
      <c r="OZS52" s="1847">
        <f t="shared" ref="OZS52" si="21790">-OZS51*$C$52</f>
        <v>-3.5225109447202782E+61</v>
      </c>
      <c r="OZT52" s="1847"/>
      <c r="OZU52" s="1847">
        <f t="shared" ref="OZU52" si="21791">-OZU51*$C$52</f>
        <v>-3.6105737183382849E+61</v>
      </c>
      <c r="OZV52" s="1847"/>
      <c r="OZW52" s="1847">
        <f t="shared" ref="OZW52" si="21792">-OZW51*$C$52</f>
        <v>-3.7008380612967419E+61</v>
      </c>
      <c r="OZX52" s="1847"/>
      <c r="OZY52" s="1847">
        <f t="shared" ref="OZY52" si="21793">-OZY51*$C$52</f>
        <v>-3.7933590128291603E+61</v>
      </c>
      <c r="OZZ52" s="1847"/>
      <c r="PAA52" s="1847">
        <f t="shared" ref="PAA52" si="21794">-PAA51*$C$52</f>
        <v>-3.8881929881498888E+61</v>
      </c>
      <c r="PAB52" s="1847"/>
      <c r="PAC52" s="1847">
        <f t="shared" ref="PAC52" si="21795">-PAC51*$C$52</f>
        <v>-3.9853978128536354E+61</v>
      </c>
      <c r="PAD52" s="1847"/>
      <c r="PAE52" s="1847">
        <f t="shared" ref="PAE52" si="21796">-PAE51*$C$52</f>
        <v>-4.0850327581749759E+61</v>
      </c>
      <c r="PAF52" s="1847"/>
      <c r="PAG52" s="1847">
        <f t="shared" ref="PAG52" si="21797">-PAG51*$C$52</f>
        <v>-4.1871585771293498E+61</v>
      </c>
      <c r="PAH52" s="1847"/>
      <c r="PAI52" s="1847">
        <f t="shared" ref="PAI52" si="21798">-PAI51*$C$52</f>
        <v>-4.2918375415575829E+61</v>
      </c>
      <c r="PAJ52" s="1847"/>
      <c r="PAK52" s="1847">
        <f t="shared" ref="PAK52" si="21799">-PAK51*$C$52</f>
        <v>-4.3991334800965222E+61</v>
      </c>
      <c r="PAL52" s="1847"/>
      <c r="PAM52" s="1847">
        <f t="shared" ref="PAM52" si="21800">-PAM51*$C$52</f>
        <v>-4.5091118170989351E+61</v>
      </c>
      <c r="PAN52" s="1847"/>
      <c r="PAO52" s="1847">
        <f t="shared" ref="PAO52" si="21801">-PAO51*$C$52</f>
        <v>-4.6218396125264081E+61</v>
      </c>
      <c r="PAP52" s="1847"/>
      <c r="PAQ52" s="1847">
        <f t="shared" ref="PAQ52" si="21802">-PAQ51*$C$52</f>
        <v>-4.7373856028395677E+61</v>
      </c>
      <c r="PAR52" s="1847"/>
      <c r="PAS52" s="1847">
        <f t="shared" ref="PAS52" si="21803">-PAS51*$C$52</f>
        <v>-4.8558202429105566E+61</v>
      </c>
      <c r="PAT52" s="1847"/>
      <c r="PAU52" s="1847">
        <f t="shared" ref="PAU52" si="21804">-PAU51*$C$52</f>
        <v>-4.9772157489833202E+61</v>
      </c>
      <c r="PAV52" s="1847"/>
      <c r="PAW52" s="1847">
        <f t="shared" ref="PAW52" si="21805">-PAW51*$C$52</f>
        <v>-5.1016461427079025E+61</v>
      </c>
      <c r="PAX52" s="1847"/>
      <c r="PAY52" s="1847">
        <f t="shared" ref="PAY52" si="21806">-PAY51*$C$52</f>
        <v>-5.2291872962755996E+61</v>
      </c>
      <c r="PAZ52" s="1847"/>
      <c r="PBA52" s="1847">
        <f t="shared" ref="PBA52" si="21807">-PBA51*$C$52</f>
        <v>-5.3599169786824888E+61</v>
      </c>
      <c r="PBB52" s="1847"/>
      <c r="PBC52" s="1847">
        <f t="shared" ref="PBC52" si="21808">-PBC51*$C$52</f>
        <v>-5.4939149031495505E+61</v>
      </c>
      <c r="PBD52" s="1847"/>
      <c r="PBE52" s="1847">
        <f t="shared" ref="PBE52" si="21809">-PBE51*$C$52</f>
        <v>-5.6312627757282892E+61</v>
      </c>
      <c r="PBF52" s="1847"/>
      <c r="PBG52" s="1847">
        <f t="shared" ref="PBG52" si="21810">-PBG51*$C$52</f>
        <v>-5.7720443451214954E+61</v>
      </c>
      <c r="PBH52" s="1847"/>
      <c r="PBI52" s="1847">
        <f t="shared" ref="PBI52" si="21811">-PBI51*$C$52</f>
        <v>-5.9163454537495324E+61</v>
      </c>
      <c r="PBJ52" s="1847"/>
      <c r="PBK52" s="1847">
        <f t="shared" ref="PBK52" si="21812">-PBK51*$C$52</f>
        <v>-6.0642540900932702E+61</v>
      </c>
      <c r="PBL52" s="1847"/>
      <c r="PBM52" s="1847">
        <f t="shared" ref="PBM52" si="21813">-PBM51*$C$52</f>
        <v>-6.215860442345601E+61</v>
      </c>
      <c r="PBN52" s="1847"/>
      <c r="PBO52" s="1847">
        <f t="shared" ref="PBO52" si="21814">-PBO51*$C$52</f>
        <v>-6.3712569534042402E+61</v>
      </c>
      <c r="PBP52" s="1847"/>
      <c r="PBQ52" s="1847">
        <f t="shared" ref="PBQ52" si="21815">-PBQ51*$C$52</f>
        <v>-6.5305383772393454E+61</v>
      </c>
      <c r="PBR52" s="1847"/>
      <c r="PBS52" s="1847">
        <f t="shared" ref="PBS52" si="21816">-PBS51*$C$52</f>
        <v>-6.6938018366703284E+61</v>
      </c>
      <c r="PBT52" s="1847"/>
      <c r="PBU52" s="1847">
        <f t="shared" ref="PBU52" si="21817">-PBU51*$C$52</f>
        <v>-6.861146882587086E+61</v>
      </c>
      <c r="PBV52" s="1847"/>
      <c r="PBW52" s="1847">
        <f t="shared" ref="PBW52" si="21818">-PBW51*$C$52</f>
        <v>-7.032675554651762E+61</v>
      </c>
      <c r="PBX52" s="1847"/>
      <c r="PBY52" s="1847">
        <f t="shared" ref="PBY52" si="21819">-PBY51*$C$52</f>
        <v>-7.2084924435180554E+61</v>
      </c>
      <c r="PBZ52" s="1847"/>
      <c r="PCA52" s="1847">
        <f t="shared" ref="PCA52" si="21820">-PCA51*$C$52</f>
        <v>-7.3887047546060059E+61</v>
      </c>
      <c r="PCB52" s="1847"/>
      <c r="PCC52" s="1847">
        <f t="shared" ref="PCC52" si="21821">-PCC51*$C$52</f>
        <v>-7.5734223734711551E+61</v>
      </c>
      <c r="PCD52" s="1847"/>
      <c r="PCE52" s="1847">
        <f t="shared" ref="PCE52" si="21822">-PCE51*$C$52</f>
        <v>-7.762757932807933E+61</v>
      </c>
      <c r="PCF52" s="1847"/>
      <c r="PCG52" s="1847">
        <f t="shared" ref="PCG52" si="21823">-PCG51*$C$52</f>
        <v>-7.9568268811281309E+61</v>
      </c>
      <c r="PCH52" s="1847"/>
      <c r="PCI52" s="1847">
        <f t="shared" ref="PCI52" si="21824">-PCI51*$C$52</f>
        <v>-8.1557475531563334E+61</v>
      </c>
      <c r="PCJ52" s="1847"/>
      <c r="PCK52" s="1847">
        <f t="shared" ref="PCK52" si="21825">-PCK51*$C$52</f>
        <v>-8.3596412419852411E+61</v>
      </c>
      <c r="PCL52" s="1847"/>
      <c r="PCM52" s="1847">
        <f t="shared" ref="PCM52" si="21826">-PCM51*$C$52</f>
        <v>-8.5686322730348714E+61</v>
      </c>
      <c r="PCN52" s="1847"/>
      <c r="PCO52" s="1847">
        <f t="shared" ref="PCO52" si="21827">-PCO51*$C$52</f>
        <v>-8.7828480798607428E+61</v>
      </c>
      <c r="PCP52" s="1847"/>
      <c r="PCQ52" s="1847">
        <f t="shared" ref="PCQ52" si="21828">-PCQ51*$C$52</f>
        <v>-9.002419281857261E+61</v>
      </c>
      <c r="PCR52" s="1847"/>
      <c r="PCS52" s="1847">
        <f t="shared" ref="PCS52" si="21829">-PCS51*$C$52</f>
        <v>-9.2274797639036923E+61</v>
      </c>
      <c r="PCT52" s="1847"/>
      <c r="PCU52" s="1847">
        <f t="shared" ref="PCU52" si="21830">-PCU51*$C$52</f>
        <v>-9.4581667580012833E+61</v>
      </c>
      <c r="PCV52" s="1847"/>
      <c r="PCW52" s="1847">
        <f t="shared" ref="PCW52" si="21831">-PCW51*$C$52</f>
        <v>-9.6946209269513148E+61</v>
      </c>
      <c r="PCX52" s="1847"/>
      <c r="PCY52" s="1847">
        <f t="shared" ref="PCY52" si="21832">-PCY51*$C$52</f>
        <v>-9.9369864501250962E+61</v>
      </c>
      <c r="PCZ52" s="1847"/>
      <c r="PDA52" s="1847">
        <f t="shared" ref="PDA52" si="21833">-PDA51*$C$52</f>
        <v>-1.0185411111378223E+62</v>
      </c>
      <c r="PDB52" s="1847"/>
      <c r="PDC52" s="1847">
        <f t="shared" ref="PDC52" si="21834">-PDC51*$C$52</f>
        <v>-1.0440046389162677E+62</v>
      </c>
      <c r="PDD52" s="1847"/>
      <c r="PDE52" s="1847">
        <f t="shared" ref="PDE52" si="21835">-PDE51*$C$52</f>
        <v>-1.0701047548891744E+62</v>
      </c>
      <c r="PDF52" s="1847"/>
      <c r="PDG52" s="1847">
        <f t="shared" ref="PDG52" si="21836">-PDG51*$C$52</f>
        <v>-1.0968573737614036E+62</v>
      </c>
      <c r="PDH52" s="1847"/>
      <c r="PDI52" s="1847">
        <f t="shared" ref="PDI52" si="21837">-PDI51*$C$52</f>
        <v>-1.1242788081054385E+62</v>
      </c>
      <c r="PDJ52" s="1847"/>
      <c r="PDK52" s="1847">
        <f t="shared" ref="PDK52" si="21838">-PDK51*$C$52</f>
        <v>-1.1523857783080744E+62</v>
      </c>
      <c r="PDL52" s="1847"/>
      <c r="PDM52" s="1847">
        <f t="shared" ref="PDM52" si="21839">-PDM51*$C$52</f>
        <v>-1.1811954227657762E+62</v>
      </c>
      <c r="PDN52" s="1847"/>
      <c r="PDO52" s="1847">
        <f t="shared" ref="PDO52" si="21840">-PDO51*$C$52</f>
        <v>-1.2107253083349206E+62</v>
      </c>
      <c r="PDP52" s="1847"/>
      <c r="PDQ52" s="1847">
        <f t="shared" ref="PDQ52" si="21841">-PDQ51*$C$52</f>
        <v>-1.2409934410432935E+62</v>
      </c>
      <c r="PDR52" s="1847"/>
      <c r="PDS52" s="1847">
        <f t="shared" ref="PDS52" si="21842">-PDS51*$C$52</f>
        <v>-1.2720182770693758E+62</v>
      </c>
      <c r="PDT52" s="1847"/>
      <c r="PDU52" s="1847">
        <f t="shared" ref="PDU52" si="21843">-PDU51*$C$52</f>
        <v>-1.30381873399611E+62</v>
      </c>
      <c r="PDV52" s="1847"/>
      <c r="PDW52" s="1847">
        <f t="shared" ref="PDW52" si="21844">-PDW51*$C$52</f>
        <v>-1.3364142023460128E+62</v>
      </c>
      <c r="PDX52" s="1847"/>
      <c r="PDY52" s="1847">
        <f t="shared" ref="PDY52" si="21845">-PDY51*$C$52</f>
        <v>-1.3698245574046629E+62</v>
      </c>
      <c r="PDZ52" s="1847"/>
      <c r="PEA52" s="1847">
        <f t="shared" ref="PEA52" si="21846">-PEA51*$C$52</f>
        <v>-1.4040701713397793E+62</v>
      </c>
      <c r="PEB52" s="1847"/>
      <c r="PEC52" s="1847">
        <f t="shared" ref="PEC52" si="21847">-PEC51*$C$52</f>
        <v>-1.4391719256232736E+62</v>
      </c>
      <c r="PED52" s="1847"/>
      <c r="PEE52" s="1847">
        <f t="shared" ref="PEE52" si="21848">-PEE51*$C$52</f>
        <v>-1.4751512237638554E+62</v>
      </c>
      <c r="PEF52" s="1847"/>
      <c r="PEG52" s="1847">
        <f t="shared" ref="PEG52" si="21849">-PEG51*$C$52</f>
        <v>-1.5120300043579517E+62</v>
      </c>
      <c r="PEH52" s="1847"/>
      <c r="PEI52" s="1847">
        <f t="shared" ref="PEI52" si="21850">-PEI51*$C$52</f>
        <v>-1.5498307544669003E+62</v>
      </c>
      <c r="PEJ52" s="1847"/>
      <c r="PEK52" s="1847">
        <f t="shared" ref="PEK52" si="21851">-PEK51*$C$52</f>
        <v>-1.5885765233285727E+62</v>
      </c>
      <c r="PEL52" s="1847"/>
      <c r="PEM52" s="1847">
        <f t="shared" ref="PEM52" si="21852">-PEM51*$C$52</f>
        <v>-1.6282909364117869E+62</v>
      </c>
      <c r="PEN52" s="1847"/>
      <c r="PEO52" s="1847">
        <f t="shared" ref="PEO52" si="21853">-PEO51*$C$52</f>
        <v>-1.6689982098220815E+62</v>
      </c>
      <c r="PEP52" s="1847"/>
      <c r="PEQ52" s="1847">
        <f t="shared" ref="PEQ52" si="21854">-PEQ51*$C$52</f>
        <v>-1.7107231650676333E+62</v>
      </c>
      <c r="PER52" s="1847"/>
      <c r="PES52" s="1847">
        <f t="shared" ref="PES52" si="21855">-PES51*$C$52</f>
        <v>-1.753491244194324E+62</v>
      </c>
      <c r="PET52" s="1847"/>
      <c r="PEU52" s="1847">
        <f t="shared" ref="PEU52" si="21856">-PEU51*$C$52</f>
        <v>-1.797328525299182E+62</v>
      </c>
      <c r="PEV52" s="1847"/>
      <c r="PEW52" s="1847">
        <f t="shared" ref="PEW52" si="21857">-PEW51*$C$52</f>
        <v>-1.8422617384316615E+62</v>
      </c>
      <c r="PEX52" s="1847"/>
      <c r="PEY52" s="1847">
        <f t="shared" ref="PEY52" si="21858">-PEY51*$C$52</f>
        <v>-1.8883182818924528E+62</v>
      </c>
      <c r="PEZ52" s="1847"/>
      <c r="PFA52" s="1847">
        <f t="shared" ref="PFA52" si="21859">-PFA51*$C$52</f>
        <v>-1.9355262389397641E+62</v>
      </c>
      <c r="PFB52" s="1847"/>
      <c r="PFC52" s="1847">
        <f t="shared" ref="PFC52" si="21860">-PFC51*$C$52</f>
        <v>-1.9839143949132579E+62</v>
      </c>
      <c r="PFD52" s="1847"/>
      <c r="PFE52" s="1847">
        <f t="shared" ref="PFE52" si="21861">-PFE51*$C$52</f>
        <v>-2.0335122547860892E+62</v>
      </c>
      <c r="PFF52" s="1847"/>
      <c r="PFG52" s="1847">
        <f t="shared" ref="PFG52" si="21862">-PFG51*$C$52</f>
        <v>-2.0843500611557412E+62</v>
      </c>
      <c r="PFH52" s="1847"/>
      <c r="PFI52" s="1847">
        <f t="shared" ref="PFI52" si="21863">-PFI51*$C$52</f>
        <v>-2.1364588126846345E+62</v>
      </c>
      <c r="PFJ52" s="1847"/>
      <c r="PFK52" s="1847">
        <f t="shared" ref="PFK52" si="21864">-PFK51*$C$52</f>
        <v>-2.1898702830017501E+62</v>
      </c>
      <c r="PFL52" s="1847"/>
      <c r="PFM52" s="1847">
        <f t="shared" ref="PFM52" si="21865">-PFM51*$C$52</f>
        <v>-2.2446170400767937E+62</v>
      </c>
      <c r="PFN52" s="1847"/>
      <c r="PFO52" s="1847">
        <f t="shared" ref="PFO52" si="21866">-PFO51*$C$52</f>
        <v>-2.3007324660787132E+62</v>
      </c>
      <c r="PFP52" s="1847"/>
      <c r="PFQ52" s="1847">
        <f t="shared" ref="PFQ52" si="21867">-PFQ51*$C$52</f>
        <v>-2.3582507777306807E+62</v>
      </c>
      <c r="PFR52" s="1847"/>
      <c r="PFS52" s="1847">
        <f t="shared" ref="PFS52" si="21868">-PFS51*$C$52</f>
        <v>-2.4172070471739475E+62</v>
      </c>
      <c r="PFT52" s="1847"/>
      <c r="PFU52" s="1847">
        <f t="shared" ref="PFU52" si="21869">-PFU51*$C$52</f>
        <v>-2.4776372233532959E+62</v>
      </c>
      <c r="PFV52" s="1847"/>
      <c r="PFW52" s="1847">
        <f t="shared" ref="PFW52" si="21870">-PFW51*$C$52</f>
        <v>-2.5395781539371282E+62</v>
      </c>
      <c r="PFX52" s="1847"/>
      <c r="PFY52" s="1847">
        <f t="shared" ref="PFY52" si="21871">-PFY51*$C$52</f>
        <v>-2.6030676077855561E+62</v>
      </c>
      <c r="PFZ52" s="1847"/>
      <c r="PGA52" s="1847">
        <f t="shared" ref="PGA52" si="21872">-PGA51*$C$52</f>
        <v>-2.668144297980195E+62</v>
      </c>
      <c r="PGB52" s="1847"/>
      <c r="PGC52" s="1847">
        <f t="shared" ref="PGC52" si="21873">-PGC51*$C$52</f>
        <v>-2.7348479054296995E+62</v>
      </c>
      <c r="PGD52" s="1847"/>
      <c r="PGE52" s="1847">
        <f t="shared" ref="PGE52" si="21874">-PGE51*$C$52</f>
        <v>-2.8032191030654419E+62</v>
      </c>
      <c r="PGF52" s="1847"/>
      <c r="PGG52" s="1847">
        <f t="shared" ref="PGG52" si="21875">-PGG51*$C$52</f>
        <v>-2.8732995806420778E+62</v>
      </c>
      <c r="PGH52" s="1847"/>
      <c r="PGI52" s="1847">
        <f t="shared" ref="PGI52" si="21876">-PGI51*$C$52</f>
        <v>-2.9451320701581296E+62</v>
      </c>
      <c r="PGJ52" s="1847"/>
      <c r="PGK52" s="1847">
        <f t="shared" ref="PGK52" si="21877">-PGK51*$C$52</f>
        <v>-3.0187603719120826E+62</v>
      </c>
      <c r="PGL52" s="1847"/>
      <c r="PGM52" s="1847">
        <f t="shared" ref="PGM52" si="21878">-PGM51*$C$52</f>
        <v>-3.0942293812098845E+62</v>
      </c>
      <c r="PGN52" s="1847"/>
      <c r="PGO52" s="1847">
        <f t="shared" ref="PGO52" si="21879">-PGO51*$C$52</f>
        <v>-3.1715851157401315E+62</v>
      </c>
      <c r="PGP52" s="1847"/>
      <c r="PGQ52" s="1847">
        <f t="shared" ref="PGQ52" si="21880">-PGQ51*$C$52</f>
        <v>-3.2508747436336344E+62</v>
      </c>
      <c r="PGR52" s="1847"/>
      <c r="PGS52" s="1847">
        <f t="shared" ref="PGS52" si="21881">-PGS51*$C$52</f>
        <v>-3.332146612224475E+62</v>
      </c>
      <c r="PGT52" s="1847"/>
      <c r="PGU52" s="1847">
        <f t="shared" ref="PGU52" si="21882">-PGU51*$C$52</f>
        <v>-3.4154502775300864E+62</v>
      </c>
      <c r="PGV52" s="1847"/>
      <c r="PGW52" s="1847">
        <f t="shared" ref="PGW52" si="21883">-PGW51*$C$52</f>
        <v>-3.5008365344683383E+62</v>
      </c>
      <c r="PGX52" s="1847"/>
      <c r="PGY52" s="1847">
        <f t="shared" ref="PGY52" si="21884">-PGY51*$C$52</f>
        <v>-3.5883574478300466E+62</v>
      </c>
      <c r="PGZ52" s="1847"/>
      <c r="PHA52" s="1847">
        <f t="shared" ref="PHA52" si="21885">-PHA51*$C$52</f>
        <v>-3.6780663840257972E+62</v>
      </c>
      <c r="PHB52" s="1847"/>
      <c r="PHC52" s="1847">
        <f t="shared" ref="PHC52" si="21886">-PHC51*$C$52</f>
        <v>-3.770018043626442E+62</v>
      </c>
      <c r="PHD52" s="1847"/>
      <c r="PHE52" s="1847">
        <f t="shared" ref="PHE52" si="21887">-PHE51*$C$52</f>
        <v>-3.8642684947171026E+62</v>
      </c>
      <c r="PHF52" s="1847"/>
      <c r="PHG52" s="1847">
        <f t="shared" ref="PHG52" si="21888">-PHG51*$C$52</f>
        <v>-3.9608752070850298E+62</v>
      </c>
      <c r="PHH52" s="1847"/>
      <c r="PHI52" s="1847">
        <f t="shared" ref="PHI52" si="21889">-PHI51*$C$52</f>
        <v>-4.059897087262155E+62</v>
      </c>
      <c r="PHJ52" s="1847"/>
      <c r="PHK52" s="1847">
        <f t="shared" ref="PHK52" si="21890">-PHK51*$C$52</f>
        <v>-4.1613945144437084E+62</v>
      </c>
      <c r="PHL52" s="1847"/>
      <c r="PHM52" s="1847">
        <f t="shared" ref="PHM52" si="21891">-PHM51*$C$52</f>
        <v>-4.2654293773048009E+62</v>
      </c>
      <c r="PHN52" s="1847"/>
      <c r="PHO52" s="1847">
        <f t="shared" ref="PHO52" si="21892">-PHO51*$C$52</f>
        <v>-4.3720651117374207E+62</v>
      </c>
      <c r="PHP52" s="1847"/>
      <c r="PHQ52" s="1847">
        <f t="shared" ref="PHQ52" si="21893">-PHQ51*$C$52</f>
        <v>-4.4813667395308561E+62</v>
      </c>
      <c r="PHR52" s="1847"/>
      <c r="PHS52" s="1847">
        <f t="shared" ref="PHS52" si="21894">-PHS51*$C$52</f>
        <v>-4.5934009080191268E+62</v>
      </c>
      <c r="PHT52" s="1847"/>
      <c r="PHU52" s="1847">
        <f t="shared" ref="PHU52" si="21895">-PHU51*$C$52</f>
        <v>-4.7082359307196042E+62</v>
      </c>
      <c r="PHV52" s="1847"/>
      <c r="PHW52" s="1847">
        <f t="shared" ref="PHW52" si="21896">-PHW51*$C$52</f>
        <v>-4.8259418289875942E+62</v>
      </c>
      <c r="PHX52" s="1847"/>
      <c r="PHY52" s="1847">
        <f t="shared" ref="PHY52" si="21897">-PHY51*$C$52</f>
        <v>-4.9465903747122836E+62</v>
      </c>
      <c r="PHZ52" s="1847"/>
      <c r="PIA52" s="1847">
        <f t="shared" ref="PIA52" si="21898">-PIA51*$C$52</f>
        <v>-5.0702551340800905E+62</v>
      </c>
      <c r="PIB52" s="1847"/>
      <c r="PIC52" s="1847">
        <f t="shared" ref="PIC52" si="21899">-PIC51*$C$52</f>
        <v>-5.1970115124320924E+62</v>
      </c>
      <c r="PID52" s="1847"/>
      <c r="PIE52" s="1847">
        <f t="shared" ref="PIE52" si="21900">-PIE51*$C$52</f>
        <v>-5.326936800242894E+62</v>
      </c>
      <c r="PIF52" s="1847"/>
      <c r="PIG52" s="1847">
        <f t="shared" ref="PIG52" si="21901">-PIG51*$C$52</f>
        <v>-5.4601102202489656E+62</v>
      </c>
      <c r="PIH52" s="1847"/>
      <c r="PII52" s="1847">
        <f t="shared" ref="PII52" si="21902">-PII51*$C$52</f>
        <v>-5.5966129757551894E+62</v>
      </c>
      <c r="PIJ52" s="1847"/>
      <c r="PIK52" s="1847">
        <f t="shared" ref="PIK52" si="21903">-PIK51*$C$52</f>
        <v>-5.7365283001490685E+62</v>
      </c>
      <c r="PIL52" s="1847"/>
      <c r="PIM52" s="1847">
        <f t="shared" ref="PIM52" si="21904">-PIM51*$C$52</f>
        <v>-5.8799415076527952E+62</v>
      </c>
      <c r="PIN52" s="1847"/>
      <c r="PIO52" s="1847">
        <f t="shared" ref="PIO52" si="21905">-PIO51*$C$52</f>
        <v>-6.0269400453441146E+62</v>
      </c>
      <c r="PIP52" s="1847"/>
      <c r="PIQ52" s="1847">
        <f t="shared" ref="PIQ52" si="21906">-PIQ51*$C$52</f>
        <v>-6.1776135464777166E+62</v>
      </c>
      <c r="PIR52" s="1847"/>
      <c r="PIS52" s="1847">
        <f t="shared" ref="PIS52" si="21907">-PIS51*$C$52</f>
        <v>-6.332053885139659E+62</v>
      </c>
      <c r="PIT52" s="1847"/>
      <c r="PIU52" s="1847">
        <f t="shared" ref="PIU52" si="21908">-PIU51*$C$52</f>
        <v>-6.4903552322681501E+62</v>
      </c>
      <c r="PIV52" s="1847"/>
      <c r="PIW52" s="1847">
        <f t="shared" ref="PIW52" si="21909">-PIW51*$C$52</f>
        <v>-6.652614113074853E+62</v>
      </c>
      <c r="PIX52" s="1847"/>
      <c r="PIY52" s="1847">
        <f t="shared" ref="PIY52" si="21910">-PIY51*$C$52</f>
        <v>-6.8189294659017237E+62</v>
      </c>
      <c r="PIZ52" s="1847"/>
      <c r="PJA52" s="1847">
        <f t="shared" ref="PJA52" si="21911">-PJA51*$C$52</f>
        <v>-6.9894027025492666E+62</v>
      </c>
      <c r="PJB52" s="1847"/>
      <c r="PJC52" s="1847">
        <f t="shared" ref="PJC52" si="21912">-PJC51*$C$52</f>
        <v>-7.164137770112998E+62</v>
      </c>
      <c r="PJD52" s="1847"/>
      <c r="PJE52" s="1847">
        <f t="shared" ref="PJE52" si="21913">-PJE51*$C$52</f>
        <v>-7.3432412143658227E+62</v>
      </c>
      <c r="PJF52" s="1847"/>
      <c r="PJG52" s="1847">
        <f t="shared" ref="PJG52" si="21914">-PJG51*$C$52</f>
        <v>-7.5268222447249676E+62</v>
      </c>
      <c r="PJH52" s="1847"/>
      <c r="PJI52" s="1847">
        <f t="shared" ref="PJI52" si="21915">-PJI51*$C$52</f>
        <v>-7.7149928008430916E+62</v>
      </c>
      <c r="PJJ52" s="1847"/>
      <c r="PJK52" s="1847">
        <f t="shared" ref="PJK52" si="21916">-PJK51*$C$52</f>
        <v>-7.9078676208641682E+62</v>
      </c>
      <c r="PJL52" s="1847"/>
      <c r="PJM52" s="1847">
        <f t="shared" ref="PJM52" si="21917">-PJM51*$C$52</f>
        <v>-8.1055643113857714E+62</v>
      </c>
      <c r="PJN52" s="1847"/>
      <c r="PJO52" s="1847">
        <f t="shared" ref="PJO52" si="21918">-PJO51*$C$52</f>
        <v>-8.3082034191704143E+62</v>
      </c>
      <c r="PJP52" s="1847"/>
      <c r="PJQ52" s="1847">
        <f t="shared" ref="PJQ52" si="21919">-PJQ51*$C$52</f>
        <v>-8.5159085046496744E+62</v>
      </c>
      <c r="PJR52" s="1847"/>
      <c r="PJS52" s="1847">
        <f t="shared" ref="PJS52" si="21920">-PJS51*$C$52</f>
        <v>-8.7288062172659155E+62</v>
      </c>
      <c r="PJT52" s="1847"/>
      <c r="PJU52" s="1847">
        <f t="shared" ref="PJU52" si="21921">-PJU51*$C$52</f>
        <v>-8.9470263726975625E+62</v>
      </c>
      <c r="PJV52" s="1847"/>
      <c r="PJW52" s="1847">
        <f t="shared" ref="PJW52" si="21922">-PJW51*$C$52</f>
        <v>-9.1707020320150009E+62</v>
      </c>
      <c r="PJX52" s="1847"/>
      <c r="PJY52" s="1847">
        <f t="shared" ref="PJY52" si="21923">-PJY51*$C$52</f>
        <v>-9.3999695828153754E+62</v>
      </c>
      <c r="PJZ52" s="1847"/>
      <c r="PKA52" s="1847">
        <f t="shared" ref="PKA52" si="21924">-PKA51*$C$52</f>
        <v>-9.6349688223857586E+62</v>
      </c>
      <c r="PKB52" s="1847"/>
      <c r="PKC52" s="1847">
        <f t="shared" ref="PKC52" si="21925">-PKC51*$C$52</f>
        <v>-9.8758430429454018E+62</v>
      </c>
      <c r="PKD52" s="1847"/>
      <c r="PKE52" s="1847">
        <f t="shared" ref="PKE52" si="21926">-PKE51*$C$52</f>
        <v>-1.0122739119019036E+63</v>
      </c>
      <c r="PKF52" s="1847"/>
      <c r="PKG52" s="1847">
        <f t="shared" ref="PKG52" si="21927">-PKG51*$C$52</f>
        <v>-1.0375807596994512E+63</v>
      </c>
      <c r="PKH52" s="1847"/>
      <c r="PKI52" s="1847">
        <f t="shared" ref="PKI52" si="21928">-PKI51*$C$52</f>
        <v>-1.0635202786919374E+63</v>
      </c>
      <c r="PKJ52" s="1847"/>
      <c r="PKK52" s="1847">
        <f t="shared" ref="PKK52" si="21929">-PKK51*$C$52</f>
        <v>-1.0901082856592357E+63</v>
      </c>
      <c r="PKL52" s="1847"/>
      <c r="PKM52" s="1847">
        <f t="shared" ref="PKM52" si="21930">-PKM51*$C$52</f>
        <v>-1.1173609928007165E+63</v>
      </c>
      <c r="PKN52" s="1847"/>
      <c r="PKO52" s="1847">
        <f t="shared" ref="PKO52" si="21931">-PKO51*$C$52</f>
        <v>-1.1452950176207344E+63</v>
      </c>
      <c r="PKP52" s="1847"/>
      <c r="PKQ52" s="1847">
        <f t="shared" ref="PKQ52" si="21932">-PKQ51*$C$52</f>
        <v>-1.1739273930612527E+63</v>
      </c>
      <c r="PKR52" s="1847"/>
      <c r="PKS52" s="1847">
        <f t="shared" ref="PKS52" si="21933">-PKS51*$C$52</f>
        <v>-1.2032755778877838E+63</v>
      </c>
      <c r="PKT52" s="1847"/>
      <c r="PKU52" s="1847">
        <f t="shared" ref="PKU52" si="21934">-PKU51*$C$52</f>
        <v>-1.2333574673349784E+63</v>
      </c>
      <c r="PKV52" s="1847"/>
      <c r="PKW52" s="1847">
        <f t="shared" ref="PKW52" si="21935">-PKW51*$C$52</f>
        <v>-1.2641914040183527E+63</v>
      </c>
      <c r="PKX52" s="1847"/>
      <c r="PKY52" s="1847">
        <f t="shared" ref="PKY52" si="21936">-PKY51*$C$52</f>
        <v>-1.2957961891188114E+63</v>
      </c>
      <c r="PKZ52" s="1847"/>
      <c r="PLA52" s="1847">
        <f t="shared" ref="PLA52" si="21937">-PLA51*$C$52</f>
        <v>-1.3281910938467815E+63</v>
      </c>
      <c r="PLB52" s="1847"/>
      <c r="PLC52" s="1847">
        <f t="shared" ref="PLC52" si="21938">-PLC51*$C$52</f>
        <v>-1.361395871192951E+63</v>
      </c>
      <c r="PLD52" s="1847"/>
      <c r="PLE52" s="1847">
        <f t="shared" ref="PLE52" si="21939">-PLE51*$C$52</f>
        <v>-1.3954307679727746E+63</v>
      </c>
      <c r="PLF52" s="1847"/>
      <c r="PLG52" s="1847">
        <f t="shared" ref="PLG52" si="21940">-PLG51*$C$52</f>
        <v>-1.4303165371720939E+63</v>
      </c>
      <c r="PLH52" s="1847"/>
      <c r="PLI52" s="1847">
        <f t="shared" ref="PLI52" si="21941">-PLI51*$C$52</f>
        <v>-1.4660744506013961E+63</v>
      </c>
      <c r="PLJ52" s="1847"/>
      <c r="PLK52" s="1847">
        <f t="shared" ref="PLK52" si="21942">-PLK51*$C$52</f>
        <v>-1.5027263118664308E+63</v>
      </c>
      <c r="PLL52" s="1847"/>
      <c r="PLM52" s="1847">
        <f t="shared" ref="PLM52" si="21943">-PLM51*$C$52</f>
        <v>-1.5402944696630913E+63</v>
      </c>
      <c r="PLN52" s="1847"/>
      <c r="PLO52" s="1847">
        <f t="shared" ref="PLO52" si="21944">-PLO51*$C$52</f>
        <v>-1.5788018314046684E+63</v>
      </c>
      <c r="PLP52" s="1847"/>
      <c r="PLQ52" s="1847">
        <f t="shared" ref="PLQ52" si="21945">-PLQ51*$C$52</f>
        <v>-1.6182718771897849E+63</v>
      </c>
      <c r="PLR52" s="1847"/>
      <c r="PLS52" s="1847">
        <f t="shared" ref="PLS52" si="21946">-PLS51*$C$52</f>
        <v>-1.6587286741195295E+63</v>
      </c>
      <c r="PLT52" s="1847"/>
      <c r="PLU52" s="1847">
        <f t="shared" ref="PLU52" si="21947">-PLU51*$C$52</f>
        <v>-1.7001968909725176E+63</v>
      </c>
      <c r="PLV52" s="1847"/>
      <c r="PLW52" s="1847">
        <f t="shared" ref="PLW52" si="21948">-PLW51*$C$52</f>
        <v>-1.7427018132468305E+63</v>
      </c>
      <c r="PLX52" s="1847"/>
      <c r="PLY52" s="1847">
        <f t="shared" ref="PLY52" si="21949">-PLY51*$C$52</f>
        <v>-1.7862693585780012E+63</v>
      </c>
      <c r="PLZ52" s="1847"/>
      <c r="PMA52" s="1847">
        <f t="shared" ref="PMA52" si="21950">-PMA51*$C$52</f>
        <v>-1.8309260925424511E+63</v>
      </c>
      <c r="PMB52" s="1847"/>
      <c r="PMC52" s="1847">
        <f t="shared" ref="PMC52" si="21951">-PMC51*$C$52</f>
        <v>-1.8766992448560123E+63</v>
      </c>
      <c r="PMD52" s="1847"/>
      <c r="PME52" s="1847">
        <f t="shared" ref="PME52" si="21952">-PME51*$C$52</f>
        <v>-1.9236167259774125E+63</v>
      </c>
      <c r="PMF52" s="1847"/>
      <c r="PMG52" s="1847">
        <f t="shared" ref="PMG52" si="21953">-PMG51*$C$52</f>
        <v>-1.9717071441268478E+63</v>
      </c>
      <c r="PMH52" s="1847"/>
      <c r="PMI52" s="1847">
        <f t="shared" ref="PMI52" si="21954">-PMI51*$C$52</f>
        <v>-2.0209998227300186E+63</v>
      </c>
      <c r="PMJ52" s="1847"/>
      <c r="PMK52" s="1847">
        <f t="shared" ref="PMK52" si="21955">-PMK51*$C$52</f>
        <v>-2.0715248182982688E+63</v>
      </c>
      <c r="PML52" s="1847"/>
      <c r="PMM52" s="1847">
        <f t="shared" ref="PMM52" si="21956">-PMM51*$C$52</f>
        <v>-2.1233129387557253E+63</v>
      </c>
      <c r="PMN52" s="1847"/>
      <c r="PMO52" s="1847">
        <f t="shared" ref="PMO52" si="21957">-PMO51*$C$52</f>
        <v>-2.1763957622246183E+63</v>
      </c>
      <c r="PMP52" s="1847"/>
      <c r="PMQ52" s="1847">
        <f t="shared" ref="PMQ52" si="21958">-PMQ51*$C$52</f>
        <v>-2.2308056562802334E+63</v>
      </c>
      <c r="PMR52" s="1847"/>
      <c r="PMS52" s="1847">
        <f t="shared" ref="PMS52" si="21959">-PMS51*$C$52</f>
        <v>-2.286575797687239E+63</v>
      </c>
      <c r="PMT52" s="1847"/>
      <c r="PMU52" s="1847">
        <f t="shared" ref="PMU52" si="21960">-PMU51*$C$52</f>
        <v>-2.3437401926294197E+63</v>
      </c>
      <c r="PMV52" s="1847"/>
      <c r="PMW52" s="1847">
        <f t="shared" ref="PMW52" si="21961">-PMW51*$C$52</f>
        <v>-2.4023336974451549E+63</v>
      </c>
      <c r="PMX52" s="1847"/>
      <c r="PMY52" s="1847">
        <f t="shared" ref="PMY52" si="21962">-PMY51*$C$52</f>
        <v>-2.4623920398812835E+63</v>
      </c>
      <c r="PMZ52" s="1847"/>
      <c r="PNA52" s="1847">
        <f t="shared" ref="PNA52" si="21963">-PNA51*$C$52</f>
        <v>-2.5239518408783153E+63</v>
      </c>
      <c r="PNB52" s="1847"/>
      <c r="PNC52" s="1847">
        <f t="shared" ref="PNC52" si="21964">-PNC51*$C$52</f>
        <v>-2.5870506369002729E+63</v>
      </c>
      <c r="PND52" s="1847"/>
      <c r="PNE52" s="1847">
        <f t="shared" ref="PNE52" si="21965">-PNE51*$C$52</f>
        <v>-2.6517269028227794E+63</v>
      </c>
      <c r="PNF52" s="1847"/>
      <c r="PNG52" s="1847">
        <f t="shared" ref="PNG52" si="21966">-PNG51*$C$52</f>
        <v>-2.7180200753933484E+63</v>
      </c>
      <c r="PNH52" s="1847"/>
      <c r="PNI52" s="1847">
        <f t="shared" ref="PNI52" si="21967">-PNI51*$C$52</f>
        <v>-2.7859705772781818E+63</v>
      </c>
      <c r="PNJ52" s="1847"/>
      <c r="PNK52" s="1847">
        <f t="shared" ref="PNK52" si="21968">-PNK51*$C$52</f>
        <v>-2.8556198417101363E+63</v>
      </c>
      <c r="PNL52" s="1847"/>
      <c r="PNM52" s="1847">
        <f t="shared" ref="PNM52" si="21969">-PNM51*$C$52</f>
        <v>-2.9270103377528893E+63</v>
      </c>
      <c r="PNN52" s="1847"/>
      <c r="PNO52" s="1847">
        <f t="shared" ref="PNO52" si="21970">-PNO51*$C$52</f>
        <v>-3.0001855961967114E+63</v>
      </c>
      <c r="PNP52" s="1847"/>
      <c r="PNQ52" s="1847">
        <f t="shared" ref="PNQ52" si="21971">-PNQ51*$C$52</f>
        <v>-3.0751902361016288E+63</v>
      </c>
      <c r="PNR52" s="1847"/>
      <c r="PNS52" s="1847">
        <f t="shared" ref="PNS52" si="21972">-PNS51*$C$52</f>
        <v>-3.1520699920041693E+63</v>
      </c>
      <c r="PNT52" s="1847"/>
      <c r="PNU52" s="1847">
        <f t="shared" ref="PNU52" si="21973">-PNU51*$C$52</f>
        <v>-3.2308717418042732E+63</v>
      </c>
      <c r="PNV52" s="1847"/>
      <c r="PNW52" s="1847">
        <f t="shared" ref="PNW52" si="21974">-PNW51*$C$52</f>
        <v>-3.3116435353493799E+63</v>
      </c>
      <c r="PNX52" s="1847"/>
      <c r="PNY52" s="1847">
        <f t="shared" ref="PNY52" si="21975">-PNY51*$C$52</f>
        <v>-3.3944346237331139E+63</v>
      </c>
      <c r="PNZ52" s="1847"/>
      <c r="POA52" s="1847">
        <f t="shared" ref="POA52" si="21976">-POA51*$C$52</f>
        <v>-3.4792954893264413E+63</v>
      </c>
      <c r="POB52" s="1847"/>
      <c r="POC52" s="1847">
        <f t="shared" ref="POC52" si="21977">-POC51*$C$52</f>
        <v>-3.5662778765596018E+63</v>
      </c>
      <c r="POD52" s="1847"/>
      <c r="POE52" s="1847">
        <f t="shared" ref="POE52" si="21978">-POE51*$C$52</f>
        <v>-3.6554348234735916E+63</v>
      </c>
      <c r="POF52" s="1847"/>
      <c r="POG52" s="1847">
        <f t="shared" ref="POG52" si="21979">-POG51*$C$52</f>
        <v>-3.746820694060431E+63</v>
      </c>
      <c r="POH52" s="1847"/>
      <c r="POI52" s="1847">
        <f t="shared" ref="POI52" si="21980">-POI51*$C$52</f>
        <v>-3.8404912114119413E+63</v>
      </c>
      <c r="POJ52" s="1847"/>
      <c r="POK52" s="1847">
        <f t="shared" ref="POK52" si="21981">-POK51*$C$52</f>
        <v>-3.9365034916972394E+63</v>
      </c>
      <c r="POL52" s="1847"/>
      <c r="POM52" s="1847">
        <f t="shared" ref="POM52" si="21982">-POM51*$C$52</f>
        <v>-4.03491607898967E+63</v>
      </c>
      <c r="PON52" s="1847"/>
      <c r="POO52" s="1847">
        <f t="shared" ref="POO52" si="21983">-POO51*$C$52</f>
        <v>-4.1357889809644112E+63</v>
      </c>
      <c r="POP52" s="1847"/>
      <c r="POQ52" s="1847">
        <f t="shared" ref="POQ52" si="21984">-POQ51*$C$52</f>
        <v>-4.2391837054885208E+63</v>
      </c>
      <c r="POR52" s="1847"/>
      <c r="POS52" s="1847">
        <f t="shared" ref="POS52" si="21985">-POS51*$C$52</f>
        <v>-4.3451632981257337E+63</v>
      </c>
      <c r="POT52" s="1847"/>
      <c r="POU52" s="1847">
        <f t="shared" ref="POU52" si="21986">-POU51*$C$52</f>
        <v>-4.4537923805788764E+63</v>
      </c>
      <c r="POV52" s="1847"/>
      <c r="POW52" s="1847">
        <f t="shared" ref="POW52" si="21987">-POW51*$C$52</f>
        <v>-4.5651371900933478E+63</v>
      </c>
      <c r="POX52" s="1847"/>
      <c r="POY52" s="1847">
        <f t="shared" ref="POY52" si="21988">-POY51*$C$52</f>
        <v>-4.6792656198456814E+63</v>
      </c>
      <c r="POZ52" s="1847"/>
      <c r="PPA52" s="1847">
        <f t="shared" ref="PPA52" si="21989">-PPA51*$C$52</f>
        <v>-4.7962472603418229E+63</v>
      </c>
      <c r="PPB52" s="1847"/>
      <c r="PPC52" s="1847">
        <f t="shared" ref="PPC52" si="21990">-PPC51*$C$52</f>
        <v>-4.9161534418503682E+63</v>
      </c>
      <c r="PPD52" s="1847"/>
      <c r="PPE52" s="1847">
        <f t="shared" ref="PPE52" si="21991">-PPE51*$C$52</f>
        <v>-5.0390572778966273E+63</v>
      </c>
      <c r="PPF52" s="1847"/>
      <c r="PPG52" s="1847">
        <f t="shared" ref="PPG52" si="21992">-PPG51*$C$52</f>
        <v>-5.1650337098440427E+63</v>
      </c>
      <c r="PPH52" s="1847"/>
      <c r="PPI52" s="1847">
        <f t="shared" ref="PPI52" si="21993">-PPI51*$C$52</f>
        <v>-5.294159552590143E+63</v>
      </c>
      <c r="PPJ52" s="1847"/>
      <c r="PPK52" s="1847">
        <f t="shared" ref="PPK52" si="21994">-PPK51*$C$52</f>
        <v>-5.4265135414048963E+63</v>
      </c>
      <c r="PPL52" s="1847"/>
      <c r="PPM52" s="1847">
        <f t="shared" ref="PPM52" si="21995">-PPM51*$C$52</f>
        <v>-5.5621763799400182E+63</v>
      </c>
      <c r="PPN52" s="1847"/>
      <c r="PPO52" s="1847">
        <f t="shared" ref="PPO52" si="21996">-PPO51*$C$52</f>
        <v>-5.7012307894385178E+63</v>
      </c>
      <c r="PPP52" s="1847"/>
      <c r="PPQ52" s="1847">
        <f t="shared" ref="PPQ52" si="21997">-PPQ51*$C$52</f>
        <v>-5.8437615591744801E+63</v>
      </c>
      <c r="PPR52" s="1847"/>
      <c r="PPS52" s="1847">
        <f t="shared" ref="PPS52" si="21998">-PPS51*$C$52</f>
        <v>-5.9898555981538416E+63</v>
      </c>
      <c r="PPT52" s="1847"/>
      <c r="PPU52" s="1847">
        <f t="shared" ref="PPU52" si="21999">-PPU51*$C$52</f>
        <v>-6.1396019881076867E+63</v>
      </c>
      <c r="PPV52" s="1847"/>
      <c r="PPW52" s="1847">
        <f t="shared" ref="PPW52" si="22000">-PPW51*$C$52</f>
        <v>-6.293092037810378E+63</v>
      </c>
      <c r="PPX52" s="1847"/>
      <c r="PPY52" s="1847">
        <f t="shared" ref="PPY52" si="22001">-PPY51*$C$52</f>
        <v>-6.4504193387556371E+63</v>
      </c>
      <c r="PPZ52" s="1847"/>
      <c r="PQA52" s="1847">
        <f t="shared" ref="PQA52" si="22002">-PQA51*$C$52</f>
        <v>-6.6116798222245277E+63</v>
      </c>
      <c r="PQB52" s="1847"/>
      <c r="PQC52" s="1847">
        <f t="shared" ref="PQC52" si="22003">-PQC51*$C$52</f>
        <v>-6.7769718177801404E+63</v>
      </c>
      <c r="PQD52" s="1847"/>
      <c r="PQE52" s="1847">
        <f t="shared" ref="PQE52" si="22004">-PQE51*$C$52</f>
        <v>-6.9463961132246431E+63</v>
      </c>
      <c r="PQF52" s="1847"/>
      <c r="PQG52" s="1847">
        <f t="shared" ref="PQG52" si="22005">-PQG51*$C$52</f>
        <v>-7.1200560160552579E+63</v>
      </c>
      <c r="PQH52" s="1847"/>
      <c r="PQI52" s="1847">
        <f t="shared" ref="PQI52" si="22006">-PQI51*$C$52</f>
        <v>-7.2980574164566385E+63</v>
      </c>
      <c r="PQJ52" s="1847"/>
      <c r="PQK52" s="1847">
        <f t="shared" ref="PQK52" si="22007">-PQK51*$C$52</f>
        <v>-7.480508851868054E+63</v>
      </c>
      <c r="PQL52" s="1847"/>
      <c r="PQM52" s="1847">
        <f t="shared" ref="PQM52" si="22008">-PQM51*$C$52</f>
        <v>-7.6675215731647547E+63</v>
      </c>
      <c r="PQN52" s="1847"/>
      <c r="PQO52" s="1847">
        <f t="shared" ref="PQO52" si="22009">-PQO51*$C$52</f>
        <v>-7.8592096124938732E+63</v>
      </c>
      <c r="PQP52" s="1847"/>
      <c r="PQQ52" s="1847">
        <f t="shared" ref="PQQ52" si="22010">-PQQ51*$C$52</f>
        <v>-8.0556898528062196E+63</v>
      </c>
      <c r="PQR52" s="1847"/>
      <c r="PQS52" s="1847">
        <f t="shared" ref="PQS52" si="22011">-PQS51*$C$52</f>
        <v>-8.2570820991263739E+63</v>
      </c>
      <c r="PQT52" s="1847"/>
      <c r="PQU52" s="1847">
        <f t="shared" ref="PQU52" si="22012">-PQU51*$C$52</f>
        <v>-8.4635091516045327E+63</v>
      </c>
      <c r="PQV52" s="1847"/>
      <c r="PQW52" s="1847">
        <f t="shared" ref="PQW52" si="22013">-PQW51*$C$52</f>
        <v>-8.6750968803946446E+63</v>
      </c>
      <c r="PQX52" s="1847"/>
      <c r="PQY52" s="1847">
        <f t="shared" ref="PQY52" si="22014">-PQY51*$C$52</f>
        <v>-8.8919743024045106E+63</v>
      </c>
      <c r="PQZ52" s="1847"/>
      <c r="PRA52" s="1847">
        <f t="shared" ref="PRA52" si="22015">-PRA51*$C$52</f>
        <v>-9.1142736599646233E+63</v>
      </c>
      <c r="PRB52" s="1847"/>
      <c r="PRC52" s="1847">
        <f t="shared" ref="PRC52" si="22016">-PRC51*$C$52</f>
        <v>-9.3421305014637386E+63</v>
      </c>
      <c r="PRD52" s="1847"/>
      <c r="PRE52" s="1847">
        <f t="shared" ref="PRE52" si="22017">-PRE51*$C$52</f>
        <v>-9.5756837640003314E+63</v>
      </c>
      <c r="PRF52" s="1847"/>
      <c r="PRG52" s="1847">
        <f t="shared" ref="PRG52" si="22018">-PRG51*$C$52</f>
        <v>-9.815075858100339E+63</v>
      </c>
      <c r="PRH52" s="1847"/>
      <c r="PRI52" s="1847">
        <f t="shared" ref="PRI52" si="22019">-PRI51*$C$52</f>
        <v>-1.0060452754552847E+64</v>
      </c>
      <c r="PRJ52" s="1847"/>
      <c r="PRK52" s="1847">
        <f t="shared" ref="PRK52" si="22020">-PRK51*$C$52</f>
        <v>-1.0311964073416668E+64</v>
      </c>
      <c r="PRL52" s="1847"/>
      <c r="PRM52" s="1847">
        <f t="shared" ref="PRM52" si="22021">-PRM51*$C$52</f>
        <v>-1.0569763175252084E+64</v>
      </c>
      <c r="PRN52" s="1847"/>
      <c r="PRO52" s="1847">
        <f t="shared" ref="PRO52" si="22022">-PRO51*$C$52</f>
        <v>-1.0834007254633384E+64</v>
      </c>
      <c r="PRP52" s="1847"/>
      <c r="PRQ52" s="1847">
        <f t="shared" ref="PRQ52" si="22023">-PRQ51*$C$52</f>
        <v>-1.1104857435999218E+64</v>
      </c>
      <c r="PRR52" s="1847"/>
      <c r="PRS52" s="1847">
        <f t="shared" ref="PRS52" si="22024">-PRS51*$C$52</f>
        <v>-1.1382478871899197E+64</v>
      </c>
      <c r="PRT52" s="1847"/>
      <c r="PRU52" s="1847">
        <f t="shared" ref="PRU52" si="22025">-PRU51*$C$52</f>
        <v>-1.1667040843696675E+64</v>
      </c>
      <c r="PRV52" s="1847"/>
      <c r="PRW52" s="1847">
        <f t="shared" ref="PRW52" si="22026">-PRW51*$C$52</f>
        <v>-1.195871686478909E+64</v>
      </c>
      <c r="PRX52" s="1847"/>
      <c r="PRY52" s="1847">
        <f t="shared" ref="PRY52" si="22027">-PRY51*$C$52</f>
        <v>-1.2257684786408816E+64</v>
      </c>
      <c r="PRZ52" s="1847"/>
      <c r="PSA52" s="1847">
        <f t="shared" ref="PSA52" si="22028">-PSA51*$C$52</f>
        <v>-1.2564126906069035E+64</v>
      </c>
      <c r="PSB52" s="1847"/>
      <c r="PSC52" s="1847">
        <f t="shared" ref="PSC52" si="22029">-PSC51*$C$52</f>
        <v>-1.2878230078720761E+64</v>
      </c>
      <c r="PSD52" s="1847"/>
      <c r="PSE52" s="1847">
        <f t="shared" ref="PSE52" si="22030">-PSE51*$C$52</f>
        <v>-1.3200185830688778E+64</v>
      </c>
      <c r="PSF52" s="1847"/>
      <c r="PSG52" s="1847">
        <f t="shared" ref="PSG52" si="22031">-PSG51*$C$52</f>
        <v>-1.3530190476455995E+64</v>
      </c>
      <c r="PSH52" s="1847"/>
      <c r="PSI52" s="1847">
        <f t="shared" ref="PSI52" si="22032">-PSI51*$C$52</f>
        <v>-1.3868445238367393E+64</v>
      </c>
      <c r="PSJ52" s="1847"/>
      <c r="PSK52" s="1847">
        <f t="shared" ref="PSK52" si="22033">-PSK51*$C$52</f>
        <v>-1.4215156369326576E+64</v>
      </c>
      <c r="PSL52" s="1847"/>
      <c r="PSM52" s="1847">
        <f t="shared" ref="PSM52" si="22034">-PSM51*$C$52</f>
        <v>-1.4570535278559738E+64</v>
      </c>
      <c r="PSN52" s="1847"/>
      <c r="PSO52" s="1847">
        <f t="shared" ref="PSO52" si="22035">-PSO51*$C$52</f>
        <v>-1.4934798660523732E+64</v>
      </c>
      <c r="PSP52" s="1847"/>
      <c r="PSQ52" s="1847">
        <f t="shared" ref="PSQ52" si="22036">-PSQ51*$C$52</f>
        <v>-1.5308168627036825E+64</v>
      </c>
      <c r="PSR52" s="1847"/>
      <c r="PSS52" s="1847">
        <f t="shared" ref="PSS52" si="22037">-PSS51*$C$52</f>
        <v>-1.5690872842712744E+64</v>
      </c>
      <c r="PST52" s="1847"/>
      <c r="PSU52" s="1847">
        <f t="shared" ref="PSU52" si="22038">-PSU51*$C$52</f>
        <v>-1.6083144663780562E+64</v>
      </c>
      <c r="PSV52" s="1847"/>
      <c r="PSW52" s="1847">
        <f t="shared" ref="PSW52" si="22039">-PSW51*$C$52</f>
        <v>-1.6485223280375073E+64</v>
      </c>
      <c r="PSX52" s="1847"/>
      <c r="PSY52" s="1847">
        <f t="shared" ref="PSY52" si="22040">-PSY51*$C$52</f>
        <v>-1.6897353862384448E+64</v>
      </c>
      <c r="PSZ52" s="1847"/>
      <c r="PTA52" s="1847">
        <f t="shared" ref="PTA52" si="22041">-PTA51*$C$52</f>
        <v>-1.7319787708944056E+64</v>
      </c>
      <c r="PTB52" s="1847"/>
      <c r="PTC52" s="1847">
        <f t="shared" ref="PTC52" si="22042">-PTC51*$C$52</f>
        <v>-1.7752782401667656E+64</v>
      </c>
      <c r="PTD52" s="1847"/>
      <c r="PTE52" s="1847">
        <f t="shared" ref="PTE52" si="22043">-PTE51*$C$52</f>
        <v>-1.8196601961709345E+64</v>
      </c>
      <c r="PTF52" s="1847"/>
      <c r="PTG52" s="1847">
        <f t="shared" ref="PTG52" si="22044">-PTG51*$C$52</f>
        <v>-1.8651517010752077E+64</v>
      </c>
      <c r="PTH52" s="1847"/>
      <c r="PTI52" s="1847">
        <f t="shared" ref="PTI52" si="22045">-PTI51*$C$52</f>
        <v>-1.9117804936020876E+64</v>
      </c>
      <c r="PTJ52" s="1847"/>
      <c r="PTK52" s="1847">
        <f t="shared" ref="PTK52" si="22046">-PTK51*$C$52</f>
        <v>-1.9595750059421397E+64</v>
      </c>
      <c r="PTL52" s="1847"/>
      <c r="PTM52" s="1847">
        <f t="shared" ref="PTM52" si="22047">-PTM51*$C$52</f>
        <v>-2.008564381090693E+64</v>
      </c>
      <c r="PTN52" s="1847"/>
      <c r="PTO52" s="1847">
        <f t="shared" ref="PTO52" si="22048">-PTO51*$C$52</f>
        <v>-2.0587784906179601E+64</v>
      </c>
      <c r="PTP52" s="1847"/>
      <c r="PTQ52" s="1847">
        <f t="shared" ref="PTQ52" si="22049">-PTQ51*$C$52</f>
        <v>-2.1102479528834088E+64</v>
      </c>
      <c r="PTR52" s="1847"/>
      <c r="PTS52" s="1847">
        <f t="shared" ref="PTS52" si="22050">-PTS51*$C$52</f>
        <v>-2.1630041517054939E+64</v>
      </c>
      <c r="PTT52" s="1847"/>
      <c r="PTU52" s="1847">
        <f t="shared" ref="PTU52" si="22051">-PTU51*$C$52</f>
        <v>-2.2170792554981312E+64</v>
      </c>
      <c r="PTV52" s="1847"/>
      <c r="PTW52" s="1847">
        <f t="shared" ref="PTW52" si="22052">-PTW51*$C$52</f>
        <v>-2.2725062368855844E+64</v>
      </c>
      <c r="PTX52" s="1847"/>
      <c r="PTY52" s="1847">
        <f t="shared" ref="PTY52" si="22053">-PTY51*$C$52</f>
        <v>-2.3293188928077238E+64</v>
      </c>
      <c r="PTZ52" s="1847"/>
      <c r="PUA52" s="1847">
        <f t="shared" ref="PUA52" si="22054">-PUA51*$C$52</f>
        <v>-2.3875518651279168E+64</v>
      </c>
      <c r="PUB52" s="1847"/>
      <c r="PUC52" s="1847">
        <f t="shared" ref="PUC52" si="22055">-PUC51*$C$52</f>
        <v>-2.4472406617561147E+64</v>
      </c>
      <c r="PUD52" s="1847"/>
      <c r="PUE52" s="1847">
        <f t="shared" ref="PUE52" si="22056">-PUE51*$C$52</f>
        <v>-2.5084216783000175E+64</v>
      </c>
      <c r="PUF52" s="1847"/>
      <c r="PUG52" s="1847">
        <f t="shared" ref="PUG52" si="22057">-PUG51*$C$52</f>
        <v>-2.5711322202575177E+64</v>
      </c>
      <c r="PUH52" s="1847"/>
      <c r="PUI52" s="1847">
        <f t="shared" ref="PUI52" si="22058">-PUI51*$C$52</f>
        <v>-2.6354105257639552E+64</v>
      </c>
      <c r="PUJ52" s="1847"/>
      <c r="PUK52" s="1847">
        <f t="shared" ref="PUK52" si="22059">-PUK51*$C$52</f>
        <v>-2.7012957889080537E+64</v>
      </c>
      <c r="PUL52" s="1847"/>
      <c r="PUM52" s="1847">
        <f t="shared" ref="PUM52" si="22060">-PUM51*$C$52</f>
        <v>-2.7688281836307547E+64</v>
      </c>
      <c r="PUN52" s="1847"/>
      <c r="PUO52" s="1847">
        <f t="shared" ref="PUO52" si="22061">-PUO51*$C$52</f>
        <v>-2.8380488882215234E+64</v>
      </c>
      <c r="PUP52" s="1847"/>
      <c r="PUQ52" s="1847">
        <f t="shared" ref="PUQ52" si="22062">-PUQ51*$C$52</f>
        <v>-2.9090001104270614E+64</v>
      </c>
      <c r="PUR52" s="1847"/>
      <c r="PUS52" s="1847">
        <f t="shared" ref="PUS52" si="22063">-PUS51*$C$52</f>
        <v>-2.981725113187738E+64</v>
      </c>
      <c r="PUT52" s="1847"/>
      <c r="PUU52" s="1847">
        <f t="shared" ref="PUU52" si="22064">-PUU51*$C$52</f>
        <v>-3.0562682410174311E+64</v>
      </c>
      <c r="PUV52" s="1847"/>
      <c r="PUW52" s="1847">
        <f t="shared" ref="PUW52" si="22065">-PUW51*$C$52</f>
        <v>-3.1326749470428669E+64</v>
      </c>
      <c r="PUX52" s="1847"/>
      <c r="PUY52" s="1847">
        <f t="shared" ref="PUY52" si="22066">-PUY51*$C$52</f>
        <v>-3.2109918207189381E+64</v>
      </c>
      <c r="PUZ52" s="1847"/>
      <c r="PVA52" s="1847">
        <f t="shared" ref="PVA52" si="22067">-PVA51*$C$52</f>
        <v>-3.2912666162369114E+64</v>
      </c>
      <c r="PVB52" s="1847"/>
      <c r="PVC52" s="1847">
        <f t="shared" ref="PVC52" si="22068">-PVC51*$C$52</f>
        <v>-3.3735482816428341E+64</v>
      </c>
      <c r="PVD52" s="1847"/>
      <c r="PVE52" s="1847">
        <f t="shared" ref="PVE52" si="22069">-PVE51*$C$52</f>
        <v>-3.4578869886839049E+64</v>
      </c>
      <c r="PVF52" s="1847"/>
      <c r="PVG52" s="1847">
        <f t="shared" ref="PVG52" si="22070">-PVG51*$C$52</f>
        <v>-3.5443341634010019E+64</v>
      </c>
      <c r="PVH52" s="1847"/>
      <c r="PVI52" s="1847">
        <f t="shared" ref="PVI52" si="22071">-PVI51*$C$52</f>
        <v>-3.6329425174860267E+64</v>
      </c>
      <c r="PVJ52" s="1847"/>
      <c r="PVK52" s="1847">
        <f t="shared" ref="PVK52" si="22072">-PVK51*$C$52</f>
        <v>-3.7237660804231771E+64</v>
      </c>
      <c r="PVL52" s="1847"/>
      <c r="PVM52" s="1847">
        <f t="shared" ref="PVM52" si="22073">-PVM51*$C$52</f>
        <v>-3.8168602324337563E+64</v>
      </c>
      <c r="PVN52" s="1847"/>
      <c r="PVO52" s="1847">
        <f t="shared" ref="PVO52" si="22074">-PVO51*$C$52</f>
        <v>-3.9122817382445997E+64</v>
      </c>
      <c r="PVP52" s="1847"/>
      <c r="PVQ52" s="1847">
        <f t="shared" ref="PVQ52" si="22075">-PVQ51*$C$52</f>
        <v>-4.0100887817007146E+64</v>
      </c>
      <c r="PVR52" s="1847"/>
      <c r="PVS52" s="1847">
        <f t="shared" ref="PVS52" si="22076">-PVS51*$C$52</f>
        <v>-4.1103410012432322E+64</v>
      </c>
      <c r="PVT52" s="1847"/>
      <c r="PVU52" s="1847">
        <f t="shared" ref="PVU52" si="22077">-PVU51*$C$52</f>
        <v>-4.2130995262743125E+64</v>
      </c>
      <c r="PVV52" s="1847"/>
      <c r="PVW52" s="1847">
        <f t="shared" ref="PVW52" si="22078">-PVW51*$C$52</f>
        <v>-4.3184270144311697E+64</v>
      </c>
      <c r="PVX52" s="1847"/>
      <c r="PVY52" s="1847">
        <f t="shared" ref="PVY52" si="22079">-PVY51*$C$52</f>
        <v>-4.4263876897919484E+64</v>
      </c>
      <c r="PVZ52" s="1847"/>
      <c r="PWA52" s="1847">
        <f t="shared" ref="PWA52" si="22080">-PWA51*$C$52</f>
        <v>-4.5370473820367465E+64</v>
      </c>
      <c r="PWB52" s="1847"/>
      <c r="PWC52" s="1847">
        <f t="shared" ref="PWC52" si="22081">-PWC51*$C$52</f>
        <v>-4.6504735665876646E+64</v>
      </c>
      <c r="PWD52" s="1847"/>
      <c r="PWE52" s="1847">
        <f t="shared" ref="PWE52" si="22082">-PWE51*$C$52</f>
        <v>-4.7667354057523559E+64</v>
      </c>
      <c r="PWF52" s="1847"/>
      <c r="PWG52" s="1847">
        <f t="shared" ref="PWG52" si="22083">-PWG51*$C$52</f>
        <v>-4.8859037908961645E+64</v>
      </c>
      <c r="PWH52" s="1847"/>
      <c r="PWI52" s="1847">
        <f t="shared" ref="PWI52" si="22084">-PWI51*$C$52</f>
        <v>-5.008051385668568E+64</v>
      </c>
      <c r="PWJ52" s="1847"/>
      <c r="PWK52" s="1847">
        <f t="shared" ref="PWK52" si="22085">-PWK51*$C$52</f>
        <v>-5.133252670310282E+64</v>
      </c>
      <c r="PWL52" s="1847"/>
      <c r="PWM52" s="1847">
        <f t="shared" ref="PWM52" si="22086">-PWM51*$C$52</f>
        <v>-5.2615839870680387E+64</v>
      </c>
      <c r="PWN52" s="1847"/>
      <c r="PWO52" s="1847">
        <f t="shared" ref="PWO52" si="22087">-PWO51*$C$52</f>
        <v>-5.3931235867447389E+64</v>
      </c>
      <c r="PWP52" s="1847"/>
      <c r="PWQ52" s="1847">
        <f t="shared" ref="PWQ52" si="22088">-PWQ51*$C$52</f>
        <v>-5.5279516764133568E+64</v>
      </c>
      <c r="PWR52" s="1847"/>
      <c r="PWS52" s="1847">
        <f t="shared" ref="PWS52" si="22089">-PWS51*$C$52</f>
        <v>-5.6661504683236897E+64</v>
      </c>
      <c r="PWT52" s="1847"/>
      <c r="PWU52" s="1847">
        <f t="shared" ref="PWU52" si="22090">-PWU51*$C$52</f>
        <v>-5.8078042300317814E+64</v>
      </c>
      <c r="PWV52" s="1847"/>
      <c r="PWW52" s="1847">
        <f t="shared" ref="PWW52" si="22091">-PWW51*$C$52</f>
        <v>-5.952999335782576E+64</v>
      </c>
      <c r="PWX52" s="1847"/>
      <c r="PWY52" s="1847">
        <f t="shared" ref="PWY52" si="22092">-PWY51*$C$52</f>
        <v>-6.1018243191771397E+64</v>
      </c>
      <c r="PWZ52" s="1847"/>
      <c r="PXA52" s="1847">
        <f t="shared" ref="PXA52" si="22093">-PXA51*$C$52</f>
        <v>-6.2543699271565682E+64</v>
      </c>
      <c r="PXB52" s="1847"/>
      <c r="PXC52" s="1847">
        <f t="shared" ref="PXC52" si="22094">-PXC51*$C$52</f>
        <v>-6.4107291753354815E+64</v>
      </c>
      <c r="PXD52" s="1847"/>
      <c r="PXE52" s="1847">
        <f t="shared" ref="PXE52" si="22095">-PXE51*$C$52</f>
        <v>-6.5709974047188675E+64</v>
      </c>
      <c r="PXF52" s="1847"/>
      <c r="PXG52" s="1847">
        <f t="shared" ref="PXG52" si="22096">-PXG51*$C$52</f>
        <v>-6.735272339836838E+64</v>
      </c>
      <c r="PXH52" s="1847"/>
      <c r="PXI52" s="1847">
        <f t="shared" ref="PXI52" si="22097">-PXI51*$C$52</f>
        <v>-6.9036541483327579E+64</v>
      </c>
      <c r="PXJ52" s="1847"/>
      <c r="PXK52" s="1847">
        <f t="shared" ref="PXK52" si="22098">-PXK51*$C$52</f>
        <v>-7.0762455020410767E+64</v>
      </c>
      <c r="PXL52" s="1847"/>
      <c r="PXM52" s="1847">
        <f t="shared" ref="PXM52" si="22099">-PXM51*$C$52</f>
        <v>-7.2531516395921034E+64</v>
      </c>
      <c r="PXN52" s="1847"/>
      <c r="PXO52" s="1847">
        <f t="shared" ref="PXO52" si="22100">-PXO51*$C$52</f>
        <v>-7.4344804305819049E+64</v>
      </c>
      <c r="PXP52" s="1847"/>
      <c r="PXQ52" s="1847">
        <f t="shared" ref="PXQ52" si="22101">-PXQ51*$C$52</f>
        <v>-7.6203424413464516E+64</v>
      </c>
      <c r="PXR52" s="1847"/>
      <c r="PXS52" s="1847">
        <f t="shared" ref="PXS52" si="22102">-PXS51*$C$52</f>
        <v>-7.8108510023801119E+64</v>
      </c>
      <c r="PXT52" s="1847"/>
      <c r="PXU52" s="1847">
        <f t="shared" ref="PXU52" si="22103">-PXU51*$C$52</f>
        <v>-8.0061222774396141E+64</v>
      </c>
      <c r="PXV52" s="1847"/>
      <c r="PXW52" s="1847">
        <f t="shared" ref="PXW52" si="22104">-PXW51*$C$52</f>
        <v>-8.2062753343756039E+64</v>
      </c>
      <c r="PXX52" s="1847"/>
      <c r="PXY52" s="1847">
        <f t="shared" ref="PXY52" si="22105">-PXY51*$C$52</f>
        <v>-8.4114322177349938E+64</v>
      </c>
      <c r="PXZ52" s="1847"/>
      <c r="PYA52" s="1847">
        <f t="shared" ref="PYA52" si="22106">-PYA51*$C$52</f>
        <v>-8.6217180231783675E+64</v>
      </c>
      <c r="PYB52" s="1847"/>
      <c r="PYC52" s="1847">
        <f t="shared" ref="PYC52" si="22107">-PYC51*$C$52</f>
        <v>-8.8372609737578256E+64</v>
      </c>
      <c r="PYD52" s="1847"/>
      <c r="PYE52" s="1847">
        <f t="shared" ref="PYE52" si="22108">-PYE51*$C$52</f>
        <v>-9.0581924981017709E+64</v>
      </c>
      <c r="PYF52" s="1847"/>
      <c r="PYG52" s="1847">
        <f t="shared" ref="PYG52" si="22109">-PYG51*$C$52</f>
        <v>-9.2846473105543149E+64</v>
      </c>
      <c r="PYH52" s="1847"/>
      <c r="PYI52" s="1847">
        <f t="shared" ref="PYI52" si="22110">-PYI51*$C$52</f>
        <v>-9.5167634933181717E+64</v>
      </c>
      <c r="PYJ52" s="1847"/>
      <c r="PYK52" s="1847">
        <f t="shared" ref="PYK52" si="22111">-PYK51*$C$52</f>
        <v>-9.7546825806511257E+64</v>
      </c>
      <c r="PYL52" s="1847"/>
      <c r="PYM52" s="1847">
        <f t="shared" ref="PYM52" si="22112">-PYM51*$C$52</f>
        <v>-9.9985496451674025E+64</v>
      </c>
      <c r="PYN52" s="1847"/>
      <c r="PYO52" s="1847">
        <f t="shared" ref="PYO52" si="22113">-PYO51*$C$52</f>
        <v>-1.0248513386296586E+65</v>
      </c>
      <c r="PYP52" s="1847"/>
      <c r="PYQ52" s="1847">
        <f t="shared" ref="PYQ52" si="22114">-PYQ51*$C$52</f>
        <v>-1.0504726220954E+65</v>
      </c>
      <c r="PYR52" s="1847"/>
      <c r="PYS52" s="1847">
        <f t="shared" ref="PYS52" si="22115">-PYS51*$C$52</f>
        <v>-1.0767344376477849E+65</v>
      </c>
      <c r="PYT52" s="1847"/>
      <c r="PYU52" s="1847">
        <f t="shared" ref="PYU52" si="22116">-PYU51*$C$52</f>
        <v>-1.1036527985889793E+65</v>
      </c>
      <c r="PYV52" s="1847"/>
      <c r="PYW52" s="1847">
        <f t="shared" ref="PYW52" si="22117">-PYW51*$C$52</f>
        <v>-1.1312441185537037E+65</v>
      </c>
      <c r="PYX52" s="1847"/>
      <c r="PYY52" s="1847">
        <f t="shared" ref="PYY52" si="22118">-PYY51*$C$52</f>
        <v>-1.1595252215175461E+65</v>
      </c>
      <c r="PYZ52" s="1847"/>
      <c r="PZA52" s="1847">
        <f t="shared" ref="PZA52" si="22119">-PZA51*$C$52</f>
        <v>-1.1885133520554847E+65</v>
      </c>
      <c r="PZB52" s="1847"/>
      <c r="PZC52" s="1847">
        <f t="shared" ref="PZC52" si="22120">-PZC51*$C$52</f>
        <v>-1.2182261858568718E+65</v>
      </c>
      <c r="PZD52" s="1847"/>
      <c r="PZE52" s="1847">
        <f t="shared" ref="PZE52" si="22121">-PZE51*$C$52</f>
        <v>-1.2486818405032934E+65</v>
      </c>
      <c r="PZF52" s="1847"/>
      <c r="PZG52" s="1847">
        <f t="shared" ref="PZG52" si="22122">-PZG51*$C$52</f>
        <v>-1.2798988865158758E+65</v>
      </c>
      <c r="PZH52" s="1847"/>
      <c r="PZI52" s="1847">
        <f t="shared" ref="PZI52" si="22123">-PZI51*$C$52</f>
        <v>-1.3118963586787726E+65</v>
      </c>
      <c r="PZJ52" s="1847"/>
      <c r="PZK52" s="1847">
        <f t="shared" ref="PZK52" si="22124">-PZK51*$C$52</f>
        <v>-1.3446937676457419E+65</v>
      </c>
      <c r="PZL52" s="1847"/>
      <c r="PZM52" s="1847">
        <f t="shared" ref="PZM52" si="22125">-PZM51*$C$52</f>
        <v>-1.3783111118368855E+65</v>
      </c>
      <c r="PZN52" s="1847"/>
      <c r="PZO52" s="1847">
        <f t="shared" ref="PZO52" si="22126">-PZO51*$C$52</f>
        <v>-1.4127688896328074E+65</v>
      </c>
      <c r="PZP52" s="1847"/>
      <c r="PZQ52" s="1847">
        <f t="shared" ref="PZQ52" si="22127">-PZQ51*$C$52</f>
        <v>-1.4480881118736276E+65</v>
      </c>
      <c r="PZR52" s="1847"/>
      <c r="PZS52" s="1847">
        <f t="shared" ref="PZS52" si="22128">-PZS51*$C$52</f>
        <v>-1.4842903146704681E+65</v>
      </c>
      <c r="PZT52" s="1847"/>
      <c r="PZU52" s="1847">
        <f t="shared" ref="PZU52" si="22129">-PZU51*$C$52</f>
        <v>-1.5213975725372296E+65</v>
      </c>
      <c r="PZV52" s="1847"/>
      <c r="PZW52" s="1847">
        <f t="shared" ref="PZW52" si="22130">-PZW51*$C$52</f>
        <v>-1.5594325118506602E+65</v>
      </c>
      <c r="PZX52" s="1847"/>
      <c r="PZY52" s="1847">
        <f t="shared" ref="PZY52" si="22131">-PZY51*$C$52</f>
        <v>-1.5984183246469265E+65</v>
      </c>
      <c r="PZZ52" s="1847"/>
      <c r="QAA52" s="1847">
        <f t="shared" ref="QAA52" si="22132">-QAA51*$C$52</f>
        <v>-1.6383787827630995E+65</v>
      </c>
      <c r="QAB52" s="1847"/>
      <c r="QAC52" s="1847">
        <f t="shared" ref="QAC52" si="22133">-QAC51*$C$52</f>
        <v>-1.6793382523321768E+65</v>
      </c>
      <c r="QAD52" s="1847"/>
      <c r="QAE52" s="1847">
        <f t="shared" ref="QAE52" si="22134">-QAE51*$C$52</f>
        <v>-1.721321708640481E+65</v>
      </c>
      <c r="QAF52" s="1847"/>
      <c r="QAG52" s="1847">
        <f t="shared" ref="QAG52" si="22135">-QAG51*$C$52</f>
        <v>-1.7643547513564928E+65</v>
      </c>
      <c r="QAH52" s="1847"/>
      <c r="QAI52" s="1847">
        <f t="shared" ref="QAI52" si="22136">-QAI51*$C$52</f>
        <v>-1.8084636201404049E+65</v>
      </c>
      <c r="QAJ52" s="1847"/>
      <c r="QAK52" s="1847">
        <f t="shared" ref="QAK52" si="22137">-QAK51*$C$52</f>
        <v>-1.8536752106439147E+65</v>
      </c>
      <c r="QAL52" s="1847"/>
      <c r="QAM52" s="1847">
        <f t="shared" ref="QAM52" si="22138">-QAM51*$C$52</f>
        <v>-1.9000170909100124E+65</v>
      </c>
      <c r="QAN52" s="1847"/>
      <c r="QAO52" s="1847">
        <f t="shared" ref="QAO52" si="22139">-QAO51*$C$52</f>
        <v>-1.9475175181827626E+65</v>
      </c>
      <c r="QAP52" s="1847"/>
      <c r="QAQ52" s="1847">
        <f t="shared" ref="QAQ52" si="22140">-QAQ51*$C$52</f>
        <v>-1.9962054561373314E+65</v>
      </c>
      <c r="QAR52" s="1847"/>
      <c r="QAS52" s="1847">
        <f t="shared" ref="QAS52" si="22141">-QAS51*$C$52</f>
        <v>-2.0461105925407644E+65</v>
      </c>
      <c r="QAT52" s="1847"/>
      <c r="QAU52" s="1847">
        <f t="shared" ref="QAU52" si="22142">-QAU51*$C$52</f>
        <v>-2.0972633573542834E+65</v>
      </c>
      <c r="QAV52" s="1847"/>
      <c r="QAW52" s="1847">
        <f t="shared" ref="QAW52" si="22143">-QAW51*$C$52</f>
        <v>-2.1496949412881404E+65</v>
      </c>
      <c r="QAX52" s="1847"/>
      <c r="QAY52" s="1847">
        <f t="shared" ref="QAY52" si="22144">-QAY51*$C$52</f>
        <v>-2.2034373148203439E+65</v>
      </c>
      <c r="QAZ52" s="1847"/>
      <c r="QBA52" s="1847">
        <f t="shared" ref="QBA52" si="22145">-QBA51*$C$52</f>
        <v>-2.2585232476908523E+65</v>
      </c>
      <c r="QBB52" s="1847"/>
      <c r="QBC52" s="1847">
        <f t="shared" ref="QBC52" si="22146">-QBC51*$C$52</f>
        <v>-2.3149863288831234E+65</v>
      </c>
      <c r="QBD52" s="1847"/>
      <c r="QBE52" s="1847">
        <f t="shared" ref="QBE52" si="22147">-QBE51*$C$52</f>
        <v>-2.3728609871052015E+65</v>
      </c>
      <c r="QBF52" s="1847"/>
      <c r="QBG52" s="1847">
        <f t="shared" ref="QBG52" si="22148">-QBG51*$C$52</f>
        <v>-2.4321825117828314E+65</v>
      </c>
      <c r="QBH52" s="1847"/>
      <c r="QBI52" s="1847">
        <f t="shared" ref="QBI52" si="22149">-QBI51*$C$52</f>
        <v>-2.4929870745774017E+65</v>
      </c>
      <c r="QBJ52" s="1847"/>
      <c r="QBK52" s="1847">
        <f t="shared" ref="QBK52" si="22150">-QBK51*$C$52</f>
        <v>-2.5553117514418367E+65</v>
      </c>
      <c r="QBL52" s="1847"/>
      <c r="QBM52" s="1847">
        <f t="shared" ref="QBM52" si="22151">-QBM51*$C$52</f>
        <v>-2.6191945452278824E+65</v>
      </c>
      <c r="QBN52" s="1847"/>
      <c r="QBO52" s="1847">
        <f t="shared" ref="QBO52" si="22152">-QBO51*$C$52</f>
        <v>-2.6846744088585793E+65</v>
      </c>
      <c r="QBP52" s="1847"/>
      <c r="QBQ52" s="1847">
        <f t="shared" ref="QBQ52" si="22153">-QBQ51*$C$52</f>
        <v>-2.7517912690800435E+65</v>
      </c>
      <c r="QBR52" s="1847"/>
      <c r="QBS52" s="1847">
        <f t="shared" ref="QBS52" si="22154">-QBS51*$C$52</f>
        <v>-2.8205860508070445E+65</v>
      </c>
      <c r="QBT52" s="1847"/>
      <c r="QBU52" s="1847">
        <f t="shared" ref="QBU52" si="22155">-QBU51*$C$52</f>
        <v>-2.8911007020772203E+65</v>
      </c>
      <c r="QBV52" s="1847"/>
      <c r="QBW52" s="1847">
        <f t="shared" ref="QBW52" si="22156">-QBW51*$C$52</f>
        <v>-2.9633782196291507E+65</v>
      </c>
      <c r="QBX52" s="1847"/>
      <c r="QBY52" s="1847">
        <f t="shared" ref="QBY52" si="22157">-QBY51*$C$52</f>
        <v>-3.0374626751198791E+65</v>
      </c>
      <c r="QBZ52" s="1847"/>
      <c r="QCA52" s="1847">
        <f t="shared" ref="QCA52" si="22158">-QCA51*$C$52</f>
        <v>-3.1133992419978756E+65</v>
      </c>
      <c r="QCB52" s="1847"/>
      <c r="QCC52" s="1847">
        <f t="shared" ref="QCC52" si="22159">-QCC51*$C$52</f>
        <v>-3.1912342230478224E+65</v>
      </c>
      <c r="QCD52" s="1847"/>
      <c r="QCE52" s="1847">
        <f t="shared" ref="QCE52" si="22160">-QCE51*$C$52</f>
        <v>-3.2710150786240179E+65</v>
      </c>
      <c r="QCF52" s="1847"/>
      <c r="QCG52" s="1847">
        <f t="shared" ref="QCG52" si="22161">-QCG51*$C$52</f>
        <v>-3.3527904555896181E+65</v>
      </c>
      <c r="QCH52" s="1847"/>
      <c r="QCI52" s="1847">
        <f t="shared" ref="QCI52" si="22162">-QCI51*$C$52</f>
        <v>-3.4366102169793584E+65</v>
      </c>
      <c r="QCJ52" s="1847"/>
      <c r="QCK52" s="1847">
        <f t="shared" ref="QCK52" si="22163">-QCK51*$C$52</f>
        <v>-3.5225254724038423E+65</v>
      </c>
      <c r="QCL52" s="1847"/>
      <c r="QCM52" s="1847">
        <f t="shared" ref="QCM52" si="22164">-QCM51*$C$52</f>
        <v>-3.610588609213938E+65</v>
      </c>
      <c r="QCN52" s="1847"/>
      <c r="QCO52" s="1847">
        <f t="shared" ref="QCO52" si="22165">-QCO51*$C$52</f>
        <v>-3.7008533244442863E+65</v>
      </c>
      <c r="QCP52" s="1847"/>
      <c r="QCQ52" s="1847">
        <f t="shared" ref="QCQ52" si="22166">-QCQ51*$C$52</f>
        <v>-3.7933746575553932E+65</v>
      </c>
      <c r="QCR52" s="1847"/>
      <c r="QCS52" s="1847">
        <f t="shared" ref="QCS52" si="22167">-QCS51*$C$52</f>
        <v>-3.8882090239942778E+65</v>
      </c>
      <c r="QCT52" s="1847"/>
      <c r="QCU52" s="1847">
        <f t="shared" ref="QCU52" si="22168">-QCU51*$C$52</f>
        <v>-3.9854142495941346E+65</v>
      </c>
      <c r="QCV52" s="1847"/>
      <c r="QCW52" s="1847">
        <f t="shared" ref="QCW52" si="22169">-QCW51*$C$52</f>
        <v>-4.0850496058339877E+65</v>
      </c>
      <c r="QCX52" s="1847"/>
      <c r="QCY52" s="1847">
        <f t="shared" ref="QCY52" si="22170">-QCY51*$C$52</f>
        <v>-4.1871758459798372E+65</v>
      </c>
      <c r="QCZ52" s="1847"/>
      <c r="QDA52" s="1847">
        <f t="shared" ref="QDA52" si="22171">-QDA51*$C$52</f>
        <v>-4.2918552421293332E+65</v>
      </c>
      <c r="QDB52" s="1847"/>
      <c r="QDC52" s="1847">
        <f t="shared" ref="QDC52" si="22172">-QDC51*$C$52</f>
        <v>-4.3991516231825658E+65</v>
      </c>
      <c r="QDD52" s="1847"/>
      <c r="QDE52" s="1847">
        <f t="shared" ref="QDE52" si="22173">-QDE51*$C$52</f>
        <v>-4.5091304137621294E+65</v>
      </c>
      <c r="QDF52" s="1847"/>
      <c r="QDG52" s="1847">
        <f t="shared" ref="QDG52" si="22174">-QDG51*$C$52</f>
        <v>-4.6218586741061823E+65</v>
      </c>
      <c r="QDH52" s="1847"/>
      <c r="QDI52" s="1847">
        <f t="shared" ref="QDI52" si="22175">-QDI51*$C$52</f>
        <v>-4.7374051409588367E+65</v>
      </c>
      <c r="QDJ52" s="1847"/>
      <c r="QDK52" s="1847">
        <f t="shared" ref="QDK52" si="22176">-QDK51*$C$52</f>
        <v>-4.8558402694828074E+65</v>
      </c>
      <c r="QDL52" s="1847"/>
      <c r="QDM52" s="1847">
        <f t="shared" ref="QDM52" si="22177">-QDM51*$C$52</f>
        <v>-4.9772362762198774E+65</v>
      </c>
      <c r="QDN52" s="1847"/>
      <c r="QDO52" s="1847">
        <f t="shared" ref="QDO52" si="22178">-QDO51*$C$52</f>
        <v>-5.1016671831253736E+65</v>
      </c>
      <c r="QDP52" s="1847"/>
      <c r="QDQ52" s="1847">
        <f t="shared" ref="QDQ52" si="22179">-QDQ51*$C$52</f>
        <v>-5.2292088627035074E+65</v>
      </c>
      <c r="QDR52" s="1847"/>
      <c r="QDS52" s="1847">
        <f t="shared" ref="QDS52" si="22180">-QDS51*$C$52</f>
        <v>-5.3599390842710943E+65</v>
      </c>
      <c r="QDT52" s="1847"/>
      <c r="QDU52" s="1847">
        <f t="shared" ref="QDU52" si="22181">-QDU51*$C$52</f>
        <v>-5.4939375613778711E+65</v>
      </c>
      <c r="QDV52" s="1847"/>
      <c r="QDW52" s="1847">
        <f t="shared" ref="QDW52" si="22182">-QDW51*$C$52</f>
        <v>-5.6312860004123174E+65</v>
      </c>
      <c r="QDX52" s="1847"/>
      <c r="QDY52" s="1847">
        <f t="shared" ref="QDY52" si="22183">-QDY51*$C$52</f>
        <v>-5.7720681504226247E+65</v>
      </c>
      <c r="QDZ52" s="1847"/>
      <c r="QEA52" s="1847">
        <f t="shared" ref="QEA52" si="22184">-QEA51*$C$52</f>
        <v>-5.9163698541831901E+65</v>
      </c>
      <c r="QEB52" s="1847"/>
      <c r="QEC52" s="1847">
        <f t="shared" ref="QEC52" si="22185">-QEC51*$C$52</f>
        <v>-6.0642791005377695E+65</v>
      </c>
      <c r="QED52" s="1847"/>
      <c r="QEE52" s="1847">
        <f t="shared" ref="QEE52" si="22186">-QEE51*$C$52</f>
        <v>-6.2158860780512129E+65</v>
      </c>
      <c r="QEF52" s="1847"/>
      <c r="QEG52" s="1847">
        <f t="shared" ref="QEG52" si="22187">-QEG51*$C$52</f>
        <v>-6.3712832300024926E+65</v>
      </c>
      <c r="QEH52" s="1847"/>
      <c r="QEI52" s="1847">
        <f t="shared" ref="QEI52" si="22188">-QEI51*$C$52</f>
        <v>-6.5305653107525542E+65</v>
      </c>
      <c r="QEJ52" s="1847"/>
      <c r="QEK52" s="1847">
        <f t="shared" ref="QEK52" si="22189">-QEK51*$C$52</f>
        <v>-6.6938294435213671E+65</v>
      </c>
      <c r="QEL52" s="1847"/>
      <c r="QEM52" s="1847">
        <f t="shared" ref="QEM52" si="22190">-QEM51*$C$52</f>
        <v>-6.8611751796094004E+65</v>
      </c>
      <c r="QEN52" s="1847"/>
      <c r="QEO52" s="1847">
        <f t="shared" ref="QEO52" si="22191">-QEO51*$C$52</f>
        <v>-7.0327045590996346E+65</v>
      </c>
      <c r="QEP52" s="1847"/>
      <c r="QEQ52" s="1847">
        <f t="shared" ref="QEQ52" si="22192">-QEQ51*$C$52</f>
        <v>-7.2085221730771246E+65</v>
      </c>
      <c r="QER52" s="1847"/>
      <c r="QES52" s="1847">
        <f t="shared" ref="QES52" si="22193">-QES51*$C$52</f>
        <v>-7.3887352274040523E+65</v>
      </c>
      <c r="QET52" s="1847"/>
      <c r="QEU52" s="1847">
        <f t="shared" ref="QEU52" si="22194">-QEU51*$C$52</f>
        <v>-7.5734536080891528E+65</v>
      </c>
      <c r="QEV52" s="1847"/>
      <c r="QEW52" s="1847">
        <f t="shared" ref="QEW52" si="22195">-QEW51*$C$52</f>
        <v>-7.7627899482913807E+65</v>
      </c>
      <c r="QEX52" s="1847"/>
      <c r="QEY52" s="1847">
        <f t="shared" ref="QEY52" si="22196">-QEY51*$C$52</f>
        <v>-7.956859696998664E+65</v>
      </c>
      <c r="QEZ52" s="1847"/>
      <c r="QFA52" s="1847">
        <f t="shared" ref="QFA52" si="22197">-QFA51*$C$52</f>
        <v>-8.1557811894236296E+65</v>
      </c>
      <c r="QFB52" s="1847"/>
      <c r="QFC52" s="1847">
        <f t="shared" ref="QFC52" si="22198">-QFC51*$C$52</f>
        <v>-8.3596757191592201E+65</v>
      </c>
      <c r="QFD52" s="1847"/>
      <c r="QFE52" s="1847">
        <f t="shared" ref="QFE52" si="22199">-QFE51*$C$52</f>
        <v>-8.5686676121381991E+65</v>
      </c>
      <c r="QFF52" s="1847"/>
      <c r="QFG52" s="1847">
        <f t="shared" ref="QFG52" si="22200">-QFG51*$C$52</f>
        <v>-8.7828843024416528E+65</v>
      </c>
      <c r="QFH52" s="1847"/>
      <c r="QFI52" s="1847">
        <f t="shared" ref="QFI52" si="22201">-QFI51*$C$52</f>
        <v>-9.0024564100026926E+65</v>
      </c>
      <c r="QFJ52" s="1847"/>
      <c r="QFK52" s="1847">
        <f t="shared" ref="QFK52" si="22202">-QFK51*$C$52</f>
        <v>-9.2275178202527592E+65</v>
      </c>
      <c r="QFL52" s="1847"/>
      <c r="QFM52" s="1847">
        <f t="shared" ref="QFM52" si="22203">-QFM51*$C$52</f>
        <v>-9.4582057657590778E+65</v>
      </c>
      <c r="QFN52" s="1847"/>
      <c r="QFO52" s="1847">
        <f t="shared" ref="QFO52" si="22204">-QFO51*$C$52</f>
        <v>-9.6946609099030548E+65</v>
      </c>
      <c r="QFP52" s="1847"/>
      <c r="QFQ52" s="1847">
        <f t="shared" ref="QFQ52" si="22205">-QFQ51*$C$52</f>
        <v>-9.9370274326506295E+65</v>
      </c>
      <c r="QFR52" s="1847"/>
      <c r="QFS52" s="1847">
        <f t="shared" ref="QFS52" si="22206">-QFS51*$C$52</f>
        <v>-1.0185453118466895E+66</v>
      </c>
      <c r="QFT52" s="1847"/>
      <c r="QFU52" s="1847">
        <f t="shared" ref="QFU52" si="22207">-QFU51*$C$52</f>
        <v>-1.0440089446428567E+66</v>
      </c>
      <c r="QFV52" s="1847"/>
      <c r="QFW52" s="1847">
        <f t="shared" ref="QFW52" si="22208">-QFW51*$C$52</f>
        <v>-1.0701091682589281E+66</v>
      </c>
      <c r="QFX52" s="1847"/>
      <c r="QFY52" s="1847">
        <f t="shared" ref="QFY52" si="22209">-QFY51*$C$52</f>
        <v>-1.0968618974654011E+66</v>
      </c>
      <c r="QFZ52" s="1847"/>
      <c r="QGA52" s="1847">
        <f t="shared" ref="QGA52" si="22210">-QGA51*$C$52</f>
        <v>-1.1242834449020361E+66</v>
      </c>
      <c r="QGB52" s="1847"/>
      <c r="QGC52" s="1847">
        <f t="shared" ref="QGC52" si="22211">-QGC51*$C$52</f>
        <v>-1.1523905310245869E+66</v>
      </c>
      <c r="QGD52" s="1847"/>
      <c r="QGE52" s="1847">
        <f t="shared" ref="QGE52" si="22212">-QGE51*$C$52</f>
        <v>-1.1812002943002016E+66</v>
      </c>
      <c r="QGF52" s="1847"/>
      <c r="QGG52" s="1847">
        <f t="shared" ref="QGG52" si="22213">-QGG51*$C$52</f>
        <v>-1.2107303016577065E+66</v>
      </c>
      <c r="QGH52" s="1847"/>
      <c r="QGI52" s="1847">
        <f t="shared" ref="QGI52" si="22214">-QGI51*$C$52</f>
        <v>-1.240998559199149E+66</v>
      </c>
      <c r="QGJ52" s="1847"/>
      <c r="QGK52" s="1847">
        <f t="shared" ref="QGK52" si="22215">-QGK51*$C$52</f>
        <v>-1.2720235231791277E+66</v>
      </c>
      <c r="QGL52" s="1847"/>
      <c r="QGM52" s="1847">
        <f t="shared" ref="QGM52" si="22216">-QGM51*$C$52</f>
        <v>-1.3038241112586057E+66</v>
      </c>
      <c r="QGN52" s="1847"/>
      <c r="QGO52" s="1847">
        <f t="shared" ref="QGO52" si="22217">-QGO51*$C$52</f>
        <v>-1.3364197140400707E+66</v>
      </c>
      <c r="QGP52" s="1847"/>
      <c r="QGQ52" s="1847">
        <f t="shared" ref="QGQ52" si="22218">-QGQ51*$C$52</f>
        <v>-1.3698302068910724E+66</v>
      </c>
      <c r="QGR52" s="1847"/>
      <c r="QGS52" s="1847">
        <f t="shared" ref="QGS52" si="22219">-QGS51*$C$52</f>
        <v>-1.4040759620633491E+66</v>
      </c>
      <c r="QGT52" s="1847"/>
      <c r="QGU52" s="1847">
        <f t="shared" ref="QGU52" si="22220">-QGU51*$C$52</f>
        <v>-1.4391778611149328E+66</v>
      </c>
      <c r="QGV52" s="1847"/>
      <c r="QGW52" s="1847">
        <f t="shared" ref="QGW52" si="22221">-QGW51*$C$52</f>
        <v>-1.4751573076428059E+66</v>
      </c>
      <c r="QGX52" s="1847"/>
      <c r="QGY52" s="1847">
        <f t="shared" ref="QGY52" si="22222">-QGY51*$C$52</f>
        <v>-1.512036240333876E+66</v>
      </c>
      <c r="QGZ52" s="1847"/>
      <c r="QHA52" s="1847">
        <f t="shared" ref="QHA52" si="22223">-QHA51*$C$52</f>
        <v>-1.5498371463422228E+66</v>
      </c>
      <c r="QHB52" s="1847"/>
      <c r="QHC52" s="1847">
        <f t="shared" ref="QHC52" si="22224">-QHC51*$C$52</f>
        <v>-1.5885830750007783E+66</v>
      </c>
      <c r="QHD52" s="1847"/>
      <c r="QHE52" s="1847">
        <f t="shared" ref="QHE52" si="22225">-QHE51*$C$52</f>
        <v>-1.6282976518757976E+66</v>
      </c>
      <c r="QHF52" s="1847"/>
      <c r="QHG52" s="1847">
        <f t="shared" ref="QHG52" si="22226">-QHG51*$C$52</f>
        <v>-1.6690050931726923E+66</v>
      </c>
      <c r="QHH52" s="1847"/>
      <c r="QHI52" s="1847">
        <f t="shared" ref="QHI52" si="22227">-QHI51*$C$52</f>
        <v>-1.7107302205020094E+66</v>
      </c>
      <c r="QHJ52" s="1847"/>
      <c r="QHK52" s="1847">
        <f t="shared" ref="QHK52" si="22228">-QHK51*$C$52</f>
        <v>-1.7534984760145595E+66</v>
      </c>
      <c r="QHL52" s="1847"/>
      <c r="QHM52" s="1847">
        <f t="shared" ref="QHM52" si="22229">-QHM51*$C$52</f>
        <v>-1.7973359379149235E+66</v>
      </c>
      <c r="QHN52" s="1847"/>
      <c r="QHO52" s="1847">
        <f t="shared" ref="QHO52" si="22230">-QHO51*$C$52</f>
        <v>-1.8422693363627963E+66</v>
      </c>
      <c r="QHP52" s="1847"/>
      <c r="QHQ52" s="1847">
        <f t="shared" ref="QHQ52" si="22231">-QHQ51*$C$52</f>
        <v>-1.8883260697718661E+66</v>
      </c>
      <c r="QHR52" s="1847"/>
      <c r="QHS52" s="1847">
        <f t="shared" ref="QHS52" si="22232">-QHS51*$C$52</f>
        <v>-1.9355342215161626E+66</v>
      </c>
      <c r="QHT52" s="1847"/>
      <c r="QHU52" s="1847">
        <f t="shared" ref="QHU52" si="22233">-QHU51*$C$52</f>
        <v>-1.9839225770540666E+66</v>
      </c>
      <c r="QHV52" s="1847"/>
      <c r="QHW52" s="1847">
        <f t="shared" ref="QHW52" si="22234">-QHW51*$C$52</f>
        <v>-2.0335206414804179E+66</v>
      </c>
      <c r="QHX52" s="1847"/>
      <c r="QHY52" s="1847">
        <f t="shared" ref="QHY52" si="22235">-QHY51*$C$52</f>
        <v>-2.0843586575174282E+66</v>
      </c>
      <c r="QHZ52" s="1847"/>
      <c r="QIA52" s="1847">
        <f t="shared" ref="QIA52" si="22236">-QIA51*$C$52</f>
        <v>-2.1364676239553638E+66</v>
      </c>
      <c r="QIB52" s="1847"/>
      <c r="QIC52" s="1847">
        <f t="shared" ref="QIC52" si="22237">-QIC51*$C$52</f>
        <v>-2.1898793145542477E+66</v>
      </c>
      <c r="QID52" s="1847"/>
      <c r="QIE52" s="1847">
        <f t="shared" ref="QIE52" si="22238">-QIE51*$C$52</f>
        <v>-2.2446262974181035E+66</v>
      </c>
      <c r="QIF52" s="1847"/>
      <c r="QIG52" s="1847">
        <f t="shared" ref="QIG52" si="22239">-QIG51*$C$52</f>
        <v>-2.300741954853556E+66</v>
      </c>
      <c r="QIH52" s="1847"/>
      <c r="QII52" s="1847">
        <f t="shared" ref="QII52" si="22240">-QII51*$C$52</f>
        <v>-2.3582605037248945E+66</v>
      </c>
      <c r="QIJ52" s="1847"/>
      <c r="QIK52" s="1847">
        <f t="shared" ref="QIK52" si="22241">-QIK51*$C$52</f>
        <v>-2.4172170163180167E+66</v>
      </c>
      <c r="QIL52" s="1847"/>
      <c r="QIM52" s="1847">
        <f t="shared" ref="QIM52" si="22242">-QIM51*$C$52</f>
        <v>-2.4776474417259669E+66</v>
      </c>
      <c r="QIN52" s="1847"/>
      <c r="QIO52" s="1847">
        <f t="shared" ref="QIO52" si="22243">-QIO51*$C$52</f>
        <v>-2.5395886277691159E+66</v>
      </c>
      <c r="QIP52" s="1847"/>
      <c r="QIQ52" s="1847">
        <f t="shared" ref="QIQ52" si="22244">-QIQ51*$C$52</f>
        <v>-2.6030783434633434E+66</v>
      </c>
      <c r="QIR52" s="1847"/>
      <c r="QIS52" s="1847">
        <f t="shared" ref="QIS52" si="22245">-QIS51*$C$52</f>
        <v>-2.6681553020499267E+66</v>
      </c>
      <c r="QIT52" s="1847"/>
      <c r="QIU52" s="1847">
        <f t="shared" ref="QIU52" si="22246">-QIU51*$C$52</f>
        <v>-2.7348591846011746E+66</v>
      </c>
      <c r="QIV52" s="1847"/>
      <c r="QIW52" s="1847">
        <f t="shared" ref="QIW52" si="22247">-QIW51*$C$52</f>
        <v>-2.8032306642162038E+66</v>
      </c>
      <c r="QIX52" s="1847"/>
      <c r="QIY52" s="1847">
        <f t="shared" ref="QIY52" si="22248">-QIY51*$C$52</f>
        <v>-2.8733114308216088E+66</v>
      </c>
      <c r="QIZ52" s="1847"/>
      <c r="QJA52" s="1847">
        <f t="shared" ref="QJA52" si="22249">-QJA51*$C$52</f>
        <v>-2.9451442165921487E+66</v>
      </c>
      <c r="QJB52" s="1847"/>
      <c r="QJC52" s="1847">
        <f t="shared" ref="QJC52" si="22250">-QJC51*$C$52</f>
        <v>-3.0187728220069522E+66</v>
      </c>
      <c r="QJD52" s="1847"/>
      <c r="QJE52" s="1847">
        <f t="shared" ref="QJE52" si="22251">-QJE51*$C$52</f>
        <v>-3.0942421425571259E+66</v>
      </c>
      <c r="QJF52" s="1847"/>
      <c r="QJG52" s="1847">
        <f t="shared" ref="QJG52" si="22252">-QJG51*$C$52</f>
        <v>-3.1715981961210538E+66</v>
      </c>
      <c r="QJH52" s="1847"/>
      <c r="QJI52" s="1847">
        <f t="shared" ref="QJI52" si="22253">-QJI51*$C$52</f>
        <v>-3.25088815102408E+66</v>
      </c>
      <c r="QJJ52" s="1847"/>
      <c r="QJK52" s="1847">
        <f t="shared" ref="QJK52" si="22254">-QJK51*$C$52</f>
        <v>-3.3321603547996817E+66</v>
      </c>
      <c r="QJL52" s="1847"/>
      <c r="QJM52" s="1847">
        <f t="shared" ref="QJM52" si="22255">-QJM51*$C$52</f>
        <v>-3.4154643636696734E+66</v>
      </c>
      <c r="QJN52" s="1847"/>
      <c r="QJO52" s="1847">
        <f t="shared" ref="QJO52" si="22256">-QJO51*$C$52</f>
        <v>-3.5008509727614148E+66</v>
      </c>
      <c r="QJP52" s="1847"/>
      <c r="QJQ52" s="1847">
        <f t="shared" ref="QJQ52" si="22257">-QJQ51*$C$52</f>
        <v>-3.5883722470804502E+66</v>
      </c>
      <c r="QJR52" s="1847"/>
      <c r="QJS52" s="1847">
        <f t="shared" ref="QJS52" si="22258">-QJS51*$C$52</f>
        <v>-3.6780815532574608E+66</v>
      </c>
      <c r="QJT52" s="1847"/>
      <c r="QJU52" s="1847">
        <f t="shared" ref="QJU52" si="22259">-QJU51*$C$52</f>
        <v>-3.7700335920888971E+66</v>
      </c>
      <c r="QJV52" s="1847"/>
      <c r="QJW52" s="1847">
        <f t="shared" ref="QJW52" si="22260">-QJW51*$C$52</f>
        <v>-3.8642844318911191E+66</v>
      </c>
      <c r="QJX52" s="1847"/>
      <c r="QJY52" s="1847">
        <f t="shared" ref="QJY52" si="22261">-QJY51*$C$52</f>
        <v>-3.9608915426883966E+66</v>
      </c>
      <c r="QJZ52" s="1847"/>
      <c r="QKA52" s="1847">
        <f t="shared" ref="QKA52" si="22262">-QKA51*$C$52</f>
        <v>-4.0599138312556063E+66</v>
      </c>
      <c r="QKB52" s="1847"/>
      <c r="QKC52" s="1847">
        <f t="shared" ref="QKC52" si="22263">-QKC51*$C$52</f>
        <v>-4.1614116770369959E+66</v>
      </c>
      <c r="QKD52" s="1847"/>
      <c r="QKE52" s="1847">
        <f t="shared" ref="QKE52" si="22264">-QKE51*$C$52</f>
        <v>-4.2654469689629202E+66</v>
      </c>
      <c r="QKF52" s="1847"/>
      <c r="QKG52" s="1847">
        <f t="shared" ref="QKG52" si="22265">-QKG51*$C$52</f>
        <v>-4.3720831431869927E+66</v>
      </c>
      <c r="QKH52" s="1847"/>
      <c r="QKI52" s="1847">
        <f t="shared" ref="QKI52" si="22266">-QKI51*$C$52</f>
        <v>-4.4813852217666671E+66</v>
      </c>
      <c r="QKJ52" s="1847"/>
      <c r="QKK52" s="1847">
        <f t="shared" ref="QKK52" si="22267">-QKK51*$C$52</f>
        <v>-4.5934198523108331E+66</v>
      </c>
      <c r="QKL52" s="1847"/>
      <c r="QKM52" s="1847">
        <f t="shared" ref="QKM52" si="22268">-QKM51*$C$52</f>
        <v>-4.7082553486186038E+66</v>
      </c>
      <c r="QKN52" s="1847"/>
      <c r="QKO52" s="1847">
        <f t="shared" ref="QKO52" si="22269">-QKO51*$C$52</f>
        <v>-4.8259617323340682E+66</v>
      </c>
      <c r="QKP52" s="1847"/>
      <c r="QKQ52" s="1847">
        <f t="shared" ref="QKQ52" si="22270">-QKQ51*$C$52</f>
        <v>-4.9466107756424194E+66</v>
      </c>
      <c r="QKR52" s="1847"/>
      <c r="QKS52" s="1847">
        <f t="shared" ref="QKS52" si="22271">-QKS51*$C$52</f>
        <v>-5.0702760450334794E+66</v>
      </c>
      <c r="QKT52" s="1847"/>
      <c r="QKU52" s="1847">
        <f t="shared" ref="QKU52" si="22272">-QKU51*$C$52</f>
        <v>-5.1970329461593161E+66</v>
      </c>
      <c r="QKV52" s="1847"/>
      <c r="QKW52" s="1847">
        <f t="shared" ref="QKW52" si="22273">-QKW51*$C$52</f>
        <v>-5.3269587698132985E+66</v>
      </c>
      <c r="QKX52" s="1847"/>
      <c r="QKY52" s="1847">
        <f t="shared" ref="QKY52" si="22274">-QKY51*$C$52</f>
        <v>-5.4601327390586302E+66</v>
      </c>
      <c r="QKZ52" s="1847"/>
      <c r="QLA52" s="1847">
        <f t="shared" ref="QLA52" si="22275">-QLA51*$C$52</f>
        <v>-5.5966360575350954E+66</v>
      </c>
      <c r="QLB52" s="1847"/>
      <c r="QLC52" s="1847">
        <f t="shared" ref="QLC52" si="22276">-QLC51*$C$52</f>
        <v>-5.7365519589734724E+66</v>
      </c>
      <c r="QLD52" s="1847"/>
      <c r="QLE52" s="1847">
        <f t="shared" ref="QLE52" si="22277">-QLE51*$C$52</f>
        <v>-5.8799657579478086E+66</v>
      </c>
      <c r="QLF52" s="1847"/>
      <c r="QLG52" s="1847">
        <f t="shared" ref="QLG52" si="22278">-QLG51*$C$52</f>
        <v>-6.0269649018965033E+66</v>
      </c>
      <c r="QLH52" s="1847"/>
      <c r="QLI52" s="1847">
        <f t="shared" ref="QLI52" si="22279">-QLI51*$C$52</f>
        <v>-6.1776390244439154E+66</v>
      </c>
      <c r="QLJ52" s="1847"/>
      <c r="QLK52" s="1847">
        <f t="shared" ref="QLK52" si="22280">-QLK51*$C$52</f>
        <v>-6.3320800000550126E+66</v>
      </c>
      <c r="QLL52" s="1847"/>
      <c r="QLM52" s="1847">
        <f t="shared" ref="QLM52" si="22281">-QLM51*$C$52</f>
        <v>-6.4903820000563877E+66</v>
      </c>
      <c r="QLN52" s="1847"/>
      <c r="QLO52" s="1847">
        <f t="shared" ref="QLO52" si="22282">-QLO51*$C$52</f>
        <v>-6.6526415500577967E+66</v>
      </c>
      <c r="QLP52" s="1847"/>
      <c r="QLQ52" s="1847">
        <f t="shared" ref="QLQ52" si="22283">-QLQ51*$C$52</f>
        <v>-6.8189575888092408E+66</v>
      </c>
      <c r="QLR52" s="1847"/>
      <c r="QLS52" s="1847">
        <f t="shared" ref="QLS52" si="22284">-QLS51*$C$52</f>
        <v>-6.9894315285294712E+66</v>
      </c>
      <c r="QLT52" s="1847"/>
      <c r="QLU52" s="1847">
        <f t="shared" ref="QLU52" si="22285">-QLU51*$C$52</f>
        <v>-7.1641673167427068E+66</v>
      </c>
      <c r="QLV52" s="1847"/>
      <c r="QLW52" s="1847">
        <f t="shared" ref="QLW52" si="22286">-QLW51*$C$52</f>
        <v>-7.3432714996612741E+66</v>
      </c>
      <c r="QLX52" s="1847"/>
      <c r="QLY52" s="1847">
        <f t="shared" ref="QLY52" si="22287">-QLY51*$C$52</f>
        <v>-7.5268532871528047E+66</v>
      </c>
      <c r="QLZ52" s="1847"/>
      <c r="QMA52" s="1847">
        <f t="shared" ref="QMA52" si="22288">-QMA51*$C$52</f>
        <v>-7.715024619331624E+66</v>
      </c>
      <c r="QMB52" s="1847"/>
      <c r="QMC52" s="1847">
        <f t="shared" ref="QMC52" si="22289">-QMC51*$C$52</f>
        <v>-7.9079002348149134E+66</v>
      </c>
      <c r="QMD52" s="1847"/>
      <c r="QME52" s="1847">
        <f t="shared" ref="QME52" si="22290">-QME51*$C$52</f>
        <v>-8.1055977406852858E+66</v>
      </c>
      <c r="QMF52" s="1847"/>
      <c r="QMG52" s="1847">
        <f t="shared" ref="QMG52" si="22291">-QMG51*$C$52</f>
        <v>-8.308237684202417E+66</v>
      </c>
      <c r="QMH52" s="1847"/>
      <c r="QMI52" s="1847">
        <f t="shared" ref="QMI52" si="22292">-QMI51*$C$52</f>
        <v>-8.5159436263074766E+66</v>
      </c>
      <c r="QMJ52" s="1847"/>
      <c r="QMK52" s="1847">
        <f t="shared" ref="QMK52" si="22293">-QMK51*$C$52</f>
        <v>-8.7288422169651629E+66</v>
      </c>
      <c r="QML52" s="1847"/>
      <c r="QMM52" s="1847">
        <f t="shared" ref="QMM52" si="22294">-QMM51*$C$52</f>
        <v>-8.9470632723892915E+66</v>
      </c>
      <c r="QMN52" s="1847"/>
      <c r="QMO52" s="1847">
        <f t="shared" ref="QMO52" si="22295">-QMO51*$C$52</f>
        <v>-9.1707398541990229E+66</v>
      </c>
      <c r="QMP52" s="1847"/>
      <c r="QMQ52" s="1847">
        <f t="shared" ref="QMQ52" si="22296">-QMQ51*$C$52</f>
        <v>-9.400008350553997E+66</v>
      </c>
      <c r="QMR52" s="1847"/>
      <c r="QMS52" s="1847">
        <f t="shared" ref="QMS52" si="22297">-QMS51*$C$52</f>
        <v>-9.6350085593178466E+66</v>
      </c>
      <c r="QMT52" s="1847"/>
      <c r="QMU52" s="1847">
        <f t="shared" ref="QMU52" si="22298">-QMU51*$C$52</f>
        <v>-9.8758837733007925E+66</v>
      </c>
      <c r="QMV52" s="1847"/>
      <c r="QMW52" s="1847">
        <f t="shared" ref="QMW52" si="22299">-QMW51*$C$52</f>
        <v>-1.0122780867633311E+67</v>
      </c>
      <c r="QMX52" s="1847"/>
      <c r="QMY52" s="1847">
        <f t="shared" ref="QMY52" si="22300">-QMY51*$C$52</f>
        <v>-1.0375850389324144E+67</v>
      </c>
      <c r="QMZ52" s="1847"/>
      <c r="QNA52" s="1847">
        <f t="shared" ref="QNA52" si="22301">-QNA51*$C$52</f>
        <v>-1.0635246649057247E+67</v>
      </c>
      <c r="QNB52" s="1847"/>
      <c r="QNC52" s="1847">
        <f t="shared" ref="QNC52" si="22302">-QNC51*$C$52</f>
        <v>-1.0901127815283677E+67</v>
      </c>
      <c r="QND52" s="1847"/>
      <c r="QNE52" s="1847">
        <f t="shared" ref="QNE52" si="22303">-QNE51*$C$52</f>
        <v>-1.1173656010665768E+67</v>
      </c>
      <c r="QNF52" s="1847"/>
      <c r="QNG52" s="1847">
        <f t="shared" ref="QNG52" si="22304">-QNG51*$C$52</f>
        <v>-1.1452997410932412E+67</v>
      </c>
      <c r="QNH52" s="1847"/>
      <c r="QNI52" s="1847">
        <f t="shared" ref="QNI52" si="22305">-QNI51*$C$52</f>
        <v>-1.1739322346205721E+67</v>
      </c>
      <c r="QNJ52" s="1847"/>
      <c r="QNK52" s="1847">
        <f t="shared" ref="QNK52" si="22306">-QNK51*$C$52</f>
        <v>-1.2032805404860862E+67</v>
      </c>
      <c r="QNL52" s="1847"/>
      <c r="QNM52" s="1847">
        <f t="shared" ref="QNM52" si="22307">-QNM51*$C$52</f>
        <v>-1.2333625539982382E+67</v>
      </c>
      <c r="QNN52" s="1847"/>
      <c r="QNO52" s="1847">
        <f t="shared" ref="QNO52" si="22308">-QNO51*$C$52</f>
        <v>-1.2641966178481941E+67</v>
      </c>
      <c r="QNP52" s="1847"/>
      <c r="QNQ52" s="1847">
        <f t="shared" ref="QNQ52" si="22309">-QNQ51*$C$52</f>
        <v>-1.2958015332943988E+67</v>
      </c>
      <c r="QNR52" s="1847"/>
      <c r="QNS52" s="1847">
        <f t="shared" ref="QNS52" si="22310">-QNS51*$C$52</f>
        <v>-1.3281965716267586E+67</v>
      </c>
      <c r="QNT52" s="1847"/>
      <c r="QNU52" s="1847">
        <f t="shared" ref="QNU52" si="22311">-QNU51*$C$52</f>
        <v>-1.3614014859174275E+67</v>
      </c>
      <c r="QNV52" s="1847"/>
      <c r="QNW52" s="1847">
        <f t="shared" ref="QNW52" si="22312">-QNW51*$C$52</f>
        <v>-1.3954365230653631E+67</v>
      </c>
      <c r="QNX52" s="1847"/>
      <c r="QNY52" s="1847">
        <f t="shared" ref="QNY52" si="22313">-QNY51*$C$52</f>
        <v>-1.4303224361419971E+67</v>
      </c>
      <c r="QNZ52" s="1847"/>
      <c r="QOA52" s="1847">
        <f t="shared" ref="QOA52" si="22314">-QOA51*$C$52</f>
        <v>-1.4660804970455469E+67</v>
      </c>
      <c r="QOB52" s="1847"/>
      <c r="QOC52" s="1847">
        <f t="shared" ref="QOC52" si="22315">-QOC51*$C$52</f>
        <v>-1.5027325094716855E+67</v>
      </c>
      <c r="QOD52" s="1847"/>
      <c r="QOE52" s="1847">
        <f t="shared" ref="QOE52" si="22316">-QOE51*$C$52</f>
        <v>-1.5403008222084775E+67</v>
      </c>
      <c r="QOF52" s="1847"/>
      <c r="QOG52" s="1847">
        <f t="shared" ref="QOG52" si="22317">-QOG51*$C$52</f>
        <v>-1.5788083427636893E+67</v>
      </c>
      <c r="QOH52" s="1847"/>
      <c r="QOI52" s="1847">
        <f t="shared" ref="QOI52" si="22318">-QOI51*$C$52</f>
        <v>-1.6182785513327815E+67</v>
      </c>
      <c r="QOJ52" s="1847"/>
      <c r="QOK52" s="1847">
        <f t="shared" ref="QOK52" si="22319">-QOK51*$C$52</f>
        <v>-1.658735515116101E+67</v>
      </c>
      <c r="QOL52" s="1847"/>
      <c r="QOM52" s="1847">
        <f t="shared" ref="QOM52" si="22320">-QOM51*$C$52</f>
        <v>-1.7002039029940035E+67</v>
      </c>
      <c r="QON52" s="1847"/>
      <c r="QOO52" s="1847">
        <f t="shared" ref="QOO52" si="22321">-QOO51*$C$52</f>
        <v>-1.7427090005688533E+67</v>
      </c>
      <c r="QOP52" s="1847"/>
      <c r="QOQ52" s="1847">
        <f t="shared" ref="QOQ52" si="22322">-QOQ51*$C$52</f>
        <v>-1.7862767255830744E+67</v>
      </c>
      <c r="QOR52" s="1847"/>
      <c r="QOS52" s="1847">
        <f t="shared" ref="QOS52" si="22323">-QOS51*$C$52</f>
        <v>-1.8309336437226512E+67</v>
      </c>
      <c r="QOT52" s="1847"/>
      <c r="QOU52" s="1847">
        <f t="shared" ref="QOU52" si="22324">-QOU51*$C$52</f>
        <v>-1.8767069848157173E+67</v>
      </c>
      <c r="QOV52" s="1847"/>
      <c r="QOW52" s="1847">
        <f t="shared" ref="QOW52" si="22325">-QOW51*$C$52</f>
        <v>-1.9236246594361102E+67</v>
      </c>
      <c r="QOX52" s="1847"/>
      <c r="QOY52" s="1847">
        <f t="shared" ref="QOY52" si="22326">-QOY51*$C$52</f>
        <v>-1.9717152759220128E+67</v>
      </c>
      <c r="QOZ52" s="1847"/>
      <c r="QPA52" s="1847">
        <f t="shared" ref="QPA52" si="22327">-QPA51*$C$52</f>
        <v>-2.021008157820063E+67</v>
      </c>
      <c r="QPB52" s="1847"/>
      <c r="QPC52" s="1847">
        <f t="shared" ref="QPC52" si="22328">-QPC51*$C$52</f>
        <v>-2.0715333617655645E+67</v>
      </c>
      <c r="QPD52" s="1847"/>
      <c r="QPE52" s="1847">
        <f t="shared" ref="QPE52" si="22329">-QPE51*$C$52</f>
        <v>-2.1233216958097034E+67</v>
      </c>
      <c r="QPF52" s="1847"/>
      <c r="QPG52" s="1847">
        <f t="shared" ref="QPG52" si="22330">-QPG51*$C$52</f>
        <v>-2.1764047382049459E+67</v>
      </c>
      <c r="QPH52" s="1847"/>
      <c r="QPI52" s="1847">
        <f t="shared" ref="QPI52" si="22331">-QPI51*$C$52</f>
        <v>-2.2308148566600695E+67</v>
      </c>
      <c r="QPJ52" s="1847"/>
      <c r="QPK52" s="1847">
        <f t="shared" ref="QPK52" si="22332">-QPK51*$C$52</f>
        <v>-2.2865852280765711E+67</v>
      </c>
      <c r="QPL52" s="1847"/>
      <c r="QPM52" s="1847">
        <f t="shared" ref="QPM52" si="22333">-QPM51*$C$52</f>
        <v>-2.3437498587784852E+67</v>
      </c>
      <c r="QPN52" s="1847"/>
      <c r="QPO52" s="1847">
        <f t="shared" ref="QPO52" si="22334">-QPO51*$C$52</f>
        <v>-2.4023436052479472E+67</v>
      </c>
      <c r="QPP52" s="1847"/>
      <c r="QPQ52" s="1847">
        <f t="shared" ref="QPQ52" si="22335">-QPQ51*$C$52</f>
        <v>-2.4624021953791455E+67</v>
      </c>
      <c r="QPR52" s="1847"/>
      <c r="QPS52" s="1847">
        <f t="shared" ref="QPS52" si="22336">-QPS51*$C$52</f>
        <v>-2.523962250263624E+67</v>
      </c>
      <c r="QPT52" s="1847"/>
      <c r="QPU52" s="1847">
        <f t="shared" ref="QPU52" si="22337">-QPU51*$C$52</f>
        <v>-2.5870613065202143E+67</v>
      </c>
      <c r="QPV52" s="1847"/>
      <c r="QPW52" s="1847">
        <f t="shared" ref="QPW52" si="22338">-QPW51*$C$52</f>
        <v>-2.6517378391832196E+67</v>
      </c>
      <c r="QPX52" s="1847"/>
      <c r="QPY52" s="1847">
        <f t="shared" ref="QPY52" si="22339">-QPY51*$C$52</f>
        <v>-2.7180312851627999E+67</v>
      </c>
      <c r="QPZ52" s="1847"/>
      <c r="QQA52" s="1847">
        <f t="shared" ref="QQA52" si="22340">-QQA51*$C$52</f>
        <v>-2.7859820672918695E+67</v>
      </c>
      <c r="QQB52" s="1847"/>
      <c r="QQC52" s="1847">
        <f t="shared" ref="QQC52" si="22341">-QQC51*$C$52</f>
        <v>-2.8556316189741658E+67</v>
      </c>
      <c r="QQD52" s="1847"/>
      <c r="QQE52" s="1847">
        <f t="shared" ref="QQE52" si="22342">-QQE51*$C$52</f>
        <v>-2.9270224094485194E+67</v>
      </c>
      <c r="QQF52" s="1847"/>
      <c r="QQG52" s="1847">
        <f t="shared" ref="QQG52" si="22343">-QQG51*$C$52</f>
        <v>-3.0001979696847319E+67</v>
      </c>
      <c r="QQH52" s="1847"/>
      <c r="QQI52" s="1847">
        <f t="shared" ref="QQI52" si="22344">-QQI51*$C$52</f>
        <v>-3.0752029189268497E+67</v>
      </c>
      <c r="QQJ52" s="1847"/>
      <c r="QQK52" s="1847">
        <f t="shared" ref="QQK52" si="22345">-QQK51*$C$52</f>
        <v>-3.1520829919000209E+67</v>
      </c>
      <c r="QQL52" s="1847"/>
      <c r="QQM52" s="1847">
        <f t="shared" ref="QQM52" si="22346">-QQM51*$C$52</f>
        <v>-3.2308850666975213E+67</v>
      </c>
      <c r="QQN52" s="1847"/>
      <c r="QQO52" s="1847">
        <f t="shared" ref="QQO52" si="22347">-QQO51*$C$52</f>
        <v>-3.3116571933649589E+67</v>
      </c>
      <c r="QQP52" s="1847"/>
      <c r="QQQ52" s="1847">
        <f t="shared" ref="QQQ52" si="22348">-QQQ51*$C$52</f>
        <v>-3.3944486231990827E+67</v>
      </c>
      <c r="QQR52" s="1847"/>
      <c r="QQS52" s="1847">
        <f t="shared" ref="QQS52" si="22349">-QQS51*$C$52</f>
        <v>-3.4793098387790594E+67</v>
      </c>
      <c r="QQT52" s="1847"/>
      <c r="QQU52" s="1847">
        <f t="shared" ref="QQU52" si="22350">-QQU51*$C$52</f>
        <v>-3.5662925847485354E+67</v>
      </c>
      <c r="QQV52" s="1847"/>
      <c r="QQW52" s="1847">
        <f t="shared" ref="QQW52" si="22351">-QQW51*$C$52</f>
        <v>-3.6554498993672485E+67</v>
      </c>
      <c r="QQX52" s="1847"/>
      <c r="QQY52" s="1847">
        <f t="shared" ref="QQY52" si="22352">-QQY51*$C$52</f>
        <v>-3.7468361468514294E+67</v>
      </c>
      <c r="QQZ52" s="1847"/>
      <c r="QRA52" s="1847">
        <f t="shared" ref="QRA52" si="22353">-QRA51*$C$52</f>
        <v>-3.8405070505227149E+67</v>
      </c>
      <c r="QRB52" s="1847"/>
      <c r="QRC52" s="1847">
        <f t="shared" ref="QRC52" si="22354">-QRC51*$C$52</f>
        <v>-3.9365197267857825E+67</v>
      </c>
      <c r="QRD52" s="1847"/>
      <c r="QRE52" s="1847">
        <f t="shared" ref="QRE52" si="22355">-QRE51*$C$52</f>
        <v>-4.0349327199554268E+67</v>
      </c>
      <c r="QRF52" s="1847"/>
      <c r="QRG52" s="1847">
        <f t="shared" ref="QRG52" si="22356">-QRG51*$C$52</f>
        <v>-4.1358060379543119E+67</v>
      </c>
      <c r="QRH52" s="1847"/>
      <c r="QRI52" s="1847">
        <f t="shared" ref="QRI52" si="22357">-QRI51*$C$52</f>
        <v>-4.2392011889031693E+67</v>
      </c>
      <c r="QRJ52" s="1847"/>
      <c r="QRK52" s="1847">
        <f t="shared" ref="QRK52" si="22358">-QRK51*$C$52</f>
        <v>-4.345181218625748E+67</v>
      </c>
      <c r="QRL52" s="1847"/>
      <c r="QRM52" s="1847">
        <f t="shared" ref="QRM52" si="22359">-QRM51*$C$52</f>
        <v>-4.4538107490913912E+67</v>
      </c>
      <c r="QRN52" s="1847"/>
      <c r="QRO52" s="1847">
        <f t="shared" ref="QRO52" si="22360">-QRO51*$C$52</f>
        <v>-4.5651560178186754E+67</v>
      </c>
      <c r="QRP52" s="1847"/>
      <c r="QRQ52" s="1847">
        <f t="shared" ref="QRQ52" si="22361">-QRQ51*$C$52</f>
        <v>-4.6792849182641421E+67</v>
      </c>
      <c r="QRR52" s="1847"/>
      <c r="QRS52" s="1847">
        <f t="shared" ref="QRS52" si="22362">-QRS51*$C$52</f>
        <v>-4.7962670412207453E+67</v>
      </c>
      <c r="QRT52" s="1847"/>
      <c r="QRU52" s="1847">
        <f t="shared" ref="QRU52" si="22363">-QRU51*$C$52</f>
        <v>-4.9161737172512637E+67</v>
      </c>
      <c r="QRV52" s="1847"/>
      <c r="QRW52" s="1847">
        <f t="shared" ref="QRW52" si="22364">-QRW51*$C$52</f>
        <v>-5.0390780601825446E+67</v>
      </c>
      <c r="QRX52" s="1847"/>
      <c r="QRY52" s="1847">
        <f t="shared" ref="QRY52" si="22365">-QRY51*$C$52</f>
        <v>-5.1650550116871076E+67</v>
      </c>
      <c r="QRZ52" s="1847"/>
      <c r="QSA52" s="1847">
        <f t="shared" ref="QSA52" si="22366">-QSA51*$C$52</f>
        <v>-5.2941813869792851E+67</v>
      </c>
      <c r="QSB52" s="1847"/>
      <c r="QSC52" s="1847">
        <f t="shared" ref="QSC52" si="22367">-QSC51*$C$52</f>
        <v>-5.4265359216537663E+67</v>
      </c>
      <c r="QSD52" s="1847"/>
      <c r="QSE52" s="1847">
        <f t="shared" ref="QSE52" si="22368">-QSE51*$C$52</f>
        <v>-5.5621993196951095E+67</v>
      </c>
      <c r="QSF52" s="1847"/>
      <c r="QSG52" s="1847">
        <f t="shared" ref="QSG52" si="22369">-QSG51*$C$52</f>
        <v>-5.7012543026874866E+67</v>
      </c>
      <c r="QSH52" s="1847"/>
      <c r="QSI52" s="1847">
        <f t="shared" ref="QSI52" si="22370">-QSI51*$C$52</f>
        <v>-5.8437856602546727E+67</v>
      </c>
      <c r="QSJ52" s="1847"/>
      <c r="QSK52" s="1847">
        <f t="shared" ref="QSK52" si="22371">-QSK51*$C$52</f>
        <v>-5.9898803017610387E+67</v>
      </c>
      <c r="QSL52" s="1847"/>
      <c r="QSM52" s="1847">
        <f t="shared" ref="QSM52" si="22372">-QSM51*$C$52</f>
        <v>-6.1396273093050641E+67</v>
      </c>
      <c r="QSN52" s="1847"/>
      <c r="QSO52" s="1847">
        <f t="shared" ref="QSO52" si="22373">-QSO51*$C$52</f>
        <v>-6.2931179920376906E+67</v>
      </c>
      <c r="QSP52" s="1847"/>
      <c r="QSQ52" s="1847">
        <f t="shared" ref="QSQ52" si="22374">-QSQ51*$C$52</f>
        <v>-6.4504459418386323E+67</v>
      </c>
      <c r="QSR52" s="1847"/>
      <c r="QSS52" s="1847">
        <f t="shared" ref="QSS52" si="22375">-QSS51*$C$52</f>
        <v>-6.6117070903845978E+67</v>
      </c>
      <c r="QST52" s="1847"/>
      <c r="QSU52" s="1847">
        <f t="shared" ref="QSU52" si="22376">-QSU51*$C$52</f>
        <v>-6.7769997676442125E+67</v>
      </c>
      <c r="QSV52" s="1847"/>
      <c r="QSW52" s="1847">
        <f t="shared" ref="QSW52" si="22377">-QSW51*$C$52</f>
        <v>-6.9464247618353166E+67</v>
      </c>
      <c r="QSX52" s="1847"/>
      <c r="QSY52" s="1847">
        <f t="shared" ref="QSY52" si="22378">-QSY51*$C$52</f>
        <v>-7.1200853808811988E+67</v>
      </c>
      <c r="QSZ52" s="1847"/>
      <c r="QTA52" s="1847">
        <f t="shared" ref="QTA52" si="22379">-QTA51*$C$52</f>
        <v>-7.2980875154032285E+67</v>
      </c>
      <c r="QTB52" s="1847"/>
      <c r="QTC52" s="1847">
        <f t="shared" ref="QTC52" si="22380">-QTC51*$C$52</f>
        <v>-7.4805397032883082E+67</v>
      </c>
      <c r="QTD52" s="1847"/>
      <c r="QTE52" s="1847">
        <f t="shared" ref="QTE52" si="22381">-QTE51*$C$52</f>
        <v>-7.6675531958705157E+67</v>
      </c>
      <c r="QTF52" s="1847"/>
      <c r="QTG52" s="1847">
        <f t="shared" ref="QTG52" si="22382">-QTG51*$C$52</f>
        <v>-7.8592420257672777E+67</v>
      </c>
      <c r="QTH52" s="1847"/>
      <c r="QTI52" s="1847">
        <f t="shared" ref="QTI52" si="22383">-QTI51*$C$52</f>
        <v>-8.0557230764114594E+67</v>
      </c>
      <c r="QTJ52" s="1847"/>
      <c r="QTK52" s="1847">
        <f t="shared" ref="QTK52" si="22384">-QTK51*$C$52</f>
        <v>-8.2571161533217449E+67</v>
      </c>
      <c r="QTL52" s="1847"/>
      <c r="QTM52" s="1847">
        <f t="shared" ref="QTM52" si="22385">-QTM51*$C$52</f>
        <v>-8.4635440571547883E+67</v>
      </c>
      <c r="QTN52" s="1847"/>
      <c r="QTO52" s="1847">
        <f t="shared" ref="QTO52" si="22386">-QTO51*$C$52</f>
        <v>-8.6751326585836576E+67</v>
      </c>
      <c r="QTP52" s="1847"/>
      <c r="QTQ52" s="1847">
        <f t="shared" ref="QTQ52" si="22387">-QTQ51*$C$52</f>
        <v>-8.8920109750482481E+67</v>
      </c>
      <c r="QTR52" s="1847"/>
      <c r="QTS52" s="1847">
        <f t="shared" ref="QTS52" si="22388">-QTS51*$C$52</f>
        <v>-9.1143112494244536E+67</v>
      </c>
      <c r="QTT52" s="1847"/>
      <c r="QTU52" s="1847">
        <f t="shared" ref="QTU52" si="22389">-QTU51*$C$52</f>
        <v>-9.3421690306600643E+67</v>
      </c>
      <c r="QTV52" s="1847"/>
      <c r="QTW52" s="1847">
        <f t="shared" ref="QTW52" si="22390">-QTW51*$C$52</f>
        <v>-9.5757232564265654E+67</v>
      </c>
      <c r="QTX52" s="1847"/>
      <c r="QTY52" s="1847">
        <f t="shared" ref="QTY52" si="22391">-QTY51*$C$52</f>
        <v>-9.815116337837229E+67</v>
      </c>
      <c r="QTZ52" s="1847"/>
      <c r="QUA52" s="1847">
        <f t="shared" ref="QUA52" si="22392">-QUA51*$C$52</f>
        <v>-1.0060494246283159E+68</v>
      </c>
      <c r="QUB52" s="1847"/>
      <c r="QUC52" s="1847">
        <f t="shared" ref="QUC52" si="22393">-QUC51*$C$52</f>
        <v>-1.0312006602440237E+68</v>
      </c>
      <c r="QUD52" s="1847"/>
      <c r="QUE52" s="1847">
        <f t="shared" ref="QUE52" si="22394">-QUE51*$C$52</f>
        <v>-1.0569806767501242E+68</v>
      </c>
      <c r="QUF52" s="1847"/>
      <c r="QUG52" s="1847">
        <f t="shared" ref="QUG52" si="22395">-QUG51*$C$52</f>
        <v>-1.0834051936688772E+68</v>
      </c>
      <c r="QUH52" s="1847"/>
      <c r="QUI52" s="1847">
        <f t="shared" ref="QUI52" si="22396">-QUI51*$C$52</f>
        <v>-1.1104903235105991E+68</v>
      </c>
      <c r="QUJ52" s="1847"/>
      <c r="QUK52" s="1847">
        <f t="shared" ref="QUK52" si="22397">-QUK51*$C$52</f>
        <v>-1.1382525815983639E+68</v>
      </c>
      <c r="QUL52" s="1847"/>
      <c r="QUM52" s="1847">
        <f t="shared" ref="QUM52" si="22398">-QUM51*$C$52</f>
        <v>-1.1667088961383229E+68</v>
      </c>
      <c r="QUN52" s="1847"/>
      <c r="QUO52" s="1847">
        <f t="shared" ref="QUO52" si="22399">-QUO51*$C$52</f>
        <v>-1.1958766185417809E+68</v>
      </c>
      <c r="QUP52" s="1847"/>
      <c r="QUQ52" s="1847">
        <f t="shared" ref="QUQ52" si="22400">-QUQ51*$C$52</f>
        <v>-1.2257735340053253E+68</v>
      </c>
      <c r="QUR52" s="1847"/>
      <c r="QUS52" s="1847">
        <f t="shared" ref="QUS52" si="22401">-QUS51*$C$52</f>
        <v>-1.2564178723554583E+68</v>
      </c>
      <c r="QUT52" s="1847"/>
      <c r="QUU52" s="1847">
        <f t="shared" ref="QUU52" si="22402">-QUU51*$C$52</f>
        <v>-1.2878283191643447E+68</v>
      </c>
      <c r="QUV52" s="1847"/>
      <c r="QUW52" s="1847">
        <f t="shared" ref="QUW52" si="22403">-QUW51*$C$52</f>
        <v>-1.3200240271434533E+68</v>
      </c>
      <c r="QUX52" s="1847"/>
      <c r="QUY52" s="1847">
        <f t="shared" ref="QUY52" si="22404">-QUY51*$C$52</f>
        <v>-1.3530246278220395E+68</v>
      </c>
      <c r="QUZ52" s="1847"/>
      <c r="QVA52" s="1847">
        <f t="shared" ref="QVA52" si="22405">-QVA51*$C$52</f>
        <v>-1.3868502435175905E+68</v>
      </c>
      <c r="QVB52" s="1847"/>
      <c r="QVC52" s="1847">
        <f t="shared" ref="QVC52" si="22406">-QVC51*$C$52</f>
        <v>-1.4215214996055301E+68</v>
      </c>
      <c r="QVD52" s="1847"/>
      <c r="QVE52" s="1847">
        <f t="shared" ref="QVE52" si="22407">-QVE51*$C$52</f>
        <v>-1.4570595370956681E+68</v>
      </c>
      <c r="QVF52" s="1847"/>
      <c r="QVG52" s="1847">
        <f t="shared" ref="QVG52" si="22408">-QVG51*$C$52</f>
        <v>-1.4934860255230597E+68</v>
      </c>
      <c r="QVH52" s="1847"/>
      <c r="QVI52" s="1847">
        <f t="shared" ref="QVI52" si="22409">-QVI51*$C$52</f>
        <v>-1.530823176161136E+68</v>
      </c>
      <c r="QVJ52" s="1847"/>
      <c r="QVK52" s="1847">
        <f t="shared" ref="QVK52" si="22410">-QVK51*$C$52</f>
        <v>-1.5690937555651643E+68</v>
      </c>
      <c r="QVL52" s="1847"/>
      <c r="QVM52" s="1847">
        <f t="shared" ref="QVM52" si="22411">-QVM51*$C$52</f>
        <v>-1.6083210994542934E+68</v>
      </c>
      <c r="QVN52" s="1847"/>
      <c r="QVO52" s="1847">
        <f t="shared" ref="QVO52" si="22412">-QVO51*$C$52</f>
        <v>-1.6485291269406506E+68</v>
      </c>
      <c r="QVP52" s="1847"/>
      <c r="QVQ52" s="1847">
        <f t="shared" ref="QVQ52" si="22413">-QVQ51*$C$52</f>
        <v>-1.6897423551141668E+68</v>
      </c>
      <c r="QVR52" s="1847"/>
      <c r="QVS52" s="1847">
        <f t="shared" ref="QVS52" si="22414">-QVS51*$C$52</f>
        <v>-1.7319859139920209E+68</v>
      </c>
      <c r="QVT52" s="1847"/>
      <c r="QVU52" s="1847">
        <f t="shared" ref="QVU52" si="22415">-QVU51*$C$52</f>
        <v>-1.7752855618418214E+68</v>
      </c>
      <c r="QVV52" s="1847"/>
      <c r="QVW52" s="1847">
        <f t="shared" ref="QVW52" si="22416">-QVW51*$C$52</f>
        <v>-1.8196677008878668E+68</v>
      </c>
      <c r="QVX52" s="1847"/>
      <c r="QVY52" s="1847">
        <f t="shared" ref="QVY52" si="22417">-QVY51*$C$52</f>
        <v>-1.8651593934100634E+68</v>
      </c>
      <c r="QVZ52" s="1847"/>
      <c r="QWA52" s="1847">
        <f t="shared" ref="QWA52" si="22418">-QWA51*$C$52</f>
        <v>-1.9117883782453149E+68</v>
      </c>
      <c r="QWB52" s="1847"/>
      <c r="QWC52" s="1847">
        <f t="shared" ref="QWC52" si="22419">-QWC51*$C$52</f>
        <v>-1.9595830877014475E+68</v>
      </c>
      <c r="QWD52" s="1847"/>
      <c r="QWE52" s="1847">
        <f t="shared" ref="QWE52" si="22420">-QWE51*$C$52</f>
        <v>-2.0085726648939836E+68</v>
      </c>
      <c r="QWF52" s="1847"/>
      <c r="QWG52" s="1847">
        <f t="shared" ref="QWG52" si="22421">-QWG51*$C$52</f>
        <v>-2.058786981516333E+68</v>
      </c>
      <c r="QWH52" s="1847"/>
      <c r="QWI52" s="1847">
        <f t="shared" ref="QWI52" si="22422">-QWI51*$C$52</f>
        <v>-2.1102566560542412E+68</v>
      </c>
      <c r="QWJ52" s="1847"/>
      <c r="QWK52" s="1847">
        <f t="shared" ref="QWK52" si="22423">-QWK51*$C$52</f>
        <v>-2.1630130724555973E+68</v>
      </c>
      <c r="QWL52" s="1847"/>
      <c r="QWM52" s="1847">
        <f t="shared" ref="QWM52" si="22424">-QWM51*$C$52</f>
        <v>-2.2170883992669868E+68</v>
      </c>
      <c r="QWN52" s="1847"/>
      <c r="QWO52" s="1847">
        <f t="shared" ref="QWO52" si="22425">-QWO51*$C$52</f>
        <v>-2.2725156092486612E+68</v>
      </c>
      <c r="QWP52" s="1847"/>
      <c r="QWQ52" s="1847">
        <f t="shared" ref="QWQ52" si="22426">-QWQ51*$C$52</f>
        <v>-2.3293284994798775E+68</v>
      </c>
      <c r="QWR52" s="1847"/>
      <c r="QWS52" s="1847">
        <f t="shared" ref="QWS52" si="22427">-QWS51*$C$52</f>
        <v>-2.3875617119668741E+68</v>
      </c>
      <c r="QWT52" s="1847"/>
      <c r="QWU52" s="1847">
        <f t="shared" ref="QWU52" si="22428">-QWU51*$C$52</f>
        <v>-2.4472507547660459E+68</v>
      </c>
      <c r="QWV52" s="1847"/>
      <c r="QWW52" s="1847">
        <f t="shared" ref="QWW52" si="22429">-QWW51*$C$52</f>
        <v>-2.508432023635197E+68</v>
      </c>
      <c r="QWX52" s="1847"/>
      <c r="QWY52" s="1847">
        <f t="shared" ref="QWY52" si="22430">-QWY51*$C$52</f>
        <v>-2.5711428242260766E+68</v>
      </c>
      <c r="QWZ52" s="1847"/>
      <c r="QXA52" s="1847">
        <f t="shared" ref="QXA52" si="22431">-QXA51*$C$52</f>
        <v>-2.6354213948317284E+68</v>
      </c>
      <c r="QXB52" s="1847"/>
      <c r="QXC52" s="1847">
        <f t="shared" ref="QXC52" si="22432">-QXC51*$C$52</f>
        <v>-2.7013069297025216E+68</v>
      </c>
      <c r="QXD52" s="1847"/>
      <c r="QXE52" s="1847">
        <f t="shared" ref="QXE52" si="22433">-QXE51*$C$52</f>
        <v>-2.7688396029450842E+68</v>
      </c>
      <c r="QXF52" s="1847"/>
      <c r="QXG52" s="1847">
        <f t="shared" ref="QXG52" si="22434">-QXG51*$C$52</f>
        <v>-2.8380605930187111E+68</v>
      </c>
      <c r="QXH52" s="1847"/>
      <c r="QXI52" s="1847">
        <f t="shared" ref="QXI52" si="22435">-QXI51*$C$52</f>
        <v>-2.9090121078441787E+68</v>
      </c>
      <c r="QXJ52" s="1847"/>
      <c r="QXK52" s="1847">
        <f t="shared" ref="QXK52" si="22436">-QXK51*$C$52</f>
        <v>-2.981737410540283E+68</v>
      </c>
      <c r="QXL52" s="1847"/>
      <c r="QXM52" s="1847">
        <f t="shared" ref="QXM52" si="22437">-QXM51*$C$52</f>
        <v>-3.0562808458037896E+68</v>
      </c>
      <c r="QXN52" s="1847"/>
      <c r="QXO52" s="1847">
        <f t="shared" ref="QXO52" si="22438">-QXO51*$C$52</f>
        <v>-3.1326878669488843E+68</v>
      </c>
      <c r="QXP52" s="1847"/>
      <c r="QXQ52" s="1847">
        <f t="shared" ref="QXQ52" si="22439">-QXQ51*$C$52</f>
        <v>-3.2110050636226061E+68</v>
      </c>
      <c r="QXR52" s="1847"/>
      <c r="QXS52" s="1847">
        <f t="shared" ref="QXS52" si="22440">-QXS51*$C$52</f>
        <v>-3.2912801902131709E+68</v>
      </c>
      <c r="QXT52" s="1847"/>
      <c r="QXU52" s="1847">
        <f t="shared" ref="QXU52" si="22441">-QXU51*$C$52</f>
        <v>-3.3735621949685E+68</v>
      </c>
      <c r="QXV52" s="1847"/>
      <c r="QXW52" s="1847">
        <f t="shared" ref="QXW52" si="22442">-QXW51*$C$52</f>
        <v>-3.4579012498427121E+68</v>
      </c>
      <c r="QXX52" s="1847"/>
      <c r="QXY52" s="1847">
        <f t="shared" ref="QXY52" si="22443">-QXY51*$C$52</f>
        <v>-3.5443487810887795E+68</v>
      </c>
      <c r="QXZ52" s="1847"/>
      <c r="QYA52" s="1847">
        <f t="shared" ref="QYA52" si="22444">-QYA51*$C$52</f>
        <v>-3.6329575006159986E+68</v>
      </c>
      <c r="QYB52" s="1847"/>
      <c r="QYC52" s="1847">
        <f t="shared" ref="QYC52" si="22445">-QYC51*$C$52</f>
        <v>-3.7237814381313983E+68</v>
      </c>
      <c r="QYD52" s="1847"/>
      <c r="QYE52" s="1847">
        <f t="shared" ref="QYE52" si="22446">-QYE51*$C$52</f>
        <v>-3.8168759740846831E+68</v>
      </c>
      <c r="QYF52" s="1847"/>
      <c r="QYG52" s="1847">
        <f t="shared" ref="QYG52" si="22447">-QYG51*$C$52</f>
        <v>-3.9122978734367997E+68</v>
      </c>
      <c r="QYH52" s="1847"/>
      <c r="QYI52" s="1847">
        <f t="shared" ref="QYI52" si="22448">-QYI51*$C$52</f>
        <v>-4.0101053202727191E+68</v>
      </c>
      <c r="QYJ52" s="1847"/>
      <c r="QYK52" s="1847">
        <f t="shared" ref="QYK52" si="22449">-QYK51*$C$52</f>
        <v>-4.1103579532795367E+68</v>
      </c>
      <c r="QYL52" s="1847"/>
      <c r="QYM52" s="1847">
        <f t="shared" ref="QYM52" si="22450">-QYM51*$C$52</f>
        <v>-4.2131169021115247E+68</v>
      </c>
      <c r="QYN52" s="1847"/>
      <c r="QYO52" s="1847">
        <f t="shared" ref="QYO52" si="22451">-QYO51*$C$52</f>
        <v>-4.3184448246643126E+68</v>
      </c>
      <c r="QYP52" s="1847"/>
      <c r="QYQ52" s="1847">
        <f t="shared" ref="QYQ52" si="22452">-QYQ51*$C$52</f>
        <v>-4.4264059452809198E+68</v>
      </c>
      <c r="QYR52" s="1847"/>
      <c r="QYS52" s="1847">
        <f t="shared" ref="QYS52" si="22453">-QYS51*$C$52</f>
        <v>-4.5370660939129426E+68</v>
      </c>
      <c r="QYT52" s="1847"/>
      <c r="QYU52" s="1847">
        <f t="shared" ref="QYU52" si="22454">-QYU51*$C$52</f>
        <v>-4.6504927462607662E+68</v>
      </c>
      <c r="QYV52" s="1847"/>
      <c r="QYW52" s="1847">
        <f t="shared" ref="QYW52" si="22455">-QYW51*$C$52</f>
        <v>-4.7667550649172849E+68</v>
      </c>
      <c r="QYX52" s="1847"/>
      <c r="QYY52" s="1847">
        <f t="shared" ref="QYY52" si="22456">-QYY51*$C$52</f>
        <v>-4.8859239415402167E+68</v>
      </c>
      <c r="QYZ52" s="1847"/>
      <c r="QZA52" s="1847">
        <f t="shared" ref="QZA52" si="22457">-QZA51*$C$52</f>
        <v>-5.0080720400787217E+68</v>
      </c>
      <c r="QZB52" s="1847"/>
      <c r="QZC52" s="1847">
        <f t="shared" ref="QZC52" si="22458">-QZC51*$C$52</f>
        <v>-5.1332738410806891E+68</v>
      </c>
      <c r="QZD52" s="1847"/>
      <c r="QZE52" s="1847">
        <f t="shared" ref="QZE52" si="22459">-QZE51*$C$52</f>
        <v>-5.2616056871077063E+68</v>
      </c>
      <c r="QZF52" s="1847"/>
      <c r="QZG52" s="1847">
        <f t="shared" ref="QZG52" si="22460">-QZG51*$C$52</f>
        <v>-5.3931458292853985E+68</v>
      </c>
      <c r="QZH52" s="1847"/>
      <c r="QZI52" s="1847">
        <f t="shared" ref="QZI52" si="22461">-QZI51*$C$52</f>
        <v>-5.527974475017533E+68</v>
      </c>
      <c r="QZJ52" s="1847"/>
      <c r="QZK52" s="1847">
        <f t="shared" ref="QZK52" si="22462">-QZK51*$C$52</f>
        <v>-5.6661738368929706E+68</v>
      </c>
      <c r="QZL52" s="1847"/>
      <c r="QZM52" s="1847">
        <f t="shared" ref="QZM52" si="22463">-QZM51*$C$52</f>
        <v>-5.8078281828152947E+68</v>
      </c>
      <c r="QZN52" s="1847"/>
      <c r="QZO52" s="1847">
        <f t="shared" ref="QZO52" si="22464">-QZO51*$C$52</f>
        <v>-5.9530238873856765E+68</v>
      </c>
      <c r="QZP52" s="1847"/>
      <c r="QZQ52" s="1847">
        <f t="shared" ref="QZQ52" si="22465">-QZQ51*$C$52</f>
        <v>-6.1018494845703176E+68</v>
      </c>
      <c r="QZR52" s="1847"/>
      <c r="QZS52" s="1847">
        <f t="shared" ref="QZS52" si="22466">-QZS51*$C$52</f>
        <v>-6.2543957216845748E+68</v>
      </c>
      <c r="QZT52" s="1847"/>
      <c r="QZU52" s="1847">
        <f t="shared" ref="QZU52" si="22467">-QZU51*$C$52</f>
        <v>-6.4107556147266884E+68</v>
      </c>
      <c r="QZV52" s="1847"/>
      <c r="QZW52" s="1847">
        <f t="shared" ref="QZW52" si="22468">-QZW51*$C$52</f>
        <v>-6.5710245050948549E+68</v>
      </c>
      <c r="QZX52" s="1847"/>
      <c r="QZY52" s="1847">
        <f t="shared" ref="QZY52" si="22469">-QZY51*$C$52</f>
        <v>-6.7353001177222253E+68</v>
      </c>
      <c r="QZZ52" s="1847"/>
      <c r="RAA52" s="1847">
        <f t="shared" ref="RAA52" si="22470">-RAA51*$C$52</f>
        <v>-6.9036826206652806E+68</v>
      </c>
      <c r="RAB52" s="1847"/>
      <c r="RAC52" s="1847">
        <f t="shared" ref="RAC52" si="22471">-RAC51*$C$52</f>
        <v>-7.076274686181912E+68</v>
      </c>
      <c r="RAD52" s="1847"/>
      <c r="RAE52" s="1847">
        <f t="shared" ref="RAE52" si="22472">-RAE51*$C$52</f>
        <v>-7.2531815533364591E+68</v>
      </c>
      <c r="RAF52" s="1847"/>
      <c r="RAG52" s="1847">
        <f t="shared" ref="RAG52" si="22473">-RAG51*$C$52</f>
        <v>-7.4345110921698701E+68</v>
      </c>
      <c r="RAH52" s="1847"/>
      <c r="RAI52" s="1847">
        <f t="shared" ref="RAI52" si="22474">-RAI51*$C$52</f>
        <v>-7.6203738694741163E+68</v>
      </c>
      <c r="RAJ52" s="1847"/>
      <c r="RAK52" s="1847">
        <f t="shared" ref="RAK52" si="22475">-RAK51*$C$52</f>
        <v>-7.8108832162109686E+68</v>
      </c>
      <c r="RAL52" s="1847"/>
      <c r="RAM52" s="1847">
        <f t="shared" ref="RAM52" si="22476">-RAM51*$C$52</f>
        <v>-8.0061552966162424E+68</v>
      </c>
      <c r="RAN52" s="1847"/>
      <c r="RAO52" s="1847">
        <f t="shared" ref="RAO52" si="22477">-RAO51*$C$52</f>
        <v>-8.2063091790316474E+68</v>
      </c>
      <c r="RAP52" s="1847"/>
      <c r="RAQ52" s="1847">
        <f t="shared" ref="RAQ52" si="22478">-RAQ51*$C$52</f>
        <v>-8.4114669085074376E+68</v>
      </c>
      <c r="RAR52" s="1847"/>
      <c r="RAS52" s="1847">
        <f t="shared" ref="RAS52" si="22479">-RAS51*$C$52</f>
        <v>-8.6217535812201223E+68</v>
      </c>
      <c r="RAT52" s="1847"/>
      <c r="RAU52" s="1847">
        <f t="shared" ref="RAU52" si="22480">-RAU51*$C$52</f>
        <v>-8.8372974207506246E+68</v>
      </c>
      <c r="RAV52" s="1847"/>
      <c r="RAW52" s="1847">
        <f t="shared" ref="RAW52" si="22481">-RAW51*$C$52</f>
        <v>-9.0582298562693887E+68</v>
      </c>
      <c r="RAX52" s="1847"/>
      <c r="RAY52" s="1847">
        <f t="shared" ref="RAY52" si="22482">-RAY51*$C$52</f>
        <v>-9.2846856026761224E+68</v>
      </c>
      <c r="RAZ52" s="1847"/>
      <c r="RBA52" s="1847">
        <f t="shared" ref="RBA52" si="22483">-RBA51*$C$52</f>
        <v>-9.5168027427430252E+68</v>
      </c>
      <c r="RBB52" s="1847"/>
      <c r="RBC52" s="1847">
        <f t="shared" ref="RBC52" si="22484">-RBC51*$C$52</f>
        <v>-9.7547228113116001E+68</v>
      </c>
      <c r="RBD52" s="1847"/>
      <c r="RBE52" s="1847">
        <f t="shared" ref="RBE52" si="22485">-RBE51*$C$52</f>
        <v>-9.9985908815943893E+68</v>
      </c>
      <c r="RBF52" s="1847"/>
      <c r="RBG52" s="1847">
        <f t="shared" ref="RBG52" si="22486">-RBG51*$C$52</f>
        <v>-1.0248555653634248E+69</v>
      </c>
      <c r="RBH52" s="1847"/>
      <c r="RBI52" s="1847">
        <f t="shared" ref="RBI52" si="22487">-RBI51*$C$52</f>
        <v>-1.0504769544975104E+69</v>
      </c>
      <c r="RBJ52" s="1847"/>
      <c r="RBK52" s="1847">
        <f t="shared" ref="RBK52" si="22488">-RBK51*$C$52</f>
        <v>-1.076738878359948E+69</v>
      </c>
      <c r="RBL52" s="1847"/>
      <c r="RBM52" s="1847">
        <f t="shared" ref="RBM52" si="22489">-RBM51*$C$52</f>
        <v>-1.1036573503189466E+69</v>
      </c>
      <c r="RBN52" s="1847"/>
      <c r="RBO52" s="1847">
        <f t="shared" ref="RBO52" si="22490">-RBO51*$C$52</f>
        <v>-1.1312487840769201E+69</v>
      </c>
      <c r="RBP52" s="1847"/>
      <c r="RBQ52" s="1847">
        <f t="shared" ref="RBQ52" si="22491">-RBQ51*$C$52</f>
        <v>-1.159530003678843E+69</v>
      </c>
      <c r="RBR52" s="1847"/>
      <c r="RBS52" s="1847">
        <f t="shared" ref="RBS52" si="22492">-RBS51*$C$52</f>
        <v>-1.1885182537708139E+69</v>
      </c>
      <c r="RBT52" s="1847"/>
      <c r="RBU52" s="1847">
        <f t="shared" ref="RBU52" si="22493">-RBU51*$C$52</f>
        <v>-1.2182312101150841E+69</v>
      </c>
      <c r="RBV52" s="1847"/>
      <c r="RBW52" s="1847">
        <f t="shared" ref="RBW52" si="22494">-RBW51*$C$52</f>
        <v>-1.2486869903679612E+69</v>
      </c>
      <c r="RBX52" s="1847"/>
      <c r="RBY52" s="1847">
        <f t="shared" ref="RBY52" si="22495">-RBY51*$C$52</f>
        <v>-1.27990416512716E+69</v>
      </c>
      <c r="RBZ52" s="1847"/>
      <c r="RCA52" s="1847">
        <f t="shared" ref="RCA52" si="22496">-RCA51*$C$52</f>
        <v>-1.3119017692553389E+69</v>
      </c>
      <c r="RCB52" s="1847"/>
      <c r="RCC52" s="1847">
        <f t="shared" ref="RCC52" si="22497">-RCC51*$C$52</f>
        <v>-1.3446993134867223E+69</v>
      </c>
      <c r="RCD52" s="1847"/>
      <c r="RCE52" s="1847">
        <f t="shared" ref="RCE52" si="22498">-RCE51*$C$52</f>
        <v>-1.3783167963238903E+69</v>
      </c>
      <c r="RCF52" s="1847"/>
      <c r="RCG52" s="1847">
        <f t="shared" ref="RCG52" si="22499">-RCG51*$C$52</f>
        <v>-1.4127747162319874E+69</v>
      </c>
      <c r="RCH52" s="1847"/>
      <c r="RCI52" s="1847">
        <f t="shared" ref="RCI52" si="22500">-RCI51*$C$52</f>
        <v>-1.448094084137787E+69</v>
      </c>
      <c r="RCJ52" s="1847"/>
      <c r="RCK52" s="1847">
        <f t="shared" ref="RCK52" si="22501">-RCK51*$C$52</f>
        <v>-1.4842964362412315E+69</v>
      </c>
      <c r="RCL52" s="1847"/>
      <c r="RCM52" s="1847">
        <f t="shared" ref="RCM52" si="22502">-RCM51*$C$52</f>
        <v>-1.5214038471472621E+69</v>
      </c>
      <c r="RCN52" s="1847"/>
      <c r="RCO52" s="1847">
        <f t="shared" ref="RCO52" si="22503">-RCO51*$C$52</f>
        <v>-1.5594389433259436E+69</v>
      </c>
      <c r="RCP52" s="1847"/>
      <c r="RCQ52" s="1847">
        <f t="shared" ref="RCQ52" si="22504">-RCQ51*$C$52</f>
        <v>-1.5984249169090921E+69</v>
      </c>
      <c r="RCR52" s="1847"/>
      <c r="RCS52" s="1847">
        <f t="shared" ref="RCS52" si="22505">-RCS51*$C$52</f>
        <v>-1.6383855398318193E+69</v>
      </c>
      <c r="RCT52" s="1847"/>
      <c r="RCU52" s="1847">
        <f t="shared" ref="RCU52" si="22506">-RCU51*$C$52</f>
        <v>-1.6793451783276146E+69</v>
      </c>
      <c r="RCV52" s="1847"/>
      <c r="RCW52" s="1847">
        <f t="shared" ref="RCW52" si="22507">-RCW51*$C$52</f>
        <v>-1.7213288077858047E+69</v>
      </c>
      <c r="RCX52" s="1847"/>
      <c r="RCY52" s="1847">
        <f t="shared" ref="RCY52" si="22508">-RCY51*$C$52</f>
        <v>-1.7643620279804495E+69</v>
      </c>
      <c r="RCZ52" s="1847"/>
      <c r="RDA52" s="1847">
        <f t="shared" ref="RDA52" si="22509">-RDA51*$C$52</f>
        <v>-1.8084710786799605E+69</v>
      </c>
      <c r="RDB52" s="1847"/>
      <c r="RDC52" s="1847">
        <f t="shared" ref="RDC52" si="22510">-RDC51*$C$52</f>
        <v>-1.8536828556469593E+69</v>
      </c>
      <c r="RDD52" s="1847"/>
      <c r="RDE52" s="1847">
        <f t="shared" ref="RDE52" si="22511">-RDE51*$C$52</f>
        <v>-1.900024927038133E+69</v>
      </c>
      <c r="RDF52" s="1847"/>
      <c r="RDG52" s="1847">
        <f t="shared" ref="RDG52" si="22512">-RDG51*$C$52</f>
        <v>-1.9475255502140864E+69</v>
      </c>
      <c r="RDH52" s="1847"/>
      <c r="RDI52" s="1847">
        <f t="shared" ref="RDI52" si="22513">-RDI51*$C$52</f>
        <v>-1.9962136889694383E+69</v>
      </c>
      <c r="RDJ52" s="1847"/>
      <c r="RDK52" s="1847">
        <f t="shared" ref="RDK52" si="22514">-RDK51*$C$52</f>
        <v>-2.0461190311936739E+69</v>
      </c>
      <c r="RDL52" s="1847"/>
      <c r="RDM52" s="1847">
        <f t="shared" ref="RDM52" si="22515">-RDM51*$C$52</f>
        <v>-2.0972720069735154E+69</v>
      </c>
      <c r="RDN52" s="1847"/>
      <c r="RDO52" s="1847">
        <f t="shared" ref="RDO52" si="22516">-RDO51*$C$52</f>
        <v>-2.1497038071478532E+69</v>
      </c>
      <c r="RDP52" s="1847"/>
      <c r="RDQ52" s="1847">
        <f t="shared" ref="RDQ52" si="22517">-RDQ51*$C$52</f>
        <v>-2.2034464023265494E+69</v>
      </c>
      <c r="RDR52" s="1847"/>
      <c r="RDS52" s="1847">
        <f t="shared" ref="RDS52" si="22518">-RDS51*$C$52</f>
        <v>-2.2585325623847131E+69</v>
      </c>
      <c r="RDT52" s="1847"/>
      <c r="RDU52" s="1847">
        <f t="shared" ref="RDU52" si="22519">-RDU51*$C$52</f>
        <v>-2.3149958764443309E+69</v>
      </c>
      <c r="RDV52" s="1847"/>
      <c r="RDW52" s="1847">
        <f t="shared" ref="RDW52" si="22520">-RDW51*$C$52</f>
        <v>-2.3728707733554389E+69</v>
      </c>
      <c r="RDX52" s="1847"/>
      <c r="RDY52" s="1847">
        <f t="shared" ref="RDY52" si="22521">-RDY51*$C$52</f>
        <v>-2.4321925426893247E+69</v>
      </c>
      <c r="RDZ52" s="1847"/>
      <c r="REA52" s="1847">
        <f t="shared" ref="REA52" si="22522">-REA51*$C$52</f>
        <v>-2.4929973562565576E+69</v>
      </c>
      <c r="REB52" s="1847"/>
      <c r="REC52" s="1847">
        <f t="shared" ref="REC52" si="22523">-REC51*$C$52</f>
        <v>-2.5553222901629715E+69</v>
      </c>
      <c r="RED52" s="1847"/>
      <c r="REE52" s="1847">
        <f t="shared" ref="REE52" si="22524">-REE51*$C$52</f>
        <v>-2.6192053474170455E+69</v>
      </c>
      <c r="REF52" s="1847"/>
      <c r="REG52" s="1847">
        <f t="shared" ref="REG52" si="22525">-REG51*$C$52</f>
        <v>-2.6846854811024714E+69</v>
      </c>
      <c r="REH52" s="1847"/>
      <c r="REI52" s="1847">
        <f t="shared" ref="REI52" si="22526">-REI51*$C$52</f>
        <v>-2.7518026181300331E+69</v>
      </c>
      <c r="REJ52" s="1847"/>
      <c r="REK52" s="1847">
        <f t="shared" ref="REK52" si="22527">-REK51*$C$52</f>
        <v>-2.8205976835832838E+69</v>
      </c>
      <c r="REL52" s="1847"/>
      <c r="REM52" s="1847">
        <f t="shared" ref="REM52" si="22528">-REM51*$C$52</f>
        <v>-2.8911126256728655E+69</v>
      </c>
      <c r="REN52" s="1847"/>
      <c r="REO52" s="1847">
        <f t="shared" ref="REO52" si="22529">-REO51*$C$52</f>
        <v>-2.9633904413146868E+69</v>
      </c>
      <c r="REP52" s="1847"/>
      <c r="REQ52" s="1847">
        <f t="shared" ref="REQ52" si="22530">-REQ51*$C$52</f>
        <v>-3.0374752023475538E+69</v>
      </c>
      <c r="RER52" s="1847"/>
      <c r="RES52" s="1847">
        <f t="shared" ref="RES52" si="22531">-RES51*$C$52</f>
        <v>-3.1134120824062422E+69</v>
      </c>
      <c r="RET52" s="1847"/>
      <c r="REU52" s="1847">
        <f t="shared" ref="REU52" si="22532">-REU51*$C$52</f>
        <v>-3.1912473844663981E+69</v>
      </c>
      <c r="REV52" s="1847"/>
      <c r="REW52" s="1847">
        <f t="shared" ref="REW52" si="22533">-REW51*$C$52</f>
        <v>-3.2710285690780577E+69</v>
      </c>
      <c r="REX52" s="1847"/>
      <c r="REY52" s="1847">
        <f t="shared" ref="REY52" si="22534">-REY51*$C$52</f>
        <v>-3.3528042833050088E+69</v>
      </c>
      <c r="REZ52" s="1847"/>
      <c r="RFA52" s="1847">
        <f t="shared" ref="RFA52" si="22535">-RFA51*$C$52</f>
        <v>-3.4366243903876338E+69</v>
      </c>
      <c r="RFB52" s="1847"/>
      <c r="RFC52" s="1847">
        <f t="shared" ref="RFC52" si="22536">-RFC51*$C$52</f>
        <v>-3.5225400001473245E+69</v>
      </c>
      <c r="RFD52" s="1847"/>
      <c r="RFE52" s="1847">
        <f t="shared" ref="RFE52" si="22537">-RFE51*$C$52</f>
        <v>-3.6106035001510074E+69</v>
      </c>
      <c r="RFF52" s="1847"/>
      <c r="RFG52" s="1847">
        <f t="shared" ref="RFG52" si="22538">-RFG51*$C$52</f>
        <v>-3.7008685876547823E+69</v>
      </c>
      <c r="RFH52" s="1847"/>
      <c r="RFI52" s="1847">
        <f t="shared" ref="RFI52" si="22539">-RFI51*$C$52</f>
        <v>-3.7933903023461513E+69</v>
      </c>
      <c r="RFJ52" s="1847"/>
      <c r="RFK52" s="1847">
        <f t="shared" ref="RFK52" si="22540">-RFK51*$C$52</f>
        <v>-3.888225059904805E+69</v>
      </c>
      <c r="RFL52" s="1847"/>
      <c r="RFM52" s="1847">
        <f t="shared" ref="RFM52" si="22541">-RFM51*$C$52</f>
        <v>-3.985430686402425E+69</v>
      </c>
      <c r="RFN52" s="1847"/>
      <c r="RFO52" s="1847">
        <f t="shared" ref="RFO52" si="22542">-RFO51*$C$52</f>
        <v>-4.0850664535624849E+69</v>
      </c>
      <c r="RFP52" s="1847"/>
      <c r="RFQ52" s="1847">
        <f t="shared" ref="RFQ52" si="22543">-RFQ51*$C$52</f>
        <v>-4.1871931149015464E+69</v>
      </c>
      <c r="RFR52" s="1847"/>
      <c r="RFS52" s="1847">
        <f t="shared" ref="RFS52" si="22544">-RFS51*$C$52</f>
        <v>-4.2918729427740846E+69</v>
      </c>
      <c r="RFT52" s="1847"/>
      <c r="RFU52" s="1847">
        <f t="shared" ref="RFU52" si="22545">-RFU51*$C$52</f>
        <v>-4.3991697663434363E+69</v>
      </c>
      <c r="RFV52" s="1847"/>
      <c r="RFW52" s="1847">
        <f t="shared" ref="RFW52" si="22546">-RFW51*$C$52</f>
        <v>-4.509149010502022E+69</v>
      </c>
      <c r="RFX52" s="1847"/>
      <c r="RFY52" s="1847">
        <f t="shared" ref="RFY52" si="22547">-RFY51*$C$52</f>
        <v>-4.6218777357645719E+69</v>
      </c>
      <c r="RFZ52" s="1847"/>
      <c r="RGA52" s="1847">
        <f t="shared" ref="RGA52" si="22548">-RGA51*$C$52</f>
        <v>-4.737424679158686E+69</v>
      </c>
      <c r="RGB52" s="1847"/>
      <c r="RGC52" s="1847">
        <f t="shared" ref="RGC52" si="22549">-RGC51*$C$52</f>
        <v>-4.8558602961376529E+69</v>
      </c>
      <c r="RGD52" s="1847"/>
      <c r="RGE52" s="1847">
        <f t="shared" ref="RGE52" si="22550">-RGE51*$C$52</f>
        <v>-4.977256803541094E+69</v>
      </c>
      <c r="RGF52" s="1847"/>
      <c r="RGG52" s="1847">
        <f t="shared" ref="RGG52" si="22551">-RGG51*$C$52</f>
        <v>-5.1016882236296207E+69</v>
      </c>
      <c r="RGH52" s="1847"/>
      <c r="RGI52" s="1847">
        <f t="shared" ref="RGI52" si="22552">-RGI51*$C$52</f>
        <v>-5.2292304292203612E+69</v>
      </c>
      <c r="RGJ52" s="1847"/>
      <c r="RGK52" s="1847">
        <f t="shared" ref="RGK52" si="22553">-RGK51*$C$52</f>
        <v>-5.35996118995087E+69</v>
      </c>
      <c r="RGL52" s="1847"/>
      <c r="RGM52" s="1847">
        <f t="shared" ref="RGM52" si="22554">-RGM51*$C$52</f>
        <v>-5.4939602196996413E+69</v>
      </c>
      <c r="RGN52" s="1847"/>
      <c r="RGO52" s="1847">
        <f t="shared" ref="RGO52" si="22555">-RGO51*$C$52</f>
        <v>-5.6313092251921315E+69</v>
      </c>
      <c r="RGP52" s="1847"/>
      <c r="RGQ52" s="1847">
        <f t="shared" ref="RGQ52" si="22556">-RGQ51*$C$52</f>
        <v>-5.7720919558219343E+69</v>
      </c>
      <c r="RGR52" s="1847"/>
      <c r="RGS52" s="1847">
        <f t="shared" ref="RGS52" si="22557">-RGS51*$C$52</f>
        <v>-5.9163942547174819E+69</v>
      </c>
      <c r="RGT52" s="1847"/>
      <c r="RGU52" s="1847">
        <f t="shared" ref="RGU52" si="22558">-RGU51*$C$52</f>
        <v>-6.0643041110854182E+69</v>
      </c>
      <c r="RGV52" s="1847"/>
      <c r="RGW52" s="1847">
        <f t="shared" ref="RGW52" si="22559">-RGW51*$C$52</f>
        <v>-6.2159117138625533E+69</v>
      </c>
      <c r="RGX52" s="1847"/>
      <c r="RGY52" s="1847">
        <f t="shared" ref="RGY52" si="22560">-RGY51*$C$52</f>
        <v>-6.3713095067091168E+69</v>
      </c>
      <c r="RGZ52" s="1847"/>
      <c r="RHA52" s="1847">
        <f t="shared" ref="RHA52" si="22561">-RHA51*$C$52</f>
        <v>-6.5305922443768444E+69</v>
      </c>
      <c r="RHB52" s="1847"/>
      <c r="RHC52" s="1847">
        <f t="shared" ref="RHC52" si="22562">-RHC51*$C$52</f>
        <v>-6.693857050486265E+69</v>
      </c>
      <c r="RHD52" s="1847"/>
      <c r="RHE52" s="1847">
        <f t="shared" ref="RHE52" si="22563">-RHE51*$C$52</f>
        <v>-6.8612034767484207E+69</v>
      </c>
      <c r="RHF52" s="1847"/>
      <c r="RHG52" s="1847">
        <f t="shared" ref="RHG52" si="22564">-RHG51*$C$52</f>
        <v>-7.0327335636671301E+69</v>
      </c>
      <c r="RHH52" s="1847"/>
      <c r="RHI52" s="1847">
        <f t="shared" ref="RHI52" si="22565">-RHI51*$C$52</f>
        <v>-7.2085519027588072E+69</v>
      </c>
      <c r="RHJ52" s="1847"/>
      <c r="RHK52" s="1847">
        <f t="shared" ref="RHK52" si="22566">-RHK51*$C$52</f>
        <v>-7.3887657003277769E+69</v>
      </c>
      <c r="RHL52" s="1847"/>
      <c r="RHM52" s="1847">
        <f t="shared" ref="RHM52" si="22567">-RHM51*$C$52</f>
        <v>-7.5734848428359703E+69</v>
      </c>
      <c r="RHN52" s="1847"/>
      <c r="RHO52" s="1847">
        <f t="shared" ref="RHO52" si="22568">-RHO51*$C$52</f>
        <v>-7.7628219639068685E+69</v>
      </c>
      <c r="RHP52" s="1847"/>
      <c r="RHQ52" s="1847">
        <f t="shared" ref="RHQ52" si="22569">-RHQ51*$C$52</f>
        <v>-7.9568925130045396E+69</v>
      </c>
      <c r="RHR52" s="1847"/>
      <c r="RHS52" s="1847">
        <f t="shared" ref="RHS52" si="22570">-RHS51*$C$52</f>
        <v>-8.1558148258296526E+69</v>
      </c>
      <c r="RHT52" s="1847"/>
      <c r="RHU52" s="1847">
        <f t="shared" ref="RHU52" si="22571">-RHU51*$C$52</f>
        <v>-8.3597101964753937E+69</v>
      </c>
      <c r="RHV52" s="1847"/>
      <c r="RHW52" s="1847">
        <f t="shared" ref="RHW52" si="22572">-RHW51*$C$52</f>
        <v>-8.5687029513872781E+69</v>
      </c>
      <c r="RHX52" s="1847"/>
      <c r="RHY52" s="1847">
        <f t="shared" ref="RHY52" si="22573">-RHY51*$C$52</f>
        <v>-8.7829205251719588E+69</v>
      </c>
      <c r="RHZ52" s="1847"/>
      <c r="RIA52" s="1847">
        <f t="shared" ref="RIA52" si="22574">-RIA51*$C$52</f>
        <v>-9.0024935383012572E+69</v>
      </c>
      <c r="RIB52" s="1847"/>
      <c r="RIC52" s="1847">
        <f t="shared" ref="RIC52" si="22575">-RIC51*$C$52</f>
        <v>-9.2275558767587877E+69</v>
      </c>
      <c r="RID52" s="1847"/>
      <c r="RIE52" s="1847">
        <f t="shared" ref="RIE52" si="22576">-RIE51*$C$52</f>
        <v>-9.4582447736777568E+69</v>
      </c>
      <c r="RIF52" s="1847"/>
      <c r="RIG52" s="1847">
        <f t="shared" ref="RIG52" si="22577">-RIG51*$C$52</f>
        <v>-9.6947008930196994E+69</v>
      </c>
      <c r="RIH52" s="1847"/>
      <c r="RII52" s="1847">
        <f t="shared" ref="RII52" si="22578">-RII51*$C$52</f>
        <v>-9.9370684153451906E+69</v>
      </c>
      <c r="RIJ52" s="1847"/>
      <c r="RIK52" s="1847">
        <f t="shared" ref="RIK52" si="22579">-RIK51*$C$52</f>
        <v>-1.018549512572882E+70</v>
      </c>
      <c r="RIL52" s="1847"/>
      <c r="RIM52" s="1847">
        <f t="shared" ref="RIM52" si="22580">-RIM51*$C$52</f>
        <v>-1.0440132503872039E+70</v>
      </c>
      <c r="RIN52" s="1847"/>
      <c r="RIO52" s="1847">
        <f t="shared" ref="RIO52" si="22581">-RIO51*$C$52</f>
        <v>-1.0701135816468838E+70</v>
      </c>
      <c r="RIP52" s="1847"/>
      <c r="RIQ52" s="1847">
        <f t="shared" ref="RIQ52" si="22582">-RIQ51*$C$52</f>
        <v>-1.0968664211880558E+70</v>
      </c>
      <c r="RIR52" s="1847"/>
      <c r="RIS52" s="1847">
        <f t="shared" ref="RIS52" si="22583">-RIS51*$C$52</f>
        <v>-1.1242880817177572E+70</v>
      </c>
      <c r="RIT52" s="1847"/>
      <c r="RIU52" s="1847">
        <f t="shared" ref="RIU52" si="22584">-RIU51*$C$52</f>
        <v>-1.152395283760701E+70</v>
      </c>
      <c r="RIV52" s="1847"/>
      <c r="RIW52" s="1847">
        <f t="shared" ref="RIW52" si="22585">-RIW51*$C$52</f>
        <v>-1.1812051658547185E+70</v>
      </c>
      <c r="RIX52" s="1847"/>
      <c r="RIY52" s="1847">
        <f t="shared" ref="RIY52" si="22586">-RIY51*$C$52</f>
        <v>-1.2107352950010864E+70</v>
      </c>
      <c r="RIZ52" s="1847"/>
      <c r="RJA52" s="1847">
        <f t="shared" ref="RJA52" si="22587">-RJA51*$C$52</f>
        <v>-1.2410036773761135E+70</v>
      </c>
      <c r="RJB52" s="1847"/>
      <c r="RJC52" s="1847">
        <f t="shared" ref="RJC52" si="22588">-RJC51*$C$52</f>
        <v>-1.2720287693105162E+70</v>
      </c>
      <c r="RJD52" s="1847"/>
      <c r="RJE52" s="1847">
        <f t="shared" ref="RJE52" si="22589">-RJE51*$C$52</f>
        <v>-1.3038294885432791E+70</v>
      </c>
      <c r="RJF52" s="1847"/>
      <c r="RJG52" s="1847">
        <f t="shared" ref="RJG52" si="22590">-RJG51*$C$52</f>
        <v>-1.3364252257568609E+70</v>
      </c>
      <c r="RJH52" s="1847"/>
      <c r="RJI52" s="1847">
        <f t="shared" ref="RJI52" si="22591">-RJI51*$C$52</f>
        <v>-1.3698358564007823E+70</v>
      </c>
      <c r="RJJ52" s="1847"/>
      <c r="RJK52" s="1847">
        <f t="shared" ref="RJK52" si="22592">-RJK51*$C$52</f>
        <v>-1.4040817528108017E+70</v>
      </c>
      <c r="RJL52" s="1847"/>
      <c r="RJM52" s="1847">
        <f t="shared" ref="RJM52" si="22593">-RJM51*$C$52</f>
        <v>-1.4391837966310717E+70</v>
      </c>
      <c r="RJN52" s="1847"/>
      <c r="RJO52" s="1847">
        <f t="shared" ref="RJO52" si="22594">-RJO51*$C$52</f>
        <v>-1.4751633915468483E+70</v>
      </c>
      <c r="RJP52" s="1847"/>
      <c r="RJQ52" s="1847">
        <f t="shared" ref="RJQ52" si="22595">-RJQ51*$C$52</f>
        <v>-1.5120424763355194E+70</v>
      </c>
      <c r="RJR52" s="1847"/>
      <c r="RJS52" s="1847">
        <f t="shared" ref="RJS52" si="22596">-RJS51*$C$52</f>
        <v>-1.5498435382439072E+70</v>
      </c>
      <c r="RJT52" s="1847"/>
      <c r="RJU52" s="1847">
        <f t="shared" ref="RJU52" si="22597">-RJU51*$C$52</f>
        <v>-1.5885896267000049E+70</v>
      </c>
      <c r="RJV52" s="1847"/>
      <c r="RJW52" s="1847">
        <f t="shared" ref="RJW52" si="22598">-RJW51*$C$52</f>
        <v>-1.6283043673675048E+70</v>
      </c>
      <c r="RJX52" s="1847"/>
      <c r="RJY52" s="1847">
        <f t="shared" ref="RJY52" si="22599">-RJY51*$C$52</f>
        <v>-1.6690119765516922E+70</v>
      </c>
      <c r="RJZ52" s="1847"/>
      <c r="RKA52" s="1847">
        <f t="shared" ref="RKA52" si="22600">-RKA51*$C$52</f>
        <v>-1.7107372759654844E+70</v>
      </c>
      <c r="RKB52" s="1847"/>
      <c r="RKC52" s="1847">
        <f t="shared" ref="RKC52" si="22601">-RKC51*$C$52</f>
        <v>-1.7535057078646215E+70</v>
      </c>
      <c r="RKD52" s="1847"/>
      <c r="RKE52" s="1847">
        <f t="shared" ref="RKE52" si="22602">-RKE51*$C$52</f>
        <v>-1.797343350561237E+70</v>
      </c>
      <c r="RKF52" s="1847"/>
      <c r="RKG52" s="1847">
        <f t="shared" ref="RKG52" si="22603">-RKG51*$C$52</f>
        <v>-1.8422769343252678E+70</v>
      </c>
      <c r="RKH52" s="1847"/>
      <c r="RKI52" s="1847">
        <f t="shared" ref="RKI52" si="22604">-RKI51*$C$52</f>
        <v>-1.8883338576833994E+70</v>
      </c>
      <c r="RKJ52" s="1847"/>
      <c r="RKK52" s="1847">
        <f t="shared" ref="RKK52" si="22605">-RKK51*$C$52</f>
        <v>-1.9355422041254842E+70</v>
      </c>
      <c r="RKL52" s="1847"/>
      <c r="RKM52" s="1847">
        <f t="shared" ref="RKM52" si="22606">-RKM51*$C$52</f>
        <v>-1.9839307592286211E+70</v>
      </c>
      <c r="RKN52" s="1847"/>
      <c r="RKO52" s="1847">
        <f t="shared" ref="RKO52" si="22607">-RKO51*$C$52</f>
        <v>-2.0335290282093363E+70</v>
      </c>
      <c r="RKP52" s="1847"/>
      <c r="RKQ52" s="1847">
        <f t="shared" ref="RKQ52" si="22608">-RKQ51*$C$52</f>
        <v>-2.0843672539145696E+70</v>
      </c>
      <c r="RKR52" s="1847"/>
      <c r="RKS52" s="1847">
        <f t="shared" ref="RKS52" si="22609">-RKS51*$C$52</f>
        <v>-2.1364764352624335E+70</v>
      </c>
      <c r="RKT52" s="1847"/>
      <c r="RKU52" s="1847">
        <f t="shared" ref="RKU52" si="22610">-RKU51*$C$52</f>
        <v>-2.1898883461439941E+70</v>
      </c>
      <c r="RKV52" s="1847"/>
      <c r="RKW52" s="1847">
        <f t="shared" ref="RKW52" si="22611">-RKW51*$C$52</f>
        <v>-2.2446355547975938E+70</v>
      </c>
      <c r="RKX52" s="1847"/>
      <c r="RKY52" s="1847">
        <f t="shared" ref="RKY52" si="22612">-RKY51*$C$52</f>
        <v>-2.3007514436675335E+70</v>
      </c>
      <c r="RKZ52" s="1847"/>
      <c r="RLA52" s="1847">
        <f t="shared" ref="RLA52" si="22613">-RLA51*$C$52</f>
        <v>-2.3582702297592216E+70</v>
      </c>
      <c r="RLB52" s="1847"/>
      <c r="RLC52" s="1847">
        <f t="shared" ref="RLC52" si="22614">-RLC51*$C$52</f>
        <v>-2.4172269855032019E+70</v>
      </c>
      <c r="RLD52" s="1847"/>
      <c r="RLE52" s="1847">
        <f t="shared" ref="RLE52" si="22615">-RLE51*$C$52</f>
        <v>-2.4776576601407816E+70</v>
      </c>
      <c r="RLF52" s="1847"/>
      <c r="RLG52" s="1847">
        <f t="shared" ref="RLG52" si="22616">-RLG51*$C$52</f>
        <v>-2.5395991016443009E+70</v>
      </c>
      <c r="RLH52" s="1847"/>
      <c r="RLI52" s="1847">
        <f t="shared" ref="RLI52" si="22617">-RLI51*$C$52</f>
        <v>-2.6030890791854083E+70</v>
      </c>
      <c r="RLJ52" s="1847"/>
      <c r="RLK52" s="1847">
        <f t="shared" ref="RLK52" si="22618">-RLK51*$C$52</f>
        <v>-2.6681663061650433E+70</v>
      </c>
      <c r="RLL52" s="1847"/>
      <c r="RLM52" s="1847">
        <f t="shared" ref="RLM52" si="22619">-RLM51*$C$52</f>
        <v>-2.7348704638191692E+70</v>
      </c>
      <c r="RLN52" s="1847"/>
      <c r="RLO52" s="1847">
        <f t="shared" ref="RLO52" si="22620">-RLO51*$C$52</f>
        <v>-2.8032422254146484E+70</v>
      </c>
      <c r="RLP52" s="1847"/>
      <c r="RLQ52" s="1847">
        <f t="shared" ref="RLQ52" si="22621">-RLQ51*$C$52</f>
        <v>-2.8733232810500145E+70</v>
      </c>
      <c r="RLR52" s="1847"/>
      <c r="RLS52" s="1847">
        <f t="shared" ref="RLS52" si="22622">-RLS51*$C$52</f>
        <v>-2.9451563630762649E+70</v>
      </c>
      <c r="RLT52" s="1847"/>
      <c r="RLU52" s="1847">
        <f t="shared" ref="RLU52" si="22623">-RLU51*$C$52</f>
        <v>-3.0187852721531715E+70</v>
      </c>
      <c r="RLV52" s="1847"/>
      <c r="RLW52" s="1847">
        <f t="shared" ref="RLW52" si="22624">-RLW51*$C$52</f>
        <v>-3.0942549039570004E+70</v>
      </c>
      <c r="RLX52" s="1847"/>
      <c r="RLY52" s="1847">
        <f t="shared" ref="RLY52" si="22625">-RLY51*$C$52</f>
        <v>-3.1716112765559254E+70</v>
      </c>
      <c r="RLZ52" s="1847"/>
      <c r="RMA52" s="1847">
        <f t="shared" ref="RMA52" si="22626">-RMA51*$C$52</f>
        <v>-3.2509015584698232E+70</v>
      </c>
      <c r="RMB52" s="1847"/>
      <c r="RMC52" s="1847">
        <f t="shared" ref="RMC52" si="22627">-RMC51*$C$52</f>
        <v>-3.3321740974315684E+70</v>
      </c>
      <c r="RMD52" s="1847"/>
      <c r="RME52" s="1847">
        <f t="shared" ref="RME52" si="22628">-RME51*$C$52</f>
        <v>-3.4154784498673571E+70</v>
      </c>
      <c r="RMF52" s="1847"/>
      <c r="RMG52" s="1847">
        <f t="shared" ref="RMG52" si="22629">-RMG51*$C$52</f>
        <v>-3.5008654111140405E+70</v>
      </c>
      <c r="RMH52" s="1847"/>
      <c r="RMI52" s="1847">
        <f t="shared" ref="RMI52" si="22630">-RMI51*$C$52</f>
        <v>-3.5883870463918911E+70</v>
      </c>
      <c r="RMJ52" s="1847"/>
      <c r="RMK52" s="1847">
        <f t="shared" ref="RMK52" si="22631">-RMK51*$C$52</f>
        <v>-3.6780967225516881E+70</v>
      </c>
      <c r="RML52" s="1847"/>
      <c r="RMM52" s="1847">
        <f t="shared" ref="RMM52" si="22632">-RMM51*$C$52</f>
        <v>-3.7700491406154798E+70</v>
      </c>
      <c r="RMN52" s="1847"/>
      <c r="RMO52" s="1847">
        <f t="shared" ref="RMO52" si="22633">-RMO51*$C$52</f>
        <v>-3.8643003691308667E+70</v>
      </c>
      <c r="RMP52" s="1847"/>
      <c r="RMQ52" s="1847">
        <f t="shared" ref="RMQ52" si="22634">-RMQ51*$C$52</f>
        <v>-3.9609078783591381E+70</v>
      </c>
      <c r="RMR52" s="1847"/>
      <c r="RMS52" s="1847">
        <f t="shared" ref="RMS52" si="22635">-RMS51*$C$52</f>
        <v>-4.0599305753181162E+70</v>
      </c>
      <c r="RMT52" s="1847"/>
      <c r="RMU52" s="1847">
        <f t="shared" ref="RMU52" si="22636">-RMU51*$C$52</f>
        <v>-4.1614288397010688E+70</v>
      </c>
      <c r="RMV52" s="1847"/>
      <c r="RMW52" s="1847">
        <f t="shared" ref="RMW52" si="22637">-RMW51*$C$52</f>
        <v>-4.2654645606935951E+70</v>
      </c>
      <c r="RMX52" s="1847"/>
      <c r="RMY52" s="1847">
        <f t="shared" ref="RMY52" si="22638">-RMY51*$C$52</f>
        <v>-4.3721011747109347E+70</v>
      </c>
      <c r="RMZ52" s="1847"/>
      <c r="RNA52" s="1847">
        <f t="shared" ref="RNA52" si="22639">-RNA51*$C$52</f>
        <v>-4.4814037040787075E+70</v>
      </c>
      <c r="RNB52" s="1847"/>
      <c r="RNC52" s="1847">
        <f t="shared" ref="RNC52" si="22640">-RNC51*$C$52</f>
        <v>-4.5934387966806746E+70</v>
      </c>
      <c r="RND52" s="1847"/>
      <c r="RNE52" s="1847">
        <f t="shared" ref="RNE52" si="22641">-RNE51*$C$52</f>
        <v>-4.7082747665976911E+70</v>
      </c>
      <c r="RNF52" s="1847"/>
      <c r="RNG52" s="1847">
        <f t="shared" ref="RNG52" si="22642">-RNG51*$C$52</f>
        <v>-4.8259816357626328E+70</v>
      </c>
      <c r="RNH52" s="1847"/>
      <c r="RNI52" s="1847">
        <f t="shared" ref="RNI52" si="22643">-RNI51*$C$52</f>
        <v>-4.9466311766566983E+70</v>
      </c>
      <c r="RNJ52" s="1847"/>
      <c r="RNK52" s="1847">
        <f t="shared" ref="RNK52" si="22644">-RNK51*$C$52</f>
        <v>-5.070296956073115E+70</v>
      </c>
      <c r="RNL52" s="1847"/>
      <c r="RNM52" s="1847">
        <f t="shared" ref="RNM52" si="22645">-RNM51*$C$52</f>
        <v>-5.1970543799749422E+70</v>
      </c>
      <c r="RNN52" s="1847"/>
      <c r="RNO52" s="1847">
        <f t="shared" ref="RNO52" si="22646">-RNO51*$C$52</f>
        <v>-5.326980739474315E+70</v>
      </c>
      <c r="RNP52" s="1847"/>
      <c r="RNQ52" s="1847">
        <f t="shared" ref="RNQ52" si="22647">-RNQ51*$C$52</f>
        <v>-5.4601552579611726E+70</v>
      </c>
      <c r="RNR52" s="1847"/>
      <c r="RNS52" s="1847">
        <f t="shared" ref="RNS52" si="22648">-RNS51*$C$52</f>
        <v>-5.596659139410202E+70</v>
      </c>
      <c r="RNT52" s="1847"/>
      <c r="RNU52" s="1847">
        <f t="shared" ref="RNU52" si="22649">-RNU51*$C$52</f>
        <v>-5.7365756178954561E+70</v>
      </c>
      <c r="RNV52" s="1847"/>
      <c r="RNW52" s="1847">
        <f t="shared" ref="RNW52" si="22650">-RNW51*$C$52</f>
        <v>-5.8799900083428426E+70</v>
      </c>
      <c r="RNX52" s="1847"/>
      <c r="RNY52" s="1847">
        <f t="shared" ref="RNY52" si="22651">-RNY51*$C$52</f>
        <v>-6.0269897585514136E+70</v>
      </c>
      <c r="RNZ52" s="1847"/>
      <c r="ROA52" s="1847">
        <f t="shared" ref="ROA52" si="22652">-ROA51*$C$52</f>
        <v>-6.177664502515198E+70</v>
      </c>
      <c r="ROB52" s="1847"/>
      <c r="ROC52" s="1847">
        <f t="shared" ref="ROC52" si="22653">-ROC51*$C$52</f>
        <v>-6.3321061150780777E+70</v>
      </c>
      <c r="ROD52" s="1847"/>
      <c r="ROE52" s="1847">
        <f t="shared" ref="ROE52" si="22654">-ROE51*$C$52</f>
        <v>-6.4904087679550294E+70</v>
      </c>
      <c r="ROF52" s="1847"/>
      <c r="ROG52" s="1847">
        <f t="shared" ref="ROG52" si="22655">-ROG51*$C$52</f>
        <v>-6.6526689871539045E+70</v>
      </c>
      <c r="ROH52" s="1847"/>
      <c r="ROI52" s="1847">
        <f t="shared" ref="ROI52" si="22656">-ROI51*$C$52</f>
        <v>-6.8189857118327514E+70</v>
      </c>
      <c r="ROJ52" s="1847"/>
      <c r="ROK52" s="1847">
        <f t="shared" ref="ROK52" si="22657">-ROK51*$C$52</f>
        <v>-6.9894603546285701E+70</v>
      </c>
      <c r="ROL52" s="1847"/>
      <c r="ROM52" s="1847">
        <f t="shared" ref="ROM52" si="22658">-ROM51*$C$52</f>
        <v>-7.1641968634942836E+70</v>
      </c>
      <c r="RON52" s="1847"/>
      <c r="ROO52" s="1847">
        <f t="shared" ref="ROO52" si="22659">-ROO51*$C$52</f>
        <v>-7.3433017850816402E+70</v>
      </c>
      <c r="ROP52" s="1847"/>
      <c r="ROQ52" s="1847">
        <f t="shared" ref="ROQ52" si="22660">-ROQ51*$C$52</f>
        <v>-7.5268843297086811E+70</v>
      </c>
      <c r="ROR52" s="1847"/>
      <c r="ROS52" s="1847">
        <f t="shared" ref="ROS52" si="22661">-ROS51*$C$52</f>
        <v>-7.715056437951397E+70</v>
      </c>
      <c r="ROT52" s="1847"/>
      <c r="ROU52" s="1847">
        <f t="shared" ref="ROU52" si="22662">-ROU51*$C$52</f>
        <v>-7.9079328489001816E+70</v>
      </c>
      <c r="ROV52" s="1847"/>
      <c r="ROW52" s="1847">
        <f t="shared" ref="ROW52" si="22663">-ROW51*$C$52</f>
        <v>-8.1056311701226849E+70</v>
      </c>
      <c r="ROX52" s="1847"/>
      <c r="ROY52" s="1847">
        <f t="shared" ref="ROY52" si="22664">-ROY51*$C$52</f>
        <v>-8.3082719493757511E+70</v>
      </c>
      <c r="ROZ52" s="1847"/>
      <c r="RPA52" s="1847">
        <f t="shared" ref="RPA52" si="22665">-RPA51*$C$52</f>
        <v>-8.5159787481101446E+70</v>
      </c>
      <c r="RPB52" s="1847"/>
      <c r="RPC52" s="1847">
        <f t="shared" ref="RPC52" si="22666">-RPC51*$C$52</f>
        <v>-8.7288782168128973E+70</v>
      </c>
      <c r="RPD52" s="1847"/>
      <c r="RPE52" s="1847">
        <f t="shared" ref="RPE52" si="22667">-RPE51*$C$52</f>
        <v>-8.947100172233219E+70</v>
      </c>
      <c r="RPF52" s="1847"/>
      <c r="RPG52" s="1847">
        <f t="shared" ref="RPG52" si="22668">-RPG51*$C$52</f>
        <v>-9.170777676539049E+70</v>
      </c>
      <c r="RPH52" s="1847"/>
      <c r="RPI52" s="1847">
        <f t="shared" ref="RPI52" si="22669">-RPI51*$C$52</f>
        <v>-9.4000471184525242E+70</v>
      </c>
      <c r="RPJ52" s="1847"/>
      <c r="RPK52" s="1847">
        <f t="shared" ref="RPK52" si="22670">-RPK51*$C$52</f>
        <v>-9.635048296413836E+70</v>
      </c>
      <c r="RPL52" s="1847"/>
      <c r="RPM52" s="1847">
        <f t="shared" ref="RPM52" si="22671">-RPM51*$C$52</f>
        <v>-9.875924503824181E+70</v>
      </c>
      <c r="RPN52" s="1847"/>
      <c r="RPO52" s="1847">
        <f t="shared" ref="RPO52" si="22672">-RPO51*$C$52</f>
        <v>-1.0122822616419785E+71</v>
      </c>
      <c r="RPP52" s="1847"/>
      <c r="RPQ52" s="1847">
        <f t="shared" ref="RPQ52" si="22673">-RPQ51*$C$52</f>
        <v>-1.0375893181830279E+71</v>
      </c>
      <c r="RPR52" s="1847"/>
      <c r="RPS52" s="1847">
        <f t="shared" ref="RPS52" si="22674">-RPS51*$C$52</f>
        <v>-1.0635290511376035E+71</v>
      </c>
      <c r="RPT52" s="1847"/>
      <c r="RPU52" s="1847">
        <f t="shared" ref="RPU52" si="22675">-RPU51*$C$52</f>
        <v>-1.0901172774160434E+71</v>
      </c>
      <c r="RPV52" s="1847"/>
      <c r="RPW52" s="1847">
        <f t="shared" ref="RPW52" si="22676">-RPW51*$C$52</f>
        <v>-1.1173702093514444E+71</v>
      </c>
      <c r="RPX52" s="1847"/>
      <c r="RPY52" s="1847">
        <f t="shared" ref="RPY52" si="22677">-RPY51*$C$52</f>
        <v>-1.1453044645852305E+71</v>
      </c>
      <c r="RPZ52" s="1847"/>
      <c r="RQA52" s="1847">
        <f t="shared" ref="RQA52" si="22678">-RQA51*$C$52</f>
        <v>-1.1739370761998612E+71</v>
      </c>
      <c r="RQB52" s="1847"/>
      <c r="RQC52" s="1847">
        <f t="shared" ref="RQC52" si="22679">-RQC51*$C$52</f>
        <v>-1.2032855031048575E+71</v>
      </c>
      <c r="RQD52" s="1847"/>
      <c r="RQE52" s="1847">
        <f t="shared" ref="RQE52" si="22680">-RQE51*$C$52</f>
        <v>-1.2333676406824788E+71</v>
      </c>
      <c r="RQF52" s="1847"/>
      <c r="RQG52" s="1847">
        <f t="shared" ref="RQG52" si="22681">-RQG51*$C$52</f>
        <v>-1.2642018316995406E+71</v>
      </c>
      <c r="RQH52" s="1847"/>
      <c r="RQI52" s="1847">
        <f t="shared" ref="RQI52" si="22682">-RQI51*$C$52</f>
        <v>-1.295806877492029E+71</v>
      </c>
      <c r="RQJ52" s="1847"/>
      <c r="RQK52" s="1847">
        <f t="shared" ref="RQK52" si="22683">-RQK51*$C$52</f>
        <v>-1.3282020494293296E+71</v>
      </c>
      <c r="RQL52" s="1847"/>
      <c r="RQM52" s="1847">
        <f t="shared" ref="RQM52" si="22684">-RQM51*$C$52</f>
        <v>-1.3614071006650628E+71</v>
      </c>
      <c r="RQN52" s="1847"/>
      <c r="RQO52" s="1847">
        <f t="shared" ref="RQO52" si="22685">-RQO51*$C$52</f>
        <v>-1.3954422781816891E+71</v>
      </c>
      <c r="RQP52" s="1847"/>
      <c r="RQQ52" s="1847">
        <f t="shared" ref="RQQ52" si="22686">-RQQ51*$C$52</f>
        <v>-1.4303283351362313E+71</v>
      </c>
      <c r="RQR52" s="1847"/>
      <c r="RQS52" s="1847">
        <f t="shared" ref="RQS52" si="22687">-RQS51*$C$52</f>
        <v>-1.4660865435146368E+71</v>
      </c>
      <c r="RQT52" s="1847"/>
      <c r="RQU52" s="1847">
        <f t="shared" ref="RQU52" si="22688">-RQU51*$C$52</f>
        <v>-1.5027387071025026E+71</v>
      </c>
      <c r="RQV52" s="1847"/>
      <c r="RQW52" s="1847">
        <f t="shared" ref="RQW52" si="22689">-RQW51*$C$52</f>
        <v>-1.540307174780065E+71</v>
      </c>
      <c r="RQX52" s="1847"/>
      <c r="RQY52" s="1847">
        <f t="shared" ref="RQY52" si="22690">-RQY51*$C$52</f>
        <v>-1.5788148541495665E+71</v>
      </c>
      <c r="RQZ52" s="1847"/>
      <c r="RRA52" s="1847">
        <f t="shared" ref="RRA52" si="22691">-RRA51*$C$52</f>
        <v>-1.6182852255033054E+71</v>
      </c>
      <c r="RRB52" s="1847"/>
      <c r="RRC52" s="1847">
        <f t="shared" ref="RRC52" si="22692">-RRC51*$C$52</f>
        <v>-1.658742356140888E+71</v>
      </c>
      <c r="RRD52" s="1847"/>
      <c r="RRE52" s="1847">
        <f t="shared" ref="RRE52" si="22693">-RRE51*$C$52</f>
        <v>-1.7002109150444101E+71</v>
      </c>
      <c r="RRF52" s="1847"/>
      <c r="RRG52" s="1847">
        <f t="shared" ref="RRG52" si="22694">-RRG51*$C$52</f>
        <v>-1.7427161879205201E+71</v>
      </c>
      <c r="RRH52" s="1847"/>
      <c r="RRI52" s="1847">
        <f t="shared" ref="RRI52" si="22695">-RRI51*$C$52</f>
        <v>-1.7862840926185329E+71</v>
      </c>
      <c r="RRJ52" s="1847"/>
      <c r="RRK52" s="1847">
        <f t="shared" ref="RRK52" si="22696">-RRK51*$C$52</f>
        <v>-1.830941194933996E+71</v>
      </c>
      <c r="RRL52" s="1847"/>
      <c r="RRM52" s="1847">
        <f t="shared" ref="RRM52" si="22697">-RRM51*$C$52</f>
        <v>-1.8767147248073458E+71</v>
      </c>
      <c r="RRN52" s="1847"/>
      <c r="RRO52" s="1847">
        <f t="shared" ref="RRO52" si="22698">-RRO51*$C$52</f>
        <v>-1.9236325929275293E+71</v>
      </c>
      <c r="RRP52" s="1847"/>
      <c r="RRQ52" s="1847">
        <f t="shared" ref="RRQ52" si="22699">-RRQ51*$C$52</f>
        <v>-1.9717234077507173E+71</v>
      </c>
      <c r="RRR52" s="1847"/>
      <c r="RRS52" s="1847">
        <f t="shared" ref="RRS52" si="22700">-RRS51*$C$52</f>
        <v>-2.021016492944485E+71</v>
      </c>
      <c r="RRT52" s="1847"/>
      <c r="RRU52" s="1847">
        <f t="shared" ref="RRU52" si="22701">-RRU51*$C$52</f>
        <v>-2.071541905268097E+71</v>
      </c>
      <c r="RRV52" s="1847"/>
      <c r="RRW52" s="1847">
        <f t="shared" ref="RRW52" si="22702">-RRW51*$C$52</f>
        <v>-2.1233304528997992E+71</v>
      </c>
      <c r="RRX52" s="1847"/>
      <c r="RRY52" s="1847">
        <f t="shared" ref="RRY52" si="22703">-RRY51*$C$52</f>
        <v>-2.1764137142222939E+71</v>
      </c>
      <c r="RRZ52" s="1847"/>
      <c r="RSA52" s="1847">
        <f t="shared" ref="RSA52" si="22704">-RSA51*$C$52</f>
        <v>-2.2308240570778511E+71</v>
      </c>
      <c r="RSB52" s="1847"/>
      <c r="RSC52" s="1847">
        <f t="shared" ref="RSC52" si="22705">-RSC51*$C$52</f>
        <v>-2.2865946585047975E+71</v>
      </c>
      <c r="RSD52" s="1847"/>
      <c r="RSE52" s="1847">
        <f t="shared" ref="RSE52" si="22706">-RSE51*$C$52</f>
        <v>-2.3437595249674173E+71</v>
      </c>
      <c r="RSF52" s="1847"/>
      <c r="RSG52" s="1847">
        <f t="shared" ref="RSG52" si="22707">-RSG51*$C$52</f>
        <v>-2.4023535130916025E+71</v>
      </c>
      <c r="RSH52" s="1847"/>
      <c r="RSI52" s="1847">
        <f t="shared" ref="RSI52" si="22708">-RSI51*$C$52</f>
        <v>-2.4624123509188923E+71</v>
      </c>
      <c r="RSJ52" s="1847"/>
      <c r="RSK52" s="1847">
        <f t="shared" ref="RSK52" si="22709">-RSK51*$C$52</f>
        <v>-2.5239726596918646E+71</v>
      </c>
      <c r="RSL52" s="1847"/>
      <c r="RSM52" s="1847">
        <f t="shared" ref="RSM52" si="22710">-RSM51*$C$52</f>
        <v>-2.587071976184161E+71</v>
      </c>
      <c r="RSN52" s="1847"/>
      <c r="RSO52" s="1847">
        <f t="shared" ref="RSO52" si="22711">-RSO51*$C$52</f>
        <v>-2.6517487755887646E+71</v>
      </c>
      <c r="RSP52" s="1847"/>
      <c r="RSQ52" s="1847">
        <f t="shared" ref="RSQ52" si="22712">-RSQ51*$C$52</f>
        <v>-2.7180424949784837E+71</v>
      </c>
      <c r="RSR52" s="1847"/>
      <c r="RSS52" s="1847">
        <f t="shared" ref="RSS52" si="22713">-RSS51*$C$52</f>
        <v>-2.7859935573529454E+71</v>
      </c>
      <c r="RST52" s="1847"/>
      <c r="RSU52" s="1847">
        <f t="shared" ref="RSU52" si="22714">-RSU51*$C$52</f>
        <v>-2.8556433962867689E+71</v>
      </c>
      <c r="RSV52" s="1847"/>
      <c r="RSW52" s="1847">
        <f t="shared" ref="RSW52" si="22715">-RSW51*$C$52</f>
        <v>-2.9270344811939381E+71</v>
      </c>
      <c r="RSX52" s="1847"/>
      <c r="RSY52" s="1847">
        <f t="shared" ref="RSY52" si="22716">-RSY51*$C$52</f>
        <v>-3.0002103432237861E+71</v>
      </c>
      <c r="RSZ52" s="1847"/>
      <c r="RTA52" s="1847">
        <f t="shared" ref="RTA52" si="22717">-RTA51*$C$52</f>
        <v>-3.0752156018043806E+71</v>
      </c>
      <c r="RTB52" s="1847"/>
      <c r="RTC52" s="1847">
        <f t="shared" ref="RTC52" si="22718">-RTC51*$C$52</f>
        <v>-3.1520959918494896E+71</v>
      </c>
      <c r="RTD52" s="1847"/>
      <c r="RTE52" s="1847">
        <f t="shared" ref="RTE52" si="22719">-RTE51*$C$52</f>
        <v>-3.2308983916457267E+71</v>
      </c>
      <c r="RTF52" s="1847"/>
      <c r="RTG52" s="1847">
        <f t="shared" ref="RTG52" si="22720">-RTG51*$C$52</f>
        <v>-3.3116708514368694E+71</v>
      </c>
      <c r="RTH52" s="1847"/>
      <c r="RTI52" s="1847">
        <f t="shared" ref="RTI52" si="22721">-RTI51*$C$52</f>
        <v>-3.3944626227227909E+71</v>
      </c>
      <c r="RTJ52" s="1847"/>
      <c r="RTK52" s="1847">
        <f t="shared" ref="RTK52" si="22722">-RTK51*$C$52</f>
        <v>-3.4793241882908602E+71</v>
      </c>
      <c r="RTL52" s="1847"/>
      <c r="RTM52" s="1847">
        <f t="shared" ref="RTM52" si="22723">-RTM51*$C$52</f>
        <v>-3.5663072929981312E+71</v>
      </c>
      <c r="RTN52" s="1847"/>
      <c r="RTO52" s="1847">
        <f t="shared" ref="RTO52" si="22724">-RTO51*$C$52</f>
        <v>-3.6554649753230841E+71</v>
      </c>
      <c r="RTP52" s="1847"/>
      <c r="RTQ52" s="1847">
        <f t="shared" ref="RTQ52" si="22725">-RTQ51*$C$52</f>
        <v>-3.7468515997061611E+71</v>
      </c>
      <c r="RTR52" s="1847"/>
      <c r="RTS52" s="1847">
        <f t="shared" ref="RTS52" si="22726">-RTS51*$C$52</f>
        <v>-3.8405228896988149E+71</v>
      </c>
      <c r="RTT52" s="1847"/>
      <c r="RTU52" s="1847">
        <f t="shared" ref="RTU52" si="22727">-RTU51*$C$52</f>
        <v>-3.9365359619412849E+71</v>
      </c>
      <c r="RTV52" s="1847"/>
      <c r="RTW52" s="1847">
        <f t="shared" ref="RTW52" si="22728">-RTW51*$C$52</f>
        <v>-4.0349493609898168E+71</v>
      </c>
      <c r="RTX52" s="1847"/>
      <c r="RTY52" s="1847">
        <f t="shared" ref="RTY52" si="22729">-RTY51*$C$52</f>
        <v>-4.1358230950145618E+71</v>
      </c>
      <c r="RTZ52" s="1847"/>
      <c r="RUA52" s="1847">
        <f t="shared" ref="RUA52" si="22730">-RUA51*$C$52</f>
        <v>-4.2392186723899256E+71</v>
      </c>
      <c r="RUB52" s="1847"/>
      <c r="RUC52" s="1847">
        <f t="shared" ref="RUC52" si="22731">-RUC51*$C$52</f>
        <v>-4.3451991391996736E+71</v>
      </c>
      <c r="RUD52" s="1847"/>
      <c r="RUE52" s="1847">
        <f t="shared" ref="RUE52" si="22732">-RUE51*$C$52</f>
        <v>-4.4538291176796648E+71</v>
      </c>
      <c r="RUF52" s="1847"/>
      <c r="RUG52" s="1847">
        <f t="shared" ref="RUG52" si="22733">-RUG51*$C$52</f>
        <v>-4.5651748456216559E+71</v>
      </c>
      <c r="RUH52" s="1847"/>
      <c r="RUI52" s="1847">
        <f t="shared" ref="RUI52" si="22734">-RUI51*$C$52</f>
        <v>-4.6793042167621971E+71</v>
      </c>
      <c r="RUJ52" s="1847"/>
      <c r="RUK52" s="1847">
        <f t="shared" ref="RUK52" si="22735">-RUK51*$C$52</f>
        <v>-4.7962868221812517E+71</v>
      </c>
      <c r="RUL52" s="1847"/>
      <c r="RUM52" s="1847">
        <f t="shared" ref="RUM52" si="22736">-RUM51*$C$52</f>
        <v>-4.916193992735783E+71</v>
      </c>
      <c r="RUN52" s="1847"/>
      <c r="RUO52" s="1847">
        <f t="shared" ref="RUO52" si="22737">-RUO51*$C$52</f>
        <v>-5.0390988425541773E+71</v>
      </c>
      <c r="RUP52" s="1847"/>
      <c r="RUQ52" s="1847">
        <f t="shared" ref="RUQ52" si="22738">-RUQ51*$C$52</f>
        <v>-5.1650763136180313E+71</v>
      </c>
      <c r="RUR52" s="1847"/>
      <c r="RUS52" s="1847">
        <f t="shared" ref="RUS52" si="22739">-RUS51*$C$52</f>
        <v>-5.2942032214584817E+71</v>
      </c>
      <c r="RUT52" s="1847"/>
      <c r="RUU52" s="1847">
        <f t="shared" ref="RUU52" si="22740">-RUU51*$C$52</f>
        <v>-5.4265583019949437E+71</v>
      </c>
      <c r="RUV52" s="1847"/>
      <c r="RUW52" s="1847">
        <f t="shared" ref="RUW52" si="22741">-RUW51*$C$52</f>
        <v>-5.5622222595448165E+71</v>
      </c>
      <c r="RUX52" s="1847"/>
      <c r="RUY52" s="1847">
        <f t="shared" ref="RUY52" si="22742">-RUY51*$C$52</f>
        <v>-5.7012778160334364E+71</v>
      </c>
      <c r="RUZ52" s="1847"/>
      <c r="RVA52" s="1847">
        <f t="shared" ref="RVA52" si="22743">-RVA51*$C$52</f>
        <v>-5.8438097614342722E+71</v>
      </c>
      <c r="RVB52" s="1847"/>
      <c r="RVC52" s="1847">
        <f t="shared" ref="RVC52" si="22744">-RVC51*$C$52</f>
        <v>-5.9899050054701281E+71</v>
      </c>
      <c r="RVD52" s="1847"/>
      <c r="RVE52" s="1847">
        <f t="shared" ref="RVE52" si="22745">-RVE51*$C$52</f>
        <v>-6.1396526306068804E+71</v>
      </c>
      <c r="RVF52" s="1847"/>
      <c r="RVG52" s="1847">
        <f t="shared" ref="RVG52" si="22746">-RVG51*$C$52</f>
        <v>-6.2931439463720519E+71</v>
      </c>
      <c r="RVH52" s="1847"/>
      <c r="RVI52" s="1847">
        <f t="shared" ref="RVI52" si="22747">-RVI51*$C$52</f>
        <v>-6.4504725450313527E+71</v>
      </c>
      <c r="RVJ52" s="1847"/>
      <c r="RVK52" s="1847">
        <f t="shared" ref="RVK52" si="22748">-RVK51*$C$52</f>
        <v>-6.6117343586571359E+71</v>
      </c>
      <c r="RVL52" s="1847"/>
      <c r="RVM52" s="1847">
        <f t="shared" ref="RVM52" si="22749">-RVM51*$C$52</f>
        <v>-6.7770277176235642E+71</v>
      </c>
      <c r="RVN52" s="1847"/>
      <c r="RVO52" s="1847">
        <f t="shared" ref="RVO52" si="22750">-RVO51*$C$52</f>
        <v>-6.9464534105641529E+71</v>
      </c>
      <c r="RVP52" s="1847"/>
      <c r="RVQ52" s="1847">
        <f t="shared" ref="RVQ52" si="22751">-RVQ51*$C$52</f>
        <v>-7.1201147458282557E+71</v>
      </c>
      <c r="RVR52" s="1847"/>
      <c r="RVS52" s="1847">
        <f t="shared" ref="RVS52" si="22752">-RVS51*$C$52</f>
        <v>-7.2981176144739619E+71</v>
      </c>
      <c r="RVT52" s="1847"/>
      <c r="RVU52" s="1847">
        <f t="shared" ref="RVU52" si="22753">-RVU51*$C$52</f>
        <v>-7.4805705548358102E+71</v>
      </c>
      <c r="RVV52" s="1847"/>
      <c r="RVW52" s="1847">
        <f t="shared" ref="RVW52" si="22754">-RVW51*$C$52</f>
        <v>-7.6675848187067049E+71</v>
      </c>
      <c r="RVX52" s="1847"/>
      <c r="RVY52" s="1847">
        <f t="shared" ref="RVY52" si="22755">-RVY51*$C$52</f>
        <v>-7.8592744391743723E+71</v>
      </c>
      <c r="RVZ52" s="1847"/>
      <c r="RWA52" s="1847">
        <f t="shared" ref="RWA52" si="22756">-RWA51*$C$52</f>
        <v>-8.0557563001537309E+71</v>
      </c>
      <c r="RWB52" s="1847"/>
      <c r="RWC52" s="1847">
        <f t="shared" ref="RWC52" si="22757">-RWC51*$C$52</f>
        <v>-8.257150207657573E+71</v>
      </c>
      <c r="RWD52" s="1847"/>
      <c r="RWE52" s="1847">
        <f t="shared" ref="RWE52" si="22758">-RWE51*$C$52</f>
        <v>-8.4635789628490115E+71</v>
      </c>
      <c r="RWF52" s="1847"/>
      <c r="RWG52" s="1847">
        <f t="shared" ref="RWG52" si="22759">-RWG51*$C$52</f>
        <v>-8.675168436920236E+71</v>
      </c>
      <c r="RWH52" s="1847"/>
      <c r="RWI52" s="1847">
        <f t="shared" ref="RWI52" si="22760">-RWI51*$C$52</f>
        <v>-8.8920476478432409E+71</v>
      </c>
      <c r="RWJ52" s="1847"/>
      <c r="RWK52" s="1847">
        <f t="shared" ref="RWK52" si="22761">-RWK51*$C$52</f>
        <v>-9.1143488390393213E+71</v>
      </c>
      <c r="RWL52" s="1847"/>
      <c r="RWM52" s="1847">
        <f t="shared" ref="RWM52" si="22762">-RWM51*$C$52</f>
        <v>-9.3422075600153043E+71</v>
      </c>
      <c r="RWN52" s="1847"/>
      <c r="RWO52" s="1847">
        <f t="shared" ref="RWO52" si="22763">-RWO51*$C$52</f>
        <v>-9.5757627490156857E+71</v>
      </c>
      <c r="RWP52" s="1847"/>
      <c r="RWQ52" s="1847">
        <f t="shared" ref="RWQ52" si="22764">-RWQ51*$C$52</f>
        <v>-9.8151568177410764E+71</v>
      </c>
      <c r="RWR52" s="1847"/>
      <c r="RWS52" s="1847">
        <f t="shared" ref="RWS52" si="22765">-RWS51*$C$52</f>
        <v>-1.0060535738184602E+72</v>
      </c>
      <c r="RWT52" s="1847"/>
      <c r="RWU52" s="1847">
        <f t="shared" ref="RWU52" si="22766">-RWU51*$C$52</f>
        <v>-1.0312049131639215E+72</v>
      </c>
      <c r="RWV52" s="1847"/>
      <c r="RWW52" s="1847">
        <f t="shared" ref="RWW52" si="22767">-RWW51*$C$52</f>
        <v>-1.0569850359930194E+72</v>
      </c>
      <c r="RWX52" s="1847"/>
      <c r="RWY52" s="1847">
        <f t="shared" ref="RWY52" si="22768">-RWY51*$C$52</f>
        <v>-1.0834096618928447E+72</v>
      </c>
      <c r="RWZ52" s="1847"/>
      <c r="RXA52" s="1847">
        <f t="shared" ref="RXA52" si="22769">-RXA51*$C$52</f>
        <v>-1.1104949034401657E+72</v>
      </c>
      <c r="RXB52" s="1847"/>
      <c r="RXC52" s="1847">
        <f t="shared" ref="RXC52" si="22770">-RXC51*$C$52</f>
        <v>-1.1382572760261697E+72</v>
      </c>
      <c r="RXD52" s="1847"/>
      <c r="RXE52" s="1847">
        <f t="shared" ref="RXE52" si="22771">-RXE51*$C$52</f>
        <v>-1.1667137079268238E+72</v>
      </c>
      <c r="RXF52" s="1847"/>
      <c r="RXG52" s="1847">
        <f t="shared" ref="RXG52" si="22772">-RXG51*$C$52</f>
        <v>-1.1958815506249942E+72</v>
      </c>
      <c r="RXH52" s="1847"/>
      <c r="RXI52" s="1847">
        <f t="shared" ref="RXI52" si="22773">-RXI51*$C$52</f>
        <v>-1.2257785893906189E+72</v>
      </c>
      <c r="RXJ52" s="1847"/>
      <c r="RXK52" s="1847">
        <f t="shared" ref="RXK52" si="22774">-RXK51*$C$52</f>
        <v>-1.2564230541253843E+72</v>
      </c>
      <c r="RXL52" s="1847"/>
      <c r="RXM52" s="1847">
        <f t="shared" ref="RXM52" si="22775">-RXM51*$C$52</f>
        <v>-1.2878336304785188E+72</v>
      </c>
      <c r="RXN52" s="1847"/>
      <c r="RXO52" s="1847">
        <f t="shared" ref="RXO52" si="22776">-RXO51*$C$52</f>
        <v>-1.3200294712404817E+72</v>
      </c>
      <c r="RXP52" s="1847"/>
      <c r="RXQ52" s="1847">
        <f t="shared" ref="RXQ52" si="22777">-RXQ51*$C$52</f>
        <v>-1.3530302080214936E+72</v>
      </c>
      <c r="RXR52" s="1847"/>
      <c r="RXS52" s="1847">
        <f t="shared" ref="RXS52" si="22778">-RXS51*$C$52</f>
        <v>-1.3868559632220307E+72</v>
      </c>
      <c r="RXT52" s="1847"/>
      <c r="RXU52" s="1847">
        <f t="shared" ref="RXU52" si="22779">-RXU51*$C$52</f>
        <v>-1.4215273623025813E+72</v>
      </c>
      <c r="RXV52" s="1847"/>
      <c r="RXW52" s="1847">
        <f t="shared" ref="RXW52" si="22780">-RXW51*$C$52</f>
        <v>-1.4570655463601457E+72</v>
      </c>
      <c r="RXX52" s="1847"/>
      <c r="RXY52" s="1847">
        <f t="shared" ref="RXY52" si="22781">-RXY51*$C$52</f>
        <v>-1.4934921850191492E+72</v>
      </c>
      <c r="RXZ52" s="1847"/>
      <c r="RYA52" s="1847">
        <f t="shared" ref="RYA52" si="22782">-RYA51*$C$52</f>
        <v>-1.5308294896446277E+72</v>
      </c>
      <c r="RYB52" s="1847"/>
      <c r="RYC52" s="1847">
        <f t="shared" ref="RYC52" si="22783">-RYC51*$C$52</f>
        <v>-1.5691002268857432E+72</v>
      </c>
      <c r="RYD52" s="1847"/>
      <c r="RYE52" s="1847">
        <f t="shared" ref="RYE52" si="22784">-RYE51*$C$52</f>
        <v>-1.6083277325578866E+72</v>
      </c>
      <c r="RYF52" s="1847"/>
      <c r="RYG52" s="1847">
        <f t="shared" ref="RYG52" si="22785">-RYG51*$C$52</f>
        <v>-1.6485359258718337E+72</v>
      </c>
      <c r="RYH52" s="1847"/>
      <c r="RYI52" s="1847">
        <f t="shared" ref="RYI52" si="22786">-RYI51*$C$52</f>
        <v>-1.6897493240186295E+72</v>
      </c>
      <c r="RYJ52" s="1847"/>
      <c r="RYK52" s="1847">
        <f t="shared" ref="RYK52" si="22787">-RYK51*$C$52</f>
        <v>-1.7319930571190951E+72</v>
      </c>
      <c r="RYL52" s="1847"/>
      <c r="RYM52" s="1847">
        <f t="shared" ref="RYM52" si="22788">-RYM51*$C$52</f>
        <v>-1.7752928835470723E+72</v>
      </c>
      <c r="RYN52" s="1847"/>
      <c r="RYO52" s="1847">
        <f t="shared" ref="RYO52" si="22789">-RYO51*$C$52</f>
        <v>-1.8196752056357488E+72</v>
      </c>
      <c r="RYP52" s="1847"/>
      <c r="RYQ52" s="1847">
        <f t="shared" ref="RYQ52" si="22790">-RYQ51*$C$52</f>
        <v>-1.8651670857766422E+72</v>
      </c>
      <c r="RYR52" s="1847"/>
      <c r="RYS52" s="1847">
        <f t="shared" ref="RYS52" si="22791">-RYS51*$C$52</f>
        <v>-1.9117962629210582E+72</v>
      </c>
      <c r="RYT52" s="1847"/>
      <c r="RYU52" s="1847">
        <f t="shared" ref="RYU52" si="22792">-RYU51*$C$52</f>
        <v>-1.9595911694940844E+72</v>
      </c>
      <c r="RYV52" s="1847"/>
      <c r="RYW52" s="1847">
        <f t="shared" ref="RYW52" si="22793">-RYW51*$C$52</f>
        <v>-2.0085809487314364E+72</v>
      </c>
      <c r="RYX52" s="1847"/>
      <c r="RYY52" s="1847">
        <f t="shared" ref="RYY52" si="22794">-RYY51*$C$52</f>
        <v>-2.0587954724497219E+72</v>
      </c>
      <c r="RYZ52" s="1847"/>
      <c r="RZA52" s="1847">
        <f t="shared" ref="RZA52" si="22795">-RZA51*$C$52</f>
        <v>-2.1102653592609647E+72</v>
      </c>
      <c r="RZB52" s="1847"/>
      <c r="RZC52" s="1847">
        <f t="shared" ref="RZC52" si="22796">-RZC51*$C$52</f>
        <v>-2.1630219932424886E+72</v>
      </c>
      <c r="RZD52" s="1847"/>
      <c r="RZE52" s="1847">
        <f t="shared" ref="RZE52" si="22797">-RZE51*$C$52</f>
        <v>-2.2170975430735508E+72</v>
      </c>
      <c r="RZF52" s="1847"/>
      <c r="RZG52" s="1847">
        <f t="shared" ref="RZG52" si="22798">-RZG51*$C$52</f>
        <v>-2.2725249816503895E+72</v>
      </c>
      <c r="RZH52" s="1847"/>
      <c r="RZI52" s="1847">
        <f t="shared" ref="RZI52" si="22799">-RZI51*$C$52</f>
        <v>-2.329338106191649E+72</v>
      </c>
      <c r="RZJ52" s="1847"/>
      <c r="RZK52" s="1847">
        <f t="shared" ref="RZK52" si="22800">-RZK51*$C$52</f>
        <v>-2.3875715588464403E+72</v>
      </c>
      <c r="RZL52" s="1847"/>
      <c r="RZM52" s="1847">
        <f t="shared" ref="RZM52" si="22801">-RZM51*$C$52</f>
        <v>-2.447260847817601E+72</v>
      </c>
      <c r="RZN52" s="1847"/>
      <c r="RZO52" s="1847">
        <f t="shared" ref="RZO52" si="22802">-RZO51*$C$52</f>
        <v>-2.5084423690130408E+72</v>
      </c>
      <c r="RZP52" s="1847"/>
      <c r="RZQ52" s="1847">
        <f t="shared" ref="RZQ52" si="22803">-RZQ51*$C$52</f>
        <v>-2.5711534282383664E+72</v>
      </c>
      <c r="RZR52" s="1847"/>
      <c r="RZS52" s="1847">
        <f t="shared" ref="RZS52" si="22804">-RZS51*$C$52</f>
        <v>-2.6354322639443253E+72</v>
      </c>
      <c r="RZT52" s="1847"/>
      <c r="RZU52" s="1847">
        <f t="shared" ref="RZU52" si="22805">-RZU51*$C$52</f>
        <v>-2.7013180705429332E+72</v>
      </c>
      <c r="RZV52" s="1847"/>
      <c r="RZW52" s="1847">
        <f t="shared" ref="RZW52" si="22806">-RZW51*$C$52</f>
        <v>-2.7688510223065062E+72</v>
      </c>
      <c r="RZX52" s="1847"/>
      <c r="RZY52" s="1847">
        <f t="shared" ref="RZY52" si="22807">-RZY51*$C$52</f>
        <v>-2.8380722978641686E+72</v>
      </c>
      <c r="RZZ52" s="1847"/>
      <c r="SAA52" s="1847">
        <f t="shared" ref="SAA52" si="22808">-SAA51*$C$52</f>
        <v>-2.9090241053107725E+72</v>
      </c>
      <c r="SAB52" s="1847"/>
      <c r="SAC52" s="1847">
        <f t="shared" ref="SAC52" si="22809">-SAC51*$C$52</f>
        <v>-2.9817497079435416E+72</v>
      </c>
      <c r="SAD52" s="1847"/>
      <c r="SAE52" s="1847">
        <f t="shared" ref="SAE52" si="22810">-SAE51*$C$52</f>
        <v>-3.05629345064213E+72</v>
      </c>
      <c r="SAF52" s="1847"/>
      <c r="SAG52" s="1847">
        <f t="shared" ref="SAG52" si="22811">-SAG51*$C$52</f>
        <v>-3.132700786908183E+72</v>
      </c>
      <c r="SAH52" s="1847"/>
      <c r="SAI52" s="1847">
        <f t="shared" ref="SAI52" si="22812">-SAI51*$C$52</f>
        <v>-3.2110183065808873E+72</v>
      </c>
      <c r="SAJ52" s="1847"/>
      <c r="SAK52" s="1847">
        <f t="shared" ref="SAK52" si="22813">-SAK51*$C$52</f>
        <v>-3.2912937642454093E+72</v>
      </c>
      <c r="SAL52" s="1847"/>
      <c r="SAM52" s="1847">
        <f t="shared" ref="SAM52" si="22814">-SAM51*$C$52</f>
        <v>-3.3735761083515442E+72</v>
      </c>
      <c r="SAN52" s="1847"/>
      <c r="SAO52" s="1847">
        <f t="shared" ref="SAO52" si="22815">-SAO51*$C$52</f>
        <v>-3.4579155110603326E+72</v>
      </c>
      <c r="SAP52" s="1847"/>
      <c r="SAQ52" s="1847">
        <f t="shared" ref="SAQ52" si="22816">-SAQ51*$C$52</f>
        <v>-3.5443633988368404E+72</v>
      </c>
      <c r="SAR52" s="1847"/>
      <c r="SAS52" s="1847">
        <f t="shared" ref="SAS52" si="22817">-SAS51*$C$52</f>
        <v>-3.6329724838077615E+72</v>
      </c>
      <c r="SAT52" s="1847"/>
      <c r="SAU52" s="1847">
        <f t="shared" ref="SAU52" si="22818">-SAU51*$C$52</f>
        <v>-3.7237967959029552E+72</v>
      </c>
      <c r="SAV52" s="1847"/>
      <c r="SAW52" s="1847">
        <f t="shared" ref="SAW52" si="22819">-SAW51*$C$52</f>
        <v>-3.8168917158005284E+72</v>
      </c>
      <c r="SAX52" s="1847"/>
      <c r="SAY52" s="1847">
        <f t="shared" ref="SAY52" si="22820">-SAY51*$C$52</f>
        <v>-3.912314008695541E+72</v>
      </c>
      <c r="SAZ52" s="1847"/>
      <c r="SBA52" s="1847">
        <f t="shared" ref="SBA52" si="22821">-SBA51*$C$52</f>
        <v>-4.0101218589129289E+72</v>
      </c>
      <c r="SBB52" s="1847"/>
      <c r="SBC52" s="1847">
        <f t="shared" ref="SBC52" si="22822">-SBC51*$C$52</f>
        <v>-4.1103749053857518E+72</v>
      </c>
      <c r="SBD52" s="1847"/>
      <c r="SBE52" s="1847">
        <f t="shared" ref="SBE52" si="22823">-SBE51*$C$52</f>
        <v>-4.2131342780203954E+72</v>
      </c>
      <c r="SBF52" s="1847"/>
      <c r="SBG52" s="1847">
        <f t="shared" ref="SBG52" si="22824">-SBG51*$C$52</f>
        <v>-4.3184626349709052E+72</v>
      </c>
      <c r="SBH52" s="1847"/>
      <c r="SBI52" s="1847">
        <f t="shared" ref="SBI52" si="22825">-SBI51*$C$52</f>
        <v>-4.4264242008451773E+72</v>
      </c>
      <c r="SBJ52" s="1847"/>
      <c r="SBK52" s="1847">
        <f t="shared" ref="SBK52" si="22826">-SBK51*$C$52</f>
        <v>-4.5370848058663062E+72</v>
      </c>
      <c r="SBL52" s="1847"/>
      <c r="SBM52" s="1847">
        <f t="shared" ref="SBM52" si="22827">-SBM51*$C$52</f>
        <v>-4.6505119260129636E+72</v>
      </c>
      <c r="SBN52" s="1847"/>
      <c r="SBO52" s="1847">
        <f t="shared" ref="SBO52" si="22828">-SBO51*$C$52</f>
        <v>-4.7667747241632877E+72</v>
      </c>
      <c r="SBP52" s="1847"/>
      <c r="SBQ52" s="1847">
        <f t="shared" ref="SBQ52" si="22829">-SBQ51*$C$52</f>
        <v>-4.8859440922673697E+72</v>
      </c>
      <c r="SBR52" s="1847"/>
      <c r="SBS52" s="1847">
        <f t="shared" ref="SBS52" si="22830">-SBS51*$C$52</f>
        <v>-5.0080926945740533E+72</v>
      </c>
      <c r="SBT52" s="1847"/>
      <c r="SBU52" s="1847">
        <f t="shared" ref="SBU52" si="22831">-SBU51*$C$52</f>
        <v>-5.1332950119384039E+72</v>
      </c>
      <c r="SBV52" s="1847"/>
      <c r="SBW52" s="1847">
        <f t="shared" ref="SBW52" si="22832">-SBW51*$C$52</f>
        <v>-5.2616273872368634E+72</v>
      </c>
      <c r="SBX52" s="1847"/>
      <c r="SBY52" s="1847">
        <f t="shared" ref="SBY52" si="22833">-SBY51*$C$52</f>
        <v>-5.3931680719177846E+72</v>
      </c>
      <c r="SBZ52" s="1847"/>
      <c r="SCA52" s="1847">
        <f t="shared" ref="SCA52" si="22834">-SCA51*$C$52</f>
        <v>-5.5279972737157288E+72</v>
      </c>
      <c r="SCB52" s="1847"/>
      <c r="SCC52" s="1847">
        <f t="shared" ref="SCC52" si="22835">-SCC51*$C$52</f>
        <v>-5.6661972055586216E+72</v>
      </c>
      <c r="SCD52" s="1847"/>
      <c r="SCE52" s="1847">
        <f t="shared" ref="SCE52" si="22836">-SCE51*$C$52</f>
        <v>-5.8078521356975864E+72</v>
      </c>
      <c r="SCF52" s="1847"/>
      <c r="SCG52" s="1847">
        <f t="shared" ref="SCG52" si="22837">-SCG51*$C$52</f>
        <v>-5.9530484390900259E+72</v>
      </c>
      <c r="SCH52" s="1847"/>
      <c r="SCI52" s="1847">
        <f t="shared" ref="SCI52" si="22838">-SCI51*$C$52</f>
        <v>-6.1018746500672759E+72</v>
      </c>
      <c r="SCJ52" s="1847"/>
      <c r="SCK52" s="1847">
        <f t="shared" ref="SCK52" si="22839">-SCK51*$C$52</f>
        <v>-6.2544215163189571E+72</v>
      </c>
      <c r="SCL52" s="1847"/>
      <c r="SCM52" s="1847">
        <f t="shared" ref="SCM52" si="22840">-SCM51*$C$52</f>
        <v>-6.4107820542269303E+72</v>
      </c>
      <c r="SCN52" s="1847"/>
      <c r="SCO52" s="1847">
        <f t="shared" ref="SCO52" si="22841">-SCO51*$C$52</f>
        <v>-6.5710516055826027E+72</v>
      </c>
      <c r="SCP52" s="1847"/>
      <c r="SCQ52" s="1847">
        <f t="shared" ref="SCQ52" si="22842">-SCQ51*$C$52</f>
        <v>-6.7353278957221668E+72</v>
      </c>
      <c r="SCR52" s="1847"/>
      <c r="SCS52" s="1847">
        <f t="shared" ref="SCS52" si="22843">-SCS51*$C$52</f>
        <v>-6.9037110931152203E+72</v>
      </c>
      <c r="SCT52" s="1847"/>
      <c r="SCU52" s="1847">
        <f t="shared" ref="SCU52" si="22844">-SCU51*$C$52</f>
        <v>-7.0763038704431002E+72</v>
      </c>
      <c r="SCV52" s="1847"/>
      <c r="SCW52" s="1847">
        <f t="shared" ref="SCW52" si="22845">-SCW51*$C$52</f>
        <v>-7.2532114672041767E+72</v>
      </c>
      <c r="SCX52" s="1847"/>
      <c r="SCY52" s="1847">
        <f t="shared" ref="SCY52" si="22846">-SCY51*$C$52</f>
        <v>-7.4345417538842808E+72</v>
      </c>
      <c r="SCZ52" s="1847"/>
      <c r="SDA52" s="1847">
        <f t="shared" ref="SDA52" si="22847">-SDA51*$C$52</f>
        <v>-7.6204052977313874E+72</v>
      </c>
      <c r="SDB52" s="1847"/>
      <c r="SDC52" s="1847">
        <f t="shared" ref="SDC52" si="22848">-SDC51*$C$52</f>
        <v>-7.8109154301746712E+72</v>
      </c>
      <c r="SDD52" s="1847"/>
      <c r="SDE52" s="1847">
        <f t="shared" ref="SDE52" si="22849">-SDE51*$C$52</f>
        <v>-8.0061883159290375E+72</v>
      </c>
      <c r="SDF52" s="1847"/>
      <c r="SDG52" s="1847">
        <f t="shared" ref="SDG52" si="22850">-SDG51*$C$52</f>
        <v>-8.2063430238272635E+72</v>
      </c>
      <c r="SDH52" s="1847"/>
      <c r="SDI52" s="1847">
        <f t="shared" ref="SDI52" si="22851">-SDI51*$C$52</f>
        <v>-8.4115015994229444E+72</v>
      </c>
      <c r="SDJ52" s="1847"/>
      <c r="SDK52" s="1847">
        <f t="shared" ref="SDK52" si="22852">-SDK51*$C$52</f>
        <v>-8.6217891394085168E+72</v>
      </c>
      <c r="SDL52" s="1847"/>
      <c r="SDM52" s="1847">
        <f t="shared" ref="SDM52" si="22853">-SDM51*$C$52</f>
        <v>-8.8373338678937291E+72</v>
      </c>
      <c r="SDN52" s="1847"/>
      <c r="SDO52" s="1847">
        <f t="shared" ref="SDO52" si="22854">-SDO51*$C$52</f>
        <v>-9.0582672145910713E+72</v>
      </c>
      <c r="SDP52" s="1847"/>
      <c r="SDQ52" s="1847">
        <f t="shared" ref="SDQ52" si="22855">-SDQ51*$C$52</f>
        <v>-9.2847238949558477E+72</v>
      </c>
      <c r="SDR52" s="1847"/>
      <c r="SDS52" s="1847">
        <f t="shared" ref="SDS52" si="22856">-SDS51*$C$52</f>
        <v>-9.516841992329743E+72</v>
      </c>
      <c r="SDT52" s="1847"/>
      <c r="SDU52" s="1847">
        <f t="shared" ref="SDU52" si="22857">-SDU51*$C$52</f>
        <v>-9.7547630421379855E+72</v>
      </c>
      <c r="SDV52" s="1847"/>
      <c r="SDW52" s="1847">
        <f t="shared" ref="SDW52" si="22858">-SDW51*$C$52</f>
        <v>-9.9986321181914349E+72</v>
      </c>
      <c r="SDX52" s="1847"/>
      <c r="SDY52" s="1847">
        <f t="shared" ref="SDY52" si="22859">-SDY51*$C$52</f>
        <v>-1.0248597921146221E+73</v>
      </c>
      <c r="SDZ52" s="1847"/>
      <c r="SEA52" s="1847">
        <f t="shared" ref="SEA52" si="22860">-SEA51*$C$52</f>
        <v>-1.0504812869174876E+73</v>
      </c>
      <c r="SEB52" s="1847"/>
      <c r="SEC52" s="1847">
        <f t="shared" ref="SEC52" si="22861">-SEC51*$C$52</f>
        <v>-1.0767433190904247E+73</v>
      </c>
      <c r="SED52" s="1847"/>
      <c r="SEE52" s="1847">
        <f t="shared" ref="SEE52" si="22862">-SEE51*$C$52</f>
        <v>-1.1036619020676852E+73</v>
      </c>
      <c r="SEF52" s="1847"/>
      <c r="SEG52" s="1847">
        <f t="shared" ref="SEG52" si="22863">-SEG51*$C$52</f>
        <v>-1.1312534496193772E+73</v>
      </c>
      <c r="SEH52" s="1847"/>
      <c r="SEI52" s="1847">
        <f t="shared" ref="SEI52" si="22864">-SEI51*$C$52</f>
        <v>-1.1595347858598616E+73</v>
      </c>
      <c r="SEJ52" s="1847"/>
      <c r="SEK52" s="1847">
        <f t="shared" ref="SEK52" si="22865">-SEK51*$C$52</f>
        <v>-1.1885231555063581E+73</v>
      </c>
      <c r="SEL52" s="1847"/>
      <c r="SEM52" s="1847">
        <f t="shared" ref="SEM52" si="22866">-SEM51*$C$52</f>
        <v>-1.2182362343940169E+73</v>
      </c>
      <c r="SEN52" s="1847"/>
      <c r="SEO52" s="1847">
        <f t="shared" ref="SEO52" si="22867">-SEO51*$C$52</f>
        <v>-1.2486921402538672E+73</v>
      </c>
      <c r="SEP52" s="1847"/>
      <c r="SEQ52" s="1847">
        <f t="shared" ref="SEQ52" si="22868">-SEQ51*$C$52</f>
        <v>-1.2799094437602138E+73</v>
      </c>
      <c r="SER52" s="1847"/>
      <c r="SES52" s="1847">
        <f t="shared" ref="SES52" si="22869">-SES51*$C$52</f>
        <v>-1.3119071798542191E+73</v>
      </c>
      <c r="SET52" s="1847"/>
      <c r="SEU52" s="1847">
        <f t="shared" ref="SEU52" si="22870">-SEU51*$C$52</f>
        <v>-1.3447048593505746E+73</v>
      </c>
      <c r="SEV52" s="1847"/>
      <c r="SEW52" s="1847">
        <f t="shared" ref="SEW52" si="22871">-SEW51*$C$52</f>
        <v>-1.3783224808343387E+73</v>
      </c>
      <c r="SEX52" s="1847"/>
      <c r="SEY52" s="1847">
        <f t="shared" ref="SEY52" si="22872">-SEY51*$C$52</f>
        <v>-1.412780542855197E+73</v>
      </c>
      <c r="SEZ52" s="1847"/>
      <c r="SFA52" s="1847">
        <f t="shared" ref="SFA52" si="22873">-SFA51*$C$52</f>
        <v>-1.448100056426577E+73</v>
      </c>
      <c r="SFB52" s="1847"/>
      <c r="SFC52" s="1847">
        <f t="shared" ref="SFC52" si="22874">-SFC51*$C$52</f>
        <v>-1.4843025578372413E+73</v>
      </c>
      <c r="SFD52" s="1847"/>
      <c r="SFE52" s="1847">
        <f t="shared" ref="SFE52" si="22875">-SFE51*$C$52</f>
        <v>-1.521410121783172E+73</v>
      </c>
      <c r="SFF52" s="1847"/>
      <c r="SFG52" s="1847">
        <f t="shared" ref="SFG52" si="22876">-SFG51*$C$52</f>
        <v>-1.5594453748277512E+73</v>
      </c>
      <c r="SFH52" s="1847"/>
      <c r="SFI52" s="1847">
        <f t="shared" ref="SFI52" si="22877">-SFI51*$C$52</f>
        <v>-1.5984315091984449E+73</v>
      </c>
      <c r="SFJ52" s="1847"/>
      <c r="SFK52" s="1847">
        <f t="shared" ref="SFK52" si="22878">-SFK51*$C$52</f>
        <v>-1.638392296928406E+73</v>
      </c>
      <c r="SFL52" s="1847"/>
      <c r="SFM52" s="1847">
        <f t="shared" ref="SFM52" si="22879">-SFM51*$C$52</f>
        <v>-1.6793521043516161E+73</v>
      </c>
      <c r="SFN52" s="1847"/>
      <c r="SFO52" s="1847">
        <f t="shared" ref="SFO52" si="22880">-SFO51*$C$52</f>
        <v>-1.7213359069604065E+73</v>
      </c>
      <c r="SFP52" s="1847"/>
      <c r="SFQ52" s="1847">
        <f t="shared" ref="SFQ52" si="22881">-SFQ51*$C$52</f>
        <v>-1.7643693046344165E+73</v>
      </c>
      <c r="SFR52" s="1847"/>
      <c r="SFS52" s="1847">
        <f t="shared" ref="SFS52" si="22882">-SFS51*$C$52</f>
        <v>-1.8084785372502766E+73</v>
      </c>
      <c r="SFT52" s="1847"/>
      <c r="SFU52" s="1847">
        <f t="shared" ref="SFU52" si="22883">-SFU51*$C$52</f>
        <v>-1.8536905006815335E+73</v>
      </c>
      <c r="SFV52" s="1847"/>
      <c r="SFW52" s="1847">
        <f t="shared" ref="SFW52" si="22884">-SFW51*$C$52</f>
        <v>-1.9000327631985716E+73</v>
      </c>
      <c r="SFX52" s="1847"/>
      <c r="SFY52" s="1847">
        <f t="shared" ref="SFY52" si="22885">-SFY51*$C$52</f>
        <v>-1.9475335822785357E+73</v>
      </c>
      <c r="SFZ52" s="1847"/>
      <c r="SGA52" s="1847">
        <f t="shared" ref="SGA52" si="22886">-SGA51*$C$52</f>
        <v>-1.9962219218354991E+73</v>
      </c>
      <c r="SGB52" s="1847"/>
      <c r="SGC52" s="1847">
        <f t="shared" ref="SGC52" si="22887">-SGC51*$C$52</f>
        <v>-2.0461274698813864E+73</v>
      </c>
      <c r="SGD52" s="1847"/>
      <c r="SGE52" s="1847">
        <f t="shared" ref="SGE52" si="22888">-SGE51*$C$52</f>
        <v>-2.0972806566284209E+73</v>
      </c>
      <c r="SGF52" s="1847"/>
      <c r="SGG52" s="1847">
        <f t="shared" ref="SGG52" si="22889">-SGG51*$C$52</f>
        <v>-2.1497126730441312E+73</v>
      </c>
      <c r="SGH52" s="1847"/>
      <c r="SGI52" s="1847">
        <f t="shared" ref="SGI52" si="22890">-SGI51*$C$52</f>
        <v>-2.2034554898702344E+73</v>
      </c>
      <c r="SGJ52" s="1847"/>
      <c r="SGK52" s="1847">
        <f t="shared" ref="SGK52" si="22891">-SGK51*$C$52</f>
        <v>-2.2585418771169901E+73</v>
      </c>
      <c r="SGL52" s="1847"/>
      <c r="SGM52" s="1847">
        <f t="shared" ref="SGM52" si="22892">-SGM51*$C$52</f>
        <v>-2.3150054240449145E+73</v>
      </c>
      <c r="SGN52" s="1847"/>
      <c r="SGO52" s="1847">
        <f t="shared" ref="SGO52" si="22893">-SGO51*$C$52</f>
        <v>-2.3728805596460373E+73</v>
      </c>
      <c r="SGP52" s="1847"/>
      <c r="SGQ52" s="1847">
        <f t="shared" ref="SGQ52" si="22894">-SGQ51*$C$52</f>
        <v>-2.4322025736371881E+73</v>
      </c>
      <c r="SGR52" s="1847"/>
      <c r="SGS52" s="1847">
        <f t="shared" ref="SGS52" si="22895">-SGS51*$C$52</f>
        <v>-2.4930076379781175E+73</v>
      </c>
      <c r="SGT52" s="1847"/>
      <c r="SGU52" s="1847">
        <f t="shared" ref="SGU52" si="22896">-SGU51*$C$52</f>
        <v>-2.5553328289275702E+73</v>
      </c>
      <c r="SGV52" s="1847"/>
      <c r="SGW52" s="1847">
        <f t="shared" ref="SGW52" si="22897">-SGW51*$C$52</f>
        <v>-2.6192161496507591E+73</v>
      </c>
      <c r="SGX52" s="1847"/>
      <c r="SGY52" s="1847">
        <f t="shared" ref="SGY52" si="22898">-SGY51*$C$52</f>
        <v>-2.6846965533920279E+73</v>
      </c>
      <c r="SGZ52" s="1847"/>
      <c r="SHA52" s="1847">
        <f t="shared" ref="SHA52" si="22899">-SHA51*$C$52</f>
        <v>-2.7518139672268284E+73</v>
      </c>
      <c r="SHB52" s="1847"/>
      <c r="SHC52" s="1847">
        <f t="shared" ref="SHC52" si="22900">-SHC51*$C$52</f>
        <v>-2.8206093164074988E+73</v>
      </c>
      <c r="SHD52" s="1847"/>
      <c r="SHE52" s="1847">
        <f t="shared" ref="SHE52" si="22901">-SHE51*$C$52</f>
        <v>-2.8911245493176859E+73</v>
      </c>
      <c r="SHF52" s="1847"/>
      <c r="SHG52" s="1847">
        <f t="shared" ref="SHG52" si="22902">-SHG51*$C$52</f>
        <v>-2.9634026630506277E+73</v>
      </c>
      <c r="SHH52" s="1847"/>
      <c r="SHI52" s="1847">
        <f t="shared" ref="SHI52" si="22903">-SHI51*$C$52</f>
        <v>-3.0374877296268933E+73</v>
      </c>
      <c r="SHJ52" s="1847"/>
      <c r="SHK52" s="1847">
        <f t="shared" ref="SHK52" si="22904">-SHK51*$C$52</f>
        <v>-3.1134249228675657E+73</v>
      </c>
      <c r="SHL52" s="1847"/>
      <c r="SHM52" s="1847">
        <f t="shared" ref="SHM52" si="22905">-SHM51*$C$52</f>
        <v>-3.1912605459392545E+73</v>
      </c>
      <c r="SHN52" s="1847"/>
      <c r="SHO52" s="1847">
        <f t="shared" ref="SHO52" si="22906">-SHO51*$C$52</f>
        <v>-3.2710420595877359E+73</v>
      </c>
      <c r="SHP52" s="1847"/>
      <c r="SHQ52" s="1847">
        <f t="shared" ref="SHQ52" si="22907">-SHQ51*$C$52</f>
        <v>-3.352818111077429E+73</v>
      </c>
      <c r="SHR52" s="1847"/>
      <c r="SHS52" s="1847">
        <f t="shared" ref="SHS52" si="22908">-SHS51*$C$52</f>
        <v>-3.4366385638543647E+73</v>
      </c>
      <c r="SHT52" s="1847"/>
      <c r="SHU52" s="1847">
        <f t="shared" ref="SHU52" si="22909">-SHU51*$C$52</f>
        <v>-3.5225545279507233E+73</v>
      </c>
      <c r="SHV52" s="1847"/>
      <c r="SHW52" s="1847">
        <f t="shared" ref="SHW52" si="22910">-SHW51*$C$52</f>
        <v>-3.6106183911494912E+73</v>
      </c>
      <c r="SHX52" s="1847"/>
      <c r="SHY52" s="1847">
        <f t="shared" ref="SHY52" si="22911">-SHY51*$C$52</f>
        <v>-3.7008838509282284E+73</v>
      </c>
      <c r="SHZ52" s="1847"/>
      <c r="SIA52" s="1847">
        <f t="shared" ref="SIA52" si="22912">-SIA51*$C$52</f>
        <v>-3.7934059472014341E+73</v>
      </c>
      <c r="SIB52" s="1847"/>
      <c r="SIC52" s="1847">
        <f t="shared" ref="SIC52" si="22913">-SIC51*$C$52</f>
        <v>-3.8882410958814696E+73</v>
      </c>
      <c r="SID52" s="1847"/>
      <c r="SIE52" s="1847">
        <f t="shared" ref="SIE52" si="22914">-SIE51*$C$52</f>
        <v>-3.9854471232785058E+73</v>
      </c>
      <c r="SIF52" s="1847"/>
      <c r="SIG52" s="1847">
        <f t="shared" ref="SIG52" si="22915">-SIG51*$C$52</f>
        <v>-4.0850833013604683E+73</v>
      </c>
      <c r="SIH52" s="1847"/>
      <c r="SII52" s="1847">
        <f t="shared" ref="SII52" si="22916">-SII51*$C$52</f>
        <v>-4.1872103838944798E+73</v>
      </c>
      <c r="SIJ52" s="1847"/>
      <c r="SIK52" s="1847">
        <f t="shared" ref="SIK52" si="22917">-SIK51*$C$52</f>
        <v>-4.2918906434918414E+73</v>
      </c>
      <c r="SIL52" s="1847"/>
      <c r="SIM52" s="1847">
        <f t="shared" ref="SIM52" si="22918">-SIM51*$C$52</f>
        <v>-4.399187909579137E+73</v>
      </c>
      <c r="SIN52" s="1847"/>
      <c r="SIO52" s="1847">
        <f t="shared" ref="SIO52" si="22919">-SIO51*$C$52</f>
        <v>-4.5091676073186153E+73</v>
      </c>
      <c r="SIP52" s="1847"/>
      <c r="SIQ52" s="1847">
        <f t="shared" ref="SIQ52" si="22920">-SIQ51*$C$52</f>
        <v>-4.6218967975015801E+73</v>
      </c>
      <c r="SIR52" s="1847"/>
      <c r="SIS52" s="1847">
        <f t="shared" ref="SIS52" si="22921">-SIS51*$C$52</f>
        <v>-4.7374442174391191E+73</v>
      </c>
      <c r="SIT52" s="1847"/>
      <c r="SIU52" s="1847">
        <f t="shared" ref="SIU52" si="22922">-SIU51*$C$52</f>
        <v>-4.8558803228750966E+73</v>
      </c>
      <c r="SIV52" s="1847"/>
      <c r="SIW52" s="1847">
        <f t="shared" ref="SIW52" si="22923">-SIW51*$C$52</f>
        <v>-4.9772773309469734E+73</v>
      </c>
      <c r="SIX52" s="1847"/>
      <c r="SIY52" s="1847">
        <f t="shared" ref="SIY52" si="22924">-SIY51*$C$52</f>
        <v>-5.1017092642206473E+73</v>
      </c>
      <c r="SIZ52" s="1847"/>
      <c r="SJA52" s="1847">
        <f t="shared" ref="SJA52" si="22925">-SJA51*$C$52</f>
        <v>-5.2292519958261628E+73</v>
      </c>
      <c r="SJB52" s="1847"/>
      <c r="SJC52" s="1847">
        <f t="shared" ref="SJC52" si="22926">-SJC51*$C$52</f>
        <v>-5.3599832957218166E+73</v>
      </c>
      <c r="SJD52" s="1847"/>
      <c r="SJE52" s="1847">
        <f t="shared" ref="SJE52" si="22927">-SJE51*$C$52</f>
        <v>-5.4939828781148613E+73</v>
      </c>
      <c r="SJF52" s="1847"/>
      <c r="SJG52" s="1847">
        <f t="shared" ref="SJG52" si="22928">-SJG51*$C$52</f>
        <v>-5.6313324500677326E+73</v>
      </c>
      <c r="SJH52" s="1847"/>
      <c r="SJI52" s="1847">
        <f t="shared" ref="SJI52" si="22929">-SJI51*$C$52</f>
        <v>-5.7721157613194259E+73</v>
      </c>
      <c r="SJJ52" s="1847"/>
      <c r="SJK52" s="1847">
        <f t="shared" ref="SJK52" si="22930">-SJK51*$C$52</f>
        <v>-5.916418655352411E+73</v>
      </c>
      <c r="SJL52" s="1847"/>
      <c r="SJM52" s="1847">
        <f t="shared" ref="SJM52" si="22931">-SJM51*$C$52</f>
        <v>-6.0643291217362209E+73</v>
      </c>
      <c r="SJN52" s="1847"/>
      <c r="SJO52" s="1847">
        <f t="shared" ref="SJO52" si="22932">-SJO51*$C$52</f>
        <v>-6.2159373497796255E+73</v>
      </c>
      <c r="SJP52" s="1847"/>
      <c r="SJQ52" s="1847">
        <f t="shared" ref="SJQ52" si="22933">-SJQ51*$C$52</f>
        <v>-6.3713357835241159E+73</v>
      </c>
      <c r="SJR52" s="1847"/>
      <c r="SJS52" s="1847">
        <f t="shared" ref="SJS52" si="22934">-SJS51*$C$52</f>
        <v>-6.5306191781122179E+73</v>
      </c>
      <c r="SJT52" s="1847"/>
      <c r="SJU52" s="1847">
        <f t="shared" ref="SJU52" si="22935">-SJU51*$C$52</f>
        <v>-6.6938846575650234E+73</v>
      </c>
      <c r="SJV52" s="1847"/>
      <c r="SJW52" s="1847">
        <f t="shared" ref="SJW52" si="22936">-SJW51*$C$52</f>
        <v>-6.861231774004148E+73</v>
      </c>
      <c r="SJX52" s="1847"/>
      <c r="SJY52" s="1847">
        <f t="shared" ref="SJY52" si="22937">-SJY51*$C$52</f>
        <v>-7.0327625683542515E+73</v>
      </c>
      <c r="SJZ52" s="1847"/>
      <c r="SKA52" s="1847">
        <f t="shared" ref="SKA52" si="22938">-SKA51*$C$52</f>
        <v>-7.2085816325631076E+73</v>
      </c>
      <c r="SKB52" s="1847"/>
      <c r="SKC52" s="1847">
        <f t="shared" ref="SKC52" si="22939">-SKC51*$C$52</f>
        <v>-7.3887961733771851E+73</v>
      </c>
      <c r="SKD52" s="1847"/>
      <c r="SKE52" s="1847">
        <f t="shared" ref="SKE52" si="22940">-SKE51*$C$52</f>
        <v>-7.5735160777116146E+73</v>
      </c>
      <c r="SKF52" s="1847"/>
      <c r="SKG52" s="1847">
        <f t="shared" ref="SKG52" si="22941">-SKG51*$C$52</f>
        <v>-7.7628539796544045E+73</v>
      </c>
      <c r="SKH52" s="1847"/>
      <c r="SKI52" s="1847">
        <f t="shared" ref="SKI52" si="22942">-SKI51*$C$52</f>
        <v>-7.956925329145764E+73</v>
      </c>
      <c r="SKJ52" s="1847"/>
      <c r="SKK52" s="1847">
        <f t="shared" ref="SKK52" si="22943">-SKK51*$C$52</f>
        <v>-8.1558484623744068E+73</v>
      </c>
      <c r="SKL52" s="1847"/>
      <c r="SKM52" s="1847">
        <f t="shared" ref="SKM52" si="22944">-SKM51*$C$52</f>
        <v>-8.3597446739337658E+73</v>
      </c>
      <c r="SKN52" s="1847"/>
      <c r="SKO52" s="1847">
        <f t="shared" ref="SKO52" si="22945">-SKO51*$C$52</f>
        <v>-8.5687382907821086E+73</v>
      </c>
      <c r="SKP52" s="1847"/>
      <c r="SKQ52" s="1847">
        <f t="shared" ref="SKQ52" si="22946">-SKQ51*$C$52</f>
        <v>-8.7829567480516605E+73</v>
      </c>
      <c r="SKR52" s="1847"/>
      <c r="SKS52" s="1847">
        <f t="shared" ref="SKS52" si="22947">-SKS51*$C$52</f>
        <v>-9.0025306667529506E+73</v>
      </c>
      <c r="SKT52" s="1847"/>
      <c r="SKU52" s="1847">
        <f t="shared" ref="SKU52" si="22948">-SKU51*$C$52</f>
        <v>-9.2275939334217737E+73</v>
      </c>
      <c r="SKV52" s="1847"/>
      <c r="SKW52" s="1847">
        <f t="shared" ref="SKW52" si="22949">-SKW51*$C$52</f>
        <v>-9.4582837817573168E+73</v>
      </c>
      <c r="SKX52" s="1847"/>
      <c r="SKY52" s="1847">
        <f t="shared" ref="SKY52" si="22950">-SKY51*$C$52</f>
        <v>-9.6947408763012491E+73</v>
      </c>
      <c r="SKZ52" s="1847"/>
      <c r="SLA52" s="1847">
        <f t="shared" ref="SLA52" si="22951">-SLA51*$C$52</f>
        <v>-9.93710939820878E+73</v>
      </c>
      <c r="SLB52" s="1847"/>
      <c r="SLC52" s="1847">
        <f t="shared" ref="SLC52" si="22952">-SLC51*$C$52</f>
        <v>-1.0185537133163999E+74</v>
      </c>
      <c r="SLD52" s="1847"/>
      <c r="SLE52" s="1847">
        <f t="shared" ref="SLE52" si="22953">-SLE51*$C$52</f>
        <v>-1.0440175561493098E+74</v>
      </c>
      <c r="SLF52" s="1847"/>
      <c r="SLG52" s="1847">
        <f t="shared" ref="SLG52" si="22954">-SLG51*$C$52</f>
        <v>-1.0701179950530424E+74</v>
      </c>
      <c r="SLH52" s="1847"/>
      <c r="SLI52" s="1847">
        <f t="shared" ref="SLI52" si="22955">-SLI51*$C$52</f>
        <v>-1.0968709449293683E+74</v>
      </c>
      <c r="SLJ52" s="1847"/>
      <c r="SLK52" s="1847">
        <f t="shared" ref="SLK52" si="22956">-SLK51*$C$52</f>
        <v>-1.1242927185526024E+74</v>
      </c>
      <c r="SLL52" s="1847"/>
      <c r="SLM52" s="1847">
        <f t="shared" ref="SLM52" si="22957">-SLM51*$C$52</f>
        <v>-1.1524000365164174E+74</v>
      </c>
      <c r="SLN52" s="1847"/>
      <c r="SLO52" s="1847">
        <f t="shared" ref="SLO52" si="22958">-SLO51*$C$52</f>
        <v>-1.1812100374293277E+74</v>
      </c>
      <c r="SLP52" s="1847"/>
      <c r="SLQ52" s="1847">
        <f t="shared" ref="SLQ52" si="22959">-SLQ51*$C$52</f>
        <v>-1.2107402883650609E+74</v>
      </c>
      <c r="SLR52" s="1847"/>
      <c r="SLS52" s="1847">
        <f t="shared" ref="SLS52" si="22960">-SLS51*$C$52</f>
        <v>-1.2410087955741873E+74</v>
      </c>
      <c r="SLT52" s="1847"/>
      <c r="SLU52" s="1847">
        <f t="shared" ref="SLU52" si="22961">-SLU51*$C$52</f>
        <v>-1.2720340154635418E+74</v>
      </c>
      <c r="SLV52" s="1847"/>
      <c r="SLW52" s="1847">
        <f t="shared" ref="SLW52" si="22962">-SLW51*$C$52</f>
        <v>-1.3038348658501302E+74</v>
      </c>
      <c r="SLX52" s="1847"/>
      <c r="SLY52" s="1847">
        <f t="shared" ref="SLY52" si="22963">-SLY51*$C$52</f>
        <v>-1.3364307374963833E+74</v>
      </c>
      <c r="SLZ52" s="1847"/>
      <c r="SMA52" s="1847">
        <f t="shared" ref="SMA52" si="22964">-SMA51*$C$52</f>
        <v>-1.3698415059337928E+74</v>
      </c>
      <c r="SMB52" s="1847"/>
      <c r="SMC52" s="1847">
        <f t="shared" ref="SMC52" si="22965">-SMC51*$C$52</f>
        <v>-1.4040875435821374E+74</v>
      </c>
      <c r="SMD52" s="1847"/>
      <c r="SME52" s="1847">
        <f t="shared" ref="SME52" si="22966">-SME51*$C$52</f>
        <v>-1.4391897321716907E+74</v>
      </c>
      <c r="SMF52" s="1847"/>
      <c r="SMG52" s="1847">
        <f t="shared" ref="SMG52" si="22967">-SMG51*$C$52</f>
        <v>-1.4751694754759829E+74</v>
      </c>
      <c r="SMH52" s="1847"/>
      <c r="SMI52" s="1847">
        <f t="shared" ref="SMI52" si="22968">-SMI51*$C$52</f>
        <v>-1.5120487123628824E+74</v>
      </c>
      <c r="SMJ52" s="1847"/>
      <c r="SMK52" s="1847">
        <f t="shared" ref="SMK52" si="22969">-SMK51*$C$52</f>
        <v>-1.5498499301719543E+74</v>
      </c>
      <c r="SML52" s="1847"/>
      <c r="SMM52" s="1847">
        <f t="shared" ref="SMM52" si="22970">-SMM51*$C$52</f>
        <v>-1.588596178426253E+74</v>
      </c>
      <c r="SMN52" s="1847"/>
      <c r="SMO52" s="1847">
        <f t="shared" ref="SMO52" si="22971">-SMO51*$C$52</f>
        <v>-1.6283110828869093E+74</v>
      </c>
      <c r="SMP52" s="1847"/>
      <c r="SMQ52" s="1847">
        <f t="shared" ref="SMQ52" si="22972">-SMQ51*$C$52</f>
        <v>-1.6690188599590818E+74</v>
      </c>
      <c r="SMR52" s="1847"/>
      <c r="SMS52" s="1847">
        <f t="shared" ref="SMS52" si="22973">-SMS51*$C$52</f>
        <v>-1.7107443314580586E+74</v>
      </c>
      <c r="SMT52" s="1847"/>
      <c r="SMU52" s="1847">
        <f t="shared" ref="SMU52" si="22974">-SMU51*$C$52</f>
        <v>-1.75351293974451E+74</v>
      </c>
      <c r="SMV52" s="1847"/>
      <c r="SMW52" s="1847">
        <f t="shared" ref="SMW52" si="22975">-SMW51*$C$52</f>
        <v>-1.7973507632381225E+74</v>
      </c>
      <c r="SMX52" s="1847"/>
      <c r="SMY52" s="1847">
        <f t="shared" ref="SMY52" si="22976">-SMY51*$C$52</f>
        <v>-1.8422845323190755E+74</v>
      </c>
      <c r="SMZ52" s="1847"/>
      <c r="SNA52" s="1847">
        <f t="shared" ref="SNA52" si="22977">-SNA51*$C$52</f>
        <v>-1.8883416456270521E+74</v>
      </c>
      <c r="SNB52" s="1847"/>
      <c r="SNC52" s="1847">
        <f t="shared" ref="SNC52" si="22978">-SNC51*$C$52</f>
        <v>-1.9355501867677283E+74</v>
      </c>
      <c r="SND52" s="1847"/>
      <c r="SNE52" s="1847">
        <f t="shared" ref="SNE52" si="22979">-SNE51*$C$52</f>
        <v>-1.9839389414369213E+74</v>
      </c>
      <c r="SNF52" s="1847"/>
      <c r="SNG52" s="1847">
        <f t="shared" ref="SNG52" si="22980">-SNG51*$C$52</f>
        <v>-2.033537414972844E+74</v>
      </c>
      <c r="SNH52" s="1847"/>
      <c r="SNI52" s="1847">
        <f t="shared" ref="SNI52" si="22981">-SNI51*$C$52</f>
        <v>-2.0843758503471649E+74</v>
      </c>
      <c r="SNJ52" s="1847"/>
      <c r="SNK52" s="1847">
        <f t="shared" ref="SNK52" si="22982">-SNK51*$C$52</f>
        <v>-2.1364852466058439E+74</v>
      </c>
      <c r="SNL52" s="1847"/>
      <c r="SNM52" s="1847">
        <f t="shared" ref="SNM52" si="22983">-SNM51*$C$52</f>
        <v>-2.1898973777709898E+74</v>
      </c>
      <c r="SNN52" s="1847"/>
      <c r="SNO52" s="1847">
        <f t="shared" ref="SNO52" si="22984">-SNO51*$C$52</f>
        <v>-2.2446448122152644E+74</v>
      </c>
      <c r="SNP52" s="1847"/>
      <c r="SNQ52" s="1847">
        <f t="shared" ref="SNQ52" si="22985">-SNQ51*$C$52</f>
        <v>-2.3007609325206456E+74</v>
      </c>
      <c r="SNR52" s="1847"/>
      <c r="SNS52" s="1847">
        <f t="shared" ref="SNS52" si="22986">-SNS51*$C$52</f>
        <v>-2.3582799558336617E+74</v>
      </c>
      <c r="SNT52" s="1847"/>
      <c r="SNU52" s="1847">
        <f t="shared" ref="SNU52" si="22987">-SNU51*$C$52</f>
        <v>-2.4172369547295029E+74</v>
      </c>
      <c r="SNV52" s="1847"/>
      <c r="SNW52" s="1847">
        <f t="shared" ref="SNW52" si="22988">-SNW51*$C$52</f>
        <v>-2.47766787859774E+74</v>
      </c>
      <c r="SNX52" s="1847"/>
      <c r="SNY52" s="1847">
        <f t="shared" ref="SNY52" si="22989">-SNY51*$C$52</f>
        <v>-2.5396095755626834E+74</v>
      </c>
      <c r="SNZ52" s="1847"/>
      <c r="SOA52" s="1847">
        <f t="shared" ref="SOA52" si="22990">-SOA51*$C$52</f>
        <v>-2.6030998149517503E+74</v>
      </c>
      <c r="SOB52" s="1847"/>
      <c r="SOC52" s="1847">
        <f t="shared" ref="SOC52" si="22991">-SOC51*$C$52</f>
        <v>-2.6681773103255441E+74</v>
      </c>
      <c r="SOD52" s="1847"/>
      <c r="SOE52" s="1847">
        <f t="shared" ref="SOE52" si="22992">-SOE51*$C$52</f>
        <v>-2.7348817430836824E+74</v>
      </c>
      <c r="SOF52" s="1847"/>
      <c r="SOG52" s="1847">
        <f t="shared" ref="SOG52" si="22993">-SOG51*$C$52</f>
        <v>-2.8032537866607744E+74</v>
      </c>
      <c r="SOH52" s="1847"/>
      <c r="SOI52" s="1847">
        <f t="shared" ref="SOI52" si="22994">-SOI51*$C$52</f>
        <v>-2.8733351313272934E+74</v>
      </c>
      <c r="SOJ52" s="1847"/>
      <c r="SOK52" s="1847">
        <f t="shared" ref="SOK52" si="22995">-SOK51*$C$52</f>
        <v>-2.9451685096104757E+74</v>
      </c>
      <c r="SOL52" s="1847"/>
      <c r="SOM52" s="1847">
        <f t="shared" ref="SOM52" si="22996">-SOM51*$C$52</f>
        <v>-3.0187977223507375E+74</v>
      </c>
      <c r="SON52" s="1847"/>
      <c r="SOO52" s="1847">
        <f t="shared" ref="SOO52" si="22997">-SOO51*$C$52</f>
        <v>-3.0942676654095057E+74</v>
      </c>
      <c r="SOP52" s="1847"/>
      <c r="SOQ52" s="1847">
        <f t="shared" ref="SOQ52" si="22998">-SOQ51*$C$52</f>
        <v>-3.171624357044743E+74</v>
      </c>
      <c r="SOR52" s="1847"/>
      <c r="SOS52" s="1847">
        <f t="shared" ref="SOS52" si="22999">-SOS51*$C$52</f>
        <v>-3.2509149659708612E+74</v>
      </c>
      <c r="SOT52" s="1847"/>
      <c r="SOU52" s="1847">
        <f t="shared" ref="SOU52" si="23000">-SOU51*$C$52</f>
        <v>-3.3321878401201324E+74</v>
      </c>
      <c r="SOV52" s="1847"/>
      <c r="SOW52" s="1847">
        <f t="shared" ref="SOW52" si="23001">-SOW51*$C$52</f>
        <v>-3.4154925361231354E+74</v>
      </c>
      <c r="SOX52" s="1847"/>
      <c r="SOY52" s="1847">
        <f t="shared" ref="SOY52" si="23002">-SOY51*$C$52</f>
        <v>-3.5008798495262134E+74</v>
      </c>
      <c r="SOZ52" s="1847"/>
      <c r="SPA52" s="1847">
        <f t="shared" ref="SPA52" si="23003">-SPA51*$C$52</f>
        <v>-3.5884018457643683E+74</v>
      </c>
      <c r="SPB52" s="1847"/>
      <c r="SPC52" s="1847">
        <f t="shared" ref="SPC52" si="23004">-SPC51*$C$52</f>
        <v>-3.6781118919084774E+74</v>
      </c>
      <c r="SPD52" s="1847"/>
      <c r="SPE52" s="1847">
        <f t="shared" ref="SPE52" si="23005">-SPE51*$C$52</f>
        <v>-3.770064689206189E+74</v>
      </c>
      <c r="SPF52" s="1847"/>
      <c r="SPG52" s="1847">
        <f t="shared" ref="SPG52" si="23006">-SPG51*$C$52</f>
        <v>-3.8643163064363435E+74</v>
      </c>
      <c r="SPH52" s="1847"/>
      <c r="SPI52" s="1847">
        <f t="shared" ref="SPI52" si="23007">-SPI51*$C$52</f>
        <v>-3.9609242140972519E+74</v>
      </c>
      <c r="SPJ52" s="1847"/>
      <c r="SPK52" s="1847">
        <f t="shared" ref="SPK52" si="23008">-SPK51*$C$52</f>
        <v>-4.0599473194496829E+74</v>
      </c>
      <c r="SPL52" s="1847"/>
      <c r="SPM52" s="1847">
        <f t="shared" ref="SPM52" si="23009">-SPM51*$C$52</f>
        <v>-4.1614460024359244E+74</v>
      </c>
      <c r="SPN52" s="1847"/>
      <c r="SPO52" s="1847">
        <f t="shared" ref="SPO52" si="23010">-SPO51*$C$52</f>
        <v>-4.2654821524968222E+74</v>
      </c>
      <c r="SPP52" s="1847"/>
      <c r="SPQ52" s="1847">
        <f t="shared" ref="SPQ52" si="23011">-SPQ51*$C$52</f>
        <v>-4.3721192063092423E+74</v>
      </c>
      <c r="SPR52" s="1847"/>
      <c r="SPS52" s="1847">
        <f t="shared" ref="SPS52" si="23012">-SPS51*$C$52</f>
        <v>-4.4814221864669732E+74</v>
      </c>
      <c r="SPT52" s="1847"/>
      <c r="SPU52" s="1847">
        <f t="shared" ref="SPU52" si="23013">-SPU51*$C$52</f>
        <v>-4.5934577411286471E+74</v>
      </c>
      <c r="SPV52" s="1847"/>
      <c r="SPW52" s="1847">
        <f t="shared" ref="SPW52" si="23014">-SPW51*$C$52</f>
        <v>-4.7082941846568628E+74</v>
      </c>
      <c r="SPX52" s="1847"/>
      <c r="SPY52" s="1847">
        <f t="shared" ref="SPY52" si="23015">-SPY51*$C$52</f>
        <v>-4.8260015392732837E+74</v>
      </c>
      <c r="SPZ52" s="1847"/>
      <c r="SQA52" s="1847">
        <f t="shared" ref="SQA52" si="23016">-SQA51*$C$52</f>
        <v>-4.9466515777551157E+74</v>
      </c>
      <c r="SQB52" s="1847"/>
      <c r="SQC52" s="1847">
        <f t="shared" ref="SQC52" si="23017">-SQC51*$C$52</f>
        <v>-5.0703178671989936E+74</v>
      </c>
      <c r="SQD52" s="1847"/>
      <c r="SQE52" s="1847">
        <f t="shared" ref="SQE52" si="23018">-SQE51*$C$52</f>
        <v>-5.1970758138789678E+74</v>
      </c>
      <c r="SQF52" s="1847"/>
      <c r="SQG52" s="1847">
        <f t="shared" ref="SQG52" si="23019">-SQG51*$C$52</f>
        <v>-5.3270027092259412E+74</v>
      </c>
      <c r="SQH52" s="1847"/>
      <c r="SQI52" s="1847">
        <f t="shared" ref="SQI52" si="23020">-SQI51*$C$52</f>
        <v>-5.4601777769565888E+74</v>
      </c>
      <c r="SQJ52" s="1847"/>
      <c r="SQK52" s="1847">
        <f t="shared" ref="SQK52" si="23021">-SQK51*$C$52</f>
        <v>-5.5966822213805026E+74</v>
      </c>
      <c r="SQL52" s="1847"/>
      <c r="SQM52" s="1847">
        <f t="shared" ref="SQM52" si="23022">-SQM51*$C$52</f>
        <v>-5.7365992769150143E+74</v>
      </c>
      <c r="SQN52" s="1847"/>
      <c r="SQO52" s="1847">
        <f t="shared" ref="SQO52" si="23023">-SQO51*$C$52</f>
        <v>-5.8800142588378894E+74</v>
      </c>
      <c r="SQP52" s="1847"/>
      <c r="SQQ52" s="1847">
        <f t="shared" ref="SQQ52" si="23024">-SQQ51*$C$52</f>
        <v>-6.0270146153088365E+74</v>
      </c>
      <c r="SQR52" s="1847"/>
      <c r="SQS52" s="1847">
        <f t="shared" ref="SQS52" si="23025">-SQS51*$C$52</f>
        <v>-6.1776899806915573E+74</v>
      </c>
      <c r="SQT52" s="1847"/>
      <c r="SQU52" s="1847">
        <f t="shared" ref="SQU52" si="23026">-SQU51*$C$52</f>
        <v>-6.3321322302088462E+74</v>
      </c>
      <c r="SQV52" s="1847"/>
      <c r="SQW52" s="1847">
        <f t="shared" ref="SQW52" si="23027">-SQW51*$C$52</f>
        <v>-6.4904355359640669E+74</v>
      </c>
      <c r="SQX52" s="1847"/>
      <c r="SQY52" s="1847">
        <f t="shared" ref="SQY52" si="23028">-SQY51*$C$52</f>
        <v>-6.6526964243631676E+74</v>
      </c>
      <c r="SQZ52" s="1847"/>
      <c r="SRA52" s="1847">
        <f t="shared" ref="SRA52" si="23029">-SRA51*$C$52</f>
        <v>-6.819013834972246E+74</v>
      </c>
      <c r="SRB52" s="1847"/>
      <c r="SRC52" s="1847">
        <f t="shared" ref="SRC52" si="23030">-SRC51*$C$52</f>
        <v>-6.9894891808465521E+74</v>
      </c>
      <c r="SRD52" s="1847"/>
      <c r="SRE52" s="1847">
        <f t="shared" ref="SRE52" si="23031">-SRE51*$C$52</f>
        <v>-7.1642264103677149E+74</v>
      </c>
      <c r="SRF52" s="1847"/>
      <c r="SRG52" s="1847">
        <f t="shared" ref="SRG52" si="23032">-SRG51*$C$52</f>
        <v>-7.3433320706269074E+74</v>
      </c>
      <c r="SRH52" s="1847"/>
      <c r="SRI52" s="1847">
        <f t="shared" ref="SRI52" si="23033">-SRI51*$C$52</f>
        <v>-7.5269153723925794E+74</v>
      </c>
      <c r="SRJ52" s="1847"/>
      <c r="SRK52" s="1847">
        <f t="shared" ref="SRK52" si="23034">-SRK51*$C$52</f>
        <v>-7.7150882567023932E+74</v>
      </c>
      <c r="SRL52" s="1847"/>
      <c r="SRM52" s="1847">
        <f t="shared" ref="SRM52" si="23035">-SRM51*$C$52</f>
        <v>-7.9079654631199528E+74</v>
      </c>
      <c r="SRN52" s="1847"/>
      <c r="SRO52" s="1847">
        <f t="shared" ref="SRO52" si="23036">-SRO51*$C$52</f>
        <v>-8.1056645996979507E+74</v>
      </c>
      <c r="SRP52" s="1847"/>
      <c r="SRQ52" s="1847">
        <f t="shared" ref="SRQ52" si="23037">-SRQ51*$C$52</f>
        <v>-8.3083062146903992E+74</v>
      </c>
      <c r="SRR52" s="1847"/>
      <c r="SRS52" s="1847">
        <f t="shared" ref="SRS52" si="23038">-SRS51*$C$52</f>
        <v>-8.5160138700576581E+74</v>
      </c>
      <c r="SRT52" s="1847"/>
      <c r="SRU52" s="1847">
        <f t="shared" ref="SRU52" si="23039">-SRU51*$C$52</f>
        <v>-8.7289142168090987E+74</v>
      </c>
      <c r="SRV52" s="1847"/>
      <c r="SRW52" s="1847">
        <f t="shared" ref="SRW52" si="23040">-SRW51*$C$52</f>
        <v>-8.9471370722293258E+74</v>
      </c>
      <c r="SRX52" s="1847"/>
      <c r="SRY52" s="1847">
        <f t="shared" ref="SRY52" si="23041">-SRY51*$C$52</f>
        <v>-9.1708154990350574E+74</v>
      </c>
      <c r="SRZ52" s="1847"/>
      <c r="SSA52" s="1847">
        <f t="shared" ref="SSA52" si="23042">-SSA51*$C$52</f>
        <v>-9.4000858865109321E+74</v>
      </c>
      <c r="SSB52" s="1847"/>
      <c r="SSC52" s="1847">
        <f t="shared" ref="SSC52" si="23043">-SSC51*$C$52</f>
        <v>-9.6350880336737037E+74</v>
      </c>
      <c r="SSD52" s="1847"/>
      <c r="SSE52" s="1847">
        <f t="shared" ref="SSE52" si="23044">-SSE51*$C$52</f>
        <v>-9.8759652345155462E+74</v>
      </c>
      <c r="SSF52" s="1847"/>
      <c r="SSG52" s="1847">
        <f t="shared" ref="SSG52" si="23045">-SSG51*$C$52</f>
        <v>-1.0122864365378434E+75</v>
      </c>
      <c r="SSH52" s="1847"/>
      <c r="SSI52" s="1847">
        <f t="shared" ref="SSI52" si="23046">-SSI51*$C$52</f>
        <v>-1.0375935974512894E+75</v>
      </c>
      <c r="SSJ52" s="1847"/>
      <c r="SSK52" s="1847">
        <f t="shared" ref="SSK52" si="23047">-SSK51*$C$52</f>
        <v>-1.0635334373875716E+75</v>
      </c>
      <c r="SSL52" s="1847"/>
      <c r="SSM52" s="1847">
        <f t="shared" ref="SSM52" si="23048">-SSM51*$C$52</f>
        <v>-1.0901217733222607E+75</v>
      </c>
      <c r="SSN52" s="1847"/>
      <c r="SSO52" s="1847">
        <f t="shared" ref="SSO52" si="23049">-SSO51*$C$52</f>
        <v>-1.1173748176553172E+75</v>
      </c>
      <c r="SSP52" s="1847"/>
      <c r="SSQ52" s="1847">
        <f t="shared" ref="SSQ52" si="23050">-SSQ51*$C$52</f>
        <v>-1.1453091880966999E+75</v>
      </c>
      <c r="SSR52" s="1847"/>
      <c r="SSS52" s="1847">
        <f t="shared" ref="SSS52" si="23051">-SSS51*$C$52</f>
        <v>-1.1739419177991174E+75</v>
      </c>
      <c r="SST52" s="1847"/>
      <c r="SSU52" s="1847">
        <f t="shared" ref="SSU52" si="23052">-SSU51*$C$52</f>
        <v>-1.2032904657440953E+75</v>
      </c>
      <c r="SSV52" s="1847"/>
      <c r="SSW52" s="1847">
        <f t="shared" ref="SSW52" si="23053">-SSW51*$C$52</f>
        <v>-1.2333727273876977E+75</v>
      </c>
      <c r="SSX52" s="1847"/>
      <c r="SSY52" s="1847">
        <f t="shared" ref="SSY52" si="23054">-SSY51*$C$52</f>
        <v>-1.2642070455723901E+75</v>
      </c>
      <c r="SSZ52" s="1847"/>
      <c r="STA52" s="1847">
        <f t="shared" ref="STA52" si="23055">-STA51*$C$52</f>
        <v>-1.2958122217116997E+75</v>
      </c>
      <c r="STB52" s="1847"/>
      <c r="STC52" s="1847">
        <f t="shared" ref="STC52" si="23056">-STC51*$C$52</f>
        <v>-1.328207527254492E+75</v>
      </c>
      <c r="STD52" s="1847"/>
      <c r="STE52" s="1847">
        <f t="shared" ref="STE52" si="23057">-STE51*$C$52</f>
        <v>-1.3614127154358542E+75</v>
      </c>
      <c r="STF52" s="1847"/>
      <c r="STG52" s="1847">
        <f t="shared" ref="STG52" si="23058">-STG51*$C$52</f>
        <v>-1.3954480333217504E+75</v>
      </c>
      <c r="STH52" s="1847"/>
      <c r="STI52" s="1847">
        <f t="shared" ref="STI52" si="23059">-STI51*$C$52</f>
        <v>-1.430334234154794E+75</v>
      </c>
      <c r="STJ52" s="1847"/>
      <c r="STK52" s="1847">
        <f t="shared" ref="STK52" si="23060">-STK51*$C$52</f>
        <v>-1.4660925900086637E+75</v>
      </c>
      <c r="STL52" s="1847"/>
      <c r="STM52" s="1847">
        <f t="shared" ref="STM52" si="23061">-STM51*$C$52</f>
        <v>-1.5027449047588802E+75</v>
      </c>
      <c r="STN52" s="1847"/>
      <c r="STO52" s="1847">
        <f t="shared" ref="STO52" si="23062">-STO51*$C$52</f>
        <v>-1.540313527377852E+75</v>
      </c>
      <c r="STP52" s="1847"/>
      <c r="STQ52" s="1847">
        <f t="shared" ref="STQ52" si="23063">-STQ51*$C$52</f>
        <v>-1.578821365562298E+75</v>
      </c>
      <c r="STR52" s="1847"/>
      <c r="STS52" s="1847">
        <f t="shared" ref="STS52" si="23064">-STS51*$C$52</f>
        <v>-1.6182918997013554E+75</v>
      </c>
      <c r="STT52" s="1847"/>
      <c r="STU52" s="1847">
        <f t="shared" ref="STU52" si="23065">-STU51*$C$52</f>
        <v>-1.6587491971938892E+75</v>
      </c>
      <c r="STV52" s="1847"/>
      <c r="STW52" s="1847">
        <f t="shared" ref="STW52" si="23066">-STW51*$C$52</f>
        <v>-1.7002179271237363E+75</v>
      </c>
      <c r="STX52" s="1847"/>
      <c r="STY52" s="1847">
        <f t="shared" ref="STY52" si="23067">-STY51*$C$52</f>
        <v>-1.7427233753018295E+75</v>
      </c>
      <c r="STZ52" s="1847"/>
      <c r="SUA52" s="1847">
        <f t="shared" ref="SUA52" si="23068">-SUA51*$C$52</f>
        <v>-1.7862914596843752E+75</v>
      </c>
      <c r="SUB52" s="1847"/>
      <c r="SUC52" s="1847">
        <f t="shared" ref="SUC52" si="23069">-SUC51*$C$52</f>
        <v>-1.8309487461764845E+75</v>
      </c>
      <c r="SUD52" s="1847"/>
      <c r="SUE52" s="1847">
        <f t="shared" ref="SUE52" si="23070">-SUE51*$C$52</f>
        <v>-1.8767224648308964E+75</v>
      </c>
      <c r="SUF52" s="1847"/>
      <c r="SUG52" s="1847">
        <f t="shared" ref="SUG52" si="23071">-SUG51*$C$52</f>
        <v>-1.9236405264516685E+75</v>
      </c>
      <c r="SUH52" s="1847"/>
      <c r="SUI52" s="1847">
        <f t="shared" ref="SUI52" si="23072">-SUI51*$C$52</f>
        <v>-1.9717315396129598E+75</v>
      </c>
      <c r="SUJ52" s="1847"/>
      <c r="SUK52" s="1847">
        <f t="shared" ref="SUK52" si="23073">-SUK51*$C$52</f>
        <v>-2.0210248281032838E+75</v>
      </c>
      <c r="SUL52" s="1847"/>
      <c r="SUM52" s="1847">
        <f t="shared" ref="SUM52" si="23074">-SUM51*$C$52</f>
        <v>-2.0715504488058658E+75</v>
      </c>
      <c r="SUN52" s="1847"/>
      <c r="SUO52" s="1847">
        <f t="shared" ref="SUO52" si="23075">-SUO51*$C$52</f>
        <v>-2.1233392100260124E+75</v>
      </c>
      <c r="SUP52" s="1847"/>
      <c r="SUQ52" s="1847">
        <f t="shared" ref="SUQ52" si="23076">-SUQ51*$C$52</f>
        <v>-2.1764226902766623E+75</v>
      </c>
      <c r="SUR52" s="1847"/>
      <c r="SUS52" s="1847">
        <f t="shared" ref="SUS52" si="23077">-SUS51*$C$52</f>
        <v>-2.2308332575335788E+75</v>
      </c>
      <c r="SUT52" s="1847"/>
      <c r="SUU52" s="1847">
        <f t="shared" ref="SUU52" si="23078">-SUU51*$C$52</f>
        <v>-2.2866040889719183E+75</v>
      </c>
      <c r="SUV52" s="1847"/>
      <c r="SUW52" s="1847">
        <f t="shared" ref="SUW52" si="23079">-SUW51*$C$52</f>
        <v>-2.3437691911962162E+75</v>
      </c>
      <c r="SUX52" s="1847"/>
      <c r="SUY52" s="1847">
        <f t="shared" ref="SUY52" si="23080">-SUY51*$C$52</f>
        <v>-2.4023634209761216E+75</v>
      </c>
      <c r="SUZ52" s="1847"/>
      <c r="SVA52" s="1847">
        <f t="shared" ref="SVA52" si="23081">-SVA51*$C$52</f>
        <v>-2.4624225065005244E+75</v>
      </c>
      <c r="SVB52" s="1847"/>
      <c r="SVC52" s="1847">
        <f t="shared" ref="SVC52" si="23082">-SVC51*$C$52</f>
        <v>-2.5239830691630372E+75</v>
      </c>
      <c r="SVD52" s="1847"/>
      <c r="SVE52" s="1847">
        <f t="shared" ref="SVE52" si="23083">-SVE51*$C$52</f>
        <v>-2.587082645892113E+75</v>
      </c>
      <c r="SVF52" s="1847"/>
      <c r="SVG52" s="1847">
        <f t="shared" ref="SVG52" si="23084">-SVG51*$C$52</f>
        <v>-2.6517597120394156E+75</v>
      </c>
      <c r="SVH52" s="1847"/>
      <c r="SVI52" s="1847">
        <f t="shared" ref="SVI52" si="23085">-SVI51*$C$52</f>
        <v>-2.7180537048404008E+75</v>
      </c>
      <c r="SVJ52" s="1847"/>
      <c r="SVK52" s="1847">
        <f t="shared" ref="SVK52" si="23086">-SVK51*$C$52</f>
        <v>-2.7860050474614105E+75</v>
      </c>
      <c r="SVL52" s="1847"/>
      <c r="SVM52" s="1847">
        <f t="shared" ref="SVM52" si="23087">-SVM51*$C$52</f>
        <v>-2.8556551736479457E+75</v>
      </c>
      <c r="SVN52" s="1847"/>
      <c r="SVO52" s="1847">
        <f t="shared" ref="SVO52" si="23088">-SVO51*$C$52</f>
        <v>-2.927046552989144E+75</v>
      </c>
      <c r="SVP52" s="1847"/>
      <c r="SVQ52" s="1847">
        <f t="shared" ref="SVQ52" si="23089">-SVQ51*$C$52</f>
        <v>-3.0002227168138725E+75</v>
      </c>
      <c r="SVR52" s="1847"/>
      <c r="SVS52" s="1847">
        <f t="shared" ref="SVS52" si="23090">-SVS51*$C$52</f>
        <v>-3.0752282847342189E+75</v>
      </c>
      <c r="SVT52" s="1847"/>
      <c r="SVU52" s="1847">
        <f t="shared" ref="SVU52" si="23091">-SVU51*$C$52</f>
        <v>-3.1521089918525742E+75</v>
      </c>
      <c r="SVV52" s="1847"/>
      <c r="SVW52" s="1847">
        <f t="shared" ref="SVW52" si="23092">-SVW51*$C$52</f>
        <v>-3.2309117166488883E+75</v>
      </c>
      <c r="SVX52" s="1847"/>
      <c r="SVY52" s="1847">
        <f t="shared" ref="SVY52" si="23093">-SVY51*$C$52</f>
        <v>-3.3116845095651101E+75</v>
      </c>
      <c r="SVZ52" s="1847"/>
      <c r="SWA52" s="1847">
        <f t="shared" ref="SWA52" si="23094">-SWA51*$C$52</f>
        <v>-3.3944766223042376E+75</v>
      </c>
      <c r="SWB52" s="1847"/>
      <c r="SWC52" s="1847">
        <f t="shared" ref="SWC52" si="23095">-SWC51*$C$52</f>
        <v>-3.4793385378618433E+75</v>
      </c>
      <c r="SWD52" s="1847"/>
      <c r="SWE52" s="1847">
        <f t="shared" ref="SWE52" si="23096">-SWE51*$C$52</f>
        <v>-3.566322001308389E+75</v>
      </c>
      <c r="SWF52" s="1847"/>
      <c r="SWG52" s="1847">
        <f t="shared" ref="SWG52" si="23097">-SWG51*$C$52</f>
        <v>-3.6554800513410982E+75</v>
      </c>
      <c r="SWH52" s="1847"/>
      <c r="SWI52" s="1847">
        <f t="shared" ref="SWI52" si="23098">-SWI51*$C$52</f>
        <v>-3.7468670526246254E+75</v>
      </c>
      <c r="SWJ52" s="1847"/>
      <c r="SWK52" s="1847">
        <f t="shared" ref="SWK52" si="23099">-SWK51*$C$52</f>
        <v>-3.840538728940241E+75</v>
      </c>
      <c r="SWL52" s="1847"/>
      <c r="SWM52" s="1847">
        <f t="shared" ref="SWM52" si="23100">-SWM51*$C$52</f>
        <v>-3.9365521971637465E+75</v>
      </c>
      <c r="SWN52" s="1847"/>
      <c r="SWO52" s="1847">
        <f t="shared" ref="SWO52" si="23101">-SWO51*$C$52</f>
        <v>-4.03496600209284E+75</v>
      </c>
      <c r="SWP52" s="1847"/>
      <c r="SWQ52" s="1847">
        <f t="shared" ref="SWQ52" si="23102">-SWQ51*$C$52</f>
        <v>-4.1358401521451609E+75</v>
      </c>
      <c r="SWR52" s="1847"/>
      <c r="SWS52" s="1847">
        <f t="shared" ref="SWS52" si="23103">-SWS51*$C$52</f>
        <v>-4.2392361559487896E+75</v>
      </c>
      <c r="SWT52" s="1847"/>
      <c r="SWU52" s="1847">
        <f t="shared" ref="SWU52" si="23104">-SWU51*$C$52</f>
        <v>-4.3452170598475091E+75</v>
      </c>
      <c r="SWV52" s="1847"/>
      <c r="SWW52" s="1847">
        <f t="shared" ref="SWW52" si="23105">-SWW51*$C$52</f>
        <v>-4.4538474863436963E+75</v>
      </c>
      <c r="SWX52" s="1847"/>
      <c r="SWY52" s="1847">
        <f t="shared" ref="SWY52" si="23106">-SWY51*$C$52</f>
        <v>-4.5651936735022885E+75</v>
      </c>
      <c r="SWZ52" s="1847"/>
      <c r="SXA52" s="1847">
        <f t="shared" ref="SXA52" si="23107">-SXA51*$C$52</f>
        <v>-4.679323515339845E+75</v>
      </c>
      <c r="SXB52" s="1847"/>
      <c r="SXC52" s="1847">
        <f t="shared" ref="SXC52" si="23108">-SXC51*$C$52</f>
        <v>-4.7963066032233405E+75</v>
      </c>
      <c r="SXD52" s="1847"/>
      <c r="SXE52" s="1847">
        <f t="shared" ref="SXE52" si="23109">-SXE51*$C$52</f>
        <v>-4.9162142683039235E+75</v>
      </c>
      <c r="SXF52" s="1847"/>
      <c r="SXG52" s="1847">
        <f t="shared" ref="SXG52" si="23110">-SXG51*$C$52</f>
        <v>-5.0391196250115214E+75</v>
      </c>
      <c r="SXH52" s="1847"/>
      <c r="SXI52" s="1847">
        <f t="shared" ref="SXI52" si="23111">-SXI51*$C$52</f>
        <v>-5.1650976156368086E+75</v>
      </c>
      <c r="SXJ52" s="1847"/>
      <c r="SXK52" s="1847">
        <f t="shared" ref="SXK52" si="23112">-SXK51*$C$52</f>
        <v>-5.2942250560277288E+75</v>
      </c>
      <c r="SXL52" s="1847"/>
      <c r="SXM52" s="1847">
        <f t="shared" ref="SXM52" si="23113">-SXM51*$C$52</f>
        <v>-5.4265806824284211E+75</v>
      </c>
      <c r="SXN52" s="1847"/>
      <c r="SXO52" s="1847">
        <f t="shared" ref="SXO52" si="23114">-SXO51*$C$52</f>
        <v>-5.5622451994891308E+75</v>
      </c>
      <c r="SXP52" s="1847"/>
      <c r="SXQ52" s="1847">
        <f t="shared" ref="SXQ52" si="23115">-SXQ51*$C$52</f>
        <v>-5.7013013294763589E+75</v>
      </c>
      <c r="SXR52" s="1847"/>
      <c r="SXS52" s="1847">
        <f t="shared" ref="SXS52" si="23116">-SXS51*$C$52</f>
        <v>-5.843833862713267E+75</v>
      </c>
      <c r="SXT52" s="1847"/>
      <c r="SXU52" s="1847">
        <f t="shared" ref="SXU52" si="23117">-SXU51*$C$52</f>
        <v>-5.989929709281098E+75</v>
      </c>
      <c r="SXV52" s="1847"/>
      <c r="SXW52" s="1847">
        <f t="shared" ref="SXW52" si="23118">-SXW51*$C$52</f>
        <v>-6.1396779520131246E+75</v>
      </c>
      <c r="SXX52" s="1847"/>
      <c r="SXY52" s="1847">
        <f t="shared" ref="SXY52" si="23119">-SXY51*$C$52</f>
        <v>-6.2931699008134524E+75</v>
      </c>
      <c r="SXZ52" s="1847"/>
      <c r="SYA52" s="1847">
        <f t="shared" ref="SYA52" si="23120">-SYA51*$C$52</f>
        <v>-6.4504991483337879E+75</v>
      </c>
      <c r="SYB52" s="1847"/>
      <c r="SYC52" s="1847">
        <f t="shared" ref="SYC52" si="23121">-SYC51*$C$52</f>
        <v>-6.6117616270421324E+75</v>
      </c>
      <c r="SYD52" s="1847"/>
      <c r="SYE52" s="1847">
        <f t="shared" ref="SYE52" si="23122">-SYE51*$C$52</f>
        <v>-6.7770556677181848E+75</v>
      </c>
      <c r="SYF52" s="1847"/>
      <c r="SYG52" s="1847">
        <f t="shared" ref="SYG52" si="23123">-SYG51*$C$52</f>
        <v>-6.946482059411139E+75</v>
      </c>
      <c r="SYH52" s="1847"/>
      <c r="SYI52" s="1847">
        <f t="shared" ref="SYI52" si="23124">-SYI51*$C$52</f>
        <v>-7.1201441108964165E+75</v>
      </c>
      <c r="SYJ52" s="1847"/>
      <c r="SYK52" s="1847">
        <f t="shared" ref="SYK52" si="23125">-SYK51*$C$52</f>
        <v>-7.2981477136688268E+75</v>
      </c>
      <c r="SYL52" s="1847"/>
      <c r="SYM52" s="1847">
        <f t="shared" ref="SYM52" si="23126">-SYM51*$C$52</f>
        <v>-7.4806014065105471E+75</v>
      </c>
      <c r="SYN52" s="1847"/>
      <c r="SYO52" s="1847">
        <f t="shared" ref="SYO52" si="23127">-SYO51*$C$52</f>
        <v>-7.6676164416733097E+75</v>
      </c>
      <c r="SYP52" s="1847"/>
      <c r="SYQ52" s="1847">
        <f t="shared" ref="SYQ52" si="23128">-SYQ51*$C$52</f>
        <v>-7.8593068527151413E+75</v>
      </c>
      <c r="SYR52" s="1847"/>
      <c r="SYS52" s="1847">
        <f t="shared" ref="SYS52" si="23129">-SYS51*$C$52</f>
        <v>-8.0557895240330186E+75</v>
      </c>
      <c r="SYT52" s="1847"/>
      <c r="SYU52" s="1847">
        <f t="shared" ref="SYU52" si="23130">-SYU51*$C$52</f>
        <v>-8.2571842621338441E+75</v>
      </c>
      <c r="SYV52" s="1847"/>
      <c r="SYW52" s="1847">
        <f t="shared" ref="SYW52" si="23131">-SYW51*$C$52</f>
        <v>-8.463613868687189E+75</v>
      </c>
      <c r="SYX52" s="1847"/>
      <c r="SYY52" s="1847">
        <f t="shared" ref="SYY52" si="23132">-SYY51*$C$52</f>
        <v>-8.6752042154043678E+75</v>
      </c>
      <c r="SYZ52" s="1847"/>
      <c r="SZA52" s="1847">
        <f t="shared" ref="SZA52" si="23133">-SZA51*$C$52</f>
        <v>-8.8920843207894756E+75</v>
      </c>
      <c r="SZB52" s="1847"/>
      <c r="SZC52" s="1847">
        <f t="shared" ref="SZC52" si="23134">-SZC51*$C$52</f>
        <v>-9.1143864288092124E+75</v>
      </c>
      <c r="SZD52" s="1847"/>
      <c r="SZE52" s="1847">
        <f t="shared" ref="SZE52" si="23135">-SZE51*$C$52</f>
        <v>-9.3422460895294412E+75</v>
      </c>
      <c r="SZF52" s="1847"/>
      <c r="SZG52" s="1847">
        <f t="shared" ref="SZG52" si="23136">-SZG51*$C$52</f>
        <v>-9.5758022417676763E+75</v>
      </c>
      <c r="SZH52" s="1847"/>
      <c r="SZI52" s="1847">
        <f t="shared" ref="SZI52" si="23137">-SZI51*$C$52</f>
        <v>-9.8151972978118682E+75</v>
      </c>
      <c r="SZJ52" s="1847"/>
      <c r="SZK52" s="1847">
        <f t="shared" ref="SZK52" si="23138">-SZK51*$C$52</f>
        <v>-1.0060577230257164E+76</v>
      </c>
      <c r="SZL52" s="1847"/>
      <c r="SZM52" s="1847">
        <f t="shared" ref="SZM52" si="23139">-SZM51*$C$52</f>
        <v>-1.0312091661013592E+76</v>
      </c>
      <c r="SZN52" s="1847"/>
      <c r="SZO52" s="1847">
        <f t="shared" ref="SZO52" si="23140">-SZO51*$C$52</f>
        <v>-1.0569893952538931E+76</v>
      </c>
      <c r="SZP52" s="1847"/>
      <c r="SZQ52" s="1847">
        <f t="shared" ref="SZQ52" si="23141">-SZQ51*$C$52</f>
        <v>-1.0834141301352404E+76</v>
      </c>
      <c r="SZR52" s="1847"/>
      <c r="SZS52" s="1847">
        <f t="shared" ref="SZS52" si="23142">-SZS51*$C$52</f>
        <v>-1.1104994833886212E+76</v>
      </c>
      <c r="SZT52" s="1847"/>
      <c r="SZU52" s="1847">
        <f t="shared" ref="SZU52" si="23143">-SZU51*$C$52</f>
        <v>-1.1382619704733367E+76</v>
      </c>
      <c r="SZV52" s="1847"/>
      <c r="SZW52" s="1847">
        <f t="shared" ref="SZW52" si="23144">-SZW51*$C$52</f>
        <v>-1.16671851973517E+76</v>
      </c>
      <c r="SZX52" s="1847"/>
      <c r="SZY52" s="1847">
        <f t="shared" ref="SZY52" si="23145">-SZY51*$C$52</f>
        <v>-1.1958864827285492E+76</v>
      </c>
      <c r="SZZ52" s="1847"/>
      <c r="TAA52" s="1847">
        <f t="shared" ref="TAA52" si="23146">-TAA51*$C$52</f>
        <v>-1.2257836447967628E+76</v>
      </c>
      <c r="TAB52" s="1847"/>
      <c r="TAC52" s="1847">
        <f t="shared" ref="TAC52" si="23147">-TAC51*$C$52</f>
        <v>-1.2564282359166818E+76</v>
      </c>
      <c r="TAD52" s="1847"/>
      <c r="TAE52" s="1847">
        <f t="shared" ref="TAE52" si="23148">-TAE51*$C$52</f>
        <v>-1.2878389418145988E+76</v>
      </c>
      <c r="TAF52" s="1847"/>
      <c r="TAG52" s="1847">
        <f t="shared" ref="TAG52" si="23149">-TAG51*$C$52</f>
        <v>-1.3200349153599637E+76</v>
      </c>
      <c r="TAH52" s="1847"/>
      <c r="TAI52" s="1847">
        <f t="shared" ref="TAI52" si="23150">-TAI51*$C$52</f>
        <v>-1.3530357882439626E+76</v>
      </c>
      <c r="TAJ52" s="1847"/>
      <c r="TAK52" s="1847">
        <f t="shared" ref="TAK52" si="23151">-TAK51*$C$52</f>
        <v>-1.3868616829500616E+76</v>
      </c>
      <c r="TAL52" s="1847"/>
      <c r="TAM52" s="1847">
        <f t="shared" ref="TAM52" si="23152">-TAM51*$C$52</f>
        <v>-1.4215332250238129E+76</v>
      </c>
      <c r="TAN52" s="1847"/>
      <c r="TAO52" s="1847">
        <f t="shared" ref="TAO52" si="23153">-TAO51*$C$52</f>
        <v>-1.4570715556494082E+76</v>
      </c>
      <c r="TAP52" s="1847"/>
      <c r="TAQ52" s="1847">
        <f t="shared" ref="TAQ52" si="23154">-TAQ51*$C$52</f>
        <v>-1.4934983445406432E+76</v>
      </c>
      <c r="TAR52" s="1847"/>
      <c r="TAS52" s="1847">
        <f t="shared" ref="TAS52" si="23155">-TAS51*$C$52</f>
        <v>-1.5308358031541592E+76</v>
      </c>
      <c r="TAT52" s="1847"/>
      <c r="TAU52" s="1847">
        <f t="shared" ref="TAU52" si="23156">-TAU51*$C$52</f>
        <v>-1.569106698233013E+76</v>
      </c>
      <c r="TAV52" s="1847"/>
      <c r="TAW52" s="1847">
        <f t="shared" ref="TAW52" si="23157">-TAW51*$C$52</f>
        <v>-1.6083343656888381E+76</v>
      </c>
      <c r="TAX52" s="1847"/>
      <c r="TAY52" s="1847">
        <f t="shared" ref="TAY52" si="23158">-TAY51*$C$52</f>
        <v>-1.648542724831059E+76</v>
      </c>
      <c r="TAZ52" s="1847"/>
      <c r="TBA52" s="1847">
        <f t="shared" ref="TBA52" si="23159">-TBA51*$C$52</f>
        <v>-1.6897562929518353E+76</v>
      </c>
      <c r="TBB52" s="1847"/>
      <c r="TBC52" s="1847">
        <f t="shared" ref="TBC52" si="23160">-TBC51*$C$52</f>
        <v>-1.7320002002756312E+76</v>
      </c>
      <c r="TBD52" s="1847"/>
      <c r="TBE52" s="1847">
        <f t="shared" ref="TBE52" si="23161">-TBE51*$C$52</f>
        <v>-1.7753002052825217E+76</v>
      </c>
      <c r="TBF52" s="1847"/>
      <c r="TBG52" s="1847">
        <f t="shared" ref="TBG52" si="23162">-TBG51*$C$52</f>
        <v>-1.8196827104145847E+76</v>
      </c>
      <c r="TBH52" s="1847"/>
      <c r="TBI52" s="1847">
        <f t="shared" ref="TBI52" si="23163">-TBI51*$C$52</f>
        <v>-1.8651747781749491E+76</v>
      </c>
      <c r="TBJ52" s="1847"/>
      <c r="TBK52" s="1847">
        <f t="shared" ref="TBK52" si="23164">-TBK51*$C$52</f>
        <v>-1.9118041476293226E+76</v>
      </c>
      <c r="TBL52" s="1847"/>
      <c r="TBM52" s="1847">
        <f t="shared" ref="TBM52" si="23165">-TBM51*$C$52</f>
        <v>-1.9595992513200554E+76</v>
      </c>
      <c r="TBN52" s="1847"/>
      <c r="TBO52" s="1847">
        <f t="shared" ref="TBO52" si="23166">-TBO51*$C$52</f>
        <v>-2.0085892326030567E+76</v>
      </c>
      <c r="TBP52" s="1847"/>
      <c r="TBQ52" s="1847">
        <f t="shared" ref="TBQ52" si="23167">-TBQ51*$C$52</f>
        <v>-2.0588039634181329E+76</v>
      </c>
      <c r="TBR52" s="1847"/>
      <c r="TBS52" s="1847">
        <f t="shared" ref="TBS52" si="23168">-TBS51*$C$52</f>
        <v>-2.1102740625035861E+76</v>
      </c>
      <c r="TBT52" s="1847"/>
      <c r="TBU52" s="1847">
        <f t="shared" ref="TBU52" si="23169">-TBU51*$C$52</f>
        <v>-2.1630309140661754E+76</v>
      </c>
      <c r="TBV52" s="1847"/>
      <c r="TBW52" s="1847">
        <f t="shared" ref="TBW52" si="23170">-TBW51*$C$52</f>
        <v>-2.2171066869178295E+76</v>
      </c>
      <c r="TBX52" s="1847"/>
      <c r="TBY52" s="1847">
        <f t="shared" ref="TBY52" si="23171">-TBY51*$C$52</f>
        <v>-2.2725343540907749E+76</v>
      </c>
      <c r="TBZ52" s="1847"/>
      <c r="TCA52" s="1847">
        <f t="shared" ref="TCA52" si="23172">-TCA51*$C$52</f>
        <v>-2.329347712943044E+76</v>
      </c>
      <c r="TCB52" s="1847"/>
      <c r="TCC52" s="1847">
        <f t="shared" ref="TCC52" si="23173">-TCC51*$C$52</f>
        <v>-2.38758140576662E+76</v>
      </c>
      <c r="TCD52" s="1847"/>
      <c r="TCE52" s="1847">
        <f t="shared" ref="TCE52" si="23174">-TCE51*$C$52</f>
        <v>-2.4472709409107853E+76</v>
      </c>
      <c r="TCF52" s="1847"/>
      <c r="TCG52" s="1847">
        <f t="shared" ref="TCG52" si="23175">-TCG51*$C$52</f>
        <v>-2.5084527144335546E+76</v>
      </c>
      <c r="TCH52" s="1847"/>
      <c r="TCI52" s="1847">
        <f t="shared" ref="TCI52" si="23176">-TCI51*$C$52</f>
        <v>-2.5711640322943934E+76</v>
      </c>
      <c r="TCJ52" s="1847"/>
      <c r="TCK52" s="1847">
        <f t="shared" ref="TCK52" si="23177">-TCK51*$C$52</f>
        <v>-2.6354431331017531E+76</v>
      </c>
      <c r="TCL52" s="1847"/>
      <c r="TCM52" s="1847">
        <f t="shared" ref="TCM52" si="23178">-TCM51*$C$52</f>
        <v>-2.7013292114292968E+76</v>
      </c>
      <c r="TCN52" s="1847"/>
      <c r="TCO52" s="1847">
        <f t="shared" ref="TCO52" si="23179">-TCO51*$C$52</f>
        <v>-2.7688624417150289E+76</v>
      </c>
      <c r="TCP52" s="1847"/>
      <c r="TCQ52" s="1847">
        <f t="shared" ref="TCQ52" si="23180">-TCQ51*$C$52</f>
        <v>-2.8380840027579044E+76</v>
      </c>
      <c r="TCR52" s="1847"/>
      <c r="TCS52" s="1847">
        <f t="shared" ref="TCS52" si="23181">-TCS51*$C$52</f>
        <v>-2.9090361028268515E+76</v>
      </c>
      <c r="TCT52" s="1847"/>
      <c r="TCU52" s="1847">
        <f t="shared" ref="TCU52" si="23182">-TCU51*$C$52</f>
        <v>-2.9817620053975227E+76</v>
      </c>
      <c r="TCV52" s="1847"/>
      <c r="TCW52" s="1847">
        <f t="shared" ref="TCW52" si="23183">-TCW51*$C$52</f>
        <v>-3.0563060555324604E+76</v>
      </c>
      <c r="TCX52" s="1847"/>
      <c r="TCY52" s="1847">
        <f t="shared" ref="TCY52" si="23184">-TCY51*$C$52</f>
        <v>-3.1327137069207715E+76</v>
      </c>
      <c r="TCZ52" s="1847"/>
      <c r="TDA52" s="1847">
        <f t="shared" ref="TDA52" si="23185">-TDA51*$C$52</f>
        <v>-3.2110315495937907E+76</v>
      </c>
      <c r="TDB52" s="1847"/>
      <c r="TDC52" s="1847">
        <f t="shared" ref="TDC52" si="23186">-TDC51*$C$52</f>
        <v>-3.2913073383336349E+76</v>
      </c>
      <c r="TDD52" s="1847"/>
      <c r="TDE52" s="1847">
        <f t="shared" ref="TDE52" si="23187">-TDE51*$C$52</f>
        <v>-3.3735900217919753E+76</v>
      </c>
      <c r="TDF52" s="1847"/>
      <c r="TDG52" s="1847">
        <f t="shared" ref="TDG52" si="23188">-TDG51*$C$52</f>
        <v>-3.4579297723367746E+76</v>
      </c>
      <c r="TDH52" s="1847"/>
      <c r="TDI52" s="1847">
        <f t="shared" ref="TDI52" si="23189">-TDI51*$C$52</f>
        <v>-3.5443780166451936E+76</v>
      </c>
      <c r="TDJ52" s="1847"/>
      <c r="TDK52" s="1847">
        <f t="shared" ref="TDK52" si="23190">-TDK51*$C$52</f>
        <v>-3.6329874670613229E+76</v>
      </c>
      <c r="TDL52" s="1847"/>
      <c r="TDM52" s="1847">
        <f t="shared" ref="TDM52" si="23191">-TDM51*$C$52</f>
        <v>-3.7238121537378559E+76</v>
      </c>
      <c r="TDN52" s="1847"/>
      <c r="TDO52" s="1847">
        <f t="shared" ref="TDO52" si="23192">-TDO51*$C$52</f>
        <v>-3.8169074575813017E+76</v>
      </c>
      <c r="TDP52" s="1847"/>
      <c r="TDQ52" s="1847">
        <f t="shared" ref="TDQ52" si="23193">-TDQ51*$C$52</f>
        <v>-3.9123301440208342E+76</v>
      </c>
      <c r="TDR52" s="1847"/>
      <c r="TDS52" s="1847">
        <f t="shared" ref="TDS52" si="23194">-TDS51*$C$52</f>
        <v>-4.0101383976213547E+76</v>
      </c>
      <c r="TDT52" s="1847"/>
      <c r="TDU52" s="1847">
        <f t="shared" ref="TDU52" si="23195">-TDU51*$C$52</f>
        <v>-4.1103918575618882E+76</v>
      </c>
      <c r="TDV52" s="1847"/>
      <c r="TDW52" s="1847">
        <f t="shared" ref="TDW52" si="23196">-TDW51*$C$52</f>
        <v>-4.2131516540009348E+76</v>
      </c>
      <c r="TDX52" s="1847"/>
      <c r="TDY52" s="1847">
        <f t="shared" ref="TDY52" si="23197">-TDY51*$C$52</f>
        <v>-4.3184804453509575E+76</v>
      </c>
      <c r="TDZ52" s="1847"/>
      <c r="TEA52" s="1847">
        <f t="shared" ref="TEA52" si="23198">-TEA51*$C$52</f>
        <v>-4.4264424564847312E+76</v>
      </c>
      <c r="TEB52" s="1847"/>
      <c r="TEC52" s="1847">
        <f t="shared" ref="TEC52" si="23199">-TEC51*$C$52</f>
        <v>-4.5371035178968491E+76</v>
      </c>
      <c r="TED52" s="1847"/>
      <c r="TEE52" s="1847">
        <f t="shared" ref="TEE52" si="23200">-TEE51*$C$52</f>
        <v>-4.6505311058442702E+76</v>
      </c>
      <c r="TEF52" s="1847"/>
      <c r="TEG52" s="1847">
        <f t="shared" ref="TEG52" si="23201">-TEG51*$C$52</f>
        <v>-4.7667943834903767E+76</v>
      </c>
      <c r="TEH52" s="1847"/>
      <c r="TEI52" s="1847">
        <f t="shared" ref="TEI52" si="23202">-TEI51*$C$52</f>
        <v>-4.8859642430776357E+76</v>
      </c>
      <c r="TEJ52" s="1847"/>
      <c r="TEK52" s="1847">
        <f t="shared" ref="TEK52" si="23203">-TEK51*$C$52</f>
        <v>-5.0081133491545759E+76</v>
      </c>
      <c r="TEL52" s="1847"/>
      <c r="TEM52" s="1847">
        <f t="shared" ref="TEM52" si="23204">-TEM51*$C$52</f>
        <v>-5.1333161828834397E+76</v>
      </c>
      <c r="TEN52" s="1847"/>
      <c r="TEO52" s="1847">
        <f t="shared" ref="TEO52" si="23205">-TEO51*$C$52</f>
        <v>-5.2616490874555252E+76</v>
      </c>
      <c r="TEP52" s="1847"/>
      <c r="TEQ52" s="1847">
        <f t="shared" ref="TEQ52" si="23206">-TEQ51*$C$52</f>
        <v>-5.3931903146419126E+76</v>
      </c>
      <c r="TER52" s="1847"/>
      <c r="TES52" s="1847">
        <f t="shared" ref="TES52" si="23207">-TES51*$C$52</f>
        <v>-5.5280200725079601E+76</v>
      </c>
      <c r="TET52" s="1847"/>
      <c r="TEU52" s="1847">
        <f t="shared" ref="TEU52" si="23208">-TEU51*$C$52</f>
        <v>-5.6662205743206587E+76</v>
      </c>
      <c r="TEV52" s="1847"/>
      <c r="TEW52" s="1847">
        <f t="shared" ref="TEW52" si="23209">-TEW51*$C$52</f>
        <v>-5.8078760886786741E+76</v>
      </c>
      <c r="TEX52" s="1847"/>
      <c r="TEY52" s="1847">
        <f t="shared" ref="TEY52" si="23210">-TEY51*$C$52</f>
        <v>-5.9530729908956398E+76</v>
      </c>
      <c r="TEZ52" s="1847"/>
      <c r="TFA52" s="1847">
        <f t="shared" ref="TFA52" si="23211">-TFA51*$C$52</f>
        <v>-6.1018998156680308E+76</v>
      </c>
      <c r="TFB52" s="1847"/>
      <c r="TFC52" s="1847">
        <f t="shared" ref="TFC52" si="23212">-TFC51*$C$52</f>
        <v>-6.2544473110597306E+76</v>
      </c>
      <c r="TFD52" s="1847"/>
      <c r="TFE52" s="1847">
        <f t="shared" ref="TFE52" si="23213">-TFE51*$C$52</f>
        <v>-6.4108084938362232E+76</v>
      </c>
      <c r="TFF52" s="1847"/>
      <c r="TFG52" s="1847">
        <f t="shared" ref="TFG52" si="23214">-TFG51*$C$52</f>
        <v>-6.5710787061821282E+76</v>
      </c>
      <c r="TFH52" s="1847"/>
      <c r="TFI52" s="1847">
        <f t="shared" ref="TFI52" si="23215">-TFI51*$C$52</f>
        <v>-6.7353556738366812E+76</v>
      </c>
      <c r="TFJ52" s="1847"/>
      <c r="TFK52" s="1847">
        <f t="shared" ref="TFK52" si="23216">-TFK51*$C$52</f>
        <v>-6.9037395656825976E+76</v>
      </c>
      <c r="TFL52" s="1847"/>
      <c r="TFM52" s="1847">
        <f t="shared" ref="TFM52" si="23217">-TFM51*$C$52</f>
        <v>-7.0763330548246614E+76</v>
      </c>
      <c r="TFN52" s="1847"/>
      <c r="TFO52" s="1847">
        <f t="shared" ref="TFO52" si="23218">-TFO51*$C$52</f>
        <v>-7.2532413811952767E+76</v>
      </c>
      <c r="TFP52" s="1847"/>
      <c r="TFQ52" s="1847">
        <f t="shared" ref="TFQ52" si="23219">-TFQ51*$C$52</f>
        <v>-7.4345724157251577E+76</v>
      </c>
      <c r="TFR52" s="1847"/>
      <c r="TFS52" s="1847">
        <f t="shared" ref="TFS52" si="23220">-TFS51*$C$52</f>
        <v>-7.6204367261182856E+76</v>
      </c>
      <c r="TFT52" s="1847"/>
      <c r="TFU52" s="1847">
        <f t="shared" ref="TFU52" si="23221">-TFU51*$C$52</f>
        <v>-7.8109476442712418E+76</v>
      </c>
      <c r="TFV52" s="1847"/>
      <c r="TFW52" s="1847">
        <f t="shared" ref="TFW52" si="23222">-TFW51*$C$52</f>
        <v>-8.0062213353780222E+76</v>
      </c>
      <c r="TFX52" s="1847"/>
      <c r="TFY52" s="1847">
        <f t="shared" ref="TFY52" si="23223">-TFY51*$C$52</f>
        <v>-8.2063768687624725E+76</v>
      </c>
      <c r="TFZ52" s="1847"/>
      <c r="TGA52" s="1847">
        <f t="shared" ref="TGA52" si="23224">-TGA51*$C$52</f>
        <v>-8.4115362904815333E+76</v>
      </c>
      <c r="TGB52" s="1847"/>
      <c r="TGC52" s="1847">
        <f t="shared" ref="TGC52" si="23225">-TGC51*$C$52</f>
        <v>-8.6218246977435706E+76</v>
      </c>
      <c r="TGD52" s="1847"/>
      <c r="TGE52" s="1847">
        <f t="shared" ref="TGE52" si="23226">-TGE51*$C$52</f>
        <v>-8.837370315187159E+76</v>
      </c>
      <c r="TGF52" s="1847"/>
      <c r="TGG52" s="1847">
        <f t="shared" ref="TGG52" si="23227">-TGG51*$C$52</f>
        <v>-9.0583045730668374E+76</v>
      </c>
      <c r="TGH52" s="1847"/>
      <c r="TGI52" s="1847">
        <f t="shared" ref="TGI52" si="23228">-TGI51*$C$52</f>
        <v>-9.2847621873935078E+76</v>
      </c>
      <c r="TGJ52" s="1847"/>
      <c r="TGK52" s="1847">
        <f t="shared" ref="TGK52" si="23229">-TGK51*$C$52</f>
        <v>-9.5168812420783444E+76</v>
      </c>
      <c r="TGL52" s="1847"/>
      <c r="TGM52" s="1847">
        <f t="shared" ref="TGM52" si="23230">-TGM51*$C$52</f>
        <v>-9.7548032731303025E+76</v>
      </c>
      <c r="TGN52" s="1847"/>
      <c r="TGO52" s="1847">
        <f t="shared" ref="TGO52" si="23231">-TGO51*$C$52</f>
        <v>-9.9986733549585592E+76</v>
      </c>
      <c r="TGP52" s="1847"/>
      <c r="TGQ52" s="1847">
        <f t="shared" ref="TGQ52" si="23232">-TGQ51*$C$52</f>
        <v>-1.0248640188832522E+77</v>
      </c>
      <c r="TGR52" s="1847"/>
      <c r="TGS52" s="1847">
        <f t="shared" ref="TGS52" si="23233">-TGS51*$C$52</f>
        <v>-1.0504856193553335E+77</v>
      </c>
      <c r="TGT52" s="1847"/>
      <c r="TGU52" s="1847">
        <f t="shared" ref="TGU52" si="23234">-TGU51*$C$52</f>
        <v>-1.0767477598392167E+77</v>
      </c>
      <c r="TGV52" s="1847"/>
      <c r="TGW52" s="1847">
        <f t="shared" ref="TGW52" si="23235">-TGW51*$C$52</f>
        <v>-1.103666453835197E+77</v>
      </c>
      <c r="TGX52" s="1847"/>
      <c r="TGY52" s="1847">
        <f t="shared" ref="TGY52" si="23236">-TGY51*$C$52</f>
        <v>-1.1312581151810768E+77</v>
      </c>
      <c r="TGZ52" s="1847"/>
      <c r="THA52" s="1847">
        <f t="shared" ref="THA52" si="23237">-THA51*$C$52</f>
        <v>-1.1595395680606035E+77</v>
      </c>
      <c r="THB52" s="1847"/>
      <c r="THC52" s="1847">
        <f t="shared" ref="THC52" si="23238">-THC51*$C$52</f>
        <v>-1.1885280572621185E+77</v>
      </c>
      <c r="THD52" s="1847"/>
      <c r="THE52" s="1847">
        <f t="shared" ref="THE52" si="23239">-THE51*$C$52</f>
        <v>-1.2182412586936713E+77</v>
      </c>
      <c r="THF52" s="1847"/>
      <c r="THG52" s="1847">
        <f t="shared" ref="THG52" si="23240">-THG51*$C$52</f>
        <v>-1.2486972901610129E+77</v>
      </c>
      <c r="THH52" s="1847"/>
      <c r="THI52" s="1847">
        <f t="shared" ref="THI52" si="23241">-THI51*$C$52</f>
        <v>-1.279914722415038E+77</v>
      </c>
      <c r="THJ52" s="1847"/>
      <c r="THK52" s="1847">
        <f t="shared" ref="THK52" si="23242">-THK51*$C$52</f>
        <v>-1.3119125904754139E+77</v>
      </c>
      <c r="THL52" s="1847"/>
      <c r="THM52" s="1847">
        <f t="shared" ref="THM52" si="23243">-THM51*$C$52</f>
        <v>-1.3447104052372992E+77</v>
      </c>
      <c r="THN52" s="1847"/>
      <c r="THO52" s="1847">
        <f t="shared" ref="THO52" si="23244">-THO51*$C$52</f>
        <v>-1.3783281653682317E+77</v>
      </c>
      <c r="THP52" s="1847"/>
      <c r="THQ52" s="1847">
        <f t="shared" ref="THQ52" si="23245">-THQ51*$C$52</f>
        <v>-1.4127863695024373E+77</v>
      </c>
      <c r="THR52" s="1847"/>
      <c r="THS52" s="1847">
        <f t="shared" ref="THS52" si="23246">-THS51*$C$52</f>
        <v>-1.4481060287399981E+77</v>
      </c>
      <c r="THT52" s="1847"/>
      <c r="THU52" s="1847">
        <f t="shared" ref="THU52" si="23247">-THU51*$C$52</f>
        <v>-1.4843086794584978E+77</v>
      </c>
      <c r="THV52" s="1847"/>
      <c r="THW52" s="1847">
        <f t="shared" ref="THW52" si="23248">-THW51*$C$52</f>
        <v>-1.5214163964449601E+77</v>
      </c>
      <c r="THX52" s="1847"/>
      <c r="THY52" s="1847">
        <f t="shared" ref="THY52" si="23249">-THY51*$C$52</f>
        <v>-1.559451806356084E+77</v>
      </c>
      <c r="THZ52" s="1847"/>
      <c r="TIA52" s="1847">
        <f t="shared" ref="TIA52" si="23250">-TIA51*$C$52</f>
        <v>-1.5984381015149861E+77</v>
      </c>
      <c r="TIB52" s="1847"/>
      <c r="TIC52" s="1847">
        <f t="shared" ref="TIC52" si="23251">-TIC51*$C$52</f>
        <v>-1.6383990540528605E+77</v>
      </c>
      <c r="TID52" s="1847"/>
      <c r="TIE52" s="1847">
        <f t="shared" ref="TIE52" si="23252">-TIE51*$C$52</f>
        <v>-1.6793590304041819E+77</v>
      </c>
      <c r="TIF52" s="1847"/>
      <c r="TIG52" s="1847">
        <f t="shared" ref="TIG52" si="23253">-TIG51*$C$52</f>
        <v>-1.7213430061642863E+77</v>
      </c>
      <c r="TIH52" s="1847"/>
      <c r="TII52" s="1847">
        <f t="shared" ref="TII52" si="23254">-TII51*$C$52</f>
        <v>-1.7643765813183933E+77</v>
      </c>
      <c r="TIJ52" s="1847"/>
      <c r="TIK52" s="1847">
        <f t="shared" ref="TIK52" si="23255">-TIK51*$C$52</f>
        <v>-1.808485995851353E+77</v>
      </c>
      <c r="TIL52" s="1847"/>
      <c r="TIM52" s="1847">
        <f t="shared" ref="TIM52" si="23256">-TIM51*$C$52</f>
        <v>-1.8536981457476367E+77</v>
      </c>
      <c r="TIN52" s="1847"/>
      <c r="TIO52" s="1847">
        <f t="shared" ref="TIO52" si="23257">-TIO51*$C$52</f>
        <v>-1.9000405993913275E+77</v>
      </c>
      <c r="TIP52" s="1847"/>
      <c r="TIQ52" s="1847">
        <f t="shared" ref="TIQ52" si="23258">-TIQ51*$C$52</f>
        <v>-1.9475416143761105E+77</v>
      </c>
      <c r="TIR52" s="1847"/>
      <c r="TIS52" s="1847">
        <f t="shared" ref="TIS52" si="23259">-TIS51*$C$52</f>
        <v>-1.9962301547355132E+77</v>
      </c>
      <c r="TIT52" s="1847"/>
      <c r="TIU52" s="1847">
        <f t="shared" ref="TIU52" si="23260">-TIU51*$C$52</f>
        <v>-2.0461359086039008E+77</v>
      </c>
      <c r="TIV52" s="1847"/>
      <c r="TIW52" s="1847">
        <f t="shared" ref="TIW52" si="23261">-TIW51*$C$52</f>
        <v>-2.0972893063189982E+77</v>
      </c>
      <c r="TIX52" s="1847"/>
      <c r="TIY52" s="1847">
        <f t="shared" ref="TIY52" si="23262">-TIY51*$C$52</f>
        <v>-2.149721538976973E+77</v>
      </c>
      <c r="TIZ52" s="1847"/>
      <c r="TJA52" s="1847">
        <f t="shared" ref="TJA52" si="23263">-TJA51*$C$52</f>
        <v>-2.2034645774513972E+77</v>
      </c>
      <c r="TJB52" s="1847"/>
      <c r="TJC52" s="1847">
        <f t="shared" ref="TJC52" si="23264">-TJC51*$C$52</f>
        <v>-2.258551191887682E+77</v>
      </c>
      <c r="TJD52" s="1847"/>
      <c r="TJE52" s="1847">
        <f t="shared" ref="TJE52" si="23265">-TJE51*$C$52</f>
        <v>-2.3150149716848738E+77</v>
      </c>
      <c r="TJF52" s="1847"/>
      <c r="TJG52" s="1847">
        <f t="shared" ref="TJG52" si="23266">-TJG51*$C$52</f>
        <v>-2.3728903459769957E+77</v>
      </c>
      <c r="TJH52" s="1847"/>
      <c r="TJI52" s="1847">
        <f t="shared" ref="TJI52" si="23267">-TJI51*$C$52</f>
        <v>-2.4322126046264206E+77</v>
      </c>
      <c r="TJJ52" s="1847"/>
      <c r="TJK52" s="1847">
        <f t="shared" ref="TJK52" si="23268">-TJK51*$C$52</f>
        <v>-2.4930179197420807E+77</v>
      </c>
      <c r="TJL52" s="1847"/>
      <c r="TJM52" s="1847">
        <f t="shared" ref="TJM52" si="23269">-TJM51*$C$52</f>
        <v>-2.5553433677356327E+77</v>
      </c>
      <c r="TJN52" s="1847"/>
      <c r="TJO52" s="1847">
        <f t="shared" ref="TJO52" si="23270">-TJO51*$C$52</f>
        <v>-2.6192269519290231E+77</v>
      </c>
      <c r="TJP52" s="1847"/>
      <c r="TJQ52" s="1847">
        <f t="shared" ref="TJQ52" si="23271">-TJQ51*$C$52</f>
        <v>-2.6847076257272485E+77</v>
      </c>
      <c r="TJR52" s="1847"/>
      <c r="TJS52" s="1847">
        <f t="shared" ref="TJS52" si="23272">-TJS51*$C$52</f>
        <v>-2.7518253163704295E+77</v>
      </c>
      <c r="TJT52" s="1847"/>
      <c r="TJU52" s="1847">
        <f t="shared" ref="TJU52" si="23273">-TJU51*$C$52</f>
        <v>-2.82062094927969E+77</v>
      </c>
      <c r="TJV52" s="1847"/>
      <c r="TJW52" s="1847">
        <f t="shared" ref="TJW52" si="23274">-TJW51*$C$52</f>
        <v>-2.891136473011682E+77</v>
      </c>
      <c r="TJX52" s="1847"/>
      <c r="TJY52" s="1847">
        <f t="shared" ref="TJY52" si="23275">-TJY51*$C$52</f>
        <v>-2.9634148848369737E+77</v>
      </c>
      <c r="TJZ52" s="1847"/>
      <c r="TKA52" s="1847">
        <f t="shared" ref="TKA52" si="23276">-TKA51*$C$52</f>
        <v>-3.0375002569578977E+77</v>
      </c>
      <c r="TKB52" s="1847"/>
      <c r="TKC52" s="1847">
        <f t="shared" ref="TKC52" si="23277">-TKC51*$C$52</f>
        <v>-3.1134377633818449E+77</v>
      </c>
      <c r="TKD52" s="1847"/>
      <c r="TKE52" s="1847">
        <f t="shared" ref="TKE52" si="23278">-TKE51*$C$52</f>
        <v>-3.1912737074663906E+77</v>
      </c>
      <c r="TKF52" s="1847"/>
      <c r="TKG52" s="1847">
        <f t="shared" ref="TKG52" si="23279">-TKG51*$C$52</f>
        <v>-3.27105555015305E+77</v>
      </c>
      <c r="TKH52" s="1847"/>
      <c r="TKI52" s="1847">
        <f t="shared" ref="TKI52" si="23280">-TKI51*$C$52</f>
        <v>-3.3528319389068757E+77</v>
      </c>
      <c r="TKJ52" s="1847"/>
      <c r="TKK52" s="1847">
        <f t="shared" ref="TKK52" si="23281">-TKK51*$C$52</f>
        <v>-3.4366527373795473E+77</v>
      </c>
      <c r="TKL52" s="1847"/>
      <c r="TKM52" s="1847">
        <f t="shared" ref="TKM52" si="23282">-TKM51*$C$52</f>
        <v>-3.5225690558140358E+77</v>
      </c>
      <c r="TKN52" s="1847"/>
      <c r="TKO52" s="1847">
        <f t="shared" ref="TKO52" si="23283">-TKO51*$C$52</f>
        <v>-3.6106332822093865E+77</v>
      </c>
      <c r="TKP52" s="1847"/>
      <c r="TKQ52" s="1847">
        <f t="shared" ref="TKQ52" si="23284">-TKQ51*$C$52</f>
        <v>-3.7008991142646211E+77</v>
      </c>
      <c r="TKR52" s="1847"/>
      <c r="TKS52" s="1847">
        <f t="shared" ref="TKS52" si="23285">-TKS51*$C$52</f>
        <v>-3.7934215921212364E+77</v>
      </c>
      <c r="TKT52" s="1847"/>
      <c r="TKU52" s="1847">
        <f t="shared" ref="TKU52" si="23286">-TKU51*$C$52</f>
        <v>-3.8882571319242669E+77</v>
      </c>
      <c r="TKV52" s="1847"/>
      <c r="TKW52" s="1847">
        <f t="shared" ref="TKW52" si="23287">-TKW51*$C$52</f>
        <v>-3.9854635602223734E+77</v>
      </c>
      <c r="TKX52" s="1847"/>
      <c r="TKY52" s="1847">
        <f t="shared" ref="TKY52" si="23288">-TKY51*$C$52</f>
        <v>-4.0851001492279323E+77</v>
      </c>
      <c r="TKZ52" s="1847"/>
      <c r="TLA52" s="1847">
        <f t="shared" ref="TLA52" si="23289">-TLA51*$C$52</f>
        <v>-4.1872276529586305E+77</v>
      </c>
      <c r="TLB52" s="1847"/>
      <c r="TLC52" s="1847">
        <f t="shared" ref="TLC52" si="23290">-TLC51*$C$52</f>
        <v>-4.2919083442825958E+77</v>
      </c>
      <c r="TLD52" s="1847"/>
      <c r="TLE52" s="1847">
        <f t="shared" ref="TLE52" si="23291">-TLE51*$C$52</f>
        <v>-4.3992060528896601E+77</v>
      </c>
      <c r="TLF52" s="1847"/>
      <c r="TLG52" s="1847">
        <f t="shared" ref="TLG52" si="23292">-TLG51*$C$52</f>
        <v>-4.5091862042119011E+77</v>
      </c>
      <c r="TLH52" s="1847"/>
      <c r="TLI52" s="1847">
        <f t="shared" ref="TLI52" si="23293">-TLI51*$C$52</f>
        <v>-4.6219158593171982E+77</v>
      </c>
      <c r="TLJ52" s="1847"/>
      <c r="TLK52" s="1847">
        <f t="shared" ref="TLK52" si="23294">-TLK51*$C$52</f>
        <v>-4.7374637558001276E+77</v>
      </c>
      <c r="TLL52" s="1847"/>
      <c r="TLM52" s="1847">
        <f t="shared" ref="TLM52" si="23295">-TLM51*$C$52</f>
        <v>-4.8559003496951305E+77</v>
      </c>
      <c r="TLN52" s="1847"/>
      <c r="TLO52" s="1847">
        <f t="shared" ref="TLO52" si="23296">-TLO51*$C$52</f>
        <v>-4.9772978584375084E+77</v>
      </c>
      <c r="TLP52" s="1847"/>
      <c r="TLQ52" s="1847">
        <f t="shared" ref="TLQ52" si="23297">-TLQ51*$C$52</f>
        <v>-5.1017303048984457E+77</v>
      </c>
      <c r="TLR52" s="1847"/>
      <c r="TLS52" s="1847">
        <f t="shared" ref="TLS52" si="23298">-TLS51*$C$52</f>
        <v>-5.2292735625209068E+77</v>
      </c>
      <c r="TLT52" s="1847"/>
      <c r="TLU52" s="1847">
        <f t="shared" ref="TLU52" si="23299">-TLU51*$C$52</f>
        <v>-5.3600054015839289E+77</v>
      </c>
      <c r="TLV52" s="1847"/>
      <c r="TLW52" s="1847">
        <f t="shared" ref="TLW52" si="23300">-TLW51*$C$52</f>
        <v>-5.4940055366235267E+77</v>
      </c>
      <c r="TLX52" s="1847"/>
      <c r="TLY52" s="1847">
        <f t="shared" ref="TLY52" si="23301">-TLY51*$C$52</f>
        <v>-5.6313556750391143E+77</v>
      </c>
      <c r="TLZ52" s="1847"/>
      <c r="TMA52" s="1847">
        <f t="shared" ref="TMA52" si="23302">-TMA51*$C$52</f>
        <v>-5.772139566915092E+77</v>
      </c>
      <c r="TMB52" s="1847"/>
      <c r="TMC52" s="1847">
        <f t="shared" ref="TMC52" si="23303">-TMC51*$C$52</f>
        <v>-5.9164430560879687E+77</v>
      </c>
      <c r="TMD52" s="1847"/>
      <c r="TME52" s="1847">
        <f t="shared" ref="TME52" si="23304">-TME51*$C$52</f>
        <v>-6.0643541324901675E+77</v>
      </c>
      <c r="TMF52" s="1847"/>
      <c r="TMG52" s="1847">
        <f t="shared" ref="TMG52" si="23305">-TMG51*$C$52</f>
        <v>-6.2159629858024214E+77</v>
      </c>
      <c r="TMH52" s="1847"/>
      <c r="TMI52" s="1847">
        <f t="shared" ref="TMI52" si="23306">-TMI51*$C$52</f>
        <v>-6.3713620604474809E+77</v>
      </c>
      <c r="TMJ52" s="1847"/>
      <c r="TMK52" s="1847">
        <f t="shared" ref="TMK52" si="23307">-TMK51*$C$52</f>
        <v>-6.5306461119586674E+77</v>
      </c>
      <c r="TML52" s="1847"/>
      <c r="TMM52" s="1847">
        <f t="shared" ref="TMM52" si="23308">-TMM51*$C$52</f>
        <v>-6.693912264757634E+77</v>
      </c>
      <c r="TMN52" s="1847"/>
      <c r="TMO52" s="1847">
        <f t="shared" ref="TMO52" si="23309">-TMO51*$C$52</f>
        <v>-6.8612600713765738E+77</v>
      </c>
      <c r="TMP52" s="1847"/>
      <c r="TMQ52" s="1847">
        <f t="shared" ref="TMQ52" si="23310">-TMQ51*$C$52</f>
        <v>-7.0327915731609877E+77</v>
      </c>
      <c r="TMR52" s="1847"/>
      <c r="TMS52" s="1847">
        <f t="shared" ref="TMS52" si="23311">-TMS51*$C$52</f>
        <v>-7.2086113624900119E+77</v>
      </c>
      <c r="TMT52" s="1847"/>
      <c r="TMU52" s="1847">
        <f t="shared" ref="TMU52" si="23312">-TMU51*$C$52</f>
        <v>-7.3888266465522611E+77</v>
      </c>
      <c r="TMV52" s="1847"/>
      <c r="TMW52" s="1847">
        <f t="shared" ref="TMW52" si="23313">-TMW51*$C$52</f>
        <v>-7.5735473127160675E+77</v>
      </c>
      <c r="TMX52" s="1847"/>
      <c r="TMY52" s="1847">
        <f t="shared" ref="TMY52" si="23314">-TMY51*$C$52</f>
        <v>-7.7628859955339681E+77</v>
      </c>
      <c r="TMZ52" s="1847"/>
      <c r="TNA52" s="1847">
        <f t="shared" ref="TNA52" si="23315">-TNA51*$C$52</f>
        <v>-7.9569581454223162E+77</v>
      </c>
      <c r="TNB52" s="1847"/>
      <c r="TNC52" s="1847">
        <f t="shared" ref="TNC52" si="23316">-TNC51*$C$52</f>
        <v>-8.1558820990578729E+77</v>
      </c>
      <c r="TND52" s="1847"/>
      <c r="TNE52" s="1847">
        <f t="shared" ref="TNE52" si="23317">-TNE51*$C$52</f>
        <v>-8.3597791515343185E+77</v>
      </c>
      <c r="TNF52" s="1847"/>
      <c r="TNG52" s="1847">
        <f t="shared" ref="TNG52" si="23318">-TNG51*$C$52</f>
        <v>-8.5687736303226762E+77</v>
      </c>
      <c r="TNH52" s="1847"/>
      <c r="TNI52" s="1847">
        <f t="shared" ref="TNI52" si="23319">-TNI51*$C$52</f>
        <v>-8.7829929710807428E+77</v>
      </c>
      <c r="TNJ52" s="1847"/>
      <c r="TNK52" s="1847">
        <f t="shared" ref="TNK52" si="23320">-TNK51*$C$52</f>
        <v>-9.0025677953577603E+77</v>
      </c>
      <c r="TNL52" s="1847"/>
      <c r="TNM52" s="1847">
        <f t="shared" ref="TNM52" si="23321">-TNM51*$C$52</f>
        <v>-9.2276319902417037E+77</v>
      </c>
      <c r="TNN52" s="1847"/>
      <c r="TNO52" s="1847">
        <f t="shared" ref="TNO52" si="23322">-TNO51*$C$52</f>
        <v>-9.4583227899977454E+77</v>
      </c>
      <c r="TNP52" s="1847"/>
      <c r="TNQ52" s="1847">
        <f t="shared" ref="TNQ52" si="23323">-TNQ51*$C$52</f>
        <v>-9.6947808597476872E+77</v>
      </c>
      <c r="TNR52" s="1847"/>
      <c r="TNS52" s="1847">
        <f t="shared" ref="TNS52" si="23324">-TNS51*$C$52</f>
        <v>-9.9371503812413776E+77</v>
      </c>
      <c r="TNT52" s="1847"/>
      <c r="TNU52" s="1847">
        <f t="shared" ref="TNU52" si="23325">-TNU51*$C$52</f>
        <v>-1.018557914077241E+78</v>
      </c>
      <c r="TNV52" s="1847"/>
      <c r="TNW52" s="1847">
        <f t="shared" ref="TNW52" si="23326">-TNW51*$C$52</f>
        <v>-1.0440218619291721E+78</v>
      </c>
      <c r="TNX52" s="1847"/>
      <c r="TNY52" s="1847">
        <f t="shared" ref="TNY52" si="23327">-TNY51*$C$52</f>
        <v>-1.0701224084774014E+78</v>
      </c>
      <c r="TNZ52" s="1847"/>
      <c r="TOA52" s="1847">
        <f t="shared" ref="TOA52" si="23328">-TOA51*$C$52</f>
        <v>-1.0968754686893362E+78</v>
      </c>
      <c r="TOB52" s="1847"/>
      <c r="TOC52" s="1847">
        <f t="shared" ref="TOC52" si="23329">-TOC51*$C$52</f>
        <v>-1.1242973554065695E+78</v>
      </c>
      <c r="TOD52" s="1847"/>
      <c r="TOE52" s="1847">
        <f t="shared" ref="TOE52" si="23330">-TOE51*$C$52</f>
        <v>-1.1524047892917336E+78</v>
      </c>
      <c r="TOF52" s="1847"/>
      <c r="TOG52" s="1847">
        <f t="shared" ref="TOG52" si="23331">-TOG51*$C$52</f>
        <v>-1.1812149090240269E+78</v>
      </c>
      <c r="TOH52" s="1847"/>
      <c r="TOI52" s="1847">
        <f t="shared" ref="TOI52" si="23332">-TOI51*$C$52</f>
        <v>-1.2107452817496275E+78</v>
      </c>
      <c r="TOJ52" s="1847"/>
      <c r="TOK52" s="1847">
        <f t="shared" ref="TOK52" si="23333">-TOK51*$C$52</f>
        <v>-1.2410139137933681E+78</v>
      </c>
      <c r="TOL52" s="1847"/>
      <c r="TOM52" s="1847">
        <f t="shared" ref="TOM52" si="23334">-TOM51*$C$52</f>
        <v>-1.2720392616382022E+78</v>
      </c>
      <c r="TON52" s="1847"/>
      <c r="TOO52" s="1847">
        <f t="shared" ref="TOO52" si="23335">-TOO51*$C$52</f>
        <v>-1.3038402431791572E+78</v>
      </c>
      <c r="TOP52" s="1847"/>
      <c r="TOQ52" s="1847">
        <f t="shared" ref="TOQ52" si="23336">-TOQ51*$C$52</f>
        <v>-1.3364362492586359E+78</v>
      </c>
      <c r="TOR52" s="1847"/>
      <c r="TOS52" s="1847">
        <f t="shared" ref="TOS52" si="23337">-TOS51*$C$52</f>
        <v>-1.3698471554901017E+78</v>
      </c>
      <c r="TOT52" s="1847"/>
      <c r="TOU52" s="1847">
        <f t="shared" ref="TOU52" si="23338">-TOU51*$C$52</f>
        <v>-1.4040933343773541E+78</v>
      </c>
      <c r="TOV52" s="1847"/>
      <c r="TOW52" s="1847">
        <f t="shared" ref="TOW52" si="23339">-TOW51*$C$52</f>
        <v>-1.4391956677367879E+78</v>
      </c>
      <c r="TOX52" s="1847"/>
      <c r="TOY52" s="1847">
        <f t="shared" ref="TOY52" si="23340">-TOY51*$C$52</f>
        <v>-1.4751755594302074E+78</v>
      </c>
      <c r="TOZ52" s="1847"/>
      <c r="TPA52" s="1847">
        <f t="shared" ref="TPA52" si="23341">-TPA51*$C$52</f>
        <v>-1.5120549484159625E+78</v>
      </c>
      <c r="TPB52" s="1847"/>
      <c r="TPC52" s="1847">
        <f t="shared" ref="TPC52" si="23342">-TPC51*$C$52</f>
        <v>-1.5498563221263614E+78</v>
      </c>
      <c r="TPD52" s="1847"/>
      <c r="TPE52" s="1847">
        <f t="shared" ref="TPE52" si="23343">-TPE51*$C$52</f>
        <v>-1.5886027301795203E+78</v>
      </c>
      <c r="TPF52" s="1847"/>
      <c r="TPG52" s="1847">
        <f t="shared" ref="TPG52" si="23344">-TPG51*$C$52</f>
        <v>-1.6283177984340083E+78</v>
      </c>
      <c r="TPH52" s="1847"/>
      <c r="TPI52" s="1847">
        <f t="shared" ref="TPI52" si="23345">-TPI51*$C$52</f>
        <v>-1.6690257433948582E+78</v>
      </c>
      <c r="TPJ52" s="1847"/>
      <c r="TPK52" s="1847">
        <f t="shared" ref="TPK52" si="23346">-TPK51*$C$52</f>
        <v>-1.7107513869797296E+78</v>
      </c>
      <c r="TPL52" s="1847"/>
      <c r="TPM52" s="1847">
        <f t="shared" ref="TPM52" si="23347">-TPM51*$C$52</f>
        <v>-1.7535201716542228E+78</v>
      </c>
      <c r="TPN52" s="1847"/>
      <c r="TPO52" s="1847">
        <f t="shared" ref="TPO52" si="23348">-TPO51*$C$52</f>
        <v>-1.7973581759455782E+78</v>
      </c>
      <c r="TPP52" s="1847"/>
      <c r="TPQ52" s="1847">
        <f t="shared" ref="TPQ52" si="23349">-TPQ51*$C$52</f>
        <v>-1.8422921303442174E+78</v>
      </c>
      <c r="TPR52" s="1847"/>
      <c r="TPS52" s="1847">
        <f t="shared" ref="TPS52" si="23350">-TPS51*$C$52</f>
        <v>-1.8883494336028229E+78</v>
      </c>
      <c r="TPT52" s="1847"/>
      <c r="TPU52" s="1847">
        <f t="shared" ref="TPU52" si="23351">-TPU51*$C$52</f>
        <v>-1.9355581694428932E+78</v>
      </c>
      <c r="TPV52" s="1847"/>
      <c r="TPW52" s="1847">
        <f t="shared" ref="TPW52" si="23352">-TPW51*$C$52</f>
        <v>-1.9839471236789654E+78</v>
      </c>
      <c r="TPX52" s="1847"/>
      <c r="TPY52" s="1847">
        <f t="shared" ref="TPY52" si="23353">-TPY51*$C$52</f>
        <v>-2.0335458017709395E+78</v>
      </c>
      <c r="TPZ52" s="1847"/>
      <c r="TQA52" s="1847">
        <f t="shared" ref="TQA52" si="23354">-TQA51*$C$52</f>
        <v>-2.0843844468152127E+78</v>
      </c>
      <c r="TQB52" s="1847"/>
      <c r="TQC52" s="1847">
        <f t="shared" ref="TQC52" si="23355">-TQC51*$C$52</f>
        <v>-2.1364940579855929E+78</v>
      </c>
      <c r="TQD52" s="1847"/>
      <c r="TQE52" s="1847">
        <f t="shared" ref="TQE52" si="23356">-TQE51*$C$52</f>
        <v>-2.1899064094352323E+78</v>
      </c>
      <c r="TQF52" s="1847"/>
      <c r="TQG52" s="1847">
        <f t="shared" ref="TQG52" si="23357">-TQG51*$C$52</f>
        <v>-2.244654069671113E+78</v>
      </c>
      <c r="TQH52" s="1847"/>
      <c r="TQI52" s="1847">
        <f t="shared" ref="TQI52" si="23358">-TQI51*$C$52</f>
        <v>-2.3007704214128904E+78</v>
      </c>
      <c r="TQJ52" s="1847"/>
      <c r="TQK52" s="1847">
        <f t="shared" ref="TQK52" si="23359">-TQK51*$C$52</f>
        <v>-2.3582896819482126E+78</v>
      </c>
      <c r="TQL52" s="1847"/>
      <c r="TQM52" s="1847">
        <f t="shared" ref="TQM52" si="23360">-TQM51*$C$52</f>
        <v>-2.4172469239969176E+78</v>
      </c>
      <c r="TQN52" s="1847"/>
      <c r="TQO52" s="1847">
        <f t="shared" ref="TQO52" si="23361">-TQO51*$C$52</f>
        <v>-2.4776780970968405E+78</v>
      </c>
      <c r="TQP52" s="1847"/>
      <c r="TQQ52" s="1847">
        <f t="shared" ref="TQQ52" si="23362">-TQQ51*$C$52</f>
        <v>-2.5396200495242611E+78</v>
      </c>
      <c r="TQR52" s="1847"/>
      <c r="TQS52" s="1847">
        <f t="shared" ref="TQS52" si="23363">-TQS51*$C$52</f>
        <v>-2.6031105507623673E+78</v>
      </c>
      <c r="TQT52" s="1847"/>
      <c r="TQU52" s="1847">
        <f t="shared" ref="TQU52" si="23364">-TQU51*$C$52</f>
        <v>-2.6681883145314263E+78</v>
      </c>
      <c r="TQV52" s="1847"/>
      <c r="TQW52" s="1847">
        <f t="shared" ref="TQW52" si="23365">-TQW51*$C$52</f>
        <v>-2.7348930223947115E+78</v>
      </c>
      <c r="TQX52" s="1847"/>
      <c r="TQY52" s="1847">
        <f t="shared" ref="TQY52" si="23366">-TQY51*$C$52</f>
        <v>-2.8032653479545792E+78</v>
      </c>
      <c r="TQZ52" s="1847"/>
      <c r="TRA52" s="1847">
        <f t="shared" ref="TRA52" si="23367">-TRA51*$C$52</f>
        <v>-2.8733469816534436E+78</v>
      </c>
      <c r="TRB52" s="1847"/>
      <c r="TRC52" s="1847">
        <f t="shared" ref="TRC52" si="23368">-TRC51*$C$52</f>
        <v>-2.9451806561947796E+78</v>
      </c>
      <c r="TRD52" s="1847"/>
      <c r="TRE52" s="1847">
        <f t="shared" ref="TRE52" si="23369">-TRE51*$C$52</f>
        <v>-3.0188101725996489E+78</v>
      </c>
      <c r="TRF52" s="1847"/>
      <c r="TRG52" s="1847">
        <f t="shared" ref="TRG52" si="23370">-TRG51*$C$52</f>
        <v>-3.09428042691464E+78</v>
      </c>
      <c r="TRH52" s="1847"/>
      <c r="TRI52" s="1847">
        <f t="shared" ref="TRI52" si="23371">-TRI51*$C$52</f>
        <v>-3.1716374375875057E+78</v>
      </c>
      <c r="TRJ52" s="1847"/>
      <c r="TRK52" s="1847">
        <f t="shared" ref="TRK52" si="23372">-TRK51*$C$52</f>
        <v>-3.2509283735271929E+78</v>
      </c>
      <c r="TRL52" s="1847"/>
      <c r="TRM52" s="1847">
        <f t="shared" ref="TRM52" si="23373">-TRM51*$C$52</f>
        <v>-3.3322015828653722E+78</v>
      </c>
      <c r="TRN52" s="1847"/>
      <c r="TRO52" s="1847">
        <f t="shared" ref="TRO52" si="23374">-TRO51*$C$52</f>
        <v>-3.4155066224370063E+78</v>
      </c>
      <c r="TRP52" s="1847"/>
      <c r="TRQ52" s="1847">
        <f t="shared" ref="TRQ52" si="23375">-TRQ51*$C$52</f>
        <v>-3.5008942879979312E+78</v>
      </c>
      <c r="TRR52" s="1847"/>
      <c r="TRS52" s="1847">
        <f t="shared" ref="TRS52" si="23376">-TRS51*$C$52</f>
        <v>-3.5884166451978793E+78</v>
      </c>
      <c r="TRT52" s="1847"/>
      <c r="TRU52" s="1847">
        <f t="shared" ref="TRU52" si="23377">-TRU51*$C$52</f>
        <v>-3.678127061327826E+78</v>
      </c>
      <c r="TRV52" s="1847"/>
      <c r="TRW52" s="1847">
        <f t="shared" ref="TRW52" si="23378">-TRW51*$C$52</f>
        <v>-3.7700802378610216E+78</v>
      </c>
      <c r="TRX52" s="1847"/>
      <c r="TRY52" s="1847">
        <f t="shared" ref="TRY52" si="23379">-TRY51*$C$52</f>
        <v>-3.8643322438075467E+78</v>
      </c>
      <c r="TRZ52" s="1847"/>
      <c r="TSA52" s="1847">
        <f t="shared" ref="TSA52" si="23380">-TSA51*$C$52</f>
        <v>-3.9609405499027351E+78</v>
      </c>
      <c r="TSB52" s="1847"/>
      <c r="TSC52" s="1847">
        <f t="shared" ref="TSC52" si="23381">-TSC51*$C$52</f>
        <v>-4.0599640636503034E+78</v>
      </c>
      <c r="TSD52" s="1847"/>
      <c r="TSE52" s="1847">
        <f t="shared" ref="TSE52" si="23382">-TSE51*$C$52</f>
        <v>-4.1614631652415606E+78</v>
      </c>
      <c r="TSF52" s="1847"/>
      <c r="TSG52" s="1847">
        <f t="shared" ref="TSG52" si="23383">-TSG51*$C$52</f>
        <v>-4.2654997443725989E+78</v>
      </c>
      <c r="TSH52" s="1847"/>
      <c r="TSI52" s="1847">
        <f t="shared" ref="TSI52" si="23384">-TSI51*$C$52</f>
        <v>-4.3721372379819134E+78</v>
      </c>
      <c r="TSJ52" s="1847"/>
      <c r="TSK52" s="1847">
        <f t="shared" ref="TSK52" si="23385">-TSK51*$C$52</f>
        <v>-4.4814406689314609E+78</v>
      </c>
      <c r="TSL52" s="1847"/>
      <c r="TSM52" s="1847">
        <f t="shared" ref="TSM52" si="23386">-TSM51*$C$52</f>
        <v>-4.5934766856547468E+78</v>
      </c>
      <c r="TSN52" s="1847"/>
      <c r="TSO52" s="1847">
        <f t="shared" ref="TSO52" si="23387">-TSO51*$C$52</f>
        <v>-4.7083136027961154E+78</v>
      </c>
      <c r="TSP52" s="1847"/>
      <c r="TSQ52" s="1847">
        <f t="shared" ref="TSQ52" si="23388">-TSQ51*$C$52</f>
        <v>-4.8260214428660181E+78</v>
      </c>
      <c r="TSR52" s="1847"/>
      <c r="TSS52" s="1847">
        <f t="shared" ref="TSS52" si="23389">-TSS51*$C$52</f>
        <v>-4.9466719789376678E+78</v>
      </c>
      <c r="TST52" s="1847"/>
      <c r="TSU52" s="1847">
        <f t="shared" ref="TSU52" si="23390">-TSU51*$C$52</f>
        <v>-5.0703387784111088E+78</v>
      </c>
      <c r="TSV52" s="1847"/>
      <c r="TSW52" s="1847">
        <f t="shared" ref="TSW52" si="23391">-TSW51*$C$52</f>
        <v>-5.1970972478713864E+78</v>
      </c>
      <c r="TSX52" s="1847"/>
      <c r="TSY52" s="1847">
        <f t="shared" ref="TSY52" si="23392">-TSY51*$C$52</f>
        <v>-5.3270246790681706E+78</v>
      </c>
      <c r="TSZ52" s="1847"/>
      <c r="TTA52" s="1847">
        <f t="shared" ref="TTA52" si="23393">-TTA51*$C$52</f>
        <v>-5.4602002960448743E+78</v>
      </c>
      <c r="TTB52" s="1847"/>
      <c r="TTC52" s="1847">
        <f t="shared" ref="TTC52" si="23394">-TTC51*$C$52</f>
        <v>-5.5967053034459955E+78</v>
      </c>
      <c r="TTD52" s="1847"/>
      <c r="TTE52" s="1847">
        <f t="shared" ref="TTE52" si="23395">-TTE51*$C$52</f>
        <v>-5.7366229360321448E+78</v>
      </c>
      <c r="TTF52" s="1847"/>
      <c r="TTG52" s="1847">
        <f t="shared" ref="TTG52" si="23396">-TTG51*$C$52</f>
        <v>-5.8800385094329478E+78</v>
      </c>
      <c r="TTH52" s="1847"/>
      <c r="TTI52" s="1847">
        <f t="shared" ref="TTI52" si="23397">-TTI51*$C$52</f>
        <v>-6.0270394721687711E+78</v>
      </c>
      <c r="TTJ52" s="1847"/>
      <c r="TTK52" s="1847">
        <f t="shared" ref="TTK52" si="23398">-TTK51*$C$52</f>
        <v>-6.1777154589729902E+78</v>
      </c>
      <c r="TTL52" s="1847"/>
      <c r="TTM52" s="1847">
        <f t="shared" ref="TTM52" si="23399">-TTM51*$C$52</f>
        <v>-6.3321583454473142E+78</v>
      </c>
      <c r="TTN52" s="1847"/>
      <c r="TTO52" s="1847">
        <f t="shared" ref="TTO52" si="23400">-TTO51*$C$52</f>
        <v>-6.4904623040834967E+78</v>
      </c>
      <c r="TTP52" s="1847"/>
      <c r="TTQ52" s="1847">
        <f t="shared" ref="TTQ52" si="23401">-TTQ51*$C$52</f>
        <v>-6.6527238616855839E+78</v>
      </c>
      <c r="TTR52" s="1847"/>
      <c r="TTS52" s="1847">
        <f t="shared" ref="TTS52" si="23402">-TTS51*$C$52</f>
        <v>-6.8190419582277233E+78</v>
      </c>
      <c r="TTT52" s="1847"/>
      <c r="TTU52" s="1847">
        <f t="shared" ref="TTU52" si="23403">-TTU51*$C$52</f>
        <v>-6.9895180071834158E+78</v>
      </c>
      <c r="TTV52" s="1847"/>
      <c r="TTW52" s="1847">
        <f t="shared" ref="TTW52" si="23404">-TTW51*$C$52</f>
        <v>-7.1642559573630003E+78</v>
      </c>
      <c r="TTX52" s="1847"/>
      <c r="TTY52" s="1847">
        <f t="shared" ref="TTY52" si="23405">-TTY51*$C$52</f>
        <v>-7.3433623562970749E+78</v>
      </c>
      <c r="TTZ52" s="1847"/>
      <c r="TUA52" s="1847">
        <f t="shared" ref="TUA52" si="23406">-TUA51*$C$52</f>
        <v>-7.5269464152045011E+78</v>
      </c>
      <c r="TUB52" s="1847"/>
      <c r="TUC52" s="1847">
        <f t="shared" ref="TUC52" si="23407">-TUC51*$C$52</f>
        <v>-7.7151200755846135E+78</v>
      </c>
      <c r="TUD52" s="1847"/>
      <c r="TUE52" s="1847">
        <f t="shared" ref="TUE52" si="23408">-TUE51*$C$52</f>
        <v>-7.9079980774742284E+78</v>
      </c>
      <c r="TUF52" s="1847"/>
      <c r="TUG52" s="1847">
        <f t="shared" ref="TUG52" si="23409">-TUG51*$C$52</f>
        <v>-8.105698029411083E+78</v>
      </c>
      <c r="TUH52" s="1847"/>
      <c r="TUI52" s="1847">
        <f t="shared" ref="TUI52" si="23410">-TUI51*$C$52</f>
        <v>-8.3083404801463594E+78</v>
      </c>
      <c r="TUJ52" s="1847"/>
      <c r="TUK52" s="1847">
        <f t="shared" ref="TUK52" si="23411">-TUK51*$C$52</f>
        <v>-8.5160489921500181E+78</v>
      </c>
      <c r="TUL52" s="1847"/>
      <c r="TUM52" s="1847">
        <f t="shared" ref="TUM52" si="23412">-TUM51*$C$52</f>
        <v>-8.728950216953767E+78</v>
      </c>
      <c r="TUN52" s="1847"/>
      <c r="TUO52" s="1847">
        <f t="shared" ref="TUO52" si="23413">-TUO51*$C$52</f>
        <v>-8.94717397237761E+78</v>
      </c>
      <c r="TUP52" s="1847"/>
      <c r="TUQ52" s="1847">
        <f t="shared" ref="TUQ52" si="23414">-TUQ51*$C$52</f>
        <v>-9.1708533216870492E+78</v>
      </c>
      <c r="TUR52" s="1847"/>
      <c r="TUS52" s="1847">
        <f t="shared" ref="TUS52" si="23415">-TUS51*$C$52</f>
        <v>-9.4001246547292253E+78</v>
      </c>
      <c r="TUT52" s="1847"/>
      <c r="TUU52" s="1847">
        <f t="shared" ref="TUU52" si="23416">-TUU51*$C$52</f>
        <v>-9.6351277710974555E+78</v>
      </c>
      <c r="TUV52" s="1847"/>
      <c r="TUW52" s="1847">
        <f t="shared" ref="TUW52" si="23417">-TUW51*$C$52</f>
        <v>-9.8760059653748903E+78</v>
      </c>
      <c r="TUX52" s="1847"/>
      <c r="TUY52" s="1847">
        <f t="shared" ref="TUY52" si="23418">-TUY51*$C$52</f>
        <v>-1.0122906114509262E+79</v>
      </c>
      <c r="TUZ52" s="1847"/>
      <c r="TVA52" s="1847">
        <f t="shared" ref="TVA52" si="23419">-TVA51*$C$52</f>
        <v>-1.0375978767371994E+79</v>
      </c>
      <c r="TVB52" s="1847"/>
      <c r="TVC52" s="1847">
        <f t="shared" ref="TVC52" si="23420">-TVC51*$C$52</f>
        <v>-1.0635378236556292E+79</v>
      </c>
      <c r="TVD52" s="1847"/>
      <c r="TVE52" s="1847">
        <f t="shared" ref="TVE52" si="23421">-TVE51*$C$52</f>
        <v>-1.0901262692470199E+79</v>
      </c>
      <c r="TVF52" s="1847"/>
      <c r="TVG52" s="1847">
        <f t="shared" ref="TVG52" si="23422">-TVG51*$C$52</f>
        <v>-1.1173794259781953E+79</v>
      </c>
      <c r="TVH52" s="1847"/>
      <c r="TVI52" s="1847">
        <f t="shared" ref="TVI52" si="23423">-TVI51*$C$52</f>
        <v>-1.1453139116276501E+79</v>
      </c>
      <c r="TVJ52" s="1847"/>
      <c r="TVK52" s="1847">
        <f t="shared" ref="TVK52" si="23424">-TVK51*$C$52</f>
        <v>-1.1739467594183412E+79</v>
      </c>
      <c r="TVL52" s="1847"/>
      <c r="TVM52" s="1847">
        <f t="shared" ref="TVM52" si="23425">-TVM51*$C$52</f>
        <v>-1.2032954284037996E+79</v>
      </c>
      <c r="TVN52" s="1847"/>
      <c r="TVO52" s="1847">
        <f t="shared" ref="TVO52" si="23426">-TVO51*$C$52</f>
        <v>-1.2333778141138946E+79</v>
      </c>
      <c r="TVP52" s="1847"/>
      <c r="TVQ52" s="1847">
        <f t="shared" ref="TVQ52" si="23427">-TVQ51*$C$52</f>
        <v>-1.2642122594667418E+79</v>
      </c>
      <c r="TVR52" s="1847"/>
      <c r="TVS52" s="1847">
        <f t="shared" ref="TVS52" si="23428">-TVS51*$C$52</f>
        <v>-1.2958175659534101E+79</v>
      </c>
      <c r="TVT52" s="1847"/>
      <c r="TVU52" s="1847">
        <f t="shared" ref="TVU52" si="23429">-TVU51*$C$52</f>
        <v>-1.3282130051022452E+79</v>
      </c>
      <c r="TVV52" s="1847"/>
      <c r="TVW52" s="1847">
        <f t="shared" ref="TVW52" si="23430">-TVW51*$C$52</f>
        <v>-1.3614183302298012E+79</v>
      </c>
      <c r="TVX52" s="1847"/>
      <c r="TVY52" s="1847">
        <f t="shared" ref="TVY52" si="23431">-TVY51*$C$52</f>
        <v>-1.395453788485546E+79</v>
      </c>
      <c r="TVZ52" s="1847"/>
      <c r="TWA52" s="1847">
        <f t="shared" ref="TWA52" si="23432">-TWA51*$C$52</f>
        <v>-1.4303401331976846E+79</v>
      </c>
      <c r="TWB52" s="1847"/>
      <c r="TWC52" s="1847">
        <f t="shared" ref="TWC52" si="23433">-TWC51*$C$52</f>
        <v>-1.4660986365276266E+79</v>
      </c>
      <c r="TWD52" s="1847"/>
      <c r="TWE52" s="1847">
        <f t="shared" ref="TWE52" si="23434">-TWE51*$C$52</f>
        <v>-1.5027511024408172E+79</v>
      </c>
      <c r="TWF52" s="1847"/>
      <c r="TWG52" s="1847">
        <f t="shared" ref="TWG52" si="23435">-TWG51*$C$52</f>
        <v>-1.5403198800018376E+79</v>
      </c>
      <c r="TWH52" s="1847"/>
      <c r="TWI52" s="1847">
        <f t="shared" ref="TWI52" si="23436">-TWI51*$C$52</f>
        <v>-1.5788278770018834E+79</v>
      </c>
      <c r="TWJ52" s="1847"/>
      <c r="TWK52" s="1847">
        <f t="shared" ref="TWK52" si="23437">-TWK51*$C$52</f>
        <v>-1.6182985739269305E+79</v>
      </c>
      <c r="TWL52" s="1847"/>
      <c r="TWM52" s="1847">
        <f t="shared" ref="TWM52" si="23438">-TWM51*$C$52</f>
        <v>-1.6587560382751037E+79</v>
      </c>
      <c r="TWN52" s="1847"/>
      <c r="TWO52" s="1847">
        <f t="shared" ref="TWO52" si="23439">-TWO51*$C$52</f>
        <v>-1.7002249392319813E+79</v>
      </c>
      <c r="TWP52" s="1847"/>
      <c r="TWQ52" s="1847">
        <f t="shared" ref="TWQ52" si="23440">-TWQ51*$C$52</f>
        <v>-1.7427305627127805E+79</v>
      </c>
      <c r="TWR52" s="1847"/>
      <c r="TWS52" s="1847">
        <f t="shared" ref="TWS52" si="23441">-TWS51*$C$52</f>
        <v>-1.7862988267805999E+79</v>
      </c>
      <c r="TWT52" s="1847"/>
      <c r="TWU52" s="1847">
        <f t="shared" ref="TWU52" si="23442">-TWU51*$C$52</f>
        <v>-1.8309562974501148E+79</v>
      </c>
      <c r="TWV52" s="1847"/>
      <c r="TWW52" s="1847">
        <f t="shared" ref="TWW52" si="23443">-TWW51*$C$52</f>
        <v>-1.8767302048863674E+79</v>
      </c>
      <c r="TWX52" s="1847"/>
      <c r="TWY52" s="1847">
        <f t="shared" ref="TWY52" si="23444">-TWY51*$C$52</f>
        <v>-1.9236484600085265E+79</v>
      </c>
      <c r="TWZ52" s="1847"/>
      <c r="TXA52" s="1847">
        <f t="shared" ref="TXA52" si="23445">-TXA51*$C$52</f>
        <v>-1.9717396715087394E+79</v>
      </c>
      <c r="TXB52" s="1847"/>
      <c r="TXC52" s="1847">
        <f t="shared" ref="TXC52" si="23446">-TXC51*$C$52</f>
        <v>-2.0210331632964578E+79</v>
      </c>
      <c r="TXD52" s="1847"/>
      <c r="TXE52" s="1847">
        <f t="shared" ref="TXE52" si="23447">-TXE51*$C$52</f>
        <v>-2.0715589923788689E+79</v>
      </c>
      <c r="TXF52" s="1847"/>
      <c r="TXG52" s="1847">
        <f t="shared" ref="TXG52" si="23448">-TXG51*$C$52</f>
        <v>-2.1233479671883404E+79</v>
      </c>
      <c r="TXH52" s="1847"/>
      <c r="TXI52" s="1847">
        <f t="shared" ref="TXI52" si="23449">-TXI51*$C$52</f>
        <v>-2.1764316663680486E+79</v>
      </c>
      <c r="TXJ52" s="1847"/>
      <c r="TXK52" s="1847">
        <f t="shared" ref="TXK52" si="23450">-TXK51*$C$52</f>
        <v>-2.2308424580272496E+79</v>
      </c>
      <c r="TXL52" s="1847"/>
      <c r="TXM52" s="1847">
        <f t="shared" ref="TXM52" si="23451">-TXM51*$C$52</f>
        <v>-2.2866135194779307E+79</v>
      </c>
      <c r="TXN52" s="1847"/>
      <c r="TXO52" s="1847">
        <f t="shared" ref="TXO52" si="23452">-TXO51*$C$52</f>
        <v>-2.3437788574648788E+79</v>
      </c>
      <c r="TXP52" s="1847"/>
      <c r="TXQ52" s="1847">
        <f t="shared" ref="TXQ52" si="23453">-TXQ51*$C$52</f>
        <v>-2.4023733289015005E+79</v>
      </c>
      <c r="TXR52" s="1847"/>
      <c r="TXS52" s="1847">
        <f t="shared" ref="TXS52" si="23454">-TXS51*$C$52</f>
        <v>-2.4624326621240378E+79</v>
      </c>
      <c r="TXT52" s="1847"/>
      <c r="TXU52" s="1847">
        <f t="shared" ref="TXU52" si="23455">-TXU51*$C$52</f>
        <v>-2.5239934786771386E+79</v>
      </c>
      <c r="TXV52" s="1847"/>
      <c r="TXW52" s="1847">
        <f t="shared" ref="TXW52" si="23456">-TXW51*$C$52</f>
        <v>-2.5870933156440668E+79</v>
      </c>
      <c r="TXX52" s="1847"/>
      <c r="TXY52" s="1847">
        <f t="shared" ref="TXY52" si="23457">-TXY51*$C$52</f>
        <v>-2.6517706485351683E+79</v>
      </c>
      <c r="TXZ52" s="1847"/>
      <c r="TYA52" s="1847">
        <f t="shared" ref="TYA52" si="23458">-TYA51*$C$52</f>
        <v>-2.7180649147485473E+79</v>
      </c>
      <c r="TYB52" s="1847"/>
      <c r="TYC52" s="1847">
        <f t="shared" ref="TYC52" si="23459">-TYC51*$C$52</f>
        <v>-2.7860165376172608E+79</v>
      </c>
      <c r="TYD52" s="1847"/>
      <c r="TYE52" s="1847">
        <f t="shared" ref="TYE52" si="23460">-TYE51*$C$52</f>
        <v>-2.8556669510576921E+79</v>
      </c>
      <c r="TYF52" s="1847"/>
      <c r="TYG52" s="1847">
        <f t="shared" ref="TYG52" si="23461">-TYG51*$C$52</f>
        <v>-2.927058624834134E+79</v>
      </c>
      <c r="TYH52" s="1847"/>
      <c r="TYI52" s="1847">
        <f t="shared" ref="TYI52" si="23462">-TYI51*$C$52</f>
        <v>-3.0002350904549869E+79</v>
      </c>
      <c r="TYJ52" s="1847"/>
      <c r="TYK52" s="1847">
        <f t="shared" ref="TYK52" si="23463">-TYK51*$C$52</f>
        <v>-3.0752409677163613E+79</v>
      </c>
      <c r="TYL52" s="1847"/>
      <c r="TYM52" s="1847">
        <f t="shared" ref="TYM52" si="23464">-TYM51*$C$52</f>
        <v>-3.15212199190927E+79</v>
      </c>
      <c r="TYN52" s="1847"/>
      <c r="TYO52" s="1847">
        <f t="shared" ref="TYO52" si="23465">-TYO51*$C$52</f>
        <v>-3.2309250417070017E+79</v>
      </c>
      <c r="TYP52" s="1847"/>
      <c r="TYQ52" s="1847">
        <f t="shared" ref="TYQ52" si="23466">-TYQ51*$C$52</f>
        <v>-3.3116981677496763E+79</v>
      </c>
      <c r="TYR52" s="1847"/>
      <c r="TYS52" s="1847">
        <f t="shared" ref="TYS52" si="23467">-TYS51*$C$52</f>
        <v>-3.3944906219434179E+79</v>
      </c>
      <c r="TYT52" s="1847"/>
      <c r="TYU52" s="1847">
        <f t="shared" ref="TYU52" si="23468">-TYU51*$C$52</f>
        <v>-3.4793528874920032E+79</v>
      </c>
      <c r="TYV52" s="1847"/>
      <c r="TYW52" s="1847">
        <f t="shared" ref="TYW52" si="23469">-TYW51*$C$52</f>
        <v>-3.5663367096793032E+79</v>
      </c>
      <c r="TYX52" s="1847"/>
      <c r="TYY52" s="1847">
        <f t="shared" ref="TYY52" si="23470">-TYY51*$C$52</f>
        <v>-3.6554951274212853E+79</v>
      </c>
      <c r="TYZ52" s="1847"/>
      <c r="TZA52" s="1847">
        <f t="shared" ref="TZA52" si="23471">-TZA51*$C$52</f>
        <v>-3.746882505606817E+79</v>
      </c>
      <c r="TZB52" s="1847"/>
      <c r="TZC52" s="1847">
        <f t="shared" ref="TZC52" si="23472">-TZC51*$C$52</f>
        <v>-3.8405545682469868E+79</v>
      </c>
      <c r="TZD52" s="1847"/>
      <c r="TZE52" s="1847">
        <f t="shared" ref="TZE52" si="23473">-TZE51*$C$52</f>
        <v>-3.9365684324531614E+79</v>
      </c>
      <c r="TZF52" s="1847"/>
      <c r="TZG52" s="1847">
        <f t="shared" ref="TZG52" si="23474">-TZG51*$C$52</f>
        <v>-4.0349826432644899E+79</v>
      </c>
      <c r="TZH52" s="1847"/>
      <c r="TZI52" s="1847">
        <f t="shared" ref="TZI52" si="23475">-TZI51*$C$52</f>
        <v>-4.1358572093461017E+79</v>
      </c>
      <c r="TZJ52" s="1847"/>
      <c r="TZK52" s="1847">
        <f t="shared" ref="TZK52" si="23476">-TZK51*$C$52</f>
        <v>-4.2392536395797537E+79</v>
      </c>
      <c r="TZL52" s="1847"/>
      <c r="TZM52" s="1847">
        <f t="shared" ref="TZM52" si="23477">-TZM51*$C$52</f>
        <v>-4.3452349805692472E+79</v>
      </c>
      <c r="TZN52" s="1847"/>
      <c r="TZO52" s="1847">
        <f t="shared" ref="TZO52" si="23478">-TZO51*$C$52</f>
        <v>-4.4538658550834783E+79</v>
      </c>
      <c r="TZP52" s="1847"/>
      <c r="TZQ52" s="1847">
        <f t="shared" ref="TZQ52" si="23479">-TZQ51*$C$52</f>
        <v>-4.5652125014605651E+79</v>
      </c>
      <c r="TZR52" s="1847"/>
      <c r="TZS52" s="1847">
        <f t="shared" ref="TZS52" si="23480">-TZS51*$C$52</f>
        <v>-4.679342813997079E+79</v>
      </c>
      <c r="TZT52" s="1847"/>
      <c r="TZU52" s="1847">
        <f t="shared" ref="TZU52" si="23481">-TZU51*$C$52</f>
        <v>-4.7963263843470058E+79</v>
      </c>
      <c r="TZV52" s="1847"/>
      <c r="TZW52" s="1847">
        <f t="shared" ref="TZW52" si="23482">-TZW51*$C$52</f>
        <v>-4.9162345439556805E+79</v>
      </c>
      <c r="TZX52" s="1847"/>
      <c r="TZY52" s="1847">
        <f t="shared" ref="TZY52" si="23483">-TZY51*$C$52</f>
        <v>-5.039140407554572E+79</v>
      </c>
      <c r="TZZ52" s="1847"/>
      <c r="UAA52" s="1847">
        <f t="shared" ref="UAA52" si="23484">-UAA51*$C$52</f>
        <v>-5.1651189177434361E+79</v>
      </c>
      <c r="UAB52" s="1847"/>
      <c r="UAC52" s="1847">
        <f t="shared" ref="UAC52" si="23485">-UAC51*$C$52</f>
        <v>-5.2942468906870218E+79</v>
      </c>
      <c r="UAD52" s="1847"/>
      <c r="UAE52" s="1847">
        <f t="shared" ref="UAE52" si="23486">-UAE51*$C$52</f>
        <v>-5.4266030629541966E+79</v>
      </c>
      <c r="UAF52" s="1847"/>
      <c r="UAG52" s="1847">
        <f t="shared" ref="UAG52" si="23487">-UAG51*$C$52</f>
        <v>-5.562268139528051E+79</v>
      </c>
      <c r="UAH52" s="1847"/>
      <c r="UAI52" s="1847">
        <f t="shared" ref="UAI52" si="23488">-UAI51*$C$52</f>
        <v>-5.7013248430162518E+79</v>
      </c>
      <c r="UAJ52" s="1847"/>
      <c r="UAK52" s="1847">
        <f t="shared" ref="UAK52" si="23489">-UAK51*$C$52</f>
        <v>-5.8438579640916577E+79</v>
      </c>
      <c r="UAL52" s="1847"/>
      <c r="UAM52" s="1847">
        <f t="shared" ref="UAM52" si="23490">-UAM51*$C$52</f>
        <v>-5.9899544131939491E+79</v>
      </c>
      <c r="UAN52" s="1847"/>
      <c r="UAO52" s="1847">
        <f t="shared" ref="UAO52" si="23491">-UAO51*$C$52</f>
        <v>-6.1397032735237977E+79</v>
      </c>
      <c r="UAP52" s="1847"/>
      <c r="UAQ52" s="1847">
        <f t="shared" ref="UAQ52" si="23492">-UAQ51*$C$52</f>
        <v>-6.2931958553618915E+79</v>
      </c>
      <c r="UAR52" s="1847"/>
      <c r="UAS52" s="1847">
        <f t="shared" ref="UAS52" si="23493">-UAS51*$C$52</f>
        <v>-6.4505257517459385E+79</v>
      </c>
      <c r="UAT52" s="1847"/>
      <c r="UAU52" s="1847">
        <f t="shared" ref="UAU52" si="23494">-UAU51*$C$52</f>
        <v>-6.6117888955395864E+79</v>
      </c>
      <c r="UAV52" s="1847"/>
      <c r="UAW52" s="1847">
        <f t="shared" ref="UAW52" si="23495">-UAW51*$C$52</f>
        <v>-6.7770836179280761E+79</v>
      </c>
      <c r="UAX52" s="1847"/>
      <c r="UAY52" s="1847">
        <f t="shared" ref="UAY52" si="23496">-UAY51*$C$52</f>
        <v>-6.9465107083762768E+79</v>
      </c>
      <c r="UAZ52" s="1847"/>
      <c r="UBA52" s="1847">
        <f t="shared" ref="UBA52" si="23497">-UBA51*$C$52</f>
        <v>-7.1201734760856828E+79</v>
      </c>
      <c r="UBB52" s="1847"/>
      <c r="UBC52" s="1847">
        <f t="shared" ref="UBC52" si="23498">-UBC51*$C$52</f>
        <v>-7.2981778129878245E+79</v>
      </c>
      <c r="UBD52" s="1847"/>
      <c r="UBE52" s="1847">
        <f t="shared" ref="UBE52" si="23499">-UBE51*$C$52</f>
        <v>-7.4806322583125189E+79</v>
      </c>
      <c r="UBF52" s="1847"/>
      <c r="UBG52" s="1847">
        <f t="shared" ref="UBG52" si="23500">-UBG51*$C$52</f>
        <v>-7.6676480647703315E+79</v>
      </c>
      <c r="UBH52" s="1847"/>
      <c r="UBI52" s="1847">
        <f t="shared" ref="UBI52" si="23501">-UBI51*$C$52</f>
        <v>-7.8593392663895893E+79</v>
      </c>
      <c r="UBJ52" s="1847"/>
      <c r="UBK52" s="1847">
        <f t="shared" ref="UBK52" si="23502">-UBK51*$C$52</f>
        <v>-8.0558227480493278E+79</v>
      </c>
      <c r="UBL52" s="1847"/>
      <c r="UBM52" s="1847">
        <f t="shared" ref="UBM52" si="23503">-UBM51*$C$52</f>
        <v>-8.2572183167505603E+79</v>
      </c>
      <c r="UBN52" s="1847"/>
      <c r="UBO52" s="1847">
        <f t="shared" ref="UBO52" si="23504">-UBO51*$C$52</f>
        <v>-8.4636487746693239E+79</v>
      </c>
      <c r="UBP52" s="1847"/>
      <c r="UBQ52" s="1847">
        <f t="shared" ref="UBQ52" si="23505">-UBQ51*$C$52</f>
        <v>-8.6752399940360558E+79</v>
      </c>
      <c r="UBR52" s="1847"/>
      <c r="UBS52" s="1847">
        <f t="shared" ref="UBS52" si="23506">-UBS51*$C$52</f>
        <v>-8.8921209938869566E+79</v>
      </c>
      <c r="UBT52" s="1847"/>
      <c r="UBU52" s="1847">
        <f t="shared" ref="UBU52" si="23507">-UBU51*$C$52</f>
        <v>-9.1144240187341291E+79</v>
      </c>
      <c r="UBV52" s="1847"/>
      <c r="UBW52" s="1847">
        <f t="shared" ref="UBW52" si="23508">-UBW51*$C$52</f>
        <v>-9.3422846192024818E+79</v>
      </c>
      <c r="UBX52" s="1847"/>
      <c r="UBY52" s="1847">
        <f t="shared" ref="UBY52" si="23509">-UBY51*$C$52</f>
        <v>-9.5758417346825427E+79</v>
      </c>
      <c r="UBZ52" s="1847"/>
      <c r="UCA52" s="1847">
        <f t="shared" ref="UCA52" si="23510">-UCA51*$C$52</f>
        <v>-9.8152377780496059E+79</v>
      </c>
      <c r="UCB52" s="1847"/>
      <c r="UCC52" s="1847">
        <f t="shared" ref="UCC52" si="23511">-UCC51*$C$52</f>
        <v>-1.0060618722500845E+80</v>
      </c>
      <c r="UCD52" s="1847"/>
      <c r="UCE52" s="1847">
        <f t="shared" ref="UCE52" si="23512">-UCE51*$C$52</f>
        <v>-1.0312134190563366E+80</v>
      </c>
      <c r="UCF52" s="1847"/>
      <c r="UCG52" s="1847">
        <f t="shared" ref="UCG52" si="23513">-UCG51*$C$52</f>
        <v>-1.0569937545327449E+80</v>
      </c>
      <c r="UCH52" s="1847"/>
      <c r="UCI52" s="1847">
        <f t="shared" ref="UCI52" si="23514">-UCI51*$C$52</f>
        <v>-1.0834185983960634E+80</v>
      </c>
      <c r="UCJ52" s="1847"/>
      <c r="UCK52" s="1847">
        <f t="shared" ref="UCK52" si="23515">-UCK51*$C$52</f>
        <v>-1.1105040633559649E+80</v>
      </c>
      <c r="UCL52" s="1847"/>
      <c r="UCM52" s="1847">
        <f t="shared" ref="UCM52" si="23516">-UCM51*$C$52</f>
        <v>-1.1382666649398639E+80</v>
      </c>
      <c r="UCN52" s="1847"/>
      <c r="UCO52" s="1847">
        <f t="shared" ref="UCO52" si="23517">-UCO51*$C$52</f>
        <v>-1.1667233315633604E+80</v>
      </c>
      <c r="UCP52" s="1847"/>
      <c r="UCQ52" s="1847">
        <f t="shared" ref="UCQ52" si="23518">-UCQ51*$C$52</f>
        <v>-1.1958914148524442E+80</v>
      </c>
      <c r="UCR52" s="1847"/>
      <c r="UCS52" s="1847">
        <f t="shared" ref="UCS52" si="23519">-UCS51*$C$52</f>
        <v>-1.2257887002237553E+80</v>
      </c>
      <c r="UCT52" s="1847"/>
      <c r="UCU52" s="1847">
        <f t="shared" ref="UCU52" si="23520">-UCU51*$C$52</f>
        <v>-1.2564334177293491E+80</v>
      </c>
      <c r="UCV52" s="1847"/>
      <c r="UCW52" s="1847">
        <f t="shared" ref="UCW52" si="23521">-UCW51*$C$52</f>
        <v>-1.2878442531725827E+80</v>
      </c>
      <c r="UCX52" s="1847"/>
      <c r="UCY52" s="1847">
        <f t="shared" ref="UCY52" si="23522">-UCY51*$C$52</f>
        <v>-1.320040359501897E+80</v>
      </c>
      <c r="UCZ52" s="1847"/>
      <c r="UDA52" s="1847">
        <f t="shared" ref="UDA52" si="23523">-UDA51*$C$52</f>
        <v>-1.3530413684894442E+80</v>
      </c>
      <c r="UDB52" s="1847"/>
      <c r="UDC52" s="1847">
        <f t="shared" ref="UDC52" si="23524">-UDC51*$C$52</f>
        <v>-1.3868674027016801E+80</v>
      </c>
      <c r="UDD52" s="1847"/>
      <c r="UDE52" s="1847">
        <f t="shared" ref="UDE52" si="23525">-UDE51*$C$52</f>
        <v>-1.421539087769222E+80</v>
      </c>
      <c r="UDF52" s="1847"/>
      <c r="UDG52" s="1847">
        <f t="shared" ref="UDG52" si="23526">-UDG51*$C$52</f>
        <v>-1.4570775649634525E+80</v>
      </c>
      <c r="UDH52" s="1847"/>
      <c r="UDI52" s="1847">
        <f t="shared" ref="UDI52" si="23527">-UDI51*$C$52</f>
        <v>-1.4935045040875386E+80</v>
      </c>
      <c r="UDJ52" s="1847"/>
      <c r="UDK52" s="1847">
        <f t="shared" ref="UDK52" si="23528">-UDK51*$C$52</f>
        <v>-1.530842116689727E+80</v>
      </c>
      <c r="UDL52" s="1847"/>
      <c r="UDM52" s="1847">
        <f t="shared" ref="UDM52" si="23529">-UDM51*$C$52</f>
        <v>-1.5691131696069701E+80</v>
      </c>
      <c r="UDN52" s="1847"/>
      <c r="UDO52" s="1847">
        <f t="shared" ref="UDO52" si="23530">-UDO51*$C$52</f>
        <v>-1.6083409988471442E+80</v>
      </c>
      <c r="UDP52" s="1847"/>
      <c r="UDQ52" s="1847">
        <f t="shared" ref="UDQ52" si="23531">-UDQ51*$C$52</f>
        <v>-1.6485495238183227E+80</v>
      </c>
      <c r="UDR52" s="1847"/>
      <c r="UDS52" s="1847">
        <f t="shared" ref="UDS52" si="23532">-UDS51*$C$52</f>
        <v>-1.6897632619137806E+80</v>
      </c>
      <c r="UDT52" s="1847"/>
      <c r="UDU52" s="1847">
        <f t="shared" ref="UDU52" si="23533">-UDU51*$C$52</f>
        <v>-1.732007343461625E+80</v>
      </c>
      <c r="UDV52" s="1847"/>
      <c r="UDW52" s="1847">
        <f t="shared" ref="UDW52" si="23534">-UDW51*$C$52</f>
        <v>-1.7753075270481656E+80</v>
      </c>
      <c r="UDX52" s="1847"/>
      <c r="UDY52" s="1847">
        <f t="shared" ref="UDY52" si="23535">-UDY51*$C$52</f>
        <v>-1.8196902152243696E+80</v>
      </c>
      <c r="UDZ52" s="1847"/>
      <c r="UEA52" s="1847">
        <f t="shared" ref="UEA52" si="23536">-UEA51*$C$52</f>
        <v>-1.8651824706049787E+80</v>
      </c>
      <c r="UEB52" s="1847"/>
      <c r="UEC52" s="1847">
        <f t="shared" ref="UEC52" si="23537">-UEC51*$C$52</f>
        <v>-1.9118120323701029E+80</v>
      </c>
      <c r="UED52" s="1847"/>
      <c r="UEE52" s="1847">
        <f t="shared" ref="UEE52" si="23538">-UEE51*$C$52</f>
        <v>-1.9596073331793554E+80</v>
      </c>
      <c r="UEF52" s="1847"/>
      <c r="UEG52" s="1847">
        <f t="shared" ref="UEG52" si="23539">-UEG51*$C$52</f>
        <v>-2.0085975165088391E+80</v>
      </c>
      <c r="UEH52" s="1847"/>
      <c r="UEI52" s="1847">
        <f t="shared" ref="UEI52" si="23540">-UEI51*$C$52</f>
        <v>-2.0588124544215599E+80</v>
      </c>
      <c r="UEJ52" s="1847"/>
      <c r="UEK52" s="1847">
        <f t="shared" ref="UEK52" si="23541">-UEK51*$C$52</f>
        <v>-2.1102827657820988E+80</v>
      </c>
      <c r="UEL52" s="1847"/>
      <c r="UEM52" s="1847">
        <f t="shared" ref="UEM52" si="23542">-UEM51*$C$52</f>
        <v>-2.1630398349266511E+80</v>
      </c>
      <c r="UEN52" s="1847"/>
      <c r="UEO52" s="1847">
        <f t="shared" ref="UEO52" si="23543">-UEO51*$C$52</f>
        <v>-2.2171158307998171E+80</v>
      </c>
      <c r="UEP52" s="1847"/>
      <c r="UEQ52" s="1847">
        <f t="shared" ref="UEQ52" si="23544">-UEQ51*$C$52</f>
        <v>-2.2725437265698123E+80</v>
      </c>
      <c r="UER52" s="1847"/>
      <c r="UES52" s="1847">
        <f t="shared" ref="UES52" si="23545">-UES51*$C$52</f>
        <v>-2.3293573197340574E+80</v>
      </c>
      <c r="UET52" s="1847"/>
      <c r="UEU52" s="1847">
        <f t="shared" ref="UEU52" si="23546">-UEU51*$C$52</f>
        <v>-2.3875912527274088E+80</v>
      </c>
      <c r="UEV52" s="1847"/>
      <c r="UEW52" s="1847">
        <f t="shared" ref="UEW52" si="23547">-UEW51*$C$52</f>
        <v>-2.447281034045594E+80</v>
      </c>
      <c r="UEX52" s="1847"/>
      <c r="UEY52" s="1847">
        <f t="shared" ref="UEY52" si="23548">-UEY51*$C$52</f>
        <v>-2.5084630598967337E+80</v>
      </c>
      <c r="UEZ52" s="1847"/>
      <c r="UFA52" s="1847">
        <f t="shared" ref="UFA52" si="23549">-UFA51*$C$52</f>
        <v>-2.5711746363941517E+80</v>
      </c>
      <c r="UFB52" s="1847"/>
      <c r="UFC52" s="1847">
        <f t="shared" ref="UFC52" si="23550">-UFC51*$C$52</f>
        <v>-2.635454002304005E+80</v>
      </c>
      <c r="UFD52" s="1847"/>
      <c r="UFE52" s="1847">
        <f t="shared" ref="UFE52" si="23551">-UFE51*$C$52</f>
        <v>-2.7013403523616049E+80</v>
      </c>
      <c r="UFF52" s="1847"/>
      <c r="UFG52" s="1847">
        <f t="shared" ref="UFG52" si="23552">-UFG51*$C$52</f>
        <v>-2.7688738611706448E+80</v>
      </c>
      <c r="UFH52" s="1847"/>
      <c r="UFI52" s="1847">
        <f t="shared" ref="UFI52" si="23553">-UFI51*$C$52</f>
        <v>-2.8380957076999105E+80</v>
      </c>
      <c r="UFJ52" s="1847"/>
      <c r="UFK52" s="1847">
        <f t="shared" ref="UFK52" si="23554">-UFK51*$C$52</f>
        <v>-2.9090481003924083E+80</v>
      </c>
      <c r="UFL52" s="1847"/>
      <c r="UFM52" s="1847">
        <f t="shared" ref="UFM52" si="23555">-UFM51*$C$52</f>
        <v>-2.9817743029022181E+80</v>
      </c>
      <c r="UFN52" s="1847"/>
      <c r="UFO52" s="1847">
        <f t="shared" ref="UFO52" si="23556">-UFO51*$C$52</f>
        <v>-3.0563186604747732E+80</v>
      </c>
      <c r="UFP52" s="1847"/>
      <c r="UFQ52" s="1847">
        <f t="shared" ref="UFQ52" si="23557">-UFQ51*$C$52</f>
        <v>-3.1327266269866424E+80</v>
      </c>
      <c r="UFR52" s="1847"/>
      <c r="UFS52" s="1847">
        <f t="shared" ref="UFS52" si="23558">-UFS51*$C$52</f>
        <v>-3.2110447926613083E+80</v>
      </c>
      <c r="UFT52" s="1847"/>
      <c r="UFU52" s="1847">
        <f t="shared" ref="UFU52" si="23559">-UFU51*$C$52</f>
        <v>-3.2913209124778408E+80</v>
      </c>
      <c r="UFV52" s="1847"/>
      <c r="UFW52" s="1847">
        <f t="shared" ref="UFW52" si="23560">-UFW51*$C$52</f>
        <v>-3.3736039352897866E+80</v>
      </c>
      <c r="UFX52" s="1847"/>
      <c r="UFY52" s="1847">
        <f t="shared" ref="UFY52" si="23561">-UFY51*$C$52</f>
        <v>-3.4579440336720312E+80</v>
      </c>
      <c r="UFZ52" s="1847"/>
      <c r="UGA52" s="1847">
        <f t="shared" ref="UGA52" si="23562">-UGA51*$C$52</f>
        <v>-3.5443926345138318E+80</v>
      </c>
      <c r="UGB52" s="1847"/>
      <c r="UGC52" s="1847">
        <f t="shared" ref="UGC52" si="23563">-UGC51*$C$52</f>
        <v>-3.6330024503766772E+80</v>
      </c>
      <c r="UGD52" s="1847"/>
      <c r="UGE52" s="1847">
        <f t="shared" ref="UGE52" si="23564">-UGE51*$C$52</f>
        <v>-3.7238275116360939E+80</v>
      </c>
      <c r="UGF52" s="1847"/>
      <c r="UGG52" s="1847">
        <f t="shared" ref="UGG52" si="23565">-UGG51*$C$52</f>
        <v>-3.8169231994269961E+80</v>
      </c>
      <c r="UGH52" s="1847"/>
      <c r="UGI52" s="1847">
        <f t="shared" ref="UGI52" si="23566">-UGI51*$C$52</f>
        <v>-3.9123462794126708E+80</v>
      </c>
      <c r="UGJ52" s="1847"/>
      <c r="UGK52" s="1847">
        <f t="shared" ref="UGK52" si="23567">-UGK51*$C$52</f>
        <v>-4.0101549363979873E+80</v>
      </c>
      <c r="UGL52" s="1847"/>
      <c r="UGM52" s="1847">
        <f t="shared" ref="UGM52" si="23568">-UGM51*$C$52</f>
        <v>-4.1104088098079365E+80</v>
      </c>
      <c r="UGN52" s="1847"/>
      <c r="UGO52" s="1847">
        <f t="shared" ref="UGO52" si="23569">-UGO51*$C$52</f>
        <v>-4.2131690300531345E+80</v>
      </c>
      <c r="UGP52" s="1847"/>
      <c r="UGQ52" s="1847">
        <f t="shared" ref="UGQ52" si="23570">-UGQ51*$C$52</f>
        <v>-4.3184982558044622E+80</v>
      </c>
      <c r="UGR52" s="1847"/>
      <c r="UGS52" s="1847">
        <f t="shared" ref="UGS52" si="23571">-UGS51*$C$52</f>
        <v>-4.4264607121995732E+80</v>
      </c>
      <c r="UGT52" s="1847"/>
      <c r="UGU52" s="1847">
        <f t="shared" ref="UGU52" si="23572">-UGU51*$C$52</f>
        <v>-4.537122230004562E+80</v>
      </c>
      <c r="UGV52" s="1847"/>
      <c r="UGW52" s="1847">
        <f t="shared" ref="UGW52" si="23573">-UGW51*$C$52</f>
        <v>-4.6505502857546758E+80</v>
      </c>
      <c r="UGX52" s="1847"/>
      <c r="UGY52" s="1847">
        <f t="shared" ref="UGY52" si="23574">-UGY51*$C$52</f>
        <v>-4.7668140428985419E+80</v>
      </c>
      <c r="UGZ52" s="1847"/>
      <c r="UHA52" s="1847">
        <f t="shared" ref="UHA52" si="23575">-UHA51*$C$52</f>
        <v>-4.8859843939710048E+80</v>
      </c>
      <c r="UHB52" s="1847"/>
      <c r="UHC52" s="1847">
        <f t="shared" ref="UHC52" si="23576">-UHC51*$C$52</f>
        <v>-5.0081340038202798E+80</v>
      </c>
      <c r="UHD52" s="1847"/>
      <c r="UHE52" s="1847">
        <f t="shared" ref="UHE52" si="23577">-UHE51*$C$52</f>
        <v>-5.133337353915786E+80</v>
      </c>
      <c r="UHF52" s="1847"/>
      <c r="UHG52" s="1847">
        <f t="shared" ref="UHG52" si="23578">-UHG51*$C$52</f>
        <v>-5.2616707877636799E+80</v>
      </c>
      <c r="UHH52" s="1847"/>
      <c r="UHI52" s="1847">
        <f t="shared" ref="UHI52" si="23579">-UHI51*$C$52</f>
        <v>-5.3932125574577715E+80</v>
      </c>
      <c r="UHJ52" s="1847"/>
      <c r="UHK52" s="1847">
        <f t="shared" ref="UHK52" si="23580">-UHK51*$C$52</f>
        <v>-5.5280428713942149E+80</v>
      </c>
      <c r="UHL52" s="1847"/>
      <c r="UHM52" s="1847">
        <f t="shared" ref="UHM52" si="23581">-UHM51*$C$52</f>
        <v>-5.6662439431790695E+80</v>
      </c>
      <c r="UHN52" s="1847"/>
      <c r="UHO52" s="1847">
        <f t="shared" ref="UHO52" si="23582">-UHO51*$C$52</f>
        <v>-5.8079000417585452E+80</v>
      </c>
      <c r="UHP52" s="1847"/>
      <c r="UHQ52" s="1847">
        <f t="shared" ref="UHQ52" si="23583">-UHQ51*$C$52</f>
        <v>-5.9530975428025082E+80</v>
      </c>
      <c r="UHR52" s="1847"/>
      <c r="UHS52" s="1847">
        <f t="shared" ref="UHS52" si="23584">-UHS51*$C$52</f>
        <v>-6.1019249813725704E+80</v>
      </c>
      <c r="UHT52" s="1847"/>
      <c r="UHU52" s="1847">
        <f t="shared" ref="UHU52" si="23585">-UHU51*$C$52</f>
        <v>-6.2544731059068843E+80</v>
      </c>
      <c r="UHV52" s="1847"/>
      <c r="UHW52" s="1847">
        <f t="shared" ref="UHW52" si="23586">-UHW51*$C$52</f>
        <v>-6.4108349335545555E+80</v>
      </c>
      <c r="UHX52" s="1847"/>
      <c r="UHY52" s="1847">
        <f t="shared" ref="UHY52" si="23587">-UHY51*$C$52</f>
        <v>-6.5711058068934184E+80</v>
      </c>
      <c r="UHZ52" s="1847"/>
      <c r="UIA52" s="1847">
        <f t="shared" ref="UIA52" si="23588">-UIA51*$C$52</f>
        <v>-6.7353834520657537E+80</v>
      </c>
      <c r="UIB52" s="1847"/>
      <c r="UIC52" s="1847">
        <f t="shared" ref="UIC52" si="23589">-UIC51*$C$52</f>
        <v>-6.9037680383673968E+80</v>
      </c>
      <c r="UID52" s="1847"/>
      <c r="UIE52" s="1847">
        <f t="shared" ref="UIE52" si="23590">-UIE51*$C$52</f>
        <v>-7.0763622393265816E+80</v>
      </c>
      <c r="UIF52" s="1847"/>
      <c r="UIG52" s="1847">
        <f t="shared" ref="UIG52" si="23591">-UIG51*$C$52</f>
        <v>-7.253271295309746E+80</v>
      </c>
      <c r="UIH52" s="1847"/>
      <c r="UII52" s="1847">
        <f t="shared" ref="UII52" si="23592">-UII51*$C$52</f>
        <v>-7.434603077692489E+80</v>
      </c>
      <c r="UIJ52" s="1847"/>
      <c r="UIK52" s="1847">
        <f t="shared" ref="UIK52" si="23593">-UIK51*$C$52</f>
        <v>-7.6204681546348009E+80</v>
      </c>
      <c r="UIL52" s="1847"/>
      <c r="UIM52" s="1847">
        <f t="shared" ref="UIM52" si="23594">-UIM51*$C$52</f>
        <v>-7.8109798585006701E+80</v>
      </c>
      <c r="UIN52" s="1847"/>
      <c r="UIO52" s="1847">
        <f t="shared" ref="UIO52" si="23595">-UIO51*$C$52</f>
        <v>-8.0062543549631858E+80</v>
      </c>
      <c r="UIP52" s="1847"/>
      <c r="UIQ52" s="1847">
        <f t="shared" ref="UIQ52" si="23596">-UIQ51*$C$52</f>
        <v>-8.2064107138372651E+80</v>
      </c>
      <c r="UIR52" s="1847"/>
      <c r="UIS52" s="1847">
        <f t="shared" ref="UIS52" si="23597">-UIS51*$C$52</f>
        <v>-8.4115709816831957E+80</v>
      </c>
      <c r="UIT52" s="1847"/>
      <c r="UIU52" s="1847">
        <f t="shared" ref="UIU52" si="23598">-UIU51*$C$52</f>
        <v>-8.6218602562252744E+80</v>
      </c>
      <c r="UIV52" s="1847"/>
      <c r="UIW52" s="1847">
        <f t="shared" ref="UIW52" si="23599">-UIW51*$C$52</f>
        <v>-8.8374067626309057E+80</v>
      </c>
      <c r="UIX52" s="1847"/>
      <c r="UIY52" s="1847">
        <f t="shared" ref="UIY52" si="23600">-UIY51*$C$52</f>
        <v>-9.0583419316966774E+80</v>
      </c>
      <c r="UIZ52" s="1847"/>
      <c r="UJA52" s="1847">
        <f t="shared" ref="UJA52" si="23601">-UJA51*$C$52</f>
        <v>-9.2848004799890931E+80</v>
      </c>
      <c r="UJB52" s="1847"/>
      <c r="UJC52" s="1847">
        <f t="shared" ref="UJC52" si="23602">-UJC51*$C$52</f>
        <v>-9.5169204919888206E+80</v>
      </c>
      <c r="UJD52" s="1847"/>
      <c r="UJE52" s="1847">
        <f t="shared" ref="UJE52" si="23603">-UJE51*$C$52</f>
        <v>-9.7548435042885392E+80</v>
      </c>
      <c r="UJF52" s="1847"/>
      <c r="UJG52" s="1847">
        <f t="shared" ref="UJG52" si="23604">-UJG51*$C$52</f>
        <v>-9.9987145918957529E+80</v>
      </c>
      <c r="UJH52" s="1847"/>
      <c r="UJI52" s="1847">
        <f t="shared" ref="UJI52" si="23605">-UJI51*$C$52</f>
        <v>-1.0248682456693147E+81</v>
      </c>
      <c r="UJJ52" s="1847"/>
      <c r="UJK52" s="1847">
        <f t="shared" ref="UJK52" si="23606">-UJK51*$C$52</f>
        <v>-1.0504899518110475E+81</v>
      </c>
      <c r="UJL52" s="1847"/>
      <c r="UJM52" s="1847">
        <f t="shared" ref="UJM52" si="23607">-UJM51*$C$52</f>
        <v>-1.0767522006063235E+81</v>
      </c>
      <c r="UJN52" s="1847"/>
      <c r="UJO52" s="1847">
        <f t="shared" ref="UJO52" si="23608">-UJO51*$C$52</f>
        <v>-1.1036710056214816E+81</v>
      </c>
      <c r="UJP52" s="1847"/>
      <c r="UJQ52" s="1847">
        <f t="shared" ref="UJQ52" si="23609">-UJQ51*$C$52</f>
        <v>-1.1312627807620186E+81</v>
      </c>
      <c r="UJR52" s="1847"/>
      <c r="UJS52" s="1847">
        <f t="shared" ref="UJS52" si="23610">-UJS51*$C$52</f>
        <v>-1.1595443502810689E+81</v>
      </c>
      <c r="UJT52" s="1847"/>
      <c r="UJU52" s="1847">
        <f t="shared" ref="UJU52" si="23611">-UJU51*$C$52</f>
        <v>-1.1885329590380955E+81</v>
      </c>
      <c r="UJV52" s="1847"/>
      <c r="UJW52" s="1847">
        <f t="shared" ref="UJW52" si="23612">-UJW51*$C$52</f>
        <v>-1.2182462830140478E+81</v>
      </c>
      <c r="UJX52" s="1847"/>
      <c r="UJY52" s="1847">
        <f t="shared" ref="UJY52" si="23613">-UJY51*$C$52</f>
        <v>-1.2487024400893989E+81</v>
      </c>
      <c r="UJZ52" s="1847"/>
      <c r="UKA52" s="1847">
        <f t="shared" ref="UKA52" si="23614">-UKA51*$C$52</f>
        <v>-1.2799200010916338E+81</v>
      </c>
      <c r="UKB52" s="1847"/>
      <c r="UKC52" s="1847">
        <f t="shared" ref="UKC52" si="23615">-UKC51*$C$52</f>
        <v>-1.3119180011189246E+81</v>
      </c>
      <c r="UKD52" s="1847"/>
      <c r="UKE52" s="1847">
        <f t="shared" ref="UKE52" si="23616">-UKE51*$C$52</f>
        <v>-1.3447159511468976E+81</v>
      </c>
      <c r="UKF52" s="1847"/>
      <c r="UKG52" s="1847">
        <f t="shared" ref="UKG52" si="23617">-UKG51*$C$52</f>
        <v>-1.3783338499255698E+81</v>
      </c>
      <c r="UKH52" s="1847"/>
      <c r="UKI52" s="1847">
        <f t="shared" ref="UKI52" si="23618">-UKI51*$C$52</f>
        <v>-1.4127921961737091E+81</v>
      </c>
      <c r="UKJ52" s="1847"/>
      <c r="UKK52" s="1847">
        <f t="shared" ref="UKK52" si="23619">-UKK51*$C$52</f>
        <v>-1.4481120010780516E+81</v>
      </c>
      <c r="UKL52" s="1847"/>
      <c r="UKM52" s="1847">
        <f t="shared" ref="UKM52" si="23620">-UKM51*$C$52</f>
        <v>-1.4843148011050029E+81</v>
      </c>
      <c r="UKN52" s="1847"/>
      <c r="UKO52" s="1847">
        <f t="shared" ref="UKO52" si="23621">-UKO51*$C$52</f>
        <v>-1.5214226711326278E+81</v>
      </c>
      <c r="UKP52" s="1847"/>
      <c r="UKQ52" s="1847">
        <f t="shared" ref="UKQ52" si="23622">-UKQ51*$C$52</f>
        <v>-1.5594582379109433E+81</v>
      </c>
      <c r="UKR52" s="1847"/>
      <c r="UKS52" s="1847">
        <f t="shared" ref="UKS52" si="23623">-UKS51*$C$52</f>
        <v>-1.5984446938587167E+81</v>
      </c>
      <c r="UKT52" s="1847"/>
      <c r="UKU52" s="1847">
        <f t="shared" ref="UKU52" si="23624">-UKU51*$C$52</f>
        <v>-1.6384058112051845E+81</v>
      </c>
      <c r="UKV52" s="1847"/>
      <c r="UKW52" s="1847">
        <f t="shared" ref="UKW52" si="23625">-UKW51*$C$52</f>
        <v>-1.6793659564853139E+81</v>
      </c>
      <c r="UKX52" s="1847"/>
      <c r="UKY52" s="1847">
        <f t="shared" ref="UKY52" si="23626">-UKY51*$C$52</f>
        <v>-1.7213501053974466E+81</v>
      </c>
      <c r="UKZ52" s="1847"/>
      <c r="ULA52" s="1847">
        <f t="shared" ref="ULA52" si="23627">-ULA51*$C$52</f>
        <v>-1.7643838580323826E+81</v>
      </c>
      <c r="ULB52" s="1847"/>
      <c r="ULC52" s="1847">
        <f t="shared" ref="ULC52" si="23628">-ULC51*$C$52</f>
        <v>-1.8084934544831919E+81</v>
      </c>
      <c r="ULD52" s="1847"/>
      <c r="ULE52" s="1847">
        <f t="shared" ref="ULE52" si="23629">-ULE51*$C$52</f>
        <v>-1.8537057908452715E+81</v>
      </c>
      <c r="ULF52" s="1847"/>
      <c r="ULG52" s="1847">
        <f t="shared" ref="ULG52" si="23630">-ULG51*$C$52</f>
        <v>-1.900048435616403E+81</v>
      </c>
      <c r="ULH52" s="1847"/>
      <c r="ULI52" s="1847">
        <f t="shared" ref="ULI52" si="23631">-ULI51*$C$52</f>
        <v>-1.9475496465068131E+81</v>
      </c>
      <c r="ULJ52" s="1847"/>
      <c r="ULK52" s="1847">
        <f t="shared" ref="ULK52" si="23632">-ULK51*$C$52</f>
        <v>-1.9962383876694834E+81</v>
      </c>
      <c r="ULL52" s="1847"/>
      <c r="ULM52" s="1847">
        <f t="shared" ref="ULM52" si="23633">-ULM51*$C$52</f>
        <v>-2.0461443473612202E+81</v>
      </c>
      <c r="ULN52" s="1847"/>
      <c r="ULO52" s="1847">
        <f t="shared" ref="ULO52" si="23634">-ULO51*$C$52</f>
        <v>-2.0972979560452504E+81</v>
      </c>
      <c r="ULP52" s="1847"/>
      <c r="ULQ52" s="1847">
        <f t="shared" ref="ULQ52" si="23635">-ULQ51*$C$52</f>
        <v>-2.1497304049463816E+81</v>
      </c>
      <c r="ULR52" s="1847"/>
      <c r="ULS52" s="1847">
        <f t="shared" ref="ULS52" si="23636">-ULS51*$C$52</f>
        <v>-2.2034736650700411E+81</v>
      </c>
      <c r="ULT52" s="1847"/>
      <c r="ULU52" s="1847">
        <f t="shared" ref="ULU52" si="23637">-ULU51*$C$52</f>
        <v>-2.2585605066967918E+81</v>
      </c>
      <c r="ULV52" s="1847"/>
      <c r="ULW52" s="1847">
        <f t="shared" ref="ULW52" si="23638">-ULW51*$C$52</f>
        <v>-2.3150245193642116E+81</v>
      </c>
      <c r="ULX52" s="1847"/>
      <c r="ULY52" s="1847">
        <f t="shared" ref="ULY52" si="23639">-ULY51*$C$52</f>
        <v>-2.3729001323483165E+81</v>
      </c>
      <c r="ULZ52" s="1847"/>
      <c r="UMA52" s="1847">
        <f t="shared" ref="UMA52" si="23640">-UMA51*$C$52</f>
        <v>-2.432222635657024E+81</v>
      </c>
      <c r="UMB52" s="1847"/>
      <c r="UMC52" s="1847">
        <f t="shared" ref="UMC52" si="23641">-UMC51*$C$52</f>
        <v>-2.4930282015484495E+81</v>
      </c>
      <c r="UMD52" s="1847"/>
      <c r="UME52" s="1847">
        <f t="shared" ref="UME52" si="23642">-UME51*$C$52</f>
        <v>-2.5553539065871606E+81</v>
      </c>
      <c r="UMF52" s="1847"/>
      <c r="UMG52" s="1847">
        <f t="shared" ref="UMG52" si="23643">-UMG51*$C$52</f>
        <v>-2.6192377542518394E+81</v>
      </c>
      <c r="UMH52" s="1847"/>
      <c r="UMI52" s="1847">
        <f t="shared" ref="UMI52" si="23644">-UMI51*$C$52</f>
        <v>-2.6847186981081353E+81</v>
      </c>
      <c r="UMJ52" s="1847"/>
      <c r="UMK52" s="1847">
        <f t="shared" ref="UMK52" si="23645">-UMK51*$C$52</f>
        <v>-2.7518366655608385E+81</v>
      </c>
      <c r="UML52" s="1847"/>
      <c r="UMM52" s="1847">
        <f t="shared" ref="UMM52" si="23646">-UMM51*$C$52</f>
        <v>-2.8206325821998591E+81</v>
      </c>
      <c r="UMN52" s="1847"/>
      <c r="UMO52" s="1847">
        <f t="shared" ref="UMO52" si="23647">-UMO51*$C$52</f>
        <v>-2.8911483967548551E+81</v>
      </c>
      <c r="UMP52" s="1847"/>
      <c r="UMQ52" s="1847">
        <f t="shared" ref="UMQ52" si="23648">-UMQ51*$C$52</f>
        <v>-2.9634271066737261E+81</v>
      </c>
      <c r="UMR52" s="1847"/>
      <c r="UMS52" s="1847">
        <f t="shared" ref="UMS52" si="23649">-UMS51*$C$52</f>
        <v>-3.0375127843405692E+81</v>
      </c>
      <c r="UMT52" s="1847"/>
      <c r="UMU52" s="1847">
        <f t="shared" ref="UMU52" si="23650">-UMU51*$C$52</f>
        <v>-3.1134506039490832E+81</v>
      </c>
      <c r="UMV52" s="1847"/>
      <c r="UMW52" s="1847">
        <f t="shared" ref="UMW52" si="23651">-UMW51*$C$52</f>
        <v>-3.1912868690478101E+81</v>
      </c>
      <c r="UMX52" s="1847"/>
      <c r="UMY52" s="1847">
        <f t="shared" ref="UMY52" si="23652">-UMY51*$C$52</f>
        <v>-3.2710690407740052E+81</v>
      </c>
      <c r="UMZ52" s="1847"/>
      <c r="UNA52" s="1847">
        <f t="shared" ref="UNA52" si="23653">-UNA51*$C$52</f>
        <v>-3.3528457667933552E+81</v>
      </c>
      <c r="UNB52" s="1847"/>
      <c r="UNC52" s="1847">
        <f t="shared" ref="UNC52" si="23654">-UNC51*$C$52</f>
        <v>-3.4366669109631886E+81</v>
      </c>
      <c r="UND52" s="1847"/>
      <c r="UNE52" s="1847">
        <f t="shared" ref="UNE52" si="23655">-UNE51*$C$52</f>
        <v>-3.5225835837372681E+81</v>
      </c>
      <c r="UNF52" s="1847"/>
      <c r="UNG52" s="1847">
        <f t="shared" ref="UNG52" si="23656">-UNG51*$C$52</f>
        <v>-3.6106481733306994E+81</v>
      </c>
      <c r="UNH52" s="1847"/>
      <c r="UNI52" s="1847">
        <f t="shared" ref="UNI52" si="23657">-UNI51*$C$52</f>
        <v>-3.7009143776639666E+81</v>
      </c>
      <c r="UNJ52" s="1847"/>
      <c r="UNK52" s="1847">
        <f t="shared" ref="UNK52" si="23658">-UNK51*$C$52</f>
        <v>-3.7934372371055653E+81</v>
      </c>
      <c r="UNL52" s="1847"/>
      <c r="UNM52" s="1847">
        <f t="shared" ref="UNM52" si="23659">-UNM51*$C$52</f>
        <v>-3.8882731680332038E+81</v>
      </c>
      <c r="UNN52" s="1847"/>
      <c r="UNO52" s="1847">
        <f t="shared" ref="UNO52" si="23660">-UNO51*$C$52</f>
        <v>-3.9854799972340339E+81</v>
      </c>
      <c r="UNP52" s="1847"/>
      <c r="UNQ52" s="1847">
        <f t="shared" ref="UNQ52" si="23661">-UNQ51*$C$52</f>
        <v>-4.0851169971648844E+81</v>
      </c>
      <c r="UNR52" s="1847"/>
      <c r="UNS52" s="1847">
        <f t="shared" ref="UNS52" si="23662">-UNS51*$C$52</f>
        <v>-4.1872449220940059E+81</v>
      </c>
      <c r="UNT52" s="1847"/>
      <c r="UNU52" s="1847">
        <f t="shared" ref="UNU52" si="23663">-UNU51*$C$52</f>
        <v>-4.291926045146356E+81</v>
      </c>
      <c r="UNV52" s="1847"/>
      <c r="UNW52" s="1847">
        <f t="shared" ref="UNW52" si="23664">-UNW51*$C$52</f>
        <v>-4.3992241962750147E+81</v>
      </c>
      <c r="UNX52" s="1847"/>
      <c r="UNY52" s="1847">
        <f t="shared" ref="UNY52" si="23665">-UNY51*$C$52</f>
        <v>-4.5092048011818895E+81</v>
      </c>
      <c r="UNZ52" s="1847"/>
      <c r="UOA52" s="1847">
        <f t="shared" ref="UOA52" si="23666">-UOA51*$C$52</f>
        <v>-4.621934921211436E+81</v>
      </c>
      <c r="UOB52" s="1847"/>
      <c r="UOC52" s="1847">
        <f t="shared" ref="UOC52" si="23667">-UOC51*$C$52</f>
        <v>-4.7374832942417214E+81</v>
      </c>
      <c r="UOD52" s="1847"/>
      <c r="UOE52" s="1847">
        <f t="shared" ref="UOE52" si="23668">-UOE51*$C$52</f>
        <v>-4.8559203765977641E+81</v>
      </c>
      <c r="UOF52" s="1847"/>
      <c r="UOG52" s="1847">
        <f t="shared" ref="UOG52" si="23669">-UOG51*$C$52</f>
        <v>-4.9773183860127078E+81</v>
      </c>
      <c r="UOH52" s="1847"/>
      <c r="UOI52" s="1847">
        <f t="shared" ref="UOI52" si="23670">-UOI51*$C$52</f>
        <v>-5.1017513456630252E+81</v>
      </c>
      <c r="UOJ52" s="1847"/>
      <c r="UOK52" s="1847">
        <f t="shared" ref="UOK52" si="23671">-UOK51*$C$52</f>
        <v>-5.2292951293046E+81</v>
      </c>
      <c r="UOL52" s="1847"/>
      <c r="UOM52" s="1847">
        <f t="shared" ref="UOM52" si="23672">-UOM51*$C$52</f>
        <v>-5.3600275075372149E+81</v>
      </c>
      <c r="UON52" s="1847"/>
      <c r="UOO52" s="1847">
        <f t="shared" ref="UOO52" si="23673">-UOO51*$C$52</f>
        <v>-5.4940281952256449E+81</v>
      </c>
      <c r="UOP52" s="1847"/>
      <c r="UOQ52" s="1847">
        <f t="shared" ref="UOQ52" si="23674">-UOQ51*$C$52</f>
        <v>-5.6313789001062855E+81</v>
      </c>
      <c r="UOR52" s="1847"/>
      <c r="UOS52" s="1847">
        <f t="shared" ref="UOS52" si="23675">-UOS51*$C$52</f>
        <v>-5.7721633726089419E+81</v>
      </c>
      <c r="UOT52" s="1847"/>
      <c r="UOU52" s="1847">
        <f t="shared" ref="UOU52" si="23676">-UOU51*$C$52</f>
        <v>-5.9164674569241647E+81</v>
      </c>
      <c r="UOV52" s="1847"/>
      <c r="UOW52" s="1847">
        <f t="shared" ref="UOW52" si="23677">-UOW51*$C$52</f>
        <v>-6.0643791433472683E+81</v>
      </c>
      <c r="UOX52" s="1847"/>
      <c r="UOY52" s="1847">
        <f t="shared" ref="UOY52" si="23678">-UOY51*$C$52</f>
        <v>-6.2159886219309495E+81</v>
      </c>
      <c r="UOZ52" s="1847"/>
      <c r="UPA52" s="1847">
        <f t="shared" ref="UPA52" si="23679">-UPA51*$C$52</f>
        <v>-6.3713883374792229E+81</v>
      </c>
      <c r="UPB52" s="1847"/>
      <c r="UPC52" s="1847">
        <f t="shared" ref="UPC52" si="23680">-UPC51*$C$52</f>
        <v>-6.5306730459162032E+81</v>
      </c>
      <c r="UPD52" s="1847"/>
      <c r="UPE52" s="1847">
        <f t="shared" ref="UPE52" si="23681">-UPE51*$C$52</f>
        <v>-6.6939398720641078E+81</v>
      </c>
      <c r="UPF52" s="1847"/>
      <c r="UPG52" s="1847">
        <f t="shared" ref="UPG52" si="23682">-UPG51*$C$52</f>
        <v>-6.86128836886571E+81</v>
      </c>
      <c r="UPH52" s="1847"/>
      <c r="UPI52" s="1847">
        <f t="shared" ref="UPI52" si="23683">-UPI51*$C$52</f>
        <v>-7.0328205780873518E+81</v>
      </c>
      <c r="UPJ52" s="1847"/>
      <c r="UPK52" s="1847">
        <f t="shared" ref="UPK52" si="23684">-UPK51*$C$52</f>
        <v>-7.2086410925395353E+81</v>
      </c>
      <c r="UPL52" s="1847"/>
      <c r="UPM52" s="1847">
        <f t="shared" ref="UPM52" si="23685">-UPM51*$C$52</f>
        <v>-7.3888571198530229E+81</v>
      </c>
      <c r="UPN52" s="1847"/>
      <c r="UPO52" s="1847">
        <f t="shared" ref="UPO52" si="23686">-UPO51*$C$52</f>
        <v>-7.5735785478493476E+81</v>
      </c>
      <c r="UPP52" s="1847"/>
      <c r="UPQ52" s="1847">
        <f t="shared" ref="UPQ52" si="23687">-UPQ51*$C$52</f>
        <v>-7.7629180115455814E+81</v>
      </c>
      <c r="UPR52" s="1847"/>
      <c r="UPS52" s="1847">
        <f t="shared" ref="UPS52" si="23688">-UPS51*$C$52</f>
        <v>-7.9569909618342207E+81</v>
      </c>
      <c r="UPT52" s="1847"/>
      <c r="UPU52" s="1847">
        <f t="shared" ref="UPU52" si="23689">-UPU51*$C$52</f>
        <v>-8.1559157358800748E+81</v>
      </c>
      <c r="UPV52" s="1847"/>
      <c r="UPW52" s="1847">
        <f t="shared" ref="UPW52" si="23690">-UPW51*$C$52</f>
        <v>-8.3598136292770753E+81</v>
      </c>
      <c r="UPX52" s="1847"/>
      <c r="UPY52" s="1847">
        <f t="shared" ref="UPY52" si="23691">-UPY51*$C$52</f>
        <v>-8.5688089700090018E+81</v>
      </c>
      <c r="UPZ52" s="1847"/>
      <c r="UQA52" s="1847">
        <f t="shared" ref="UQA52" si="23692">-UQA51*$C$52</f>
        <v>-8.7830291942592256E+81</v>
      </c>
      <c r="UQB52" s="1847"/>
      <c r="UQC52" s="1847">
        <f t="shared" ref="UQC52" si="23693">-UQC51*$C$52</f>
        <v>-9.0026049241157062E+81</v>
      </c>
      <c r="UQD52" s="1847"/>
      <c r="UQE52" s="1847">
        <f t="shared" ref="UQE52" si="23694">-UQE51*$C$52</f>
        <v>-9.2276700472185982E+81</v>
      </c>
      <c r="UQF52" s="1847"/>
      <c r="UQG52" s="1847">
        <f t="shared" ref="UQG52" si="23695">-UQG51*$C$52</f>
        <v>-9.4583617983990627E+81</v>
      </c>
      <c r="UQH52" s="1847"/>
      <c r="UQI52" s="1847">
        <f t="shared" ref="UQI52" si="23696">-UQI51*$C$52</f>
        <v>-9.6948208433590376E+81</v>
      </c>
      <c r="UQJ52" s="1847"/>
      <c r="UQK52" s="1847">
        <f t="shared" ref="UQK52" si="23697">-UQK51*$C$52</f>
        <v>-9.9371913644430122E+81</v>
      </c>
      <c r="UQL52" s="1847"/>
      <c r="UQM52" s="1847">
        <f t="shared" ref="UQM52" si="23698">-UQM51*$C$52</f>
        <v>-1.0185621148554086E+82</v>
      </c>
      <c r="UQN52" s="1847"/>
      <c r="UQO52" s="1847">
        <f t="shared" ref="UQO52" si="23699">-UQO51*$C$52</f>
        <v>-1.0440261677267937E+82</v>
      </c>
      <c r="UQP52" s="1847"/>
      <c r="UQQ52" s="1847">
        <f t="shared" ref="UQQ52" si="23700">-UQQ51*$C$52</f>
        <v>-1.0701268219199634E+82</v>
      </c>
      <c r="UQR52" s="1847"/>
      <c r="UQS52" s="1847">
        <f t="shared" ref="UQS52" si="23701">-UQS51*$C$52</f>
        <v>-1.0968799924679624E+82</v>
      </c>
      <c r="UQT52" s="1847"/>
      <c r="UQU52" s="1847">
        <f t="shared" ref="UQU52" si="23702">-UQU51*$C$52</f>
        <v>-1.1243019922796614E+82</v>
      </c>
      <c r="UQV52" s="1847"/>
      <c r="UQW52" s="1847">
        <f t="shared" ref="UQW52" si="23703">-UQW51*$C$52</f>
        <v>-1.1524095420866528E+82</v>
      </c>
      <c r="UQX52" s="1847"/>
      <c r="UQY52" s="1847">
        <f t="shared" ref="UQY52" si="23704">-UQY51*$C$52</f>
        <v>-1.1812197806388191E+82</v>
      </c>
      <c r="UQZ52" s="1847"/>
      <c r="URA52" s="1847">
        <f t="shared" ref="URA52" si="23705">-URA51*$C$52</f>
        <v>-1.2107502751547895E+82</v>
      </c>
      <c r="URB52" s="1847"/>
      <c r="URC52" s="1847">
        <f t="shared" ref="URC52" si="23706">-URC51*$C$52</f>
        <v>-1.2410190320336592E+82</v>
      </c>
      <c r="URD52" s="1847"/>
      <c r="URE52" s="1847">
        <f t="shared" ref="URE52" si="23707">-URE51*$C$52</f>
        <v>-1.2720445078345005E+82</v>
      </c>
      <c r="URF52" s="1847"/>
      <c r="URG52" s="1847">
        <f t="shared" ref="URG52" si="23708">-URG51*$C$52</f>
        <v>-1.303845620530363E+82</v>
      </c>
      <c r="URH52" s="1847"/>
      <c r="URI52" s="1847">
        <f t="shared" ref="URI52" si="23709">-URI51*$C$52</f>
        <v>-1.336441761043622E+82</v>
      </c>
      <c r="URJ52" s="1847"/>
      <c r="URK52" s="1847">
        <f t="shared" ref="URK52" si="23710">-URK51*$C$52</f>
        <v>-1.3698528050697125E+82</v>
      </c>
      <c r="URL52" s="1847"/>
      <c r="URM52" s="1847">
        <f t="shared" ref="URM52" si="23711">-URM51*$C$52</f>
        <v>-1.4040991251964552E+82</v>
      </c>
      <c r="URN52" s="1847"/>
      <c r="URO52" s="1847">
        <f t="shared" ref="URO52" si="23712">-URO51*$C$52</f>
        <v>-1.4392016033263665E+82</v>
      </c>
      <c r="URP52" s="1847"/>
      <c r="URQ52" s="1847">
        <f t="shared" ref="URQ52" si="23713">-URQ51*$C$52</f>
        <v>-1.4751816434095256E+82</v>
      </c>
      <c r="URR52" s="1847"/>
      <c r="URS52" s="1847">
        <f t="shared" ref="URS52" si="23714">-URS51*$C$52</f>
        <v>-1.5120611844947636E+82</v>
      </c>
      <c r="URT52" s="1847"/>
      <c r="URU52" s="1847">
        <f t="shared" ref="URU52" si="23715">-URU51*$C$52</f>
        <v>-1.5498627141071325E+82</v>
      </c>
      <c r="URV52" s="1847"/>
      <c r="URW52" s="1847">
        <f t="shared" ref="URW52" si="23716">-URW51*$C$52</f>
        <v>-1.5886092819598106E+82</v>
      </c>
      <c r="URX52" s="1847"/>
      <c r="URY52" s="1847">
        <f t="shared" ref="URY52" si="23717">-URY51*$C$52</f>
        <v>-1.6283245140088058E+82</v>
      </c>
      <c r="URZ52" s="1847"/>
      <c r="USA52" s="1847">
        <f t="shared" ref="USA52" si="23718">-USA51*$C$52</f>
        <v>-1.6690326268590258E+82</v>
      </c>
      <c r="USB52" s="1847"/>
      <c r="USC52" s="1847">
        <f t="shared" ref="USC52" si="23719">-USC51*$C$52</f>
        <v>-1.7107584425305013E+82</v>
      </c>
      <c r="USD52" s="1847"/>
      <c r="USE52" s="1847">
        <f t="shared" ref="USE52" si="23720">-USE51*$C$52</f>
        <v>-1.7535274035937637E+82</v>
      </c>
      <c r="USF52" s="1847"/>
      <c r="USG52" s="1847">
        <f t="shared" ref="USG52" si="23721">-USG51*$C$52</f>
        <v>-1.7973655886836075E+82</v>
      </c>
      <c r="USH52" s="1847"/>
      <c r="USI52" s="1847">
        <f t="shared" ref="USI52" si="23722">-USI51*$C$52</f>
        <v>-1.8422997284006977E+82</v>
      </c>
      <c r="USJ52" s="1847"/>
      <c r="USK52" s="1847">
        <f t="shared" ref="USK52" si="23723">-USK51*$C$52</f>
        <v>-1.8883572216107149E+82</v>
      </c>
      <c r="USL52" s="1847"/>
      <c r="USM52" s="1847">
        <f t="shared" ref="USM52" si="23724">-USM51*$C$52</f>
        <v>-1.9355661521509826E+82</v>
      </c>
      <c r="USN52" s="1847"/>
      <c r="USO52" s="1847">
        <f t="shared" ref="USO52" si="23725">-USO51*$C$52</f>
        <v>-1.9839553059547571E+82</v>
      </c>
      <c r="USP52" s="1847"/>
      <c r="USQ52" s="1847">
        <f t="shared" ref="USQ52" si="23726">-USQ51*$C$52</f>
        <v>-2.0335541886036258E+82</v>
      </c>
      <c r="USR52" s="1847"/>
      <c r="USS52" s="1847">
        <f t="shared" ref="USS52" si="23727">-USS51*$C$52</f>
        <v>-2.0843930433187162E+82</v>
      </c>
      <c r="UST52" s="1847"/>
      <c r="USU52" s="1847">
        <f t="shared" ref="USU52" si="23728">-USU51*$C$52</f>
        <v>-2.1365028694016841E+82</v>
      </c>
      <c r="USV52" s="1847"/>
      <c r="USW52" s="1847">
        <f t="shared" ref="USW52" si="23729">-USW51*$C$52</f>
        <v>-2.1899154411367259E+82</v>
      </c>
      <c r="USX52" s="1847"/>
      <c r="USY52" s="1847">
        <f t="shared" ref="USY52" si="23730">-USY51*$C$52</f>
        <v>-2.2446633271651437E+82</v>
      </c>
      <c r="USZ52" s="1847"/>
      <c r="UTA52" s="1847">
        <f t="shared" ref="UTA52" si="23731">-UTA51*$C$52</f>
        <v>-2.300779910344272E+82</v>
      </c>
      <c r="UTB52" s="1847"/>
      <c r="UTC52" s="1847">
        <f t="shared" ref="UTC52" si="23732">-UTC51*$C$52</f>
        <v>-2.3582994081028786E+82</v>
      </c>
      <c r="UTD52" s="1847"/>
      <c r="UTE52" s="1847">
        <f t="shared" ref="UTE52" si="23733">-UTE51*$C$52</f>
        <v>-2.4172568933054502E+82</v>
      </c>
      <c r="UTF52" s="1847"/>
      <c r="UTG52" s="1847">
        <f t="shared" ref="UTG52" si="23734">-UTG51*$C$52</f>
        <v>-2.4776883156380861E+82</v>
      </c>
      <c r="UTH52" s="1847"/>
      <c r="UTI52" s="1847">
        <f t="shared" ref="UTI52" si="23735">-UTI51*$C$52</f>
        <v>-2.539630523529038E+82</v>
      </c>
      <c r="UTJ52" s="1847"/>
      <c r="UTK52" s="1847">
        <f t="shared" ref="UTK52" si="23736">-UTK51*$C$52</f>
        <v>-2.6031212866172638E+82</v>
      </c>
      <c r="UTL52" s="1847"/>
      <c r="UTM52" s="1847">
        <f t="shared" ref="UTM52" si="23737">-UTM51*$C$52</f>
        <v>-2.668199318782695E+82</v>
      </c>
      <c r="UTN52" s="1847"/>
      <c r="UTO52" s="1847">
        <f t="shared" ref="UTO52" si="23738">-UTO51*$C$52</f>
        <v>-2.7349043017522619E+82</v>
      </c>
      <c r="UTP52" s="1847"/>
      <c r="UTQ52" s="1847">
        <f t="shared" ref="UTQ52" si="23739">-UTQ51*$C$52</f>
        <v>-2.8032769092960683E+82</v>
      </c>
      <c r="UTR52" s="1847"/>
      <c r="UTS52" s="1847">
        <f t="shared" ref="UTS52" si="23740">-UTS51*$C$52</f>
        <v>-2.8733588320284697E+82</v>
      </c>
      <c r="UTT52" s="1847"/>
      <c r="UTU52" s="1847">
        <f t="shared" ref="UTU52" si="23741">-UTU51*$C$52</f>
        <v>-2.9451928028291812E+82</v>
      </c>
      <c r="UTV52" s="1847"/>
      <c r="UTW52" s="1847">
        <f t="shared" ref="UTW52" si="23742">-UTW51*$C$52</f>
        <v>-3.0188226228999106E+82</v>
      </c>
      <c r="UTX52" s="1847"/>
      <c r="UTY52" s="1847">
        <f t="shared" ref="UTY52" si="23743">-UTY51*$C$52</f>
        <v>-3.0942931884724078E+82</v>
      </c>
      <c r="UTZ52" s="1847"/>
      <c r="UUA52" s="1847">
        <f t="shared" ref="UUA52" si="23744">-UUA51*$C$52</f>
        <v>-3.1716505181842177E+82</v>
      </c>
      <c r="UUB52" s="1847"/>
      <c r="UUC52" s="1847">
        <f t="shared" ref="UUC52" si="23745">-UUC51*$C$52</f>
        <v>-3.2509417811388228E+82</v>
      </c>
      <c r="UUD52" s="1847"/>
      <c r="UUE52" s="1847">
        <f t="shared" ref="UUE52" si="23746">-UUE51*$C$52</f>
        <v>-3.3322153256672931E+82</v>
      </c>
      <c r="UUF52" s="1847"/>
      <c r="UUG52" s="1847">
        <f t="shared" ref="UUG52" si="23747">-UUG51*$C$52</f>
        <v>-3.4155207088089753E+82</v>
      </c>
      <c r="UUH52" s="1847"/>
      <c r="UUI52" s="1847">
        <f t="shared" ref="UUI52" si="23748">-UUI51*$C$52</f>
        <v>-3.5009087265291996E+82</v>
      </c>
      <c r="UUJ52" s="1847"/>
      <c r="UUK52" s="1847">
        <f t="shared" ref="UUK52" si="23749">-UUK51*$C$52</f>
        <v>-3.5884314446924291E+82</v>
      </c>
      <c r="UUL52" s="1847"/>
      <c r="UUM52" s="1847">
        <f t="shared" ref="UUM52" si="23750">-UUM51*$C$52</f>
        <v>-3.6781422308097398E+82</v>
      </c>
      <c r="UUN52" s="1847"/>
      <c r="UUO52" s="1847">
        <f t="shared" ref="UUO52" si="23751">-UUO51*$C$52</f>
        <v>-3.770095786579983E+82</v>
      </c>
      <c r="UUP52" s="1847"/>
      <c r="UUQ52" s="1847">
        <f t="shared" ref="UUQ52" si="23752">-UUQ51*$C$52</f>
        <v>-3.8643481812444826E+82</v>
      </c>
      <c r="UUR52" s="1847"/>
      <c r="UUS52" s="1847">
        <f t="shared" ref="UUS52" si="23753">-UUS51*$C$52</f>
        <v>-3.9609568857755941E+82</v>
      </c>
      <c r="UUT52" s="1847"/>
      <c r="UUU52" s="1847">
        <f t="shared" ref="UUU52" si="23754">-UUU51*$C$52</f>
        <v>-4.0599808079199837E+82</v>
      </c>
      <c r="UUV52" s="1847"/>
      <c r="UUW52" s="1847">
        <f t="shared" ref="UUW52" si="23755">-UUW51*$C$52</f>
        <v>-4.1614803281179827E+82</v>
      </c>
      <c r="UUX52" s="1847"/>
      <c r="UUY52" s="1847">
        <f t="shared" ref="UUY52" si="23756">-UUY51*$C$52</f>
        <v>-4.2655173363209321E+82</v>
      </c>
      <c r="UUZ52" s="1847"/>
      <c r="UVA52" s="1847">
        <f t="shared" ref="UVA52" si="23757">-UVA51*$C$52</f>
        <v>-4.3721552697289552E+82</v>
      </c>
      <c r="UVB52" s="1847"/>
      <c r="UVC52" s="1847">
        <f t="shared" ref="UVC52" si="23758">-UVC51*$C$52</f>
        <v>-4.4814591514721787E+82</v>
      </c>
      <c r="UVD52" s="1847"/>
      <c r="UVE52" s="1847">
        <f t="shared" ref="UVE52" si="23759">-UVE51*$C$52</f>
        <v>-4.5934956302589829E+82</v>
      </c>
      <c r="UVF52" s="1847"/>
      <c r="UVG52" s="1847">
        <f t="shared" ref="UVG52" si="23760">-UVG51*$C$52</f>
        <v>-4.7083330210154574E+82</v>
      </c>
      <c r="UVH52" s="1847"/>
      <c r="UVI52" s="1847">
        <f t="shared" ref="UVI52" si="23761">-UVI51*$C$52</f>
        <v>-4.8260413465408436E+82</v>
      </c>
      <c r="UVJ52" s="1847"/>
      <c r="UVK52" s="1847">
        <f t="shared" ref="UVK52" si="23762">-UVK51*$C$52</f>
        <v>-4.946692380204364E+82</v>
      </c>
      <c r="UVL52" s="1847"/>
      <c r="UVM52" s="1847">
        <f t="shared" ref="UVM52" si="23763">-UVM51*$C$52</f>
        <v>-5.070359689709473E+82</v>
      </c>
      <c r="UVN52" s="1847"/>
      <c r="UVO52" s="1847">
        <f t="shared" ref="UVO52" si="23764">-UVO51*$C$52</f>
        <v>-5.1971186819522095E+82</v>
      </c>
      <c r="UVP52" s="1847"/>
      <c r="UVQ52" s="1847">
        <f t="shared" ref="UVQ52" si="23765">-UVQ51*$C$52</f>
        <v>-5.3270466490010145E+82</v>
      </c>
      <c r="UVR52" s="1847"/>
      <c r="UVS52" s="1847">
        <f t="shared" ref="UVS52" si="23766">-UVS51*$C$52</f>
        <v>-5.4602228152260393E+82</v>
      </c>
      <c r="UVT52" s="1847"/>
      <c r="UVU52" s="1847">
        <f t="shared" ref="UVU52" si="23767">-UVU51*$C$52</f>
        <v>-5.5967283856066895E+82</v>
      </c>
      <c r="UVV52" s="1847"/>
      <c r="UVW52" s="1847">
        <f t="shared" ref="UVW52" si="23768">-UVW51*$C$52</f>
        <v>-5.736646595246856E+82</v>
      </c>
      <c r="UVX52" s="1847"/>
      <c r="UVY52" s="1847">
        <f t="shared" ref="UVY52" si="23769">-UVY51*$C$52</f>
        <v>-5.8800627601280268E+82</v>
      </c>
      <c r="UVZ52" s="1847"/>
      <c r="UWA52" s="1847">
        <f t="shared" ref="UWA52" si="23770">-UWA51*$C$52</f>
        <v>-6.0270643291312272E+82</v>
      </c>
      <c r="UWB52" s="1847"/>
      <c r="UWC52" s="1847">
        <f t="shared" ref="UWC52" si="23771">-UWC51*$C$52</f>
        <v>-6.1777409373595072E+82</v>
      </c>
      <c r="UWD52" s="1847"/>
      <c r="UWE52" s="1847">
        <f t="shared" ref="UWE52" si="23772">-UWE51*$C$52</f>
        <v>-6.3321844607934938E+82</v>
      </c>
      <c r="UWF52" s="1847"/>
      <c r="UWG52" s="1847">
        <f t="shared" ref="UWG52" si="23773">-UWG51*$C$52</f>
        <v>-6.4904890723133302E+82</v>
      </c>
      <c r="UWH52" s="1847"/>
      <c r="UWI52" s="1847">
        <f t="shared" ref="UWI52" si="23774">-UWI51*$C$52</f>
        <v>-6.6527512991211628E+82</v>
      </c>
      <c r="UWJ52" s="1847"/>
      <c r="UWK52" s="1847">
        <f t="shared" ref="UWK52" si="23775">-UWK51*$C$52</f>
        <v>-6.8190700815991908E+82</v>
      </c>
      <c r="UWL52" s="1847"/>
      <c r="UWM52" s="1847">
        <f t="shared" ref="UWM52" si="23776">-UWM51*$C$52</f>
        <v>-6.9895468336391699E+82</v>
      </c>
      <c r="UWN52" s="1847"/>
      <c r="UWO52" s="1847">
        <f t="shared" ref="UWO52" si="23777">-UWO51*$C$52</f>
        <v>-7.1642855044801492E+82</v>
      </c>
      <c r="UWP52" s="1847"/>
      <c r="UWQ52" s="1847">
        <f t="shared" ref="UWQ52" si="23778">-UWQ51*$C$52</f>
        <v>-7.3433926420921522E+82</v>
      </c>
      <c r="UWR52" s="1847"/>
      <c r="UWS52" s="1847">
        <f t="shared" ref="UWS52" si="23779">-UWS51*$C$52</f>
        <v>-7.5269774581444549E+82</v>
      </c>
      <c r="UWT52" s="1847"/>
      <c r="UWU52" s="1847">
        <f t="shared" ref="UWU52" si="23780">-UWU51*$C$52</f>
        <v>-7.715151894598065E+82</v>
      </c>
      <c r="UWV52" s="1847"/>
      <c r="UWW52" s="1847">
        <f t="shared" ref="UWW52" si="23781">-UWW51*$C$52</f>
        <v>-7.9080306919630163E+82</v>
      </c>
      <c r="UWX52" s="1847"/>
      <c r="UWY52" s="1847">
        <f t="shared" ref="UWY52" si="23782">-UWY51*$C$52</f>
        <v>-8.1057314592620909E+82</v>
      </c>
      <c r="UWZ52" s="1847"/>
      <c r="UXA52" s="1847">
        <f t="shared" ref="UXA52" si="23783">-UXA51*$C$52</f>
        <v>-8.3083747457436426E+82</v>
      </c>
      <c r="UXB52" s="1847"/>
      <c r="UXC52" s="1847">
        <f t="shared" ref="UXC52" si="23784">-UXC51*$C$52</f>
        <v>-8.5160841143872326E+82</v>
      </c>
      <c r="UXD52" s="1847"/>
      <c r="UXE52" s="1847">
        <f t="shared" ref="UXE52" si="23785">-UXE51*$C$52</f>
        <v>-8.7289862172469123E+82</v>
      </c>
      <c r="UXF52" s="1847"/>
      <c r="UXG52" s="1847">
        <f t="shared" ref="UXG52" si="23786">-UXG51*$C$52</f>
        <v>-8.9472108726780839E+82</v>
      </c>
      <c r="UXH52" s="1847"/>
      <c r="UXI52" s="1847">
        <f t="shared" ref="UXI52" si="23787">-UXI51*$C$52</f>
        <v>-9.1708911444950352E+82</v>
      </c>
      <c r="UXJ52" s="1847"/>
      <c r="UXK52" s="1847">
        <f t="shared" ref="UXK52" si="23788">-UXK51*$C$52</f>
        <v>-9.4001634231074098E+82</v>
      </c>
      <c r="UXL52" s="1847"/>
      <c r="UXM52" s="1847">
        <f t="shared" ref="UXM52" si="23789">-UXM51*$C$52</f>
        <v>-9.6351675086850942E+82</v>
      </c>
      <c r="UXN52" s="1847"/>
      <c r="UXO52" s="1847">
        <f t="shared" ref="UXO52" si="23790">-UXO51*$C$52</f>
        <v>-9.8760466964022205E+82</v>
      </c>
      <c r="UXP52" s="1847"/>
      <c r="UXQ52" s="1847">
        <f t="shared" ref="UXQ52" si="23791">-UXQ51*$C$52</f>
        <v>-1.0122947863812275E+83</v>
      </c>
      <c r="UXR52" s="1847"/>
      <c r="UXS52" s="1847">
        <f t="shared" ref="UXS52" si="23792">-UXS51*$C$52</f>
        <v>-1.0376021560407581E+83</v>
      </c>
      <c r="UXT52" s="1847"/>
      <c r="UXU52" s="1847">
        <f t="shared" ref="UXU52" si="23793">-UXU51*$C$52</f>
        <v>-1.063542209941777E+83</v>
      </c>
      <c r="UXV52" s="1847"/>
      <c r="UXW52" s="1847">
        <f t="shared" ref="UXW52" si="23794">-UXW51*$C$52</f>
        <v>-1.0901307651903213E+83</v>
      </c>
      <c r="UXX52" s="1847"/>
      <c r="UXY52" s="1847">
        <f t="shared" ref="UXY52" si="23795">-UXY51*$C$52</f>
        <v>-1.1173840343200793E+83</v>
      </c>
      <c r="UXZ52" s="1847"/>
      <c r="UYA52" s="1847">
        <f t="shared" ref="UYA52" si="23796">-UYA51*$C$52</f>
        <v>-1.1453186351780812E+83</v>
      </c>
      <c r="UYB52" s="1847"/>
      <c r="UYC52" s="1847">
        <f t="shared" ref="UYC52" si="23797">-UYC51*$C$52</f>
        <v>-1.173951601057533E+83</v>
      </c>
      <c r="UYD52" s="1847"/>
      <c r="UYE52" s="1847">
        <f t="shared" ref="UYE52" si="23798">-UYE51*$C$52</f>
        <v>-1.2033003910839713E+83</v>
      </c>
      <c r="UYF52" s="1847"/>
      <c r="UYG52" s="1847">
        <f t="shared" ref="UYG52" si="23799">-UYG51*$C$52</f>
        <v>-1.2333829008610706E+83</v>
      </c>
      <c r="UYH52" s="1847"/>
      <c r="UYI52" s="1847">
        <f t="shared" ref="UYI52" si="23800">-UYI51*$C$52</f>
        <v>-1.2642174733825972E+83</v>
      </c>
      <c r="UYJ52" s="1847"/>
      <c r="UYK52" s="1847">
        <f t="shared" ref="UYK52" si="23801">-UYK51*$C$52</f>
        <v>-1.2958229102171621E+83</v>
      </c>
      <c r="UYL52" s="1847"/>
      <c r="UYM52" s="1847">
        <f t="shared" ref="UYM52" si="23802">-UYM51*$C$52</f>
        <v>-1.3282184829725911E+83</v>
      </c>
      <c r="UYN52" s="1847"/>
      <c r="UYO52" s="1847">
        <f t="shared" ref="UYO52" si="23803">-UYO51*$C$52</f>
        <v>-1.3614239450469058E+83</v>
      </c>
      <c r="UYP52" s="1847"/>
      <c r="UYQ52" s="1847">
        <f t="shared" ref="UYQ52" si="23804">-UYQ51*$C$52</f>
        <v>-1.3954595436730782E+83</v>
      </c>
      <c r="UYR52" s="1847"/>
      <c r="UYS52" s="1847">
        <f t="shared" ref="UYS52" si="23805">-UYS51*$C$52</f>
        <v>-1.4303460322649051E+83</v>
      </c>
      <c r="UYT52" s="1847"/>
      <c r="UYU52" s="1847">
        <f t="shared" ref="UYU52" si="23806">-UYU51*$C$52</f>
        <v>-1.4661046830715277E+83</v>
      </c>
      <c r="UYV52" s="1847"/>
      <c r="UYW52" s="1847">
        <f t="shared" ref="UYW52" si="23807">-UYW51*$C$52</f>
        <v>-1.5027573001483157E+83</v>
      </c>
      <c r="UYX52" s="1847"/>
      <c r="UYY52" s="1847">
        <f t="shared" ref="UYY52" si="23808">-UYY51*$C$52</f>
        <v>-1.5403262326520233E+83</v>
      </c>
      <c r="UYZ52" s="1847"/>
      <c r="UZA52" s="1847">
        <f t="shared" ref="UZA52" si="23809">-UZA51*$C$52</f>
        <v>-1.5788343884683237E+83</v>
      </c>
      <c r="UZB52" s="1847"/>
      <c r="UZC52" s="1847">
        <f t="shared" ref="UZC52" si="23810">-UZC51*$C$52</f>
        <v>-1.6183052481800316E+83</v>
      </c>
      <c r="UZD52" s="1847"/>
      <c r="UZE52" s="1847">
        <f t="shared" ref="UZE52" si="23811">-UZE51*$C$52</f>
        <v>-1.6587628793845322E+83</v>
      </c>
      <c r="UZF52" s="1847"/>
      <c r="UZG52" s="1847">
        <f t="shared" ref="UZG52" si="23812">-UZG51*$C$52</f>
        <v>-1.7002319513691454E+83</v>
      </c>
      <c r="UZH52" s="1847"/>
      <c r="UZI52" s="1847">
        <f t="shared" ref="UZI52" si="23813">-UZI51*$C$52</f>
        <v>-1.7427377501533739E+83</v>
      </c>
      <c r="UZJ52" s="1847"/>
      <c r="UZK52" s="1847">
        <f t="shared" ref="UZK52" si="23814">-UZK51*$C$52</f>
        <v>-1.7863061939072081E+83</v>
      </c>
      <c r="UZL52" s="1847"/>
      <c r="UZM52" s="1847">
        <f t="shared" ref="UZM52" si="23815">-UZM51*$C$52</f>
        <v>-1.8309638487548882E+83</v>
      </c>
      <c r="UZN52" s="1847"/>
      <c r="UZO52" s="1847">
        <f t="shared" ref="UZO52" si="23816">-UZO51*$C$52</f>
        <v>-1.8767379449737603E+83</v>
      </c>
      <c r="UZP52" s="1847"/>
      <c r="UZQ52" s="1847">
        <f t="shared" ref="UZQ52" si="23817">-UZQ51*$C$52</f>
        <v>-1.9236563935981041E+83</v>
      </c>
      <c r="UZR52" s="1847"/>
      <c r="UZS52" s="1847">
        <f t="shared" ref="UZS52" si="23818">-UZS51*$C$52</f>
        <v>-1.9717478034380565E+83</v>
      </c>
      <c r="UZT52" s="1847"/>
      <c r="UZU52" s="1847">
        <f t="shared" ref="UZU52" si="23819">-UZU51*$C$52</f>
        <v>-2.0210414985240079E+83</v>
      </c>
      <c r="UZV52" s="1847"/>
      <c r="UZW52" s="1847">
        <f t="shared" ref="UZW52" si="23820">-UZW51*$C$52</f>
        <v>-2.071567535987108E+83</v>
      </c>
      <c r="UZX52" s="1847"/>
      <c r="UZY52" s="1847">
        <f t="shared" ref="UZY52" si="23821">-UZY51*$C$52</f>
        <v>-2.1233567243867853E+83</v>
      </c>
      <c r="UZZ52" s="1847"/>
      <c r="VAA52" s="1847">
        <f t="shared" ref="VAA52" si="23822">-VAA51*$C$52</f>
        <v>-2.1764406424964547E+83</v>
      </c>
      <c r="VAB52" s="1847"/>
      <c r="VAC52" s="1847">
        <f t="shared" ref="VAC52" si="23823">-VAC51*$C$52</f>
        <v>-2.230851658558866E+83</v>
      </c>
      <c r="VAD52" s="1847"/>
      <c r="VAE52" s="1847">
        <f t="shared" ref="VAE52" si="23824">-VAE51*$C$52</f>
        <v>-2.2866229500228375E+83</v>
      </c>
      <c r="VAF52" s="1847"/>
      <c r="VAG52" s="1847">
        <f t="shared" ref="VAG52" si="23825">-VAG51*$C$52</f>
        <v>-2.3437885237734081E+83</v>
      </c>
      <c r="VAH52" s="1847"/>
      <c r="VAI52" s="1847">
        <f t="shared" ref="VAI52" si="23826">-VAI51*$C$52</f>
        <v>-2.4023832368677431E+83</v>
      </c>
      <c r="VAJ52" s="1847"/>
      <c r="VAK52" s="1847">
        <f t="shared" ref="VAK52" si="23827">-VAK51*$C$52</f>
        <v>-2.4624428177894362E+83</v>
      </c>
      <c r="VAL52" s="1847"/>
      <c r="VAM52" s="1847">
        <f t="shared" ref="VAM52" si="23828">-VAM51*$C$52</f>
        <v>-2.5240038882341721E+83</v>
      </c>
      <c r="VAN52" s="1847"/>
      <c r="VAO52" s="1847">
        <f t="shared" ref="VAO52" si="23829">-VAO51*$C$52</f>
        <v>-2.5871039854400261E+83</v>
      </c>
      <c r="VAP52" s="1847"/>
      <c r="VAQ52" s="1847">
        <f t="shared" ref="VAQ52" si="23830">-VAQ51*$C$52</f>
        <v>-2.6517815850760267E+83</v>
      </c>
      <c r="VAR52" s="1847"/>
      <c r="VAS52" s="1847">
        <f t="shared" ref="VAS52" si="23831">-VAS51*$C$52</f>
        <v>-2.7180761247029272E+83</v>
      </c>
      <c r="VAT52" s="1847"/>
      <c r="VAU52" s="1847">
        <f t="shared" ref="VAU52" si="23832">-VAU51*$C$52</f>
        <v>-2.7860280278205003E+83</v>
      </c>
      <c r="VAV52" s="1847"/>
      <c r="VAW52" s="1847">
        <f t="shared" ref="VAW52" si="23833">-VAW51*$C$52</f>
        <v>-2.8556787285160123E+83</v>
      </c>
      <c r="VAX52" s="1847"/>
      <c r="VAY52" s="1847">
        <f t="shared" ref="VAY52" si="23834">-VAY51*$C$52</f>
        <v>-2.9270706967289125E+83</v>
      </c>
      <c r="VAZ52" s="1847"/>
      <c r="VBA52" s="1847">
        <f t="shared" ref="VBA52" si="23835">-VBA51*$C$52</f>
        <v>-3.000247464147135E+83</v>
      </c>
      <c r="VBB52" s="1847"/>
      <c r="VBC52" s="1847">
        <f t="shared" ref="VBC52" si="23836">-VBC51*$C$52</f>
        <v>-3.0752536507508133E+83</v>
      </c>
      <c r="VBD52" s="1847"/>
      <c r="VBE52" s="1847">
        <f t="shared" ref="VBE52" si="23837">-VBE51*$C$52</f>
        <v>-3.1521349920195832E+83</v>
      </c>
      <c r="VBF52" s="1847"/>
      <c r="VBG52" s="1847">
        <f t="shared" ref="VBG52" si="23838">-VBG51*$C$52</f>
        <v>-3.2309383668200728E+83</v>
      </c>
      <c r="VBH52" s="1847"/>
      <c r="VBI52" s="1847">
        <f t="shared" ref="VBI52" si="23839">-VBI51*$C$52</f>
        <v>-3.3117118259905744E+83</v>
      </c>
      <c r="VBJ52" s="1847"/>
      <c r="VBK52" s="1847">
        <f t="shared" ref="VBK52" si="23840">-VBK51*$C$52</f>
        <v>-3.3945046216403386E+83</v>
      </c>
      <c r="VBL52" s="1847"/>
      <c r="VBM52" s="1847">
        <f t="shared" ref="VBM52" si="23841">-VBM51*$C$52</f>
        <v>-3.4793672371813469E+83</v>
      </c>
      <c r="VBN52" s="1847"/>
      <c r="VBO52" s="1847">
        <f t="shared" ref="VBO52" si="23842">-VBO51*$C$52</f>
        <v>-3.5663514181108801E+83</v>
      </c>
      <c r="VBP52" s="1847"/>
      <c r="VBQ52" s="1847">
        <f t="shared" ref="VBQ52" si="23843">-VBQ51*$C$52</f>
        <v>-3.6555102035636515E+83</v>
      </c>
      <c r="VBR52" s="1847"/>
      <c r="VBS52" s="1847">
        <f t="shared" ref="VBS52" si="23844">-VBS51*$C$52</f>
        <v>-3.7468979586527425E+83</v>
      </c>
      <c r="VBT52" s="1847"/>
      <c r="VBU52" s="1847">
        <f t="shared" ref="VBU52" si="23845">-VBU51*$C$52</f>
        <v>-3.840570407619061E+83</v>
      </c>
      <c r="VBV52" s="1847"/>
      <c r="VBW52" s="1847">
        <f t="shared" ref="VBW52" si="23846">-VBW51*$C$52</f>
        <v>-3.936584667809537E+83</v>
      </c>
      <c r="VBX52" s="1847"/>
      <c r="VBY52" s="1847">
        <f t="shared" ref="VBY52" si="23847">-VBY51*$C$52</f>
        <v>-4.034999284504775E+83</v>
      </c>
      <c r="VBZ52" s="1847"/>
      <c r="VCA52" s="1847">
        <f t="shared" ref="VCA52" si="23848">-VCA51*$C$52</f>
        <v>-4.135874266617394E+83</v>
      </c>
      <c r="VCB52" s="1847"/>
      <c r="VCC52" s="1847">
        <f t="shared" ref="VCC52" si="23849">-VCC51*$C$52</f>
        <v>-4.2392711232828287E+83</v>
      </c>
      <c r="VCD52" s="1847"/>
      <c r="VCE52" s="1847">
        <f t="shared" ref="VCE52" si="23850">-VCE51*$C$52</f>
        <v>-4.3452529013648989E+83</v>
      </c>
      <c r="VCF52" s="1847"/>
      <c r="VCG52" s="1847">
        <f t="shared" ref="VCG52" si="23851">-VCG51*$C$52</f>
        <v>-4.4538842238990207E+83</v>
      </c>
      <c r="VCH52" s="1847"/>
      <c r="VCI52" s="1847">
        <f t="shared" ref="VCI52" si="23852">-VCI51*$C$52</f>
        <v>-4.5652313294964957E+83</v>
      </c>
      <c r="VCJ52" s="1847"/>
      <c r="VCK52" s="1847">
        <f t="shared" ref="VCK52" si="23853">-VCK51*$C$52</f>
        <v>-4.6793621127339079E+83</v>
      </c>
      <c r="VCL52" s="1847"/>
      <c r="VCM52" s="1847">
        <f t="shared" ref="VCM52" si="23854">-VCM51*$C$52</f>
        <v>-4.7963461655522552E+83</v>
      </c>
      <c r="VCN52" s="1847"/>
      <c r="VCO52" s="1847">
        <f t="shared" ref="VCO52" si="23855">-VCO51*$C$52</f>
        <v>-4.9162548196910612E+83</v>
      </c>
      <c r="VCP52" s="1847"/>
      <c r="VCQ52" s="1847">
        <f t="shared" ref="VCQ52" si="23856">-VCQ51*$C$52</f>
        <v>-5.0391611901833369E+83</v>
      </c>
      <c r="VCR52" s="1847"/>
      <c r="VCS52" s="1847">
        <f t="shared" ref="VCS52" si="23857">-VCS51*$C$52</f>
        <v>-5.1651402199379196E+83</v>
      </c>
      <c r="VCT52" s="1847"/>
      <c r="VCU52" s="1847">
        <f t="shared" ref="VCU52" si="23858">-VCU51*$C$52</f>
        <v>-5.2942687254363671E+83</v>
      </c>
      <c r="VCV52" s="1847"/>
      <c r="VCW52" s="1847">
        <f t="shared" ref="VCW52" si="23859">-VCW51*$C$52</f>
        <v>-5.4266254435722753E+83</v>
      </c>
      <c r="VCX52" s="1847"/>
      <c r="VCY52" s="1847">
        <f t="shared" ref="VCY52" si="23860">-VCY51*$C$52</f>
        <v>-5.5622910796615815E+83</v>
      </c>
      <c r="VCZ52" s="1847"/>
      <c r="VDA52" s="1847">
        <f t="shared" ref="VDA52" si="23861">-VDA51*$C$52</f>
        <v>-5.7013483566531203E+83</v>
      </c>
      <c r="VDB52" s="1847"/>
      <c r="VDC52" s="1847">
        <f t="shared" ref="VDC52" si="23862">-VDC51*$C$52</f>
        <v>-5.8438820655694477E+83</v>
      </c>
      <c r="VDD52" s="1847"/>
      <c r="VDE52" s="1847">
        <f t="shared" ref="VDE52" si="23863">-VDE51*$C$52</f>
        <v>-5.9899791172086837E+83</v>
      </c>
      <c r="VDF52" s="1847"/>
      <c r="VDG52" s="1847">
        <f t="shared" ref="VDG52" si="23864">-VDG51*$C$52</f>
        <v>-6.1397285951388998E+83</v>
      </c>
      <c r="VDH52" s="1847"/>
      <c r="VDI52" s="1847">
        <f t="shared" ref="VDI52" si="23865">-VDI51*$C$52</f>
        <v>-6.2932218100173722E+83</v>
      </c>
      <c r="VDJ52" s="1847"/>
      <c r="VDK52" s="1847">
        <f t="shared" ref="VDK52" si="23866">-VDK51*$C$52</f>
        <v>-6.4505523552678064E+83</v>
      </c>
      <c r="VDL52" s="1847"/>
      <c r="VDM52" s="1847">
        <f t="shared" ref="VDM52" si="23867">-VDM51*$C$52</f>
        <v>-6.6118161641495014E+83</v>
      </c>
      <c r="VDN52" s="1847"/>
      <c r="VDO52" s="1847">
        <f t="shared" ref="VDO52" si="23868">-VDO51*$C$52</f>
        <v>-6.7771115682532384E+83</v>
      </c>
      <c r="VDP52" s="1847"/>
      <c r="VDQ52" s="1847">
        <f t="shared" ref="VDQ52" si="23869">-VDQ51*$C$52</f>
        <v>-6.9465393574595686E+83</v>
      </c>
      <c r="VDR52" s="1847"/>
      <c r="VDS52" s="1847">
        <f t="shared" ref="VDS52" si="23870">-VDS51*$C$52</f>
        <v>-7.1202028413960568E+83</v>
      </c>
      <c r="VDT52" s="1847"/>
      <c r="VDU52" s="1847">
        <f t="shared" ref="VDU52" si="23871">-VDU51*$C$52</f>
        <v>-7.2982079124309572E+83</v>
      </c>
      <c r="VDV52" s="1847"/>
      <c r="VDW52" s="1847">
        <f t="shared" ref="VDW52" si="23872">-VDW51*$C$52</f>
        <v>-7.4806631102417309E+83</v>
      </c>
      <c r="VDX52" s="1847"/>
      <c r="VDY52" s="1847">
        <f t="shared" ref="VDY52" si="23873">-VDY51*$C$52</f>
        <v>-7.6676796879977731E+83</v>
      </c>
      <c r="VDZ52" s="1847"/>
      <c r="VEA52" s="1847">
        <f t="shared" ref="VEA52" si="23874">-VEA51*$C$52</f>
        <v>-7.8593716801977167E+83</v>
      </c>
      <c r="VEB52" s="1847"/>
      <c r="VEC52" s="1847">
        <f t="shared" ref="VEC52" si="23875">-VEC51*$C$52</f>
        <v>-8.0558559722026591E+83</v>
      </c>
      <c r="VED52" s="1847"/>
      <c r="VEE52" s="1847">
        <f t="shared" ref="VEE52" si="23876">-VEE51*$C$52</f>
        <v>-8.2572523715077244E+83</v>
      </c>
      <c r="VEF52" s="1847"/>
      <c r="VEG52" s="1847">
        <f t="shared" ref="VEG52" si="23877">-VEG51*$C$52</f>
        <v>-8.4636836807954162E+83</v>
      </c>
      <c r="VEH52" s="1847"/>
      <c r="VEI52" s="1847">
        <f t="shared" ref="VEI52" si="23878">-VEI51*$C$52</f>
        <v>-8.6752757728153012E+83</v>
      </c>
      <c r="VEJ52" s="1847"/>
      <c r="VEK52" s="1847">
        <f t="shared" ref="VEK52" si="23879">-VEK51*$C$52</f>
        <v>-8.8921576671356831E+83</v>
      </c>
      <c r="VEL52" s="1847"/>
      <c r="VEM52" s="1847">
        <f t="shared" ref="VEM52" si="23880">-VEM51*$C$52</f>
        <v>-9.1144616088140747E+83</v>
      </c>
      <c r="VEN52" s="1847"/>
      <c r="VEO52" s="1847">
        <f t="shared" ref="VEO52" si="23881">-VEO51*$C$52</f>
        <v>-9.3423231490344259E+83</v>
      </c>
      <c r="VEP52" s="1847"/>
      <c r="VEQ52" s="1847">
        <f t="shared" ref="VEQ52" si="23882">-VEQ51*$C$52</f>
        <v>-9.5758812277602857E+83</v>
      </c>
      <c r="VER52" s="1847"/>
      <c r="VES52" s="1847">
        <f t="shared" ref="VES52" si="23883">-VES51*$C$52</f>
        <v>-9.8152782584542927E+83</v>
      </c>
      <c r="VET52" s="1847"/>
      <c r="VEU52" s="1847">
        <f t="shared" ref="VEU52" si="23884">-VEU51*$C$52</f>
        <v>-1.0060660214915649E+84</v>
      </c>
      <c r="VEV52" s="1847"/>
      <c r="VEW52" s="1847">
        <f t="shared" ref="VEW52" si="23885">-VEW51*$C$52</f>
        <v>-1.0312176720288539E+84</v>
      </c>
      <c r="VEX52" s="1847"/>
      <c r="VEY52" s="1847">
        <f t="shared" ref="VEY52" si="23886">-VEY51*$C$52</f>
        <v>-1.0569981138295751E+84</v>
      </c>
      <c r="VEZ52" s="1847"/>
      <c r="VFA52" s="1847">
        <f t="shared" ref="VFA52" si="23887">-VFA51*$C$52</f>
        <v>-1.0834230666753145E+84</v>
      </c>
      <c r="VFB52" s="1847"/>
      <c r="VFC52" s="1847">
        <f t="shared" ref="VFC52" si="23888">-VFC51*$C$52</f>
        <v>-1.1105086433421974E+84</v>
      </c>
      <c r="VFD52" s="1847"/>
      <c r="VFE52" s="1847">
        <f t="shared" ref="VFE52" si="23889">-VFE51*$C$52</f>
        <v>-1.1382713594257523E+84</v>
      </c>
      <c r="VFF52" s="1847"/>
      <c r="VFG52" s="1847">
        <f t="shared" ref="VFG52" si="23890">-VFG51*$C$52</f>
        <v>-1.1667281434113959E+84</v>
      </c>
      <c r="VFH52" s="1847"/>
      <c r="VFI52" s="1847">
        <f t="shared" ref="VFI52" si="23891">-VFI51*$C$52</f>
        <v>-1.1958963469966808E+84</v>
      </c>
      <c r="VFJ52" s="1847"/>
      <c r="VFK52" s="1847">
        <f t="shared" ref="VFK52" si="23892">-VFK51*$C$52</f>
        <v>-1.2257937556715978E+84</v>
      </c>
      <c r="VFL52" s="1847"/>
      <c r="VFM52" s="1847">
        <f t="shared" ref="VFM52" si="23893">-VFM51*$C$52</f>
        <v>-1.2564385995633876E+84</v>
      </c>
      <c r="VFN52" s="1847"/>
      <c r="VFO52" s="1847">
        <f t="shared" ref="VFO52" si="23894">-VFO51*$C$52</f>
        <v>-1.2878495645524722E+84</v>
      </c>
      <c r="VFP52" s="1847"/>
      <c r="VFQ52" s="1847">
        <f t="shared" ref="VFQ52" si="23895">-VFQ51*$C$52</f>
        <v>-1.320045803666284E+84</v>
      </c>
      <c r="VFR52" s="1847"/>
      <c r="VFS52" s="1847">
        <f t="shared" ref="VFS52" si="23896">-VFS51*$C$52</f>
        <v>-1.353046948757941E+84</v>
      </c>
      <c r="VFT52" s="1847"/>
      <c r="VFU52" s="1847">
        <f t="shared" ref="VFU52" si="23897">-VFU51*$C$52</f>
        <v>-1.3868731224768895E+84</v>
      </c>
      <c r="VFV52" s="1847"/>
      <c r="VFW52" s="1847">
        <f t="shared" ref="VFW52" si="23898">-VFW51*$C$52</f>
        <v>-1.4215449505388117E+84</v>
      </c>
      <c r="VFX52" s="1847"/>
      <c r="VFY52" s="1847">
        <f t="shared" ref="VFY52" si="23899">-VFY51*$C$52</f>
        <v>-1.4570835743022818E+84</v>
      </c>
      <c r="VFZ52" s="1847"/>
      <c r="VGA52" s="1847">
        <f t="shared" ref="VGA52" si="23900">-VGA51*$C$52</f>
        <v>-1.4935106636598387E+84</v>
      </c>
      <c r="VGB52" s="1847"/>
      <c r="VGC52" s="1847">
        <f t="shared" ref="VGC52" si="23901">-VGC51*$C$52</f>
        <v>-1.5308484302513346E+84</v>
      </c>
      <c r="VGD52" s="1847"/>
      <c r="VGE52" s="1847">
        <f t="shared" ref="VGE52" si="23902">-VGE51*$C$52</f>
        <v>-1.5691196410076178E+84</v>
      </c>
      <c r="VGF52" s="1847"/>
      <c r="VGG52" s="1847">
        <f t="shared" ref="VGG52" si="23903">-VGG51*$C$52</f>
        <v>-1.6083476320328082E+84</v>
      </c>
      <c r="VGH52" s="1847"/>
      <c r="VGI52" s="1847">
        <f t="shared" ref="VGI52" si="23904">-VGI51*$C$52</f>
        <v>-1.6485563228336282E+84</v>
      </c>
      <c r="VGJ52" s="1847"/>
      <c r="VGK52" s="1847">
        <f t="shared" ref="VGK52" si="23905">-VGK51*$C$52</f>
        <v>-1.6897702309044688E+84</v>
      </c>
      <c r="VGL52" s="1847"/>
      <c r="VGM52" s="1847">
        <f t="shared" ref="VGM52" si="23906">-VGM51*$C$52</f>
        <v>-1.7320144866770803E+84</v>
      </c>
      <c r="VGN52" s="1847"/>
      <c r="VGO52" s="1847">
        <f t="shared" ref="VGO52" si="23907">-VGO51*$C$52</f>
        <v>-1.7753148488440073E+84</v>
      </c>
      <c r="VGP52" s="1847"/>
      <c r="VGQ52" s="1847">
        <f t="shared" ref="VGQ52" si="23908">-VGQ51*$C$52</f>
        <v>-1.8196977200651073E+84</v>
      </c>
      <c r="VGR52" s="1847"/>
      <c r="VGS52" s="1847">
        <f t="shared" ref="VGS52" si="23909">-VGS51*$C$52</f>
        <v>-1.8651901630667348E+84</v>
      </c>
      <c r="VGT52" s="1847"/>
      <c r="VGU52" s="1847">
        <f t="shared" ref="VGU52" si="23910">-VGU51*$C$52</f>
        <v>-1.9118199171434029E+84</v>
      </c>
      <c r="VGV52" s="1847"/>
      <c r="VGW52" s="1847">
        <f t="shared" ref="VGW52" si="23911">-VGW51*$C$52</f>
        <v>-1.9596154150719876E+84</v>
      </c>
      <c r="VGX52" s="1847"/>
      <c r="VGY52" s="1847">
        <f t="shared" ref="VGY52" si="23912">-VGY51*$C$52</f>
        <v>-2.008605800448787E+84</v>
      </c>
      <c r="VGZ52" s="1847"/>
      <c r="VHA52" s="1847">
        <f t="shared" ref="VHA52" si="23913">-VHA51*$C$52</f>
        <v>-2.0588209454600067E+84</v>
      </c>
      <c r="VHB52" s="1847"/>
      <c r="VHC52" s="1847">
        <f t="shared" ref="VHC52" si="23914">-VHC51*$C$52</f>
        <v>-2.1102914690965066E+84</v>
      </c>
      <c r="VHD52" s="1847"/>
      <c r="VHE52" s="1847">
        <f t="shared" ref="VHE52" si="23915">-VHE51*$C$52</f>
        <v>-2.1630487558239189E+84</v>
      </c>
      <c r="VHF52" s="1847"/>
      <c r="VHG52" s="1847">
        <f t="shared" ref="VHG52" si="23916">-VHG51*$C$52</f>
        <v>-2.2171249747195166E+84</v>
      </c>
      <c r="VHH52" s="1847"/>
      <c r="VHI52" s="1847">
        <f t="shared" ref="VHI52" si="23917">-VHI51*$C$52</f>
        <v>-2.2725530990875045E+84</v>
      </c>
      <c r="VHJ52" s="1847"/>
      <c r="VHK52" s="1847">
        <f t="shared" ref="VHK52" si="23918">-VHK51*$C$52</f>
        <v>-2.3293669265646917E+84</v>
      </c>
      <c r="VHL52" s="1847"/>
      <c r="VHM52" s="1847">
        <f t="shared" ref="VHM52" si="23919">-VHM51*$C$52</f>
        <v>-2.3876010997288087E+84</v>
      </c>
      <c r="VHN52" s="1847"/>
      <c r="VHO52" s="1847">
        <f t="shared" ref="VHO52" si="23920">-VHO51*$C$52</f>
        <v>-2.4472911272220289E+84</v>
      </c>
      <c r="VHP52" s="1847"/>
      <c r="VHQ52" s="1847">
        <f t="shared" ref="VHQ52" si="23921">-VHQ51*$C$52</f>
        <v>-2.5084734054025793E+84</v>
      </c>
      <c r="VHR52" s="1847"/>
      <c r="VHS52" s="1847">
        <f t="shared" ref="VHS52" si="23922">-VHS51*$C$52</f>
        <v>-2.5711852405376434E+84</v>
      </c>
      <c r="VHT52" s="1847"/>
      <c r="VHU52" s="1847">
        <f t="shared" ref="VHU52" si="23923">-VHU51*$C$52</f>
        <v>-2.6354648715510843E+84</v>
      </c>
      <c r="VHV52" s="1847"/>
      <c r="VHW52" s="1847">
        <f t="shared" ref="VHW52" si="23924">-VHW51*$C$52</f>
        <v>-2.7013514933398612E+84</v>
      </c>
      <c r="VHX52" s="1847"/>
      <c r="VHY52" s="1847">
        <f t="shared" ref="VHY52" si="23925">-VHY51*$C$52</f>
        <v>-2.7688852806733575E+84</v>
      </c>
      <c r="VHZ52" s="1847"/>
      <c r="VIA52" s="1847">
        <f t="shared" ref="VIA52" si="23926">-VIA51*$C$52</f>
        <v>-2.8381074126901912E+84</v>
      </c>
      <c r="VIB52" s="1847"/>
      <c r="VIC52" s="1847">
        <f t="shared" ref="VIC52" si="23927">-VIC51*$C$52</f>
        <v>-2.9090600980074455E+84</v>
      </c>
      <c r="VID52" s="1847"/>
      <c r="VIE52" s="1847">
        <f t="shared" ref="VIE52" si="23928">-VIE51*$C$52</f>
        <v>-2.9817866004576312E+84</v>
      </c>
      <c r="VIF52" s="1847"/>
      <c r="VIG52" s="1847">
        <f t="shared" ref="VIG52" si="23929">-VIG51*$C$52</f>
        <v>-3.0563312654690716E+84</v>
      </c>
      <c r="VIH52" s="1847"/>
      <c r="VII52" s="1847">
        <f t="shared" ref="VII52" si="23930">-VII51*$C$52</f>
        <v>-3.1327395471057982E+84</v>
      </c>
      <c r="VIJ52" s="1847"/>
      <c r="VIK52" s="1847">
        <f t="shared" ref="VIK52" si="23931">-VIK51*$C$52</f>
        <v>-3.2110580357834428E+84</v>
      </c>
      <c r="VIL52" s="1847"/>
      <c r="VIM52" s="1847">
        <f t="shared" ref="VIM52" si="23932">-VIM51*$C$52</f>
        <v>-3.2913344866780284E+84</v>
      </c>
      <c r="VIN52" s="1847"/>
      <c r="VIO52" s="1847">
        <f t="shared" ref="VIO52" si="23933">-VIO51*$C$52</f>
        <v>-3.3736178488449787E+84</v>
      </c>
      <c r="VIP52" s="1847"/>
      <c r="VIQ52" s="1847">
        <f t="shared" ref="VIQ52" si="23934">-VIQ51*$C$52</f>
        <v>-3.4579582950661028E+84</v>
      </c>
      <c r="VIR52" s="1847"/>
      <c r="VIS52" s="1847">
        <f t="shared" ref="VIS52" si="23935">-VIS51*$C$52</f>
        <v>-3.5444072524427551E+84</v>
      </c>
      <c r="VIT52" s="1847"/>
      <c r="VIU52" s="1847">
        <f t="shared" ref="VIU52" si="23936">-VIU51*$C$52</f>
        <v>-3.6330174337538235E+84</v>
      </c>
      <c r="VIV52" s="1847"/>
      <c r="VIW52" s="1847">
        <f t="shared" ref="VIW52" si="23937">-VIW51*$C$52</f>
        <v>-3.7238428695976686E+84</v>
      </c>
      <c r="VIX52" s="1847"/>
      <c r="VIY52" s="1847">
        <f t="shared" ref="VIY52" si="23938">-VIY51*$C$52</f>
        <v>-3.8169389413376102E+84</v>
      </c>
      <c r="VIZ52" s="1847"/>
      <c r="VJA52" s="1847">
        <f t="shared" ref="VJA52" si="23939">-VJA51*$C$52</f>
        <v>-3.9123624148710505E+84</v>
      </c>
      <c r="VJB52" s="1847"/>
      <c r="VJC52" s="1847">
        <f t="shared" ref="VJC52" si="23940">-VJC51*$C$52</f>
        <v>-4.0101714752428265E+84</v>
      </c>
      <c r="VJD52" s="1847"/>
      <c r="VJE52" s="1847">
        <f t="shared" ref="VJE52" si="23941">-VJE51*$C$52</f>
        <v>-4.110425762123897E+84</v>
      </c>
      <c r="VJF52" s="1847"/>
      <c r="VJG52" s="1847">
        <f t="shared" ref="VJG52" si="23942">-VJG51*$C$52</f>
        <v>-4.2131864061769942E+84</v>
      </c>
      <c r="VJH52" s="1847"/>
      <c r="VJI52" s="1847">
        <f t="shared" ref="VJI52" si="23943">-VJI51*$C$52</f>
        <v>-4.3185160663314189E+84</v>
      </c>
      <c r="VJJ52" s="1847"/>
      <c r="VJK52" s="1847">
        <f t="shared" ref="VJK52" si="23944">-VJK51*$C$52</f>
        <v>-4.4264789679897041E+84</v>
      </c>
      <c r="VJL52" s="1847"/>
      <c r="VJM52" s="1847">
        <f t="shared" ref="VJM52" si="23945">-VJM51*$C$52</f>
        <v>-4.5371409421894462E+84</v>
      </c>
      <c r="VJN52" s="1847"/>
      <c r="VJO52" s="1847">
        <f t="shared" ref="VJO52" si="23946">-VJO51*$C$52</f>
        <v>-4.6505694657441816E+84</v>
      </c>
      <c r="VJP52" s="1847"/>
      <c r="VJQ52" s="1847">
        <f t="shared" ref="VJQ52" si="23947">-VJQ51*$C$52</f>
        <v>-4.7668337023877855E+84</v>
      </c>
      <c r="VJR52" s="1847"/>
      <c r="VJS52" s="1847">
        <f t="shared" ref="VJS52" si="23948">-VJS51*$C$52</f>
        <v>-4.8860045449474799E+84</v>
      </c>
      <c r="VJT52" s="1847"/>
      <c r="VJU52" s="1847">
        <f t="shared" ref="VJU52" si="23949">-VJU51*$C$52</f>
        <v>-5.0081546585711661E+84</v>
      </c>
      <c r="VJV52" s="1847"/>
      <c r="VJW52" s="1847">
        <f t="shared" ref="VJW52" si="23950">-VJW51*$C$52</f>
        <v>-5.1333585250354447E+84</v>
      </c>
      <c r="VJX52" s="1847"/>
      <c r="VJY52" s="1847">
        <f t="shared" ref="VJY52" si="23951">-VJY51*$C$52</f>
        <v>-5.2616924881613302E+84</v>
      </c>
      <c r="VJZ52" s="1847"/>
      <c r="VKA52" s="1847">
        <f t="shared" ref="VKA52" si="23952">-VKA51*$C$52</f>
        <v>-5.3932348003653633E+84</v>
      </c>
      <c r="VKB52" s="1847"/>
      <c r="VKC52" s="1847">
        <f t="shared" ref="VKC52" si="23953">-VKC51*$C$52</f>
        <v>-5.5280656703744973E+84</v>
      </c>
      <c r="VKD52" s="1847"/>
      <c r="VKE52" s="1847">
        <f t="shared" ref="VKE52" si="23954">-VKE51*$C$52</f>
        <v>-5.6662673121338592E+84</v>
      </c>
      <c r="VKF52" s="1847"/>
      <c r="VKG52" s="1847">
        <f t="shared" ref="VKG52" si="23955">-VKG51*$C$52</f>
        <v>-5.807923994937205E+84</v>
      </c>
      <c r="VKH52" s="1847"/>
      <c r="VKI52" s="1847">
        <f t="shared" ref="VKI52" si="23956">-VKI51*$C$52</f>
        <v>-5.9531220948106349E+84</v>
      </c>
      <c r="VKJ52" s="1847"/>
      <c r="VKK52" s="1847">
        <f t="shared" ref="VKK52" si="23957">-VKK51*$C$52</f>
        <v>-6.1019501471809002E+84</v>
      </c>
      <c r="VKL52" s="1847"/>
      <c r="VKM52" s="1847">
        <f t="shared" ref="VKM52" si="23958">-VKM51*$C$52</f>
        <v>-6.2544989008604219E+84</v>
      </c>
      <c r="VKN52" s="1847"/>
      <c r="VKO52" s="1847">
        <f t="shared" ref="VKO52" si="23959">-VKO51*$C$52</f>
        <v>-6.4108613733819321E+84</v>
      </c>
      <c r="VKP52" s="1847"/>
      <c r="VKQ52" s="1847">
        <f t="shared" ref="VKQ52" si="23960">-VKQ51*$C$52</f>
        <v>-6.5711329077164797E+84</v>
      </c>
      <c r="VKR52" s="1847"/>
      <c r="VKS52" s="1847">
        <f t="shared" ref="VKS52" si="23961">-VKS51*$C$52</f>
        <v>-6.7354112304093907E+84</v>
      </c>
      <c r="VKT52" s="1847"/>
      <c r="VKU52" s="1847">
        <f t="shared" ref="VKU52" si="23962">-VKU51*$C$52</f>
        <v>-6.9037965111696246E+84</v>
      </c>
      <c r="VKV52" s="1847"/>
      <c r="VKW52" s="1847">
        <f t="shared" ref="VKW52" si="23963">-VKW51*$C$52</f>
        <v>-7.0763914239488644E+84</v>
      </c>
      <c r="VKX52" s="1847"/>
      <c r="VKY52" s="1847">
        <f t="shared" ref="VKY52" si="23964">-VKY51*$C$52</f>
        <v>-7.2533012095475852E+84</v>
      </c>
      <c r="VKZ52" s="1847"/>
      <c r="VLA52" s="1847">
        <f t="shared" ref="VLA52" si="23965">-VLA51*$C$52</f>
        <v>-7.4346337397862745E+84</v>
      </c>
      <c r="VLB52" s="1847"/>
      <c r="VLC52" s="1847">
        <f t="shared" ref="VLC52" si="23966">-VLC51*$C$52</f>
        <v>-7.6204995832809308E+84</v>
      </c>
      <c r="VLD52" s="1847"/>
      <c r="VLE52" s="1847">
        <f t="shared" ref="VLE52" si="23967">-VLE51*$C$52</f>
        <v>-7.8110120728629537E+84</v>
      </c>
      <c r="VLF52" s="1847"/>
      <c r="VLG52" s="1847">
        <f t="shared" ref="VLG52" si="23968">-VLG51*$C$52</f>
        <v>-8.0062873746845264E+84</v>
      </c>
      <c r="VLH52" s="1847"/>
      <c r="VLI52" s="1847">
        <f t="shared" ref="VLI52" si="23969">-VLI51*$C$52</f>
        <v>-8.2064445590516393E+84</v>
      </c>
      <c r="VLJ52" s="1847"/>
      <c r="VLK52" s="1847">
        <f t="shared" ref="VLK52" si="23970">-VLK51*$C$52</f>
        <v>-8.4116056730279296E+84</v>
      </c>
      <c r="VLL52" s="1847"/>
      <c r="VLM52" s="1847">
        <f t="shared" ref="VLM52" si="23971">-VLM51*$C$52</f>
        <v>-8.6218958148536268E+84</v>
      </c>
      <c r="VLN52" s="1847"/>
      <c r="VLO52" s="1847">
        <f t="shared" ref="VLO52" si="23972">-VLO51*$C$52</f>
        <v>-8.8374432102249663E+84</v>
      </c>
      <c r="VLP52" s="1847"/>
      <c r="VLQ52" s="1847">
        <f t="shared" ref="VLQ52" si="23973">-VLQ51*$C$52</f>
        <v>-9.0583792904805896E+84</v>
      </c>
      <c r="VLR52" s="1847"/>
      <c r="VLS52" s="1847">
        <f t="shared" ref="VLS52" si="23974">-VLS51*$C$52</f>
        <v>-9.2848387727426034E+84</v>
      </c>
      <c r="VLT52" s="1847"/>
      <c r="VLU52" s="1847">
        <f t="shared" ref="VLU52" si="23975">-VLU51*$C$52</f>
        <v>-9.516959742061167E+84</v>
      </c>
      <c r="VLV52" s="1847"/>
      <c r="VLW52" s="1847">
        <f t="shared" ref="VLW52" si="23976">-VLW51*$C$52</f>
        <v>-9.7548837356126962E+84</v>
      </c>
      <c r="VLX52" s="1847"/>
      <c r="VLY52" s="1847">
        <f t="shared" ref="VLY52" si="23977">-VLY51*$C$52</f>
        <v>-9.9987558290030123E+84</v>
      </c>
      <c r="VLZ52" s="1847"/>
      <c r="VMA52" s="1847">
        <f t="shared" ref="VMA52" si="23978">-VMA51*$C$52</f>
        <v>-1.0248724724728086E+85</v>
      </c>
      <c r="VMB52" s="1847"/>
      <c r="VMC52" s="1847">
        <f t="shared" ref="VMC52" si="23979">-VMC51*$C$52</f>
        <v>-1.0504942842846287E+85</v>
      </c>
      <c r="VMD52" s="1847"/>
      <c r="VME52" s="1847">
        <f t="shared" ref="VME52" si="23980">-VME51*$C$52</f>
        <v>-1.0767566413917443E+85</v>
      </c>
      <c r="VMF52" s="1847"/>
      <c r="VMG52" s="1847">
        <f t="shared" ref="VMG52" si="23981">-VMG51*$C$52</f>
        <v>-1.1036755574265378E+85</v>
      </c>
      <c r="VMH52" s="1847"/>
      <c r="VMI52" s="1847">
        <f t="shared" ref="VMI52" si="23982">-VMI51*$C$52</f>
        <v>-1.1312674463622011E+85</v>
      </c>
      <c r="VMJ52" s="1847"/>
      <c r="VMK52" s="1847">
        <f t="shared" ref="VMK52" si="23983">-VMK51*$C$52</f>
        <v>-1.1595491325212561E+85</v>
      </c>
      <c r="VML52" s="1847"/>
      <c r="VMM52" s="1847">
        <f t="shared" ref="VMM52" si="23984">-VMM51*$C$52</f>
        <v>-1.1885378608342874E+85</v>
      </c>
      <c r="VMN52" s="1847"/>
      <c r="VMO52" s="1847">
        <f t="shared" ref="VMO52" si="23985">-VMO51*$C$52</f>
        <v>-1.2182513073551445E+85</v>
      </c>
      <c r="VMP52" s="1847"/>
      <c r="VMQ52" s="1847">
        <f t="shared" ref="VMQ52" si="23986">-VMQ51*$C$52</f>
        <v>-1.2487075900390231E+85</v>
      </c>
      <c r="VMR52" s="1847"/>
      <c r="VMS52" s="1847">
        <f t="shared" ref="VMS52" si="23987">-VMS51*$C$52</f>
        <v>-1.2799252797899985E+85</v>
      </c>
      <c r="VMT52" s="1847"/>
      <c r="VMU52" s="1847">
        <f t="shared" ref="VMU52" si="23988">-VMU51*$C$52</f>
        <v>-1.3119234117847484E+85</v>
      </c>
      <c r="VMV52" s="1847"/>
      <c r="VMW52" s="1847">
        <f t="shared" ref="VMW52" si="23989">-VMW51*$C$52</f>
        <v>-1.344721497079367E+85</v>
      </c>
      <c r="VMX52" s="1847"/>
      <c r="VMY52" s="1847">
        <f t="shared" ref="VMY52" si="23990">-VMY51*$C$52</f>
        <v>-1.378339534506351E+85</v>
      </c>
      <c r="VMZ52" s="1847"/>
      <c r="VNA52" s="1847">
        <f t="shared" ref="VNA52" si="23991">-VNA51*$C$52</f>
        <v>-1.4127980228690097E+85</v>
      </c>
      <c r="VNB52" s="1847"/>
      <c r="VNC52" s="1847">
        <f t="shared" ref="VNC52" si="23992">-VNC51*$C$52</f>
        <v>-1.4481179734407348E+85</v>
      </c>
      <c r="VND52" s="1847"/>
      <c r="VNE52" s="1847">
        <f t="shared" ref="VNE52" si="23993">-VNE51*$C$52</f>
        <v>-1.4843209227767529E+85</v>
      </c>
      <c r="VNF52" s="1847"/>
      <c r="VNG52" s="1847">
        <f t="shared" ref="VNG52" si="23994">-VNG51*$C$52</f>
        <v>-1.5214289458461715E+85</v>
      </c>
      <c r="VNH52" s="1847"/>
      <c r="VNI52" s="1847">
        <f t="shared" ref="VNI52" si="23995">-VNI51*$C$52</f>
        <v>-1.5594646694923258E+85</v>
      </c>
      <c r="VNJ52" s="1847"/>
      <c r="VNK52" s="1847">
        <f t="shared" ref="VNK52" si="23996">-VNK51*$C$52</f>
        <v>-1.5984512862296338E+85</v>
      </c>
      <c r="VNL52" s="1847"/>
      <c r="VNM52" s="1847">
        <f t="shared" ref="VNM52" si="23997">-VNM51*$C$52</f>
        <v>-1.6384125683853744E+85</v>
      </c>
      <c r="VNN52" s="1847"/>
      <c r="VNO52" s="1847">
        <f t="shared" ref="VNO52" si="23998">-VNO51*$C$52</f>
        <v>-1.6793728825950086E+85</v>
      </c>
      <c r="VNP52" s="1847"/>
      <c r="VNQ52" s="1847">
        <f t="shared" ref="VNQ52" si="23999">-VNQ51*$C$52</f>
        <v>-1.7213572046598837E+85</v>
      </c>
      <c r="VNR52" s="1847"/>
      <c r="VNS52" s="1847">
        <f t="shared" ref="VNS52" si="24000">-VNS51*$C$52</f>
        <v>-1.7643911347763808E+85</v>
      </c>
      <c r="VNT52" s="1847"/>
      <c r="VNU52" s="1847">
        <f t="shared" ref="VNU52" si="24001">-VNU51*$C$52</f>
        <v>-1.8085009131457902E+85</v>
      </c>
      <c r="VNV52" s="1847"/>
      <c r="VNW52" s="1847">
        <f t="shared" ref="VNW52" si="24002">-VNW51*$C$52</f>
        <v>-1.8537134359744347E+85</v>
      </c>
      <c r="VNX52" s="1847"/>
      <c r="VNY52" s="1847">
        <f t="shared" ref="VNY52" si="24003">-VNY51*$C$52</f>
        <v>-1.9000562718737955E+85</v>
      </c>
      <c r="VNZ52" s="1847"/>
      <c r="VOA52" s="1847">
        <f t="shared" ref="VOA52" si="24004">-VOA51*$C$52</f>
        <v>-1.9475576786706403E+85</v>
      </c>
      <c r="VOB52" s="1847"/>
      <c r="VOC52" s="1847">
        <f t="shared" ref="VOC52" si="24005">-VOC51*$C$52</f>
        <v>-1.9962466206374062E+85</v>
      </c>
      <c r="VOD52" s="1847"/>
      <c r="VOE52" s="1847">
        <f t="shared" ref="VOE52" si="24006">-VOE51*$C$52</f>
        <v>-2.0461527861533412E+85</v>
      </c>
      <c r="VOF52" s="1847"/>
      <c r="VOG52" s="1847">
        <f t="shared" ref="VOG52" si="24007">-VOG51*$C$52</f>
        <v>-2.0973066058071746E+85</v>
      </c>
      <c r="VOH52" s="1847"/>
      <c r="VOI52" s="1847">
        <f t="shared" ref="VOI52" si="24008">-VOI51*$C$52</f>
        <v>-2.1497392709523537E+85</v>
      </c>
      <c r="VOJ52" s="1847"/>
      <c r="VOK52" s="1847">
        <f t="shared" ref="VOK52" si="24009">-VOK51*$C$52</f>
        <v>-2.2034827527261624E+85</v>
      </c>
      <c r="VOL52" s="1847"/>
      <c r="VOM52" s="1847">
        <f t="shared" ref="VOM52" si="24010">-VOM51*$C$52</f>
        <v>-2.2585698215443164E+85</v>
      </c>
      <c r="VON52" s="1847"/>
      <c r="VOO52" s="1847">
        <f t="shared" ref="VOO52" si="24011">-VOO51*$C$52</f>
        <v>-2.3150340670829239E+85</v>
      </c>
      <c r="VOP52" s="1847"/>
      <c r="VOQ52" s="1847">
        <f t="shared" ref="VOQ52" si="24012">-VOQ51*$C$52</f>
        <v>-2.3729099187599968E+85</v>
      </c>
      <c r="VOR52" s="1847"/>
      <c r="VOS52" s="1847">
        <f t="shared" ref="VOS52" si="24013">-VOS51*$C$52</f>
        <v>-2.4322326667289966E+85</v>
      </c>
      <c r="VOT52" s="1847"/>
      <c r="VOU52" s="1847">
        <f t="shared" ref="VOU52" si="24014">-VOU51*$C$52</f>
        <v>-2.4930384833972214E+85</v>
      </c>
      <c r="VOV52" s="1847"/>
      <c r="VOW52" s="1847">
        <f t="shared" ref="VOW52" si="24015">-VOW51*$C$52</f>
        <v>-2.5553644454821517E+85</v>
      </c>
      <c r="VOX52" s="1847"/>
      <c r="VOY52" s="1847">
        <f t="shared" ref="VOY52" si="24016">-VOY51*$C$52</f>
        <v>-2.6192485566192052E+85</v>
      </c>
      <c r="VOZ52" s="1847"/>
      <c r="VPA52" s="1847">
        <f t="shared" ref="VPA52" si="24017">-VPA51*$C$52</f>
        <v>-2.684729770534685E+85</v>
      </c>
      <c r="VPB52" s="1847"/>
      <c r="VPC52" s="1847">
        <f t="shared" ref="VPC52" si="24018">-VPC51*$C$52</f>
        <v>-2.751848014798052E+85</v>
      </c>
      <c r="VPD52" s="1847"/>
      <c r="VPE52" s="1847">
        <f t="shared" ref="VPE52" si="24019">-VPE51*$C$52</f>
        <v>-2.8206442151680032E+85</v>
      </c>
      <c r="VPF52" s="1847"/>
      <c r="VPG52" s="1847">
        <f t="shared" ref="VPG52" si="24020">-VPG51*$C$52</f>
        <v>-2.891160320547203E+85</v>
      </c>
      <c r="VPH52" s="1847"/>
      <c r="VPI52" s="1847">
        <f t="shared" ref="VPI52" si="24021">-VPI51*$C$52</f>
        <v>-2.9634393285608827E+85</v>
      </c>
      <c r="VPJ52" s="1847"/>
      <c r="VPK52" s="1847">
        <f t="shared" ref="VPK52" si="24022">-VPK51*$C$52</f>
        <v>-3.0375253117749046E+85</v>
      </c>
      <c r="VPL52" s="1847"/>
      <c r="VPM52" s="1847">
        <f t="shared" ref="VPM52" si="24023">-VPM51*$C$52</f>
        <v>-3.1134634445692766E+85</v>
      </c>
      <c r="VPN52" s="1847"/>
      <c r="VPO52" s="1847">
        <f t="shared" ref="VPO52" si="24024">-VPO51*$C$52</f>
        <v>-3.1913000306835086E+85</v>
      </c>
      <c r="VPP52" s="1847"/>
      <c r="VPQ52" s="1847">
        <f t="shared" ref="VPQ52" si="24025">-VPQ51*$C$52</f>
        <v>-3.2710825314505957E+85</v>
      </c>
      <c r="VPR52" s="1847"/>
      <c r="VPS52" s="1847">
        <f t="shared" ref="VPS52" si="24026">-VPS51*$C$52</f>
        <v>-3.3528595947368601E+85</v>
      </c>
      <c r="VPT52" s="1847"/>
      <c r="VPU52" s="1847">
        <f t="shared" ref="VPU52" si="24027">-VPU51*$C$52</f>
        <v>-3.4366810846052817E+85</v>
      </c>
      <c r="VPV52" s="1847"/>
      <c r="VPW52" s="1847">
        <f t="shared" ref="VPW52" si="24028">-VPW51*$C$52</f>
        <v>-3.5225981117204136E+85</v>
      </c>
      <c r="VPX52" s="1847"/>
      <c r="VPY52" s="1847">
        <f t="shared" ref="VPY52" si="24029">-VPY51*$C$52</f>
        <v>-3.6106630645134238E+85</v>
      </c>
      <c r="VPZ52" s="1847"/>
      <c r="VQA52" s="1847">
        <f t="shared" ref="VQA52" si="24030">-VQA51*$C$52</f>
        <v>-3.7009296411262593E+85</v>
      </c>
      <c r="VQB52" s="1847"/>
      <c r="VQC52" s="1847">
        <f t="shared" ref="VQC52" si="24031">-VQC51*$C$52</f>
        <v>-3.7934528821544151E+85</v>
      </c>
      <c r="VQD52" s="1847"/>
      <c r="VQE52" s="1847">
        <f t="shared" ref="VQE52" si="24032">-VQE51*$C$52</f>
        <v>-3.8882892042082752E+85</v>
      </c>
      <c r="VQF52" s="1847"/>
      <c r="VQG52" s="1847">
        <f t="shared" ref="VQG52" si="24033">-VQG51*$C$52</f>
        <v>-3.9854964343134816E+85</v>
      </c>
      <c r="VQH52" s="1847"/>
      <c r="VQI52" s="1847">
        <f t="shared" ref="VQI52" si="24034">-VQI51*$C$52</f>
        <v>-4.0851338451713185E+85</v>
      </c>
      <c r="VQJ52" s="1847"/>
      <c r="VQK52" s="1847">
        <f t="shared" ref="VQK52" si="24035">-VQK51*$C$52</f>
        <v>-4.1872621913006013E+85</v>
      </c>
      <c r="VQL52" s="1847"/>
      <c r="VQM52" s="1847">
        <f t="shared" ref="VQM52" si="24036">-VQM51*$C$52</f>
        <v>-4.2919437460831158E+85</v>
      </c>
      <c r="VQN52" s="1847"/>
      <c r="VQO52" s="1847">
        <f t="shared" ref="VQO52" si="24037">-VQO51*$C$52</f>
        <v>-4.3992423397351936E+85</v>
      </c>
      <c r="VQP52" s="1847"/>
      <c r="VQQ52" s="1847">
        <f t="shared" ref="VQQ52" si="24038">-VQQ51*$C$52</f>
        <v>-4.509223398228573E+85</v>
      </c>
      <c r="VQR52" s="1847"/>
      <c r="VQS52" s="1847">
        <f t="shared" ref="VQS52" si="24039">-VQS51*$C$52</f>
        <v>-4.6219539831842869E+85</v>
      </c>
      <c r="VQT52" s="1847"/>
      <c r="VQU52" s="1847">
        <f t="shared" ref="VQU52" si="24040">-VQU51*$C$52</f>
        <v>-4.7375028327638934E+85</v>
      </c>
      <c r="VQV52" s="1847"/>
      <c r="VQW52" s="1847">
        <f t="shared" ref="VQW52" si="24041">-VQW51*$C$52</f>
        <v>-4.85594040358299E+85</v>
      </c>
      <c r="VQX52" s="1847"/>
      <c r="VQY52" s="1847">
        <f t="shared" ref="VQY52" si="24042">-VQY51*$C$52</f>
        <v>-4.9773389136725646E+85</v>
      </c>
      <c r="VQZ52" s="1847"/>
      <c r="VRA52" s="1847">
        <f t="shared" ref="VRA52" si="24043">-VRA51*$C$52</f>
        <v>-5.1017723865143781E+85</v>
      </c>
      <c r="VRB52" s="1847"/>
      <c r="VRC52" s="1847">
        <f t="shared" ref="VRC52" si="24044">-VRC51*$C$52</f>
        <v>-5.2293166961772373E+85</v>
      </c>
      <c r="VRD52" s="1847"/>
      <c r="VRE52" s="1847">
        <f t="shared" ref="VRE52" si="24045">-VRE51*$C$52</f>
        <v>-5.3600496135816677E+85</v>
      </c>
      <c r="VRF52" s="1847"/>
      <c r="VRG52" s="1847">
        <f t="shared" ref="VRG52" si="24046">-VRG51*$C$52</f>
        <v>-5.4940508539212088E+85</v>
      </c>
      <c r="VRH52" s="1847"/>
      <c r="VRI52" s="1847">
        <f t="shared" ref="VRI52" si="24047">-VRI51*$C$52</f>
        <v>-5.6314021252692389E+85</v>
      </c>
      <c r="VRJ52" s="1847"/>
      <c r="VRK52" s="1847">
        <f t="shared" ref="VRK52" si="24048">-VRK51*$C$52</f>
        <v>-5.7721871784009693E+85</v>
      </c>
      <c r="VRL52" s="1847"/>
      <c r="VRM52" s="1847">
        <f t="shared" ref="VRM52" si="24049">-VRM51*$C$52</f>
        <v>-5.916491857860993E+85</v>
      </c>
      <c r="VRN52" s="1847"/>
      <c r="VRO52" s="1847">
        <f t="shared" ref="VRO52" si="24050">-VRO51*$C$52</f>
        <v>-6.0644041543075175E+85</v>
      </c>
      <c r="VRP52" s="1847"/>
      <c r="VRQ52" s="1847">
        <f t="shared" ref="VRQ52" si="24051">-VRQ51*$C$52</f>
        <v>-6.216014258165205E+85</v>
      </c>
      <c r="VRR52" s="1847"/>
      <c r="VRS52" s="1847">
        <f t="shared" ref="VRS52" si="24052">-VRS51*$C$52</f>
        <v>-6.3714146146193339E+85</v>
      </c>
      <c r="VRT52" s="1847"/>
      <c r="VRU52" s="1847">
        <f t="shared" ref="VRU52" si="24053">-VRU51*$C$52</f>
        <v>-6.5306999799848171E+85</v>
      </c>
      <c r="VRV52" s="1847"/>
      <c r="VRW52" s="1847">
        <f t="shared" ref="VRW52" si="24054">-VRW51*$C$52</f>
        <v>-6.6939674794844374E+85</v>
      </c>
      <c r="VRX52" s="1847"/>
      <c r="VRY52" s="1847">
        <f t="shared" ref="VRY52" si="24055">-VRY51*$C$52</f>
        <v>-6.8613166664715481E+85</v>
      </c>
      <c r="VRZ52" s="1847"/>
      <c r="VSA52" s="1847">
        <f t="shared" ref="VSA52" si="24056">-VSA51*$C$52</f>
        <v>-7.0328495831333356E+85</v>
      </c>
      <c r="VSB52" s="1847"/>
      <c r="VSC52" s="1847">
        <f t="shared" ref="VSC52" si="24057">-VSC51*$C$52</f>
        <v>-7.2086708227116684E+85</v>
      </c>
      <c r="VSD52" s="1847"/>
      <c r="VSE52" s="1847">
        <f t="shared" ref="VSE52" si="24058">-VSE51*$C$52</f>
        <v>-7.3888875932794598E+85</v>
      </c>
      <c r="VSF52" s="1847"/>
      <c r="VSG52" s="1847">
        <f t="shared" ref="VSG52" si="24059">-VSG51*$C$52</f>
        <v>-7.5736097831114461E+85</v>
      </c>
      <c r="VSH52" s="1847"/>
      <c r="VSI52" s="1847">
        <f t="shared" ref="VSI52" si="24060">-VSI51*$C$52</f>
        <v>-7.7629500276892319E+85</v>
      </c>
      <c r="VSJ52" s="1847"/>
      <c r="VSK52" s="1847">
        <f t="shared" ref="VSK52" si="24061">-VSK51*$C$52</f>
        <v>-7.9570237783814624E+85</v>
      </c>
      <c r="VSL52" s="1847"/>
      <c r="VSM52" s="1847">
        <f t="shared" ref="VSM52" si="24062">-VSM51*$C$52</f>
        <v>-8.1559493728409984E+85</v>
      </c>
      <c r="VSN52" s="1847"/>
      <c r="VSO52" s="1847">
        <f t="shared" ref="VSO52" si="24063">-VSO51*$C$52</f>
        <v>-8.3598481071620232E+85</v>
      </c>
      <c r="VSP52" s="1847"/>
      <c r="VSQ52" s="1847">
        <f t="shared" ref="VSQ52" si="24064">-VSQ51*$C$52</f>
        <v>-8.5688443098410731E+85</v>
      </c>
      <c r="VSR52" s="1847"/>
      <c r="VSS52" s="1847">
        <f t="shared" ref="VSS52" si="24065">-VSS51*$C$52</f>
        <v>-8.7830654175870996E+85</v>
      </c>
      <c r="VST52" s="1847"/>
      <c r="VSU52" s="1847">
        <f t="shared" ref="VSU52" si="24066">-VSU51*$C$52</f>
        <v>-9.002642053026776E+85</v>
      </c>
      <c r="VSV52" s="1847"/>
      <c r="VSW52" s="1847">
        <f t="shared" ref="VSW52" si="24067">-VSW51*$C$52</f>
        <v>-9.227708104352445E+85</v>
      </c>
      <c r="VSX52" s="1847"/>
      <c r="VSY52" s="1847">
        <f t="shared" ref="VSY52" si="24068">-VSY51*$C$52</f>
        <v>-9.4584008069612558E+85</v>
      </c>
      <c r="VSZ52" s="1847"/>
      <c r="VTA52" s="1847">
        <f t="shared" ref="VTA52" si="24069">-VTA51*$C$52</f>
        <v>-9.6948608271352865E+85</v>
      </c>
      <c r="VTB52" s="1847"/>
      <c r="VTC52" s="1847">
        <f t="shared" ref="VTC52" si="24070">-VTC51*$C$52</f>
        <v>-9.9372323478136683E+85</v>
      </c>
      <c r="VTD52" s="1847"/>
      <c r="VTE52" s="1847">
        <f t="shared" ref="VTE52" si="24071">-VTE51*$C$52</f>
        <v>-1.0185663156509009E+86</v>
      </c>
      <c r="VTF52" s="1847"/>
      <c r="VTG52" s="1847">
        <f t="shared" ref="VTG52" si="24072">-VTG51*$C$52</f>
        <v>-1.0440304735421734E+86</v>
      </c>
      <c r="VTH52" s="1847"/>
      <c r="VTI52" s="1847">
        <f t="shared" ref="VTI52" si="24073">-VTI51*$C$52</f>
        <v>-1.0701312353807276E+86</v>
      </c>
      <c r="VTJ52" s="1847"/>
      <c r="VTK52" s="1847">
        <f t="shared" ref="VTK52" si="24074">-VTK51*$C$52</f>
        <v>-1.0968845162652457E+86</v>
      </c>
      <c r="VTL52" s="1847"/>
      <c r="VTM52" s="1847">
        <f t="shared" ref="VTM52" si="24075">-VTM51*$C$52</f>
        <v>-1.1243066291718767E+86</v>
      </c>
      <c r="VTN52" s="1847"/>
      <c r="VTO52" s="1847">
        <f t="shared" ref="VTO52" si="24076">-VTO51*$C$52</f>
        <v>-1.1524142949011735E+86</v>
      </c>
      <c r="VTP52" s="1847"/>
      <c r="VTQ52" s="1847">
        <f t="shared" ref="VTQ52" si="24077">-VTQ51*$C$52</f>
        <v>-1.1812246522737027E+86</v>
      </c>
      <c r="VTR52" s="1847"/>
      <c r="VTS52" s="1847">
        <f t="shared" ref="VTS52" si="24078">-VTS51*$C$52</f>
        <v>-1.2107552685805452E+86</v>
      </c>
      <c r="VTT52" s="1847"/>
      <c r="VTU52" s="1847">
        <f t="shared" ref="VTU52" si="24079">-VTU51*$C$52</f>
        <v>-1.2410241502950586E+86</v>
      </c>
      <c r="VTV52" s="1847"/>
      <c r="VTW52" s="1847">
        <f t="shared" ref="VTW52" si="24080">-VTW51*$C$52</f>
        <v>-1.2720497540524349E+86</v>
      </c>
      <c r="VTX52" s="1847"/>
      <c r="VTY52" s="1847">
        <f t="shared" ref="VTY52" si="24081">-VTY51*$C$52</f>
        <v>-1.3038509979037458E+86</v>
      </c>
      <c r="VTZ52" s="1847"/>
      <c r="VUA52" s="1847">
        <f t="shared" ref="VUA52" si="24082">-VUA51*$C$52</f>
        <v>-1.3364472728513392E+86</v>
      </c>
      <c r="VUB52" s="1847"/>
      <c r="VUC52" s="1847">
        <f t="shared" ref="VUC52" si="24083">-VUC51*$C$52</f>
        <v>-1.3698584546726225E+86</v>
      </c>
      <c r="VUD52" s="1847"/>
      <c r="VUE52" s="1847">
        <f t="shared" ref="VUE52" si="24084">-VUE51*$C$52</f>
        <v>-1.4041049160394379E+86</v>
      </c>
      <c r="VUF52" s="1847"/>
      <c r="VUG52" s="1847">
        <f t="shared" ref="VUG52" si="24085">-VUG51*$C$52</f>
        <v>-1.4392075389404236E+86</v>
      </c>
      <c r="VUH52" s="1847"/>
      <c r="VUI52" s="1847">
        <f t="shared" ref="VUI52" si="24086">-VUI51*$C$52</f>
        <v>-1.475187727413934E+86</v>
      </c>
      <c r="VUJ52" s="1847"/>
      <c r="VUK52" s="1847">
        <f t="shared" ref="VUK52" si="24087">-VUK51*$C$52</f>
        <v>-1.5120674205992821E+86</v>
      </c>
      <c r="VUL52" s="1847"/>
      <c r="VUM52" s="1847">
        <f t="shared" ref="VUM52" si="24088">-VUM51*$C$52</f>
        <v>-1.5498691061142639E+86</v>
      </c>
      <c r="VUN52" s="1847"/>
      <c r="VUO52" s="1847">
        <f t="shared" ref="VUO52" si="24089">-VUO51*$C$52</f>
        <v>-1.5886158337671202E+86</v>
      </c>
      <c r="VUP52" s="1847"/>
      <c r="VUQ52" s="1847">
        <f t="shared" ref="VUQ52" si="24090">-VUQ51*$C$52</f>
        <v>-1.6283312296112981E+86</v>
      </c>
      <c r="VUR52" s="1847"/>
      <c r="VUS52" s="1847">
        <f t="shared" ref="VUS52" si="24091">-VUS51*$C$52</f>
        <v>-1.6690395103515805E+86</v>
      </c>
      <c r="VUT52" s="1847"/>
      <c r="VUU52" s="1847">
        <f t="shared" ref="VUU52" si="24092">-VUU51*$C$52</f>
        <v>-1.7107654981103698E+86</v>
      </c>
      <c r="VUV52" s="1847"/>
      <c r="VUW52" s="1847">
        <f t="shared" ref="VUW52" si="24093">-VUW51*$C$52</f>
        <v>-1.7535346355631289E+86</v>
      </c>
      <c r="VUX52" s="1847"/>
      <c r="VUY52" s="1847">
        <f t="shared" ref="VUY52" si="24094">-VUY51*$C$52</f>
        <v>-1.797373001452207E+86</v>
      </c>
      <c r="VUZ52" s="1847"/>
      <c r="VVA52" s="1847">
        <f t="shared" ref="VVA52" si="24095">-VVA51*$C$52</f>
        <v>-1.8423073264885121E+86</v>
      </c>
      <c r="VVB52" s="1847"/>
      <c r="VVC52" s="1847">
        <f t="shared" ref="VVC52" si="24096">-VVC51*$C$52</f>
        <v>-1.8883650096507246E+86</v>
      </c>
      <c r="VVD52" s="1847"/>
      <c r="VVE52" s="1847">
        <f t="shared" ref="VVE52" si="24097">-VVE51*$C$52</f>
        <v>-1.9355741348919926E+86</v>
      </c>
      <c r="VVF52" s="1847"/>
      <c r="VVG52" s="1847">
        <f t="shared" ref="VVG52" si="24098">-VVG51*$C$52</f>
        <v>-1.9839634882642923E+86</v>
      </c>
      <c r="VVH52" s="1847"/>
      <c r="VVI52" s="1847">
        <f t="shared" ref="VVI52" si="24099">-VVI51*$C$52</f>
        <v>-2.0335625754708996E+86</v>
      </c>
      <c r="VVJ52" s="1847"/>
      <c r="VVK52" s="1847">
        <f t="shared" ref="VVK52" si="24100">-VVK51*$C$52</f>
        <v>-2.0844016398576718E+86</v>
      </c>
      <c r="VVL52" s="1847"/>
      <c r="VVM52" s="1847">
        <f t="shared" ref="VVM52" si="24101">-VVM51*$C$52</f>
        <v>-2.1365116808541133E+86</v>
      </c>
      <c r="VVN52" s="1847"/>
      <c r="VVO52" s="1847">
        <f t="shared" ref="VVO52" si="24102">-VVO51*$C$52</f>
        <v>-2.1899244728754659E+86</v>
      </c>
      <c r="VVP52" s="1847"/>
      <c r="VVQ52" s="1847">
        <f t="shared" ref="VVQ52" si="24103">-VVQ51*$C$52</f>
        <v>-2.2446725846973523E+86</v>
      </c>
      <c r="VVR52" s="1847"/>
      <c r="VVS52" s="1847">
        <f t="shared" ref="VVS52" si="24104">-VVS51*$C$52</f>
        <v>-2.3007893993147859E+86</v>
      </c>
      <c r="VVT52" s="1847"/>
      <c r="VVU52" s="1847">
        <f t="shared" ref="VVU52" si="24105">-VVU51*$C$52</f>
        <v>-2.3583091342976553E+86</v>
      </c>
      <c r="VVV52" s="1847"/>
      <c r="VVW52" s="1847">
        <f t="shared" ref="VVW52" si="24106">-VVW51*$C$52</f>
        <v>-2.4172668626550964E+86</v>
      </c>
      <c r="VVX52" s="1847"/>
      <c r="VVY52" s="1847">
        <f t="shared" ref="VVY52" si="24107">-VVY51*$C$52</f>
        <v>-2.4776985342214737E+86</v>
      </c>
      <c r="VVZ52" s="1847"/>
      <c r="VWA52" s="1847">
        <f t="shared" ref="VWA52" si="24108">-VWA51*$C$52</f>
        <v>-2.5396409975770105E+86</v>
      </c>
      <c r="VWB52" s="1847"/>
      <c r="VWC52" s="1847">
        <f t="shared" ref="VWC52" si="24109">-VWC51*$C$52</f>
        <v>-2.6031320225164354E+86</v>
      </c>
      <c r="VWD52" s="1847"/>
      <c r="VWE52" s="1847">
        <f t="shared" ref="VWE52" si="24110">-VWE51*$C$52</f>
        <v>-2.6682103230793458E+86</v>
      </c>
      <c r="VWF52" s="1847"/>
      <c r="VWG52" s="1847">
        <f t="shared" ref="VWG52" si="24111">-VWG51*$C$52</f>
        <v>-2.7349155811563292E+86</v>
      </c>
      <c r="VWH52" s="1847"/>
      <c r="VWI52" s="1847">
        <f t="shared" ref="VWI52" si="24112">-VWI51*$C$52</f>
        <v>-2.803288470685237E+86</v>
      </c>
      <c r="VWJ52" s="1847"/>
      <c r="VWK52" s="1847">
        <f t="shared" ref="VWK52" si="24113">-VWK51*$C$52</f>
        <v>-2.8733706824523678E+86</v>
      </c>
      <c r="VWL52" s="1847"/>
      <c r="VWM52" s="1847">
        <f t="shared" ref="VWM52" si="24114">-VWM51*$C$52</f>
        <v>-2.9452049495136766E+86</v>
      </c>
      <c r="VWN52" s="1847"/>
      <c r="VWO52" s="1847">
        <f t="shared" ref="VWO52" si="24115">-VWO51*$C$52</f>
        <v>-3.0188350732515183E+86</v>
      </c>
      <c r="VWP52" s="1847"/>
      <c r="VWQ52" s="1847">
        <f t="shared" ref="VWQ52" si="24116">-VWQ51*$C$52</f>
        <v>-3.094305950082806E+86</v>
      </c>
      <c r="VWR52" s="1847"/>
      <c r="VWS52" s="1847">
        <f t="shared" ref="VWS52" si="24117">-VWS51*$C$52</f>
        <v>-3.171663598834876E+86</v>
      </c>
      <c r="VWT52" s="1847"/>
      <c r="VWU52" s="1847">
        <f t="shared" ref="VWU52" si="24118">-VWU51*$C$52</f>
        <v>-3.2509551888057478E+86</v>
      </c>
      <c r="VWV52" s="1847"/>
      <c r="VWW52" s="1847">
        <f t="shared" ref="VWW52" si="24119">-VWW51*$C$52</f>
        <v>-3.3322290685258911E+86</v>
      </c>
      <c r="VWX52" s="1847"/>
      <c r="VWY52" s="1847">
        <f t="shared" ref="VWY52" si="24120">-VWY51*$C$52</f>
        <v>-3.415534795239038E+86</v>
      </c>
      <c r="VWZ52" s="1847"/>
      <c r="VXA52" s="1847">
        <f t="shared" ref="VXA52" si="24121">-VXA51*$C$52</f>
        <v>-3.5009231651200138E+86</v>
      </c>
      <c r="VXB52" s="1847"/>
      <c r="VXC52" s="1847">
        <f t="shared" ref="VXC52" si="24122">-VXC51*$C$52</f>
        <v>-3.5884462442480139E+86</v>
      </c>
      <c r="VXD52" s="1847"/>
      <c r="VXE52" s="1847">
        <f t="shared" ref="VXE52" si="24123">-VXE51*$C$52</f>
        <v>-3.6781574003542141E+86</v>
      </c>
      <c r="VXF52" s="1847"/>
      <c r="VXG52" s="1847">
        <f t="shared" ref="VXG52" si="24124">-VXG51*$C$52</f>
        <v>-3.7701113353630692E+86</v>
      </c>
      <c r="VXH52" s="1847"/>
      <c r="VXI52" s="1847">
        <f t="shared" ref="VXI52" si="24125">-VXI51*$C$52</f>
        <v>-3.8643641187471454E+86</v>
      </c>
      <c r="VXJ52" s="1847"/>
      <c r="VXK52" s="1847">
        <f t="shared" ref="VXK52" si="24126">-VXK51*$C$52</f>
        <v>-3.9609732217158236E+86</v>
      </c>
      <c r="VXL52" s="1847"/>
      <c r="VXM52" s="1847">
        <f t="shared" ref="VXM52" si="24127">-VXM51*$C$52</f>
        <v>-4.0599975522587186E+86</v>
      </c>
      <c r="VXN52" s="1847"/>
      <c r="VXO52" s="1847">
        <f t="shared" ref="VXO52" si="24128">-VXO51*$C$52</f>
        <v>-4.1614974910651862E+86</v>
      </c>
      <c r="VXP52" s="1847"/>
      <c r="VXQ52" s="1847">
        <f t="shared" ref="VXQ52" si="24129">-VXQ51*$C$52</f>
        <v>-4.2655349283418157E+86</v>
      </c>
      <c r="VXR52" s="1847"/>
      <c r="VXS52" s="1847">
        <f t="shared" ref="VXS52" si="24130">-VXS51*$C$52</f>
        <v>-4.3721733015503606E+86</v>
      </c>
      <c r="VXT52" s="1847"/>
      <c r="VXU52" s="1847">
        <f t="shared" ref="VXU52" si="24131">-VXU51*$C$52</f>
        <v>-4.4814776340891193E+86</v>
      </c>
      <c r="VXV52" s="1847"/>
      <c r="VXW52" s="1847">
        <f t="shared" ref="VXW52" si="24132">-VXW51*$C$52</f>
        <v>-4.5935145749413471E+86</v>
      </c>
      <c r="VXX52" s="1847"/>
      <c r="VXY52" s="1847">
        <f t="shared" ref="VXY52" si="24133">-VXY51*$C$52</f>
        <v>-4.7083524393148804E+86</v>
      </c>
      <c r="VXZ52" s="1847"/>
      <c r="VYA52" s="1847">
        <f t="shared" ref="VYA52" si="24134">-VYA51*$C$52</f>
        <v>-4.8260612502977522E+86</v>
      </c>
      <c r="VYB52" s="1847"/>
      <c r="VYC52" s="1847">
        <f t="shared" ref="VYC52" si="24135">-VYC51*$C$52</f>
        <v>-4.9467127815551953E+86</v>
      </c>
      <c r="VYD52" s="1847"/>
      <c r="VYE52" s="1847">
        <f t="shared" ref="VYE52" si="24136">-VYE51*$C$52</f>
        <v>-5.0703806010940744E+86</v>
      </c>
      <c r="VYF52" s="1847"/>
      <c r="VYG52" s="1847">
        <f t="shared" ref="VYG52" si="24137">-VYG51*$C$52</f>
        <v>-5.1971401161214262E+86</v>
      </c>
      <c r="VYH52" s="1847"/>
      <c r="VYI52" s="1847">
        <f t="shared" ref="VYI52" si="24138">-VYI51*$C$52</f>
        <v>-5.3270686190244612E+86</v>
      </c>
      <c r="VYJ52" s="1847"/>
      <c r="VYK52" s="1847">
        <f t="shared" ref="VYK52" si="24139">-VYK51*$C$52</f>
        <v>-5.4602453345000724E+86</v>
      </c>
      <c r="VYL52" s="1847"/>
      <c r="VYM52" s="1847">
        <f t="shared" ref="VYM52" si="24140">-VYM51*$C$52</f>
        <v>-5.5967514678625735E+86</v>
      </c>
      <c r="VYN52" s="1847"/>
      <c r="VYO52" s="1847">
        <f t="shared" ref="VYO52" si="24141">-VYO51*$C$52</f>
        <v>-5.7366702545591373E+86</v>
      </c>
      <c r="VYP52" s="1847"/>
      <c r="VYQ52" s="1847">
        <f t="shared" ref="VYQ52" si="24142">-VYQ51*$C$52</f>
        <v>-5.8800870109231149E+86</v>
      </c>
      <c r="VYR52" s="1847"/>
      <c r="VYS52" s="1847">
        <f t="shared" ref="VYS52" si="24143">-VYS51*$C$52</f>
        <v>-6.0270891861961918E+86</v>
      </c>
      <c r="VYT52" s="1847"/>
      <c r="VYU52" s="1847">
        <f t="shared" ref="VYU52" si="24144">-VYU51*$C$52</f>
        <v>-6.1777664158510956E+86</v>
      </c>
      <c r="VYV52" s="1847"/>
      <c r="VYW52" s="1847">
        <f t="shared" ref="VYW52" si="24145">-VYW51*$C$52</f>
        <v>-6.3322105762473723E+86</v>
      </c>
      <c r="VYX52" s="1847"/>
      <c r="VYY52" s="1847">
        <f t="shared" ref="VYY52" si="24146">-VYY51*$C$52</f>
        <v>-6.4905158406535562E+86</v>
      </c>
      <c r="VYZ52" s="1847"/>
      <c r="VZA52" s="1847">
        <f t="shared" ref="VZA52" si="24147">-VZA51*$C$52</f>
        <v>-6.6527787366698946E+86</v>
      </c>
      <c r="VZB52" s="1847"/>
      <c r="VZC52" s="1847">
        <f t="shared" ref="VZC52" si="24148">-VZC51*$C$52</f>
        <v>-6.8190982050866409E+86</v>
      </c>
      <c r="VZD52" s="1847"/>
      <c r="VZE52" s="1847">
        <f t="shared" ref="VZE52" si="24149">-VZE51*$C$52</f>
        <v>-6.9895756602138061E+86</v>
      </c>
      <c r="VZF52" s="1847"/>
      <c r="VZG52" s="1847">
        <f t="shared" ref="VZG52" si="24150">-VZG51*$C$52</f>
        <v>-7.1643150517191508E+86</v>
      </c>
      <c r="VZH52" s="1847"/>
      <c r="VZI52" s="1847">
        <f t="shared" ref="VZI52" si="24151">-VZI51*$C$52</f>
        <v>-7.3434229280121284E+86</v>
      </c>
      <c r="VZJ52" s="1847"/>
      <c r="VZK52" s="1847">
        <f t="shared" ref="VZK52" si="24152">-VZK51*$C$52</f>
        <v>-7.527008501212431E+86</v>
      </c>
      <c r="VZL52" s="1847"/>
      <c r="VZM52" s="1847">
        <f t="shared" ref="VZM52" si="24153">-VZM51*$C$52</f>
        <v>-7.7151837137427412E+86</v>
      </c>
      <c r="VZN52" s="1847"/>
      <c r="VZO52" s="1847">
        <f t="shared" ref="VZO52" si="24154">-VZO51*$C$52</f>
        <v>-7.9080633065863088E+86</v>
      </c>
      <c r="VZP52" s="1847"/>
      <c r="VZQ52" s="1847">
        <f t="shared" ref="VZQ52" si="24155">-VZQ51*$C$52</f>
        <v>-8.1057648892509653E+86</v>
      </c>
      <c r="VZR52" s="1847"/>
      <c r="VZS52" s="1847">
        <f t="shared" ref="VZS52" si="24156">-VZS51*$C$52</f>
        <v>-8.3084090114822392E+86</v>
      </c>
      <c r="VZT52" s="1847"/>
      <c r="VZU52" s="1847">
        <f t="shared" ref="VZU52" si="24157">-VZU51*$C$52</f>
        <v>-8.5161192367692945E+86</v>
      </c>
      <c r="VZV52" s="1847"/>
      <c r="VZW52" s="1847">
        <f t="shared" ref="VZW52" si="24158">-VZW51*$C$52</f>
        <v>-8.7290222176885263E+86</v>
      </c>
      <c r="VZX52" s="1847"/>
      <c r="VZY52" s="1847">
        <f t="shared" ref="VZY52" si="24159">-VZY51*$C$52</f>
        <v>-8.9472477731307385E+86</v>
      </c>
      <c r="VZZ52" s="1847"/>
      <c r="WAA52" s="1847">
        <f t="shared" ref="WAA52" si="24160">-WAA51*$C$52</f>
        <v>-9.1709289674590067E+86</v>
      </c>
      <c r="WAB52" s="1847"/>
      <c r="WAC52" s="1847">
        <f t="shared" ref="WAC52" si="24161">-WAC51*$C$52</f>
        <v>-9.4002021916454808E+86</v>
      </c>
      <c r="WAD52" s="1847"/>
      <c r="WAE52" s="1847">
        <f t="shared" ref="WAE52" si="24162">-WAE51*$C$52</f>
        <v>-9.6352072464366173E+86</v>
      </c>
      <c r="WAF52" s="1847"/>
      <c r="WAG52" s="1847">
        <f t="shared" ref="WAG52" si="24163">-WAG51*$C$52</f>
        <v>-9.8760874275975316E+86</v>
      </c>
      <c r="WAH52" s="1847"/>
      <c r="WAI52" s="1847">
        <f t="shared" ref="WAI52" si="24164">-WAI51*$C$52</f>
        <v>-1.0122989613287468E+87</v>
      </c>
      <c r="WAJ52" s="1847"/>
      <c r="WAK52" s="1847">
        <f t="shared" ref="WAK52" si="24165">-WAK51*$C$52</f>
        <v>-1.0376064353619655E+87</v>
      </c>
      <c r="WAL52" s="1847"/>
      <c r="WAM52" s="1847">
        <f t="shared" ref="WAM52" si="24166">-WAM51*$C$52</f>
        <v>-1.0635465962460145E+87</v>
      </c>
      <c r="WAN52" s="1847"/>
      <c r="WAO52" s="1847">
        <f t="shared" ref="WAO52" si="24167">-WAO51*$C$52</f>
        <v>-1.0901352611521647E+87</v>
      </c>
      <c r="WAP52" s="1847"/>
      <c r="WAQ52" s="1847">
        <f t="shared" ref="WAQ52" si="24168">-WAQ51*$C$52</f>
        <v>-1.1173886426809686E+87</v>
      </c>
      <c r="WAR52" s="1847"/>
      <c r="WAS52" s="1847">
        <f t="shared" ref="WAS52" si="24169">-WAS51*$C$52</f>
        <v>-1.1453233587479926E+87</v>
      </c>
      <c r="WAT52" s="1847"/>
      <c r="WAU52" s="1847">
        <f t="shared" ref="WAU52" si="24170">-WAU51*$C$52</f>
        <v>-1.1739564427166923E+87</v>
      </c>
      <c r="WAV52" s="1847"/>
      <c r="WAW52" s="1847">
        <f t="shared" ref="WAW52" si="24171">-WAW51*$C$52</f>
        <v>-1.2033053537846095E+87</v>
      </c>
      <c r="WAX52" s="1847"/>
      <c r="WAY52" s="1847">
        <f t="shared" ref="WAY52" si="24172">-WAY51*$C$52</f>
        <v>-1.2333879876292247E+87</v>
      </c>
      <c r="WAZ52" s="1847"/>
      <c r="WBA52" s="1847">
        <f t="shared" ref="WBA52" si="24173">-WBA51*$C$52</f>
        <v>-1.2642226873199551E+87</v>
      </c>
      <c r="WBB52" s="1847"/>
      <c r="WBC52" s="1847">
        <f t="shared" ref="WBC52" si="24174">-WBC51*$C$52</f>
        <v>-1.2958282545029539E+87</v>
      </c>
      <c r="WBD52" s="1847"/>
      <c r="WBE52" s="1847">
        <f t="shared" ref="WBE52" si="24175">-WBE51*$C$52</f>
        <v>-1.3282239608655276E+87</v>
      </c>
      <c r="WBF52" s="1847"/>
      <c r="WBG52" s="1847">
        <f t="shared" ref="WBG52" si="24176">-WBG51*$C$52</f>
        <v>-1.3614295598871656E+87</v>
      </c>
      <c r="WBH52" s="1847"/>
      <c r="WBI52" s="1847">
        <f t="shared" ref="WBI52" si="24177">-WBI51*$C$52</f>
        <v>-1.3954652988843445E+87</v>
      </c>
      <c r="WBJ52" s="1847"/>
      <c r="WBK52" s="1847">
        <f t="shared" ref="WBK52" si="24178">-WBK51*$C$52</f>
        <v>-1.4303519313564531E+87</v>
      </c>
      <c r="WBL52" s="1847"/>
      <c r="WBM52" s="1847">
        <f t="shared" ref="WBM52" si="24179">-WBM51*$C$52</f>
        <v>-1.4661107296403644E+87</v>
      </c>
      <c r="WBN52" s="1847"/>
      <c r="WBO52" s="1847">
        <f t="shared" ref="WBO52" si="24180">-WBO51*$C$52</f>
        <v>-1.5027634978813734E+87</v>
      </c>
      <c r="WBP52" s="1847"/>
      <c r="WBQ52" s="1847">
        <f t="shared" ref="WBQ52" si="24181">-WBQ51*$C$52</f>
        <v>-1.5403325853284075E+87</v>
      </c>
      <c r="WBR52" s="1847"/>
      <c r="WBS52" s="1847">
        <f t="shared" ref="WBS52" si="24182">-WBS51*$C$52</f>
        <v>-1.5788408999616175E+87</v>
      </c>
      <c r="WBT52" s="1847"/>
      <c r="WBU52" s="1847">
        <f t="shared" ref="WBU52" si="24183">-WBU51*$C$52</f>
        <v>-1.6183119224606578E+87</v>
      </c>
      <c r="WBV52" s="1847"/>
      <c r="WBW52" s="1847">
        <f t="shared" ref="WBW52" si="24184">-WBW51*$C$52</f>
        <v>-1.6587697205221742E+87</v>
      </c>
      <c r="WBX52" s="1847"/>
      <c r="WBY52" s="1847">
        <f t="shared" ref="WBY52" si="24185">-WBY51*$C$52</f>
        <v>-1.7002389635352285E+87</v>
      </c>
      <c r="WBZ52" s="1847"/>
      <c r="WCA52" s="1847">
        <f t="shared" ref="WCA52" si="24186">-WCA51*$C$52</f>
        <v>-1.742744937623609E+87</v>
      </c>
      <c r="WCB52" s="1847"/>
      <c r="WCC52" s="1847">
        <f t="shared" ref="WCC52" si="24187">-WCC51*$C$52</f>
        <v>-1.786313561064199E+87</v>
      </c>
      <c r="WCD52" s="1847"/>
      <c r="WCE52" s="1847">
        <f t="shared" ref="WCE52" si="24188">-WCE51*$C$52</f>
        <v>-1.8309714000908038E+87</v>
      </c>
      <c r="WCF52" s="1847"/>
      <c r="WCG52" s="1847">
        <f t="shared" ref="WCG52" si="24189">-WCG51*$C$52</f>
        <v>-1.8767456850930738E+87</v>
      </c>
      <c r="WCH52" s="1847"/>
      <c r="WCI52" s="1847">
        <f t="shared" ref="WCI52" si="24190">-WCI51*$C$52</f>
        <v>-1.9236643272204005E+87</v>
      </c>
      <c r="WCJ52" s="1847"/>
      <c r="WCK52" s="1847">
        <f t="shared" ref="WCK52" si="24191">-WCK51*$C$52</f>
        <v>-1.9717559354009103E+87</v>
      </c>
      <c r="WCL52" s="1847"/>
      <c r="WCM52" s="1847">
        <f t="shared" ref="WCM52" si="24192">-WCM51*$C$52</f>
        <v>-2.0210498337859328E+87</v>
      </c>
      <c r="WCN52" s="1847"/>
      <c r="WCO52" s="1847">
        <f t="shared" ref="WCO52" si="24193">-WCO51*$C$52</f>
        <v>-2.071576079630581E+87</v>
      </c>
      <c r="WCP52" s="1847"/>
      <c r="WCQ52" s="1847">
        <f t="shared" ref="WCQ52" si="24194">-WCQ51*$C$52</f>
        <v>-2.1233654816213454E+87</v>
      </c>
      <c r="WCR52" s="1847"/>
      <c r="WCS52" s="1847">
        <f t="shared" ref="WCS52" si="24195">-WCS51*$C$52</f>
        <v>-2.1764496186618788E+87</v>
      </c>
      <c r="WCT52" s="1847"/>
      <c r="WCU52" s="1847">
        <f t="shared" ref="WCU52" si="24196">-WCU51*$C$52</f>
        <v>-2.2308608591284255E+87</v>
      </c>
      <c r="WCV52" s="1847"/>
      <c r="WCW52" s="1847">
        <f t="shared" ref="WCW52" si="24197">-WCW51*$C$52</f>
        <v>-2.2866323806066358E+87</v>
      </c>
      <c r="WCX52" s="1847"/>
      <c r="WCY52" s="1847">
        <f t="shared" ref="WCY52" si="24198">-WCY51*$C$52</f>
        <v>-2.3437981901218016E+87</v>
      </c>
      <c r="WCZ52" s="1847"/>
      <c r="WDA52" s="1847">
        <f t="shared" ref="WDA52" si="24199">-WDA51*$C$52</f>
        <v>-2.4023931448748462E+87</v>
      </c>
      <c r="WDB52" s="1847"/>
      <c r="WDC52" s="1847">
        <f t="shared" ref="WDC52" si="24200">-WDC51*$C$52</f>
        <v>-2.4624529734967173E+87</v>
      </c>
      <c r="WDD52" s="1847"/>
      <c r="WDE52" s="1847">
        <f t="shared" ref="WDE52" si="24201">-WDE51*$C$52</f>
        <v>-2.5240142978341351E+87</v>
      </c>
      <c r="WDF52" s="1847"/>
      <c r="WDG52" s="1847">
        <f t="shared" ref="WDG52" si="24202">-WDG51*$C$52</f>
        <v>-2.5871146552799883E+87</v>
      </c>
      <c r="WDH52" s="1847"/>
      <c r="WDI52" s="1847">
        <f t="shared" ref="WDI52" si="24203">-WDI51*$C$52</f>
        <v>-2.651792521661988E+87</v>
      </c>
      <c r="WDJ52" s="1847"/>
      <c r="WDK52" s="1847">
        <f t="shared" ref="WDK52" si="24204">-WDK51*$C$52</f>
        <v>-2.7180873347035375E+87</v>
      </c>
      <c r="WDL52" s="1847"/>
      <c r="WDM52" s="1847">
        <f t="shared" ref="WDM52" si="24205">-WDM51*$C$52</f>
        <v>-2.7860395180711256E+87</v>
      </c>
      <c r="WDN52" s="1847"/>
      <c r="WDO52" s="1847">
        <f t="shared" ref="WDO52" si="24206">-WDO51*$C$52</f>
        <v>-2.8556905060229036E+87</v>
      </c>
      <c r="WDP52" s="1847"/>
      <c r="WDQ52" s="1847">
        <f t="shared" ref="WDQ52" si="24207">-WDQ51*$C$52</f>
        <v>-2.9270827686734758E+87</v>
      </c>
      <c r="WDR52" s="1847"/>
      <c r="WDS52" s="1847">
        <f t="shared" ref="WDS52" si="24208">-WDS51*$C$52</f>
        <v>-3.0002598378903122E+87</v>
      </c>
      <c r="WDT52" s="1847"/>
      <c r="WDU52" s="1847">
        <f t="shared" ref="WDU52" si="24209">-WDU51*$C$52</f>
        <v>-3.0752663338375697E+87</v>
      </c>
      <c r="WDV52" s="1847"/>
      <c r="WDW52" s="1847">
        <f t="shared" ref="WDW52" si="24210">-WDW51*$C$52</f>
        <v>-3.1521479921835088E+87</v>
      </c>
      <c r="WDX52" s="1847"/>
      <c r="WDY52" s="1847">
        <f t="shared" ref="WDY52" si="24211">-WDY51*$C$52</f>
        <v>-3.2309516919880963E+87</v>
      </c>
      <c r="WDZ52" s="1847"/>
      <c r="WEA52" s="1847">
        <f t="shared" ref="WEA52" si="24212">-WEA51*$C$52</f>
        <v>-3.3117254842877986E+87</v>
      </c>
      <c r="WEB52" s="1847"/>
      <c r="WEC52" s="1847">
        <f t="shared" ref="WEC52" si="24213">-WEC51*$C$52</f>
        <v>-3.3945186213949935E+87</v>
      </c>
      <c r="WED52" s="1847"/>
      <c r="WEE52" s="1847">
        <f t="shared" ref="WEE52" si="24214">-WEE51*$C$52</f>
        <v>-3.479381586929868E+87</v>
      </c>
      <c r="WEF52" s="1847"/>
      <c r="WEG52" s="1847">
        <f t="shared" ref="WEG52" si="24215">-WEG51*$C$52</f>
        <v>-3.5663661266031143E+87</v>
      </c>
      <c r="WEH52" s="1847"/>
      <c r="WEI52" s="1847">
        <f t="shared" ref="WEI52" si="24216">-WEI51*$C$52</f>
        <v>-3.6555252797681919E+87</v>
      </c>
      <c r="WEJ52" s="1847"/>
      <c r="WEK52" s="1847">
        <f t="shared" ref="WEK52" si="24217">-WEK51*$C$52</f>
        <v>-3.7469134117623964E+87</v>
      </c>
      <c r="WEL52" s="1847"/>
      <c r="WEM52" s="1847">
        <f t="shared" ref="WEM52" si="24218">-WEM51*$C$52</f>
        <v>-3.840586247056456E+87</v>
      </c>
      <c r="WEN52" s="1847"/>
      <c r="WEO52" s="1847">
        <f t="shared" ref="WEO52" si="24219">-WEO51*$C$52</f>
        <v>-3.9366009032328669E+87</v>
      </c>
      <c r="WEP52" s="1847"/>
      <c r="WEQ52" s="1847">
        <f t="shared" ref="WEQ52" si="24220">-WEQ51*$C$52</f>
        <v>-4.0350159258136884E+87</v>
      </c>
      <c r="WER52" s="1847"/>
      <c r="WES52" s="1847">
        <f t="shared" ref="WES52" si="24221">-WES51*$C$52</f>
        <v>-4.1358913239590304E+87</v>
      </c>
      <c r="WET52" s="1847"/>
      <c r="WEU52" s="1847">
        <f t="shared" ref="WEU52" si="24222">-WEU51*$C$52</f>
        <v>-4.2392886070580055E+87</v>
      </c>
      <c r="WEV52" s="1847"/>
      <c r="WEW52" s="1847">
        <f t="shared" ref="WEW52" si="24223">-WEW51*$C$52</f>
        <v>-4.3452708222344554E+87</v>
      </c>
      <c r="WEX52" s="1847"/>
      <c r="WEY52" s="1847">
        <f t="shared" ref="WEY52" si="24224">-WEY51*$C$52</f>
        <v>-4.4539025927903166E+87</v>
      </c>
      <c r="WEZ52" s="1847"/>
      <c r="WFA52" s="1847">
        <f t="shared" ref="WFA52" si="24225">-WFA51*$C$52</f>
        <v>-4.5652501576100737E+87</v>
      </c>
      <c r="WFB52" s="1847"/>
      <c r="WFC52" s="1847">
        <f t="shared" ref="WFC52" si="24226">-WFC51*$C$52</f>
        <v>-4.679381411550325E+87</v>
      </c>
      <c r="WFD52" s="1847"/>
      <c r="WFE52" s="1847">
        <f t="shared" ref="WFE52" si="24227">-WFE51*$C$52</f>
        <v>-4.7963659468390831E+87</v>
      </c>
      <c r="WFF52" s="1847"/>
      <c r="WFG52" s="1847">
        <f t="shared" ref="WFG52" si="24228">-WFG51*$C$52</f>
        <v>-4.9162750955100601E+87</v>
      </c>
      <c r="WFH52" s="1847"/>
      <c r="WFI52" s="1847">
        <f t="shared" ref="WFI52" si="24229">-WFI51*$C$52</f>
        <v>-5.039181972897811E+87</v>
      </c>
      <c r="WFJ52" s="1847"/>
      <c r="WFK52" s="1847">
        <f t="shared" ref="WFK52" si="24230">-WFK51*$C$52</f>
        <v>-5.1651615222202556E+87</v>
      </c>
      <c r="WFL52" s="1847"/>
      <c r="WFM52" s="1847">
        <f t="shared" ref="WFM52" si="24231">-WFM51*$C$52</f>
        <v>-5.2942905602757616E+87</v>
      </c>
      <c r="WFN52" s="1847"/>
      <c r="WFO52" s="1847">
        <f t="shared" ref="WFO52" si="24232">-WFO51*$C$52</f>
        <v>-5.426647824282655E+87</v>
      </c>
      <c r="WFP52" s="1847"/>
      <c r="WFQ52" s="1847">
        <f t="shared" ref="WFQ52" si="24233">-WFQ51*$C$52</f>
        <v>-5.562314019889721E+87</v>
      </c>
      <c r="WFR52" s="1847"/>
      <c r="WFS52" s="1847">
        <f t="shared" ref="WFS52" si="24234">-WFS51*$C$52</f>
        <v>-5.7013718703869631E+87</v>
      </c>
      <c r="WFT52" s="1847"/>
      <c r="WFU52" s="1847">
        <f t="shared" ref="WFU52" si="24235">-WFU51*$C$52</f>
        <v>-5.8439061671466369E+87</v>
      </c>
      <c r="WFV52" s="1847"/>
      <c r="WFW52" s="1847">
        <f t="shared" ref="WFW52" si="24236">-WFW51*$C$52</f>
        <v>-5.9900038213253022E+87</v>
      </c>
      <c r="WFX52" s="1847"/>
      <c r="WFY52" s="1847">
        <f t="shared" ref="WFY52" si="24237">-WFY51*$C$52</f>
        <v>-6.1397539168584346E+87</v>
      </c>
      <c r="WFZ52" s="1847"/>
      <c r="WGA52" s="1847">
        <f t="shared" ref="WGA52" si="24238">-WGA51*$C$52</f>
        <v>-6.2932477647798948E+87</v>
      </c>
      <c r="WGB52" s="1847"/>
      <c r="WGC52" s="1847">
        <f t="shared" ref="WGC52" si="24239">-WGC51*$C$52</f>
        <v>-6.4505789588993916E+87</v>
      </c>
      <c r="WGD52" s="1847"/>
      <c r="WGE52" s="1847">
        <f t="shared" ref="WGE52" si="24240">-WGE51*$C$52</f>
        <v>-6.6118434328718763E+87</v>
      </c>
      <c r="WGF52" s="1847"/>
      <c r="WGG52" s="1847">
        <f t="shared" ref="WGG52" si="24241">-WGG51*$C$52</f>
        <v>-6.7771395186936724E+87</v>
      </c>
      <c r="WGH52" s="1847"/>
      <c r="WGI52" s="1847">
        <f t="shared" ref="WGI52" si="24242">-WGI51*$C$52</f>
        <v>-6.9465680066610137E+87</v>
      </c>
      <c r="WGJ52" s="1847"/>
      <c r="WGK52" s="1847">
        <f t="shared" ref="WGK52" si="24243">-WGK51*$C$52</f>
        <v>-7.1202322068275388E+87</v>
      </c>
      <c r="WGL52" s="1847"/>
      <c r="WGM52" s="1847">
        <f t="shared" ref="WGM52" si="24244">-WGM51*$C$52</f>
        <v>-7.2982380119982269E+87</v>
      </c>
      <c r="WGN52" s="1847"/>
      <c r="WGO52" s="1847">
        <f t="shared" ref="WGO52" si="24245">-WGO51*$C$52</f>
        <v>-7.4806939622981822E+87</v>
      </c>
      <c r="WGP52" s="1847"/>
      <c r="WGQ52" s="1847">
        <f t="shared" ref="WGQ52" si="24246">-WGQ51*$C$52</f>
        <v>-7.6677113113556359E+87</v>
      </c>
      <c r="WGR52" s="1847"/>
      <c r="WGS52" s="1847">
        <f t="shared" ref="WGS52" si="24247">-WGS51*$C$52</f>
        <v>-7.8594040941395266E+87</v>
      </c>
      <c r="WGT52" s="1847"/>
      <c r="WGU52" s="1847">
        <f t="shared" ref="WGU52" si="24248">-WGU51*$C$52</f>
        <v>-8.0558891964930139E+87</v>
      </c>
      <c r="WGV52" s="1847"/>
      <c r="WGW52" s="1847">
        <f t="shared" ref="WGW52" si="24249">-WGW51*$C$52</f>
        <v>-8.2572864264053381E+87</v>
      </c>
      <c r="WGX52" s="1847"/>
      <c r="WGY52" s="1847">
        <f t="shared" ref="WGY52" si="24250">-WGY51*$C$52</f>
        <v>-8.463718587065471E+87</v>
      </c>
      <c r="WGZ52" s="1847"/>
      <c r="WHA52" s="1847">
        <f t="shared" ref="WHA52" si="24251">-WHA51*$C$52</f>
        <v>-8.6753115517421074E+87</v>
      </c>
      <c r="WHB52" s="1847"/>
      <c r="WHC52" s="1847">
        <f t="shared" ref="WHC52" si="24252">-WHC51*$C$52</f>
        <v>-8.8921943405356593E+87</v>
      </c>
      <c r="WHD52" s="1847"/>
      <c r="WHE52" s="1847">
        <f t="shared" ref="WHE52" si="24253">-WHE51*$C$52</f>
        <v>-9.1144991990490504E+87</v>
      </c>
      <c r="WHF52" s="1847"/>
      <c r="WHG52" s="1847">
        <f t="shared" ref="WHG52" si="24254">-WHG51*$C$52</f>
        <v>-9.3423616790252754E+87</v>
      </c>
      <c r="WHH52" s="1847"/>
      <c r="WHI52" s="1847">
        <f t="shared" ref="WHI52" si="24255">-WHI51*$C$52</f>
        <v>-9.5759207210009069E+87</v>
      </c>
      <c r="WHJ52" s="1847"/>
      <c r="WHK52" s="1847">
        <f t="shared" ref="WHK52" si="24256">-WHK51*$C$52</f>
        <v>-9.8153187390259294E+87</v>
      </c>
      <c r="WHL52" s="1847"/>
      <c r="WHM52" s="1847">
        <f t="shared" ref="WHM52" si="24257">-WHM51*$C$52</f>
        <v>-1.0060701707501576E+88</v>
      </c>
      <c r="WHN52" s="1847"/>
      <c r="WHO52" s="1847">
        <f t="shared" ref="WHO52" si="24258">-WHO51*$C$52</f>
        <v>-1.0312219250189114E+88</v>
      </c>
      <c r="WHP52" s="1847"/>
      <c r="WHQ52" s="1847">
        <f t="shared" ref="WHQ52" si="24259">-WHQ51*$C$52</f>
        <v>-1.0570024731443841E+88</v>
      </c>
      <c r="WHR52" s="1847"/>
      <c r="WHS52" s="1847">
        <f t="shared" ref="WHS52" si="24260">-WHS51*$C$52</f>
        <v>-1.0834275349729936E+88</v>
      </c>
      <c r="WHT52" s="1847"/>
      <c r="WHU52" s="1847">
        <f t="shared" ref="WHU52" si="24261">-WHU51*$C$52</f>
        <v>-1.1105132233473183E+88</v>
      </c>
      <c r="WHV52" s="1847"/>
      <c r="WHW52" s="1847">
        <f t="shared" ref="WHW52" si="24262">-WHW51*$C$52</f>
        <v>-1.1382760539310011E+88</v>
      </c>
      <c r="WHX52" s="1847"/>
      <c r="WHY52" s="1847">
        <f t="shared" ref="WHY52" si="24263">-WHY51*$C$52</f>
        <v>-1.1667329552792761E+88</v>
      </c>
      <c r="WHZ52" s="1847"/>
      <c r="WIA52" s="1847">
        <f t="shared" ref="WIA52" si="24264">-WIA51*$C$52</f>
        <v>-1.1959012791612579E+88</v>
      </c>
      <c r="WIB52" s="1847"/>
      <c r="WIC52" s="1847">
        <f t="shared" ref="WIC52" si="24265">-WIC51*$C$52</f>
        <v>-1.2257988111402893E+88</v>
      </c>
      <c r="WID52" s="1847"/>
      <c r="WIE52" s="1847">
        <f t="shared" ref="WIE52" si="24266">-WIE51*$C$52</f>
        <v>-1.2564437814187965E+88</v>
      </c>
      <c r="WIF52" s="1847"/>
      <c r="WIG52" s="1847">
        <f t="shared" ref="WIG52" si="24267">-WIG51*$C$52</f>
        <v>-1.2878548759542664E+88</v>
      </c>
      <c r="WIH52" s="1847"/>
      <c r="WII52" s="1847">
        <f t="shared" ref="WII52" si="24268">-WII51*$C$52</f>
        <v>-1.320051247853123E+88</v>
      </c>
      <c r="WIJ52" s="1847"/>
      <c r="WIK52" s="1847">
        <f t="shared" ref="WIK52" si="24269">-WIK51*$C$52</f>
        <v>-1.3530525290494509E+88</v>
      </c>
      <c r="WIL52" s="1847"/>
      <c r="WIM52" s="1847">
        <f t="shared" ref="WIM52" si="24270">-WIM51*$C$52</f>
        <v>-1.386878842275687E+88</v>
      </c>
      <c r="WIN52" s="1847"/>
      <c r="WIO52" s="1847">
        <f t="shared" ref="WIO52" si="24271">-WIO51*$C$52</f>
        <v>-1.421550813332579E+88</v>
      </c>
      <c r="WIP52" s="1847"/>
      <c r="WIQ52" s="1847">
        <f t="shared" ref="WIQ52" si="24272">-WIQ51*$C$52</f>
        <v>-1.4570895836658934E+88</v>
      </c>
      <c r="WIR52" s="1847"/>
      <c r="WIS52" s="1847">
        <f t="shared" ref="WIS52" si="24273">-WIS51*$C$52</f>
        <v>-1.4935168232575406E+88</v>
      </c>
      <c r="WIT52" s="1847"/>
      <c r="WIU52" s="1847">
        <f t="shared" ref="WIU52" si="24274">-WIU51*$C$52</f>
        <v>-1.5308547438389791E+88</v>
      </c>
      <c r="WIV52" s="1847"/>
      <c r="WIW52" s="1847">
        <f t="shared" ref="WIW52" si="24275">-WIW51*$C$52</f>
        <v>-1.5691261124349534E+88</v>
      </c>
      <c r="WIX52" s="1847"/>
      <c r="WIY52" s="1847">
        <f t="shared" ref="WIY52" si="24276">-WIY51*$C$52</f>
        <v>-1.6083542652458271E+88</v>
      </c>
      <c r="WIZ52" s="1847"/>
      <c r="WJA52" s="1847">
        <f t="shared" ref="WJA52" si="24277">-WJA51*$C$52</f>
        <v>-1.6485631218769727E+88</v>
      </c>
      <c r="WJB52" s="1847"/>
      <c r="WJC52" s="1847">
        <f t="shared" ref="WJC52" si="24278">-WJC51*$C$52</f>
        <v>-1.6897771999238969E+88</v>
      </c>
      <c r="WJD52" s="1847"/>
      <c r="WJE52" s="1847">
        <f t="shared" ref="WJE52" si="24279">-WJE51*$C$52</f>
        <v>-1.7320216299219942E+88</v>
      </c>
      <c r="WJF52" s="1847"/>
      <c r="WJG52" s="1847">
        <f t="shared" ref="WJG52" si="24280">-WJG51*$C$52</f>
        <v>-1.7753221706700439E+88</v>
      </c>
      <c r="WJH52" s="1847"/>
      <c r="WJI52" s="1847">
        <f t="shared" ref="WJI52" si="24281">-WJI51*$C$52</f>
        <v>-1.8197052249367947E+88</v>
      </c>
      <c r="WJJ52" s="1847"/>
      <c r="WJK52" s="1847">
        <f t="shared" ref="WJK52" si="24282">-WJK51*$C$52</f>
        <v>-1.8651978555602144E+88</v>
      </c>
      <c r="WJL52" s="1847"/>
      <c r="WJM52" s="1847">
        <f t="shared" ref="WJM52" si="24283">-WJM51*$C$52</f>
        <v>-1.9118278019492195E+88</v>
      </c>
      <c r="WJN52" s="1847"/>
      <c r="WJO52" s="1847">
        <f t="shared" ref="WJO52" si="24284">-WJO51*$C$52</f>
        <v>-1.9596234969979498E+88</v>
      </c>
      <c r="WJP52" s="1847"/>
      <c r="WJQ52" s="1847">
        <f t="shared" ref="WJQ52" si="24285">-WJQ51*$C$52</f>
        <v>-2.0086140844228985E+88</v>
      </c>
      <c r="WJR52" s="1847"/>
      <c r="WJS52" s="1847">
        <f t="shared" ref="WJS52" si="24286">-WJS51*$C$52</f>
        <v>-2.0588294365334707E+88</v>
      </c>
      <c r="WJT52" s="1847"/>
      <c r="WJU52" s="1847">
        <f t="shared" ref="WJU52" si="24287">-WJU51*$C$52</f>
        <v>-2.1103001724468074E+88</v>
      </c>
      <c r="WJV52" s="1847"/>
      <c r="WJW52" s="1847">
        <f t="shared" ref="WJW52" si="24288">-WJW51*$C$52</f>
        <v>-2.1630576767579774E+88</v>
      </c>
      <c r="WJX52" s="1847"/>
      <c r="WJY52" s="1847">
        <f t="shared" ref="WJY52" si="24289">-WJY51*$C$52</f>
        <v>-2.2171341186769266E+88</v>
      </c>
      <c r="WJZ52" s="1847"/>
      <c r="WKA52" s="1847">
        <f t="shared" ref="WKA52" si="24290">-WKA51*$C$52</f>
        <v>-2.2725624716438496E+88</v>
      </c>
      <c r="WKB52" s="1847"/>
      <c r="WKC52" s="1847">
        <f t="shared" ref="WKC52" si="24291">-WKC51*$C$52</f>
        <v>-2.3293765334349457E+88</v>
      </c>
      <c r="WKD52" s="1847"/>
      <c r="WKE52" s="1847">
        <f t="shared" ref="WKE52" si="24292">-WKE51*$C$52</f>
        <v>-2.3876109467708193E+88</v>
      </c>
      <c r="WKF52" s="1847"/>
      <c r="WKG52" s="1847">
        <f t="shared" ref="WKG52" si="24293">-WKG51*$C$52</f>
        <v>-2.4473012204400897E+88</v>
      </c>
      <c r="WKH52" s="1847"/>
      <c r="WKI52" s="1847">
        <f t="shared" ref="WKI52" si="24294">-WKI51*$C$52</f>
        <v>-2.5084837509510915E+88</v>
      </c>
      <c r="WKJ52" s="1847"/>
      <c r="WKK52" s="1847">
        <f t="shared" ref="WKK52" si="24295">-WKK51*$C$52</f>
        <v>-2.5711958447248685E+88</v>
      </c>
      <c r="WKL52" s="1847"/>
      <c r="WKM52" s="1847">
        <f t="shared" ref="WKM52" si="24296">-WKM51*$C$52</f>
        <v>-2.6354757408429898E+88</v>
      </c>
      <c r="WKN52" s="1847"/>
      <c r="WKO52" s="1847">
        <f t="shared" ref="WKO52" si="24297">-WKO51*$C$52</f>
        <v>-2.7013626343640643E+88</v>
      </c>
      <c r="WKP52" s="1847"/>
      <c r="WKQ52" s="1847">
        <f t="shared" ref="WKQ52" si="24298">-WKQ51*$C$52</f>
        <v>-2.7688967002231654E+88</v>
      </c>
      <c r="WKR52" s="1847"/>
      <c r="WKS52" s="1847">
        <f t="shared" ref="WKS52" si="24299">-WKS51*$C$52</f>
        <v>-2.8381191177287443E+88</v>
      </c>
      <c r="WKT52" s="1847"/>
      <c r="WKU52" s="1847">
        <f t="shared" ref="WKU52" si="24300">-WKU51*$C$52</f>
        <v>-2.9090720956719625E+88</v>
      </c>
      <c r="WKV52" s="1847"/>
      <c r="WKW52" s="1847">
        <f t="shared" ref="WKW52" si="24301">-WKW51*$C$52</f>
        <v>-2.9817988980637612E+88</v>
      </c>
      <c r="WKX52" s="1847"/>
      <c r="WKY52" s="1847">
        <f t="shared" ref="WKY52" si="24302">-WKY51*$C$52</f>
        <v>-3.0563438705153552E+88</v>
      </c>
      <c r="WKZ52" s="1847"/>
      <c r="WLA52" s="1847">
        <f t="shared" ref="WLA52" si="24303">-WLA51*$C$52</f>
        <v>-3.1327524672782386E+88</v>
      </c>
      <c r="WLB52" s="1847"/>
      <c r="WLC52" s="1847">
        <f t="shared" ref="WLC52" si="24304">-WLC51*$C$52</f>
        <v>-3.2110712789601942E+88</v>
      </c>
      <c r="WLD52" s="1847"/>
      <c r="WLE52" s="1847">
        <f t="shared" ref="WLE52" si="24305">-WLE51*$C$52</f>
        <v>-3.2913480609341991E+88</v>
      </c>
      <c r="WLF52" s="1847"/>
      <c r="WLG52" s="1847">
        <f t="shared" ref="WLG52" si="24306">-WLG51*$C$52</f>
        <v>-3.3736317624575539E+88</v>
      </c>
      <c r="WLH52" s="1847"/>
      <c r="WLI52" s="1847">
        <f t="shared" ref="WLI52" si="24307">-WLI51*$C$52</f>
        <v>-3.4579725565189921E+88</v>
      </c>
      <c r="WLJ52" s="1847"/>
      <c r="WLK52" s="1847">
        <f t="shared" ref="WLK52" si="24308">-WLK51*$C$52</f>
        <v>-3.5444218704319667E+88</v>
      </c>
      <c r="WLL52" s="1847"/>
      <c r="WLM52" s="1847">
        <f t="shared" ref="WLM52" si="24309">-WLM51*$C$52</f>
        <v>-3.6330324171927658E+88</v>
      </c>
      <c r="WLN52" s="1847"/>
      <c r="WLO52" s="1847">
        <f t="shared" ref="WLO52" si="24310">-WLO51*$C$52</f>
        <v>-3.7238582276225845E+88</v>
      </c>
      <c r="WLP52" s="1847"/>
      <c r="WLQ52" s="1847">
        <f t="shared" ref="WLQ52" si="24311">-WLQ51*$C$52</f>
        <v>-3.8169546833131485E+88</v>
      </c>
      <c r="WLR52" s="1847"/>
      <c r="WLS52" s="1847">
        <f t="shared" ref="WLS52" si="24312">-WLS51*$C$52</f>
        <v>-3.9123785503959766E+88</v>
      </c>
      <c r="WLT52" s="1847"/>
      <c r="WLU52" s="1847">
        <f t="shared" ref="WLU52" si="24313">-WLU51*$C$52</f>
        <v>-4.0101880141558759E+88</v>
      </c>
      <c r="WLV52" s="1847"/>
      <c r="WLW52" s="1847">
        <f t="shared" ref="WLW52" si="24314">-WLW51*$C$52</f>
        <v>-4.1104427145097721E+88</v>
      </c>
      <c r="WLX52" s="1847"/>
      <c r="WLY52" s="1847">
        <f t="shared" ref="WLY52" si="24315">-WLY51*$C$52</f>
        <v>-4.2132037823725159E+88</v>
      </c>
      <c r="WLZ52" s="1847"/>
      <c r="WMA52" s="1847">
        <f t="shared" ref="WMA52" si="24316">-WMA51*$C$52</f>
        <v>-4.3185338769318281E+88</v>
      </c>
      <c r="WMB52" s="1847"/>
      <c r="WMC52" s="1847">
        <f t="shared" ref="WMC52" si="24317">-WMC51*$C$52</f>
        <v>-4.4264972238551234E+88</v>
      </c>
      <c r="WMD52" s="1847"/>
      <c r="WME52" s="1847">
        <f t="shared" ref="WME52" si="24318">-WME51*$C$52</f>
        <v>-4.5371596544515011E+88</v>
      </c>
      <c r="WMF52" s="1847"/>
      <c r="WMG52" s="1847">
        <f t="shared" ref="WMG52" si="24319">-WMG51*$C$52</f>
        <v>-4.6505886458127881E+88</v>
      </c>
      <c r="WMH52" s="1847"/>
      <c r="WMI52" s="1847">
        <f t="shared" ref="WMI52" si="24320">-WMI51*$C$52</f>
        <v>-4.7668533619581073E+88</v>
      </c>
      <c r="WMJ52" s="1847"/>
      <c r="WMK52" s="1847">
        <f t="shared" ref="WMK52" si="24321">-WMK51*$C$52</f>
        <v>-4.8860246960070599E+88</v>
      </c>
      <c r="WML52" s="1847"/>
      <c r="WMM52" s="1847">
        <f t="shared" ref="WMM52" si="24322">-WMM51*$C$52</f>
        <v>-5.0081753134072356E+88</v>
      </c>
      <c r="WMN52" s="1847"/>
      <c r="WMO52" s="1847">
        <f t="shared" ref="WMO52" si="24323">-WMO51*$C$52</f>
        <v>-5.1333796962424158E+88</v>
      </c>
      <c r="WMP52" s="1847"/>
      <c r="WMQ52" s="1847">
        <f t="shared" ref="WMQ52" si="24324">-WMQ51*$C$52</f>
        <v>-5.2617141886484757E+88</v>
      </c>
      <c r="WMR52" s="1847"/>
      <c r="WMS52" s="1847">
        <f t="shared" ref="WMS52" si="24325">-WMS51*$C$52</f>
        <v>-5.3932570433646873E+88</v>
      </c>
      <c r="WMT52" s="1847"/>
      <c r="WMU52" s="1847">
        <f t="shared" ref="WMU52" si="24326">-WMU51*$C$52</f>
        <v>-5.5280884694488038E+88</v>
      </c>
      <c r="WMV52" s="1847"/>
      <c r="WMW52" s="1847">
        <f t="shared" ref="WMW52" si="24327">-WMW51*$C$52</f>
        <v>-5.6662906811850234E+88</v>
      </c>
      <c r="WMX52" s="1847"/>
      <c r="WMY52" s="1847">
        <f t="shared" ref="WMY52" si="24328">-WMY51*$C$52</f>
        <v>-5.8079479482146482E+88</v>
      </c>
      <c r="WMZ52" s="1847"/>
      <c r="WNA52" s="1847">
        <f t="shared" ref="WNA52" si="24329">-WNA51*$C$52</f>
        <v>-5.9531466469200143E+88</v>
      </c>
      <c r="WNB52" s="1847"/>
      <c r="WNC52" s="1847">
        <f t="shared" ref="WNC52" si="24330">-WNC51*$C$52</f>
        <v>-6.101975313093014E+88</v>
      </c>
      <c r="WND52" s="1847"/>
      <c r="WNE52" s="1847">
        <f t="shared" ref="WNE52" si="24331">-WNE51*$C$52</f>
        <v>-6.2545246959203387E+88</v>
      </c>
      <c r="WNF52" s="1847"/>
      <c r="WNG52" s="1847">
        <f t="shared" ref="WNG52" si="24332">-WNG51*$C$52</f>
        <v>-6.4108878133183468E+88</v>
      </c>
      <c r="WNH52" s="1847"/>
      <c r="WNI52" s="1847">
        <f t="shared" ref="WNI52" si="24333">-WNI51*$C$52</f>
        <v>-6.5711600086513043E+88</v>
      </c>
      <c r="WNJ52" s="1847"/>
      <c r="WNK52" s="1847">
        <f t="shared" ref="WNK52" si="24334">-WNK51*$C$52</f>
        <v>-6.7354390088675868E+88</v>
      </c>
      <c r="WNL52" s="1847"/>
      <c r="WNM52" s="1847">
        <f t="shared" ref="WNM52" si="24335">-WNM51*$C$52</f>
        <v>-6.9038249840892762E+88</v>
      </c>
      <c r="WNN52" s="1847"/>
      <c r="WNO52" s="1847">
        <f t="shared" ref="WNO52" si="24336">-WNO51*$C$52</f>
        <v>-7.0764206086915069E+88</v>
      </c>
      <c r="WNP52" s="1847"/>
      <c r="WNQ52" s="1847">
        <f t="shared" ref="WNQ52" si="24337">-WNQ51*$C$52</f>
        <v>-7.2533311239087944E+88</v>
      </c>
      <c r="WNR52" s="1847"/>
      <c r="WNS52" s="1847">
        <f t="shared" ref="WNS52" si="24338">-WNS51*$C$52</f>
        <v>-7.4346644020065137E+88</v>
      </c>
      <c r="WNT52" s="1847"/>
      <c r="WNU52" s="1847">
        <f t="shared" ref="WNU52" si="24339">-WNU51*$C$52</f>
        <v>-7.6205310120566762E+88</v>
      </c>
      <c r="WNV52" s="1847"/>
      <c r="WNW52" s="1847">
        <f t="shared" ref="WNW52" si="24340">-WNW51*$C$52</f>
        <v>-7.8110442873580927E+88</v>
      </c>
      <c r="WNX52" s="1847"/>
      <c r="WNY52" s="1847">
        <f t="shared" ref="WNY52" si="24341">-WNY51*$C$52</f>
        <v>-8.0063203945420439E+88</v>
      </c>
      <c r="WNZ52" s="1847"/>
      <c r="WOA52" s="1847">
        <f t="shared" ref="WOA52" si="24342">-WOA51*$C$52</f>
        <v>-8.2064784044055939E+88</v>
      </c>
      <c r="WOB52" s="1847"/>
      <c r="WOC52" s="1847">
        <f t="shared" ref="WOC52" si="24343">-WOC51*$C$52</f>
        <v>-8.411640364515733E+88</v>
      </c>
      <c r="WOD52" s="1847"/>
      <c r="WOE52" s="1847">
        <f t="shared" ref="WOE52" si="24344">-WOE51*$C$52</f>
        <v>-8.6219313736286249E+88</v>
      </c>
      <c r="WOF52" s="1847"/>
      <c r="WOG52" s="1847">
        <f t="shared" ref="WOG52" si="24345">-WOG51*$C$52</f>
        <v>-8.8374796579693391E+88</v>
      </c>
      <c r="WOH52" s="1847"/>
      <c r="WOI52" s="1847">
        <f t="shared" ref="WOI52" si="24346">-WOI51*$C$52</f>
        <v>-9.058416649418572E+88</v>
      </c>
      <c r="WOJ52" s="1847"/>
      <c r="WOK52" s="1847">
        <f t="shared" ref="WOK52" si="24347">-WOK51*$C$52</f>
        <v>-9.2848770656540354E+88</v>
      </c>
      <c r="WOL52" s="1847"/>
      <c r="WOM52" s="1847">
        <f t="shared" ref="WOM52" si="24348">-WOM51*$C$52</f>
        <v>-9.5169989922953859E+88</v>
      </c>
      <c r="WON52" s="1847"/>
      <c r="WOO52" s="1847">
        <f t="shared" ref="WOO52" si="24349">-WOO51*$C$52</f>
        <v>-9.7549239671027692E+88</v>
      </c>
      <c r="WOP52" s="1847"/>
      <c r="WOQ52" s="1847">
        <f t="shared" ref="WOQ52" si="24350">-WOQ51*$C$52</f>
        <v>-9.9987970662803376E+88</v>
      </c>
      <c r="WOR52" s="1847"/>
      <c r="WOS52" s="1847">
        <f t="shared" ref="WOS52" si="24351">-WOS51*$C$52</f>
        <v>-1.0248766992937345E+89</v>
      </c>
      <c r="WOT52" s="1847"/>
      <c r="WOU52" s="1847">
        <f t="shared" ref="WOU52" si="24352">-WOU51*$C$52</f>
        <v>-1.0504986167760778E+89</v>
      </c>
      <c r="WOV52" s="1847"/>
      <c r="WOW52" s="1847">
        <f t="shared" ref="WOW52" si="24353">-WOW51*$C$52</f>
        <v>-1.0767610821954796E+89</v>
      </c>
      <c r="WOX52" s="1847"/>
      <c r="WOY52" s="1847">
        <f t="shared" ref="WOY52" si="24354">-WOY51*$C$52</f>
        <v>-1.1036801092503666E+89</v>
      </c>
      <c r="WOZ52" s="1847"/>
      <c r="WPA52" s="1847">
        <f t="shared" ref="WPA52" si="24355">-WPA51*$C$52</f>
        <v>-1.1312721119816256E+89</v>
      </c>
      <c r="WPB52" s="1847"/>
      <c r="WPC52" s="1847">
        <f t="shared" ref="WPC52" si="24356">-WPC51*$C$52</f>
        <v>-1.1595539147811662E+89</v>
      </c>
      <c r="WPD52" s="1847"/>
      <c r="WPE52" s="1847">
        <f t="shared" ref="WPE52" si="24357">-WPE51*$C$52</f>
        <v>-1.1885427626506952E+89</v>
      </c>
      <c r="WPF52" s="1847"/>
      <c r="WPG52" s="1847">
        <f t="shared" ref="WPG52" si="24358">-WPG51*$C$52</f>
        <v>-1.2182563317169624E+89</v>
      </c>
      <c r="WPH52" s="1847"/>
      <c r="WPI52" s="1847">
        <f t="shared" ref="WPI52" si="24359">-WPI51*$C$52</f>
        <v>-1.2487127400098864E+89</v>
      </c>
      <c r="WPJ52" s="1847"/>
      <c r="WPK52" s="1847">
        <f t="shared" ref="WPK52" si="24360">-WPK51*$C$52</f>
        <v>-1.2799305585101335E+89</v>
      </c>
      <c r="WPL52" s="1847"/>
      <c r="WPM52" s="1847">
        <f t="shared" ref="WPM52" si="24361">-WPM51*$C$52</f>
        <v>-1.3119288224728868E+89</v>
      </c>
      <c r="WPN52" s="1847"/>
      <c r="WPO52" s="1847">
        <f t="shared" ref="WPO52" si="24362">-WPO51*$C$52</f>
        <v>-1.3447270430347089E+89</v>
      </c>
      <c r="WPP52" s="1847"/>
      <c r="WPQ52" s="1847">
        <f t="shared" ref="WPQ52" si="24363">-WPQ51*$C$52</f>
        <v>-1.3783452191105764E+89</v>
      </c>
      <c r="WPR52" s="1847"/>
      <c r="WPS52" s="1847">
        <f t="shared" ref="WPS52" si="24364">-WPS51*$C$52</f>
        <v>-1.4128038495883406E+89</v>
      </c>
      <c r="WPT52" s="1847"/>
      <c r="WPU52" s="1847">
        <f t="shared" ref="WPU52" si="24365">-WPU51*$C$52</f>
        <v>-1.448123945828049E+89</v>
      </c>
      <c r="WPV52" s="1847"/>
      <c r="WPW52" s="1847">
        <f t="shared" ref="WPW52" si="24366">-WPW51*$C$52</f>
        <v>-1.4843270444737501E+89</v>
      </c>
      <c r="WPX52" s="1847"/>
      <c r="WPY52" s="1847">
        <f t="shared" ref="WPY52" si="24367">-WPY51*$C$52</f>
        <v>-1.5214352205855938E+89</v>
      </c>
      <c r="WPZ52" s="1847"/>
      <c r="WQA52" s="1847">
        <f t="shared" ref="WQA52" si="24368">-WQA51*$C$52</f>
        <v>-1.5594711011002336E+89</v>
      </c>
      <c r="WQB52" s="1847"/>
      <c r="WQC52" s="1847">
        <f t="shared" ref="WQC52" si="24369">-WQC51*$C$52</f>
        <v>-1.5984578786277392E+89</v>
      </c>
      <c r="WQD52" s="1847"/>
      <c r="WQE52" s="1847">
        <f t="shared" ref="WQE52" si="24370">-WQE51*$C$52</f>
        <v>-1.6384193255934327E+89</v>
      </c>
      <c r="WQF52" s="1847"/>
      <c r="WQG52" s="1847">
        <f t="shared" ref="WQG52" si="24371">-WQG51*$C$52</f>
        <v>-1.6793798087332685E+89</v>
      </c>
      <c r="WQH52" s="1847"/>
      <c r="WQI52" s="1847">
        <f t="shared" ref="WQI52" si="24372">-WQI51*$C$52</f>
        <v>-1.7213643039515999E+89</v>
      </c>
      <c r="WQJ52" s="1847"/>
      <c r="WQK52" s="1847">
        <f t="shared" ref="WQK52" si="24373">-WQK51*$C$52</f>
        <v>-1.7643984115503898E+89</v>
      </c>
      <c r="WQL52" s="1847"/>
      <c r="WQM52" s="1847">
        <f t="shared" ref="WQM52" si="24374">-WQM51*$C$52</f>
        <v>-1.8085083718391495E+89</v>
      </c>
      <c r="WQN52" s="1847"/>
      <c r="WQO52" s="1847">
        <f t="shared" ref="WQO52" si="24375">-WQO51*$C$52</f>
        <v>-1.8537210811351281E+89</v>
      </c>
      <c r="WQP52" s="1847"/>
      <c r="WQQ52" s="1847">
        <f t="shared" ref="WQQ52" si="24376">-WQQ51*$C$52</f>
        <v>-1.9000641081635062E+89</v>
      </c>
      <c r="WQR52" s="1847"/>
      <c r="WQS52" s="1847">
        <f t="shared" ref="WQS52" si="24377">-WQS51*$C$52</f>
        <v>-1.9475657108675936E+89</v>
      </c>
      <c r="WQT52" s="1847"/>
      <c r="WQU52" s="1847">
        <f t="shared" ref="WQU52" si="24378">-WQU51*$C$52</f>
        <v>-1.9962548536392832E+89</v>
      </c>
      <c r="WQV52" s="1847"/>
      <c r="WQW52" s="1847">
        <f t="shared" ref="WQW52" si="24379">-WQW51*$C$52</f>
        <v>-2.0461612249802652E+89</v>
      </c>
      <c r="WQX52" s="1847"/>
      <c r="WQY52" s="1847">
        <f t="shared" ref="WQY52" si="24380">-WQY51*$C$52</f>
        <v>-2.0973152556047716E+89</v>
      </c>
      <c r="WQZ52" s="1847"/>
      <c r="WRA52" s="1847">
        <f t="shared" ref="WRA52" si="24381">-WRA51*$C$52</f>
        <v>-2.1497481369948907E+89</v>
      </c>
      <c r="WRB52" s="1847"/>
      <c r="WRC52" s="1847">
        <f t="shared" ref="WRC52" si="24382">-WRC51*$C$52</f>
        <v>-2.2034918404197628E+89</v>
      </c>
      <c r="WRD52" s="1847"/>
      <c r="WRE52" s="1847">
        <f t="shared" ref="WRE52" si="24383">-WRE51*$C$52</f>
        <v>-2.2585791364302566E+89</v>
      </c>
      <c r="WRF52" s="1847"/>
      <c r="WRG52" s="1847">
        <f t="shared" ref="WRG52" si="24384">-WRG51*$C$52</f>
        <v>-2.3150436148410127E+89</v>
      </c>
      <c r="WRH52" s="1847"/>
      <c r="WRI52" s="1847">
        <f t="shared" ref="WRI52" si="24385">-WRI51*$C$52</f>
        <v>-2.3729197052120377E+89</v>
      </c>
      <c r="WRJ52" s="1847"/>
      <c r="WRK52" s="1847">
        <f t="shared" ref="WRK52" si="24386">-WRK51*$C$52</f>
        <v>-2.4322426978423385E+89</v>
      </c>
      <c r="WRL52" s="1847"/>
      <c r="WRM52" s="1847">
        <f t="shared" ref="WRM52" si="24387">-WRM51*$C$52</f>
        <v>-2.4930487652883966E+89</v>
      </c>
      <c r="WRN52" s="1847"/>
      <c r="WRO52" s="1847">
        <f t="shared" ref="WRO52" si="24388">-WRO51*$C$52</f>
        <v>-2.5553749844206065E+89</v>
      </c>
      <c r="WRP52" s="1847"/>
      <c r="WRQ52" s="1847">
        <f t="shared" ref="WRQ52" si="24389">-WRQ51*$C$52</f>
        <v>-2.6192593590311215E+89</v>
      </c>
      <c r="WRR52" s="1847"/>
      <c r="WRS52" s="1847">
        <f t="shared" ref="WRS52" si="24390">-WRS51*$C$52</f>
        <v>-2.6847408430068994E+89</v>
      </c>
      <c r="WRT52" s="1847"/>
      <c r="WRU52" s="1847">
        <f t="shared" ref="WRU52" si="24391">-WRU51*$C$52</f>
        <v>-2.7518593640820718E+89</v>
      </c>
      <c r="WRV52" s="1847"/>
      <c r="WRW52" s="1847">
        <f t="shared" ref="WRW52" si="24392">-WRW51*$C$52</f>
        <v>-2.8206558481841234E+89</v>
      </c>
      <c r="WRX52" s="1847"/>
      <c r="WRY52" s="1847">
        <f t="shared" ref="WRY52" si="24393">-WRY51*$C$52</f>
        <v>-2.8911722443887262E+89</v>
      </c>
      <c r="WRZ52" s="1847"/>
      <c r="WSA52" s="1847">
        <f t="shared" ref="WSA52" si="24394">-WSA51*$C$52</f>
        <v>-2.9634515504984438E+89</v>
      </c>
      <c r="WSB52" s="1847"/>
      <c r="WSC52" s="1847">
        <f t="shared" ref="WSC52" si="24395">-WSC51*$C$52</f>
        <v>-3.0375378392609044E+89</v>
      </c>
      <c r="WSD52" s="1847"/>
      <c r="WSE52" s="1847">
        <f t="shared" ref="WSE52" si="24396">-WSE51*$C$52</f>
        <v>-3.1134762852424265E+89</v>
      </c>
      <c r="WSF52" s="1847"/>
      <c r="WSG52" s="1847">
        <f t="shared" ref="WSG52" si="24397">-WSG51*$C$52</f>
        <v>-3.1913131923734868E+89</v>
      </c>
      <c r="WSH52" s="1847"/>
      <c r="WSI52" s="1847">
        <f t="shared" ref="WSI52" si="24398">-WSI51*$C$52</f>
        <v>-3.2710960221828234E+89</v>
      </c>
      <c r="WSJ52" s="1847"/>
      <c r="WSK52" s="1847">
        <f t="shared" ref="WSK52" si="24399">-WSK51*$C$52</f>
        <v>-3.3528734227373937E+89</v>
      </c>
      <c r="WSL52" s="1847"/>
      <c r="WSM52" s="1847">
        <f t="shared" ref="WSM52" si="24400">-WSM51*$C$52</f>
        <v>-3.4366952583058282E+89</v>
      </c>
      <c r="WSN52" s="1847"/>
      <c r="WSO52" s="1847">
        <f t="shared" ref="WSO52" si="24401">-WSO51*$C$52</f>
        <v>-3.5226126397634736E+89</v>
      </c>
      <c r="WSP52" s="1847"/>
      <c r="WSQ52" s="1847">
        <f t="shared" ref="WSQ52" si="24402">-WSQ51*$C$52</f>
        <v>-3.6106779557575603E+89</v>
      </c>
      <c r="WSR52" s="1847"/>
      <c r="WSS52" s="1847">
        <f t="shared" ref="WSS52" si="24403">-WSS51*$C$52</f>
        <v>-3.7009449046514988E+89</v>
      </c>
      <c r="WST52" s="1847"/>
      <c r="WSU52" s="1847">
        <f t="shared" ref="WSU52" si="24404">-WSU51*$C$52</f>
        <v>-3.7934685272677857E+89</v>
      </c>
      <c r="WSV52" s="1847"/>
      <c r="WSW52" s="1847">
        <f t="shared" ref="WSW52" si="24405">-WSW51*$C$52</f>
        <v>-3.8883052404494797E+89</v>
      </c>
      <c r="WSX52" s="1847"/>
      <c r="WSY52" s="1847">
        <f t="shared" ref="WSY52" si="24406">-WSY51*$C$52</f>
        <v>-3.9855128714607166E+89</v>
      </c>
      <c r="WSZ52" s="1847"/>
      <c r="WTA52" s="1847">
        <f t="shared" ref="WTA52" si="24407">-WTA51*$C$52</f>
        <v>-4.0851506932472339E+89</v>
      </c>
      <c r="WTB52" s="1847"/>
      <c r="WTC52" s="1847">
        <f t="shared" ref="WTC52" si="24408">-WTC51*$C$52</f>
        <v>-4.1872794605784145E+89</v>
      </c>
      <c r="WTD52" s="1847"/>
      <c r="WTE52" s="1847">
        <f t="shared" ref="WTE52" si="24409">-WTE51*$C$52</f>
        <v>-4.2919614470928746E+89</v>
      </c>
      <c r="WTF52" s="1847"/>
      <c r="WTG52" s="1847">
        <f t="shared" ref="WTG52" si="24410">-WTG51*$C$52</f>
        <v>-4.3992604832701959E+89</v>
      </c>
      <c r="WTH52" s="1847"/>
      <c r="WTI52" s="1847">
        <f t="shared" ref="WTI52" si="24411">-WTI51*$C$52</f>
        <v>-4.5092419953519504E+89</v>
      </c>
      <c r="WTJ52" s="1847"/>
      <c r="WTK52" s="1847">
        <f t="shared" ref="WTK52" si="24412">-WTK51*$C$52</f>
        <v>-4.6219730452357488E+89</v>
      </c>
      <c r="WTL52" s="1847"/>
      <c r="WTM52" s="1847">
        <f t="shared" ref="WTM52" si="24413">-WTM51*$C$52</f>
        <v>-4.7375223713666422E+89</v>
      </c>
      <c r="WTN52" s="1847"/>
      <c r="WTO52" s="1847">
        <f t="shared" ref="WTO52" si="24414">-WTO51*$C$52</f>
        <v>-4.8559604306508079E+89</v>
      </c>
      <c r="WTP52" s="1847"/>
      <c r="WTQ52" s="1847">
        <f t="shared" ref="WTQ52" si="24415">-WTQ51*$C$52</f>
        <v>-4.9773594414170774E+89</v>
      </c>
      <c r="WTR52" s="1847"/>
      <c r="WTS52" s="1847">
        <f t="shared" ref="WTS52" si="24416">-WTS51*$C$52</f>
        <v>-5.1017934274525036E+89</v>
      </c>
      <c r="WTT52" s="1847"/>
      <c r="WTU52" s="1847">
        <f t="shared" ref="WTU52" si="24417">-WTU51*$C$52</f>
        <v>-5.2293382631388159E+89</v>
      </c>
      <c r="WTV52" s="1847"/>
      <c r="WTW52" s="1847">
        <f t="shared" ref="WTW52" si="24418">-WTW51*$C$52</f>
        <v>-5.3600717197172859E+89</v>
      </c>
      <c r="WTX52" s="1847"/>
      <c r="WTY52" s="1847">
        <f t="shared" ref="WTY52" si="24419">-WTY51*$C$52</f>
        <v>-5.4940735127102181E+89</v>
      </c>
      <c r="WTZ52" s="1847"/>
      <c r="WUA52" s="1847">
        <f t="shared" ref="WUA52" si="24420">-WUA51*$C$52</f>
        <v>-5.6314253505279725E+89</v>
      </c>
      <c r="WUB52" s="1847"/>
      <c r="WUC52" s="1847">
        <f t="shared" ref="WUC52" si="24421">-WUC51*$C$52</f>
        <v>-5.7722109842911719E+89</v>
      </c>
      <c r="WUD52" s="1847"/>
      <c r="WUE52" s="1847">
        <f t="shared" ref="WUE52" si="24422">-WUE51*$C$52</f>
        <v>-5.9165162588984503E+89</v>
      </c>
      <c r="WUF52" s="1847"/>
      <c r="WUG52" s="1847">
        <f t="shared" ref="WUG52" si="24423">-WUG51*$C$52</f>
        <v>-6.0644291653709107E+89</v>
      </c>
      <c r="WUH52" s="1847"/>
      <c r="WUI52" s="1847">
        <f t="shared" ref="WUI52" si="24424">-WUI51*$C$52</f>
        <v>-6.2160398945051832E+89</v>
      </c>
      <c r="WUJ52" s="1847"/>
      <c r="WUK52" s="1847">
        <f t="shared" ref="WUK52" si="24425">-WUK51*$C$52</f>
        <v>-6.3714408918678117E+89</v>
      </c>
      <c r="WUL52" s="1847"/>
      <c r="WUM52" s="1847">
        <f t="shared" ref="WUM52" si="24426">-WUM51*$C$52</f>
        <v>-6.5307269141645062E+89</v>
      </c>
      <c r="WUN52" s="1847"/>
      <c r="WUO52" s="1847">
        <f t="shared" ref="WUO52" si="24427">-WUO51*$C$52</f>
        <v>-6.6939950870186186E+89</v>
      </c>
      <c r="WUP52" s="1847"/>
      <c r="WUQ52" s="1847">
        <f t="shared" ref="WUQ52" si="24428">-WUQ51*$C$52</f>
        <v>-6.8613449641940838E+89</v>
      </c>
      <c r="WUR52" s="1847"/>
      <c r="WUS52" s="1847">
        <f t="shared" ref="WUS52" si="24429">-WUS51*$C$52</f>
        <v>-7.0328785882989357E+89</v>
      </c>
      <c r="WUT52" s="1847"/>
      <c r="WUU52" s="1847">
        <f t="shared" ref="WUU52" si="24430">-WUU51*$C$52</f>
        <v>-7.2087005530064085E+89</v>
      </c>
      <c r="WUV52" s="1847"/>
      <c r="WUW52" s="1847">
        <f t="shared" ref="WUW52" si="24431">-WUW51*$C$52</f>
        <v>-7.388918066831568E+89</v>
      </c>
      <c r="WUX52" s="1847"/>
      <c r="WUY52" s="1847">
        <f t="shared" ref="WUY52" si="24432">-WUY51*$C$52</f>
        <v>-7.5736410185023567E+89</v>
      </c>
      <c r="WUZ52" s="1847"/>
      <c r="WVA52" s="1847">
        <f t="shared" ref="WVA52" si="24433">-WVA51*$C$52</f>
        <v>-7.7629820439649149E+89</v>
      </c>
      <c r="WVB52" s="1847"/>
      <c r="WVC52" s="1847">
        <f t="shared" ref="WVC52" si="24434">-WVC51*$C$52</f>
        <v>-7.9570565950640371E+89</v>
      </c>
      <c r="WVD52" s="1847"/>
      <c r="WVE52" s="1847">
        <f t="shared" ref="WVE52" si="24435">-WVE51*$C$52</f>
        <v>-8.1559830099406378E+89</v>
      </c>
      <c r="WVF52" s="1847"/>
      <c r="WVG52" s="1847">
        <f t="shared" ref="WVG52" si="24436">-WVG51*$C$52</f>
        <v>-8.3598825851891529E+89</v>
      </c>
      <c r="WVH52" s="1847"/>
      <c r="WVI52" s="1847">
        <f t="shared" ref="WVI52" si="24437">-WVI51*$C$52</f>
        <v>-8.5688796498188805E+89</v>
      </c>
      <c r="WVJ52" s="1847"/>
      <c r="WVK52" s="1847">
        <f t="shared" ref="WVK52" si="24438">-WVK51*$C$52</f>
        <v>-8.7831016410643519E+89</v>
      </c>
      <c r="WVL52" s="1847"/>
      <c r="WVM52" s="1847">
        <f t="shared" ref="WVM52" si="24439">-WVM51*$C$52</f>
        <v>-9.0026791820909602E+89</v>
      </c>
      <c r="WVN52" s="1847"/>
      <c r="WVO52" s="1847">
        <f t="shared" ref="WVO52" si="24440">-WVO51*$C$52</f>
        <v>-9.2277461616432331E+89</v>
      </c>
      <c r="WVP52" s="1847"/>
      <c r="WVQ52" s="1847">
        <f t="shared" ref="WVQ52" si="24441">-WVQ51*$C$52</f>
        <v>-9.4584398156843134E+89</v>
      </c>
      <c r="WVR52" s="1847"/>
      <c r="WVS52" s="1847">
        <f t="shared" ref="WVS52" si="24442">-WVS51*$C$52</f>
        <v>-9.6949008110764208E+89</v>
      </c>
      <c r="WVT52" s="1847"/>
      <c r="WVU52" s="1847">
        <f t="shared" ref="WVU52" si="24443">-WVU51*$C$52</f>
        <v>-9.93727333135333E+89</v>
      </c>
      <c r="WVV52" s="1847"/>
      <c r="WVW52" s="1847">
        <f t="shared" ref="WVW52" si="24444">-WVW51*$C$52</f>
        <v>-1.0185705164637162E+90</v>
      </c>
      <c r="WVX52" s="1847"/>
      <c r="WVY52" s="1847">
        <f t="shared" ref="WVY52" si="24445">-WVY51*$C$52</f>
        <v>-1.044034779375309E+90</v>
      </c>
      <c r="WVZ52" s="1847"/>
      <c r="WWA52" s="1847">
        <f t="shared" ref="WWA52" si="24446">-WWA51*$C$52</f>
        <v>-1.0701356488596918E+90</v>
      </c>
      <c r="WWB52" s="1847"/>
      <c r="WWC52" s="1847">
        <f t="shared" ref="WWC52" si="24447">-WWC51*$C$52</f>
        <v>-1.096889040081184E+90</v>
      </c>
      <c r="WWD52" s="1847"/>
      <c r="WWE52" s="1847">
        <f t="shared" ref="WWE52" si="24448">-WWE51*$C$52</f>
        <v>-1.1243112660832135E+90</v>
      </c>
      <c r="WWF52" s="1847"/>
      <c r="WWG52" s="1847">
        <f t="shared" ref="WWG52" si="24449">-WWG51*$C$52</f>
        <v>-1.1524190477352938E+90</v>
      </c>
      <c r="WWH52" s="1847"/>
      <c r="WWI52" s="1847">
        <f t="shared" ref="WWI52" si="24450">-WWI51*$C$52</f>
        <v>-1.1812295239286759E+90</v>
      </c>
      <c r="WWJ52" s="1847"/>
      <c r="WWK52" s="1847">
        <f t="shared" ref="WWK52" si="24451">-WWK51*$C$52</f>
        <v>-1.2107602620268926E+90</v>
      </c>
      <c r="WWL52" s="1847"/>
      <c r="WWM52" s="1847">
        <f t="shared" ref="WWM52" si="24452">-WWM51*$C$52</f>
        <v>-1.2410292685775649E+90</v>
      </c>
      <c r="WWN52" s="1847"/>
      <c r="WWO52" s="1847">
        <f t="shared" ref="WWO52" si="24453">-WWO51*$C$52</f>
        <v>-1.2720550002920039E+90</v>
      </c>
      <c r="WWP52" s="1847"/>
      <c r="WWQ52" s="1847">
        <f t="shared" ref="WWQ52" si="24454">-WWQ51*$C$52</f>
        <v>-1.3038563752993039E+90</v>
      </c>
      <c r="WWR52" s="1847"/>
      <c r="WWS52" s="1847">
        <f t="shared" ref="WWS52" si="24455">-WWS51*$C$52</f>
        <v>-1.3364527846817864E+90</v>
      </c>
      <c r="WWT52" s="1847"/>
      <c r="WWU52" s="1847">
        <f t="shared" ref="WWU52" si="24456">-WWU51*$C$52</f>
        <v>-1.3698641042988309E+90</v>
      </c>
      <c r="WWV52" s="1847"/>
      <c r="WWW52" s="1847">
        <f t="shared" ref="WWW52" si="24457">-WWW51*$C$52</f>
        <v>-1.4041107069063015E+90</v>
      </c>
      <c r="WWX52" s="1847"/>
      <c r="WWY52" s="1847">
        <f t="shared" ref="WWY52" si="24458">-WWY51*$C$52</f>
        <v>-1.439213474578959E+90</v>
      </c>
      <c r="WWZ52" s="1847"/>
      <c r="WXA52" s="1847">
        <f t="shared" ref="WXA52" si="24459">-WXA51*$C$52</f>
        <v>-1.4751938114434328E+90</v>
      </c>
      <c r="WXB52" s="1847"/>
      <c r="WXC52" s="1847">
        <f t="shared" ref="WXC52" si="24460">-WXC51*$C$52</f>
        <v>-1.5120736567295185E+90</v>
      </c>
      <c r="WXD52" s="1847"/>
      <c r="WXE52" s="1847">
        <f t="shared" ref="WXE52" si="24461">-WXE51*$C$52</f>
        <v>-1.5498754981477562E+90</v>
      </c>
      <c r="WXF52" s="1847"/>
      <c r="WXG52" s="1847">
        <f t="shared" ref="WXG52" si="24462">-WXG51*$C$52</f>
        <v>-1.5886223856014499E+90</v>
      </c>
      <c r="WXH52" s="1847"/>
      <c r="WXI52" s="1847">
        <f t="shared" ref="WXI52" si="24463">-WXI51*$C$52</f>
        <v>-1.628337945241486E+90</v>
      </c>
      <c r="WXJ52" s="1847"/>
      <c r="WXK52" s="1847">
        <f t="shared" ref="WXK52" si="24464">-WXK51*$C$52</f>
        <v>-1.669046393872523E+90</v>
      </c>
      <c r="WXL52" s="1847"/>
      <c r="WXM52" s="1847">
        <f t="shared" ref="WXM52" si="24465">-WXM51*$C$52</f>
        <v>-1.710772553719336E+90</v>
      </c>
      <c r="WXN52" s="1847"/>
      <c r="WXO52" s="1847">
        <f t="shared" ref="WXO52" si="24466">-WXO51*$C$52</f>
        <v>-1.7535418675623193E+90</v>
      </c>
      <c r="WXP52" s="1847"/>
      <c r="WXQ52" s="1847">
        <f t="shared" ref="WXQ52" si="24467">-WXQ51*$C$52</f>
        <v>-1.797380414251377E+90</v>
      </c>
      <c r="WXR52" s="1847"/>
      <c r="WXS52" s="1847">
        <f t="shared" ref="WXS52" si="24468">-WXS51*$C$52</f>
        <v>-1.8423149246076613E+90</v>
      </c>
      <c r="WXT52" s="1847"/>
      <c r="WXU52" s="1847">
        <f t="shared" ref="WXU52" si="24469">-WXU51*$C$52</f>
        <v>-1.8883727977228526E+90</v>
      </c>
      <c r="WXV52" s="1847"/>
      <c r="WXW52" s="1847">
        <f t="shared" ref="WXW52" si="24470">-WXW51*$C$52</f>
        <v>-1.9355821176659238E+90</v>
      </c>
      <c r="WXX52" s="1847"/>
      <c r="WXY52" s="1847">
        <f t="shared" ref="WXY52" si="24471">-WXY51*$C$52</f>
        <v>-1.9839716706075718E+90</v>
      </c>
      <c r="WXZ52" s="1847"/>
      <c r="WYA52" s="1847">
        <f t="shared" ref="WYA52" si="24472">-WYA51*$C$52</f>
        <v>-2.0335709623727608E+90</v>
      </c>
      <c r="WYB52" s="1847"/>
      <c r="WYC52" s="1847">
        <f t="shared" ref="WYC52" si="24473">-WYC51*$C$52</f>
        <v>-2.0844102364320797E+90</v>
      </c>
      <c r="WYD52" s="1847"/>
      <c r="WYE52" s="1847">
        <f t="shared" ref="WYE52" si="24474">-WYE51*$C$52</f>
        <v>-2.1365204923428812E+90</v>
      </c>
      <c r="WYF52" s="1847"/>
      <c r="WYG52" s="1847">
        <f t="shared" ref="WYG52" si="24475">-WYG51*$C$52</f>
        <v>-2.189933504651453E+90</v>
      </c>
      <c r="WYH52" s="1847"/>
      <c r="WYI52" s="1847">
        <f t="shared" ref="WYI52" si="24476">-WYI51*$C$52</f>
        <v>-2.2446818422677392E+90</v>
      </c>
      <c r="WYJ52" s="1847"/>
      <c r="WYK52" s="1847">
        <f t="shared" ref="WYK52" si="24477">-WYK51*$C$52</f>
        <v>-2.3007988883244325E+90</v>
      </c>
      <c r="WYL52" s="1847"/>
      <c r="WYM52" s="1847">
        <f t="shared" ref="WYM52" si="24478">-WYM51*$C$52</f>
        <v>-2.358318860532543E+90</v>
      </c>
      <c r="WYN52" s="1847"/>
      <c r="WYO52" s="1847">
        <f t="shared" ref="WYO52" si="24479">-WYO51*$C$52</f>
        <v>-2.4172768320458562E+90</v>
      </c>
      <c r="WYP52" s="1847"/>
      <c r="WYQ52" s="1847">
        <f t="shared" ref="WYQ52" si="24480">-WYQ51*$C$52</f>
        <v>-2.4777087528470023E+90</v>
      </c>
      <c r="WYR52" s="1847"/>
      <c r="WYS52" s="1847">
        <f t="shared" ref="WYS52" si="24481">-WYS51*$C$52</f>
        <v>-2.5396514716681773E+90</v>
      </c>
      <c r="WYT52" s="1847"/>
      <c r="WYU52" s="1847">
        <f t="shared" ref="WYU52" si="24482">-WYU51*$C$52</f>
        <v>-2.6031427584598816E+90</v>
      </c>
      <c r="WYV52" s="1847"/>
      <c r="WYW52" s="1847">
        <f t="shared" ref="WYW52" si="24483">-WYW51*$C$52</f>
        <v>-2.6682213274213785E+90</v>
      </c>
      <c r="WYX52" s="1847"/>
      <c r="WYY52" s="1847">
        <f t="shared" ref="WYY52" si="24484">-WYY51*$C$52</f>
        <v>-2.7349268606069126E+90</v>
      </c>
      <c r="WYZ52" s="1847"/>
      <c r="WZA52" s="1847">
        <f t="shared" ref="WZA52" si="24485">-WZA51*$C$52</f>
        <v>-2.8033000321220853E+90</v>
      </c>
      <c r="WZB52" s="1847"/>
      <c r="WZC52" s="1847">
        <f t="shared" ref="WZC52" si="24486">-WZC51*$C$52</f>
        <v>-2.8733825329251374E+90</v>
      </c>
      <c r="WZD52" s="1847"/>
      <c r="WZE52" s="1847">
        <f t="shared" ref="WZE52" si="24487">-WZE51*$C$52</f>
        <v>-2.9452170962482656E+90</v>
      </c>
      <c r="WZF52" s="1847"/>
      <c r="WZG52" s="1847">
        <f t="shared" ref="WZG52" si="24488">-WZG51*$C$52</f>
        <v>-3.0188475236544721E+90</v>
      </c>
      <c r="WZH52" s="1847"/>
      <c r="WZI52" s="1847">
        <f t="shared" ref="WZI52" si="24489">-WZI51*$C$52</f>
        <v>-3.0943187117458336E+90</v>
      </c>
      <c r="WZJ52" s="1847"/>
      <c r="WZK52" s="1847">
        <f t="shared" ref="WZK52" si="24490">-WZK51*$C$52</f>
        <v>-3.1716766795394793E+90</v>
      </c>
      <c r="WZL52" s="1847"/>
      <c r="WZM52" s="1847">
        <f t="shared" ref="WZM52" si="24491">-WZM51*$C$52</f>
        <v>-3.2509685965279661E+90</v>
      </c>
      <c r="WZN52" s="1847"/>
      <c r="WZO52" s="1847">
        <f t="shared" ref="WZO52" si="24492">-WZO51*$C$52</f>
        <v>-3.3322428114411649E+90</v>
      </c>
      <c r="WZP52" s="1847"/>
      <c r="WZQ52" s="1847">
        <f t="shared" ref="WZQ52" si="24493">-WZQ51*$C$52</f>
        <v>-3.415548881727194E+90</v>
      </c>
      <c r="WZR52" s="1847"/>
      <c r="WZS52" s="1847">
        <f t="shared" ref="WZS52" si="24494">-WZS51*$C$52</f>
        <v>-3.5009376037703736E+90</v>
      </c>
      <c r="WZT52" s="1847"/>
      <c r="WZU52" s="1847">
        <f t="shared" ref="WZU52" si="24495">-WZU51*$C$52</f>
        <v>-3.5884610438646324E+90</v>
      </c>
      <c r="WZV52" s="1847"/>
      <c r="WZW52" s="1847">
        <f t="shared" ref="WZW52" si="24496">-WZW51*$C$52</f>
        <v>-3.6781725699612479E+90</v>
      </c>
      <c r="WZX52" s="1847"/>
      <c r="WZY52" s="1847">
        <f t="shared" ref="WZY52" si="24497">-WZY51*$C$52</f>
        <v>-3.7701268842102788E+90</v>
      </c>
      <c r="WZZ52" s="1847"/>
      <c r="XAA52" s="1847">
        <f t="shared" ref="XAA52" si="24498">-XAA51*$C$52</f>
        <v>-3.8643800563155352E+90</v>
      </c>
      <c r="XAB52" s="1847"/>
      <c r="XAC52" s="1847">
        <f t="shared" ref="XAC52" si="24499">-XAC51*$C$52</f>
        <v>-3.9609895577234234E+90</v>
      </c>
      <c r="XAD52" s="1847"/>
      <c r="XAE52" s="1847">
        <f t="shared" ref="XAE52" si="24500">-XAE51*$C$52</f>
        <v>-4.0600142966665084E+90</v>
      </c>
      <c r="XAF52" s="1847"/>
      <c r="XAG52" s="1847">
        <f t="shared" ref="XAG52" si="24501">-XAG51*$C$52</f>
        <v>-4.1615146540831705E+90</v>
      </c>
      <c r="XAH52" s="1847"/>
      <c r="XAI52" s="1847">
        <f t="shared" ref="XAI52" si="24502">-XAI51*$C$52</f>
        <v>-4.2655525204352498E+90</v>
      </c>
      <c r="XAJ52" s="1847"/>
      <c r="XAK52" s="1847">
        <f t="shared" ref="XAK52" si="24503">-XAK51*$C$52</f>
        <v>-4.3721913334461305E+90</v>
      </c>
      <c r="XAL52" s="1847"/>
      <c r="XAM52" s="1847">
        <f t="shared" ref="XAM52" si="24504">-XAM51*$C$52</f>
        <v>-4.4814961167822833E+90</v>
      </c>
      <c r="XAN52" s="1847"/>
      <c r="XAO52" s="1847">
        <f t="shared" ref="XAO52" si="24505">-XAO51*$C$52</f>
        <v>-4.5935335197018397E+90</v>
      </c>
      <c r="XAP52" s="1847"/>
      <c r="XAQ52" s="1847">
        <f t="shared" ref="XAQ52" si="24506">-XAQ51*$C$52</f>
        <v>-4.7083718576943855E+90</v>
      </c>
      <c r="XAR52" s="1847"/>
      <c r="XAS52" s="1847">
        <f t="shared" ref="XAS52" si="24507">-XAS51*$C$52</f>
        <v>-4.8260811541367452E+90</v>
      </c>
      <c r="XAT52" s="1847"/>
      <c r="XAU52" s="1847">
        <f t="shared" ref="XAU52" si="24508">-XAU51*$C$52</f>
        <v>-4.9467331829901629E+90</v>
      </c>
      <c r="XAV52" s="1847"/>
      <c r="XAW52" s="1847">
        <f t="shared" ref="XAW52" si="24509">-XAW51*$C$52</f>
        <v>-5.0704015125649169E+90</v>
      </c>
      <c r="XAX52" s="1847"/>
      <c r="XAY52" s="1847">
        <f t="shared" ref="XAY52" si="24510">-XAY51*$C$52</f>
        <v>-5.1971615503790393E+90</v>
      </c>
      <c r="XAZ52" s="1847"/>
      <c r="XBA52" s="1847">
        <f t="shared" ref="XBA52" si="24511">-XBA51*$C$52</f>
        <v>-5.3270905891385145E+90</v>
      </c>
      <c r="XBB52" s="1847"/>
      <c r="XBC52" s="1847">
        <f t="shared" ref="XBC52" si="24512">-XBC51*$C$52</f>
        <v>-5.4602678538669771E+90</v>
      </c>
      <c r="XBD52" s="1847"/>
      <c r="XBE52" s="1847">
        <f t="shared" ref="XBE52" si="24513">-XBE51*$C$52</f>
        <v>-5.5967745502136507E+90</v>
      </c>
      <c r="XBF52" s="1847"/>
      <c r="XBG52" s="1847">
        <f t="shared" ref="XBG52" si="24514">-XBG51*$C$52</f>
        <v>-5.7366939139689915E+90</v>
      </c>
      <c r="XBH52" s="1847"/>
      <c r="XBI52" s="1847">
        <f t="shared" ref="XBI52" si="24515">-XBI51*$C$52</f>
        <v>-5.8801112618182161E+90</v>
      </c>
      <c r="XBJ52" s="1847"/>
      <c r="XBK52" s="1847">
        <f t="shared" ref="XBK52" si="24516">-XBK51*$C$52</f>
        <v>-6.0271140433636708E+90</v>
      </c>
      <c r="XBL52" s="1847"/>
      <c r="XBM52" s="1847">
        <f t="shared" ref="XBM52" si="24517">-XBM51*$C$52</f>
        <v>-6.1777918944477621E+90</v>
      </c>
      <c r="XBN52" s="1847"/>
      <c r="XBO52" s="1847">
        <f t="shared" ref="XBO52" si="24518">-XBO51*$C$52</f>
        <v>-6.3322366918089555E+90</v>
      </c>
      <c r="XBP52" s="1847"/>
      <c r="XBQ52" s="1847">
        <f t="shared" ref="XBQ52" si="24519">-XBQ51*$C$52</f>
        <v>-6.490542609104179E+90</v>
      </c>
      <c r="XBR52" s="1847"/>
      <c r="XBS52" s="1847">
        <f t="shared" ref="XBS52" si="24520">-XBS51*$C$52</f>
        <v>-6.6528061743317828E+90</v>
      </c>
      <c r="XBT52" s="1847"/>
      <c r="XBU52" s="1847">
        <f t="shared" ref="XBU52" si="24521">-XBU51*$C$52</f>
        <v>-6.819126328690077E+90</v>
      </c>
      <c r="XBV52" s="1847"/>
      <c r="XBW52" s="1847">
        <f t="shared" ref="XBW52" si="24522">-XBW51*$C$52</f>
        <v>-6.9896044869073284E+90</v>
      </c>
      <c r="XBX52" s="1847"/>
      <c r="XBY52" s="1847">
        <f t="shared" ref="XBY52" si="24523">-XBY51*$C$52</f>
        <v>-7.1643445990800111E+90</v>
      </c>
      <c r="XBZ52" s="1847"/>
      <c r="XCA52" s="1847">
        <f t="shared" ref="XCA52" si="24524">-XCA51*$C$52</f>
        <v>-7.3434532140570108E+90</v>
      </c>
      <c r="XCB52" s="1847"/>
      <c r="XCC52" s="1847">
        <f t="shared" ref="XCC52" si="24525">-XCC51*$C$52</f>
        <v>-7.5270395444084357E+90</v>
      </c>
      <c r="XCD52" s="1847"/>
      <c r="XCE52" s="1847">
        <f t="shared" ref="XCE52" si="24526">-XCE51*$C$52</f>
        <v>-7.7152155330186455E+90</v>
      </c>
      <c r="XCF52" s="1847"/>
      <c r="XCG52" s="1847">
        <f t="shared" ref="XCG52" si="24527">-XCG51*$C$52</f>
        <v>-7.9080959213441109E+90</v>
      </c>
      <c r="XCH52" s="1847"/>
      <c r="XCI52" s="1847">
        <f t="shared" ref="XCI52" si="24528">-XCI51*$C$52</f>
        <v>-8.1057983193777132E+90</v>
      </c>
      <c r="XCJ52" s="1847"/>
      <c r="XCK52" s="1847">
        <f t="shared" ref="XCK52" si="24529">-XCK51*$C$52</f>
        <v>-8.3084432773621551E+90</v>
      </c>
      <c r="XCL52" s="1847"/>
      <c r="XCM52" s="1847">
        <f t="shared" ref="XCM52" si="24530">-XCM51*$C$52</f>
        <v>-8.5161543592962082E+90</v>
      </c>
      <c r="XCN52" s="1847"/>
      <c r="XCO52" s="1847">
        <f t="shared" ref="XCO52" si="24531">-XCO51*$C$52</f>
        <v>-8.7290582182786134E+90</v>
      </c>
      <c r="XCP52" s="1847"/>
      <c r="XCQ52" s="1847">
        <f t="shared" ref="XCQ52" si="24532">-XCQ51*$C$52</f>
        <v>-8.947284673735578E+90</v>
      </c>
      <c r="XCR52" s="1847"/>
      <c r="XCS52" s="1847">
        <f t="shared" ref="XCS52" si="24533">-XCS51*$C$52</f>
        <v>-9.1709667905789659E+90</v>
      </c>
      <c r="XCT52" s="1847"/>
      <c r="XCU52" s="1847">
        <f t="shared" ref="XCU52" si="24534">-XCU51*$C$52</f>
        <v>-9.400240960343439E+90</v>
      </c>
      <c r="XCV52" s="1847"/>
      <c r="XCW52" s="1847">
        <f t="shared" ref="XCW52" si="24535">-XCW51*$C$52</f>
        <v>-9.6352469843520248E+90</v>
      </c>
      <c r="XCX52" s="1847"/>
      <c r="XCY52" s="1847">
        <f t="shared" ref="XCY52" si="24536">-XCY51*$C$52</f>
        <v>-9.876128158960825E+90</v>
      </c>
      <c r="XCZ52" s="1847"/>
      <c r="XDA52" s="1847">
        <f t="shared" ref="XDA52" si="24537">-XDA51*$C$52</f>
        <v>-1.0123031362934845E+91</v>
      </c>
      <c r="XDB52" s="1847"/>
      <c r="XDC52" s="1847">
        <f t="shared" ref="XDC52" si="24538">-XDC51*$C$52</f>
        <v>-1.0376107147008215E+91</v>
      </c>
      <c r="XDD52" s="1847"/>
      <c r="XDE52" s="1847">
        <f t="shared" ref="XDE52" si="24539">-XDE51*$C$52</f>
        <v>-1.0635509825683419E+91</v>
      </c>
      <c r="XDF52" s="1847"/>
      <c r="XDG52" s="1847">
        <f t="shared" ref="XDG52" si="24540">-XDG51*$C$52</f>
        <v>-1.0901397571325504E+91</v>
      </c>
      <c r="XDH52" s="1847"/>
      <c r="XDI52" s="1847">
        <f t="shared" ref="XDI52" si="24541">-XDI51*$C$52</f>
        <v>-1.117393251060864E+91</v>
      </c>
      <c r="XDJ52" s="1847"/>
      <c r="XDK52" s="1847">
        <f t="shared" ref="XDK52" si="24542">-XDK51*$C$52</f>
        <v>-1.1453280823373855E+91</v>
      </c>
      <c r="XDL52" s="1847"/>
      <c r="XDM52" s="1847">
        <f t="shared" ref="XDM52" si="24543">-XDM51*$C$52</f>
        <v>-1.17396128439582E+91</v>
      </c>
      <c r="XDN52" s="1847"/>
      <c r="XDO52" s="1847">
        <f t="shared" ref="XDO52" si="24544">-XDO51*$C$52</f>
        <v>-1.2033103165057154E+91</v>
      </c>
      <c r="XDP52" s="1847"/>
      <c r="XDQ52" s="1847">
        <f t="shared" ref="XDQ52" si="24545">-XDQ51*$C$52</f>
        <v>-1.2333930744183582E+91</v>
      </c>
      <c r="XDR52" s="1847"/>
      <c r="XDS52" s="1847">
        <f t="shared" ref="XDS52" si="24546">-XDS51*$C$52</f>
        <v>-1.2642279012788171E+91</v>
      </c>
      <c r="XDT52" s="1847"/>
      <c r="XDU52" s="1847">
        <f t="shared" ref="XDU52" si="24547">-XDU51*$C$52</f>
        <v>-1.2958335988107874E+91</v>
      </c>
      <c r="XDV52" s="1847"/>
      <c r="XDW52" s="1847">
        <f t="shared" ref="XDW52" si="24548">-XDW51*$C$52</f>
        <v>-1.328229438781057E+91</v>
      </c>
      <c r="XDX52" s="1847"/>
      <c r="XDY52" s="1847">
        <f t="shared" ref="XDY52" si="24549">-XDY51*$C$52</f>
        <v>-1.3614351747505834E+91</v>
      </c>
      <c r="XDZ52" s="1847"/>
      <c r="XEA52" s="1847">
        <f t="shared" ref="XEA52" si="24550">-XEA51*$C$52</f>
        <v>-1.3954710541193478E+91</v>
      </c>
      <c r="XEB52" s="1847"/>
      <c r="XEC52" s="1847">
        <f t="shared" ref="XEC52" si="24551">-XEC51*$C$52</f>
        <v>-1.4303578304723313E+91</v>
      </c>
      <c r="XED52" s="1847"/>
      <c r="XEE52" s="1847">
        <f t="shared" ref="XEE52" si="24552">-XEE51*$C$52</f>
        <v>-1.4661167762341394E+91</v>
      </c>
      <c r="XEF52" s="1847"/>
      <c r="XEG52" s="1847">
        <f t="shared" ref="XEG52" si="24553">-XEG51*$C$52</f>
        <v>-1.5027696956399928E+91</v>
      </c>
      <c r="XEH52" s="1847"/>
      <c r="XEI52" s="1847">
        <f t="shared" ref="XEI52" si="24554">-XEI51*$C$52</f>
        <v>-1.5403389380309925E+91</v>
      </c>
      <c r="XEJ52" s="1847"/>
      <c r="XEK52" s="1847">
        <f t="shared" ref="XEK52" si="24555">-XEK51*$C$52</f>
        <v>-1.5788474114817671E+91</v>
      </c>
      <c r="XEL52" s="1847"/>
      <c r="XEM52" s="1847">
        <f t="shared" ref="XEM52" si="24556">-XEM51*$C$52</f>
        <v>-1.6183185967688112E+91</v>
      </c>
      <c r="XEN52" s="1847"/>
      <c r="XEO52" s="1847">
        <f t="shared" ref="XEO52" si="24557">-XEO51*$C$52</f>
        <v>-1.6587765616880313E+91</v>
      </c>
      <c r="XEP52" s="1847"/>
      <c r="XEQ52" s="1847">
        <f t="shared" ref="XEQ52" si="24558">-XEQ51*$C$52</f>
        <v>-1.7002459757302318E+91</v>
      </c>
      <c r="XER52" s="1847"/>
      <c r="XES52" s="1847">
        <f t="shared" ref="XES52" si="24559">-XES51*$C$52</f>
        <v>-1.7427521251234874E+91</v>
      </c>
      <c r="XET52" s="1847"/>
      <c r="XEU52" s="1847">
        <f t="shared" ref="XEU52" si="24560">-XEU51*$C$52</f>
        <v>-1.7863209282515743E+91</v>
      </c>
      <c r="XEV52" s="1847"/>
      <c r="XEW52" s="1847">
        <f t="shared" ref="XEW52" si="24561">-XEW51*$C$52</f>
        <v>-1.8309789514578633E+91</v>
      </c>
      <c r="XEX52" s="1847"/>
      <c r="XEY52" s="1847">
        <f t="shared" ref="XEY52" si="24562">-XEY51*$C$52</f>
        <v>-1.8767534252443097E+91</v>
      </c>
      <c r="XEZ52" s="1847"/>
      <c r="XFA52" s="1847">
        <f t="shared" ref="XFA52" si="24563">-XFA51*$C$52</f>
        <v>-1.9236722608754172E+91</v>
      </c>
      <c r="XFB52" s="1847"/>
      <c r="XFC52" s="1847">
        <f t="shared" ref="XFC52" si="24564">-XFC51*$C$52</f>
        <v>-1.9717640673973024E+91</v>
      </c>
      <c r="XFD52" s="1847"/>
    </row>
    <row r="53" spans="1:16384" s="340" customFormat="1" ht="14.25">
      <c r="A53" s="1845" t="s">
        <v>926</v>
      </c>
      <c r="B53" s="1845"/>
      <c r="C53" s="1849"/>
      <c r="D53" s="1845"/>
      <c r="E53" s="1847"/>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c r="AC53" s="1847"/>
      <c r="AD53" s="1847"/>
      <c r="AE53" s="1847"/>
      <c r="AF53" s="1847"/>
      <c r="AG53" s="1847"/>
    </row>
    <row r="54" spans="1:16384" s="340" customFormat="1" ht="14.25">
      <c r="A54" s="1845"/>
      <c r="B54" s="1845"/>
      <c r="C54" s="1849"/>
      <c r="D54" s="1845"/>
      <c r="E54" s="1847"/>
      <c r="F54" s="1847"/>
      <c r="G54" s="1847"/>
      <c r="H54" s="1847"/>
      <c r="I54" s="1847"/>
      <c r="J54" s="1847"/>
      <c r="K54" s="1847"/>
      <c r="L54" s="1847"/>
      <c r="M54" s="1847"/>
      <c r="N54" s="1847"/>
      <c r="O54" s="1847"/>
      <c r="P54" s="1847"/>
      <c r="Q54" s="1847"/>
      <c r="R54" s="1847"/>
      <c r="S54" s="1847"/>
      <c r="T54" s="1847"/>
      <c r="U54" s="1847"/>
      <c r="V54" s="1847"/>
      <c r="W54" s="1847"/>
      <c r="X54" s="1847"/>
      <c r="Y54" s="1847"/>
      <c r="Z54" s="1847"/>
      <c r="AA54" s="1847"/>
      <c r="AB54" s="1847"/>
      <c r="AC54" s="1847"/>
      <c r="AD54" s="1847"/>
      <c r="AE54" s="1847"/>
      <c r="AF54" s="1847"/>
      <c r="AG54" s="1847"/>
    </row>
    <row r="55" spans="1:16384" s="340" customFormat="1" ht="14.25">
      <c r="A55" s="1845" t="s">
        <v>2561</v>
      </c>
      <c r="B55" s="1845"/>
      <c r="C55" s="1849">
        <f>C13</f>
        <v>1.0349999999999999</v>
      </c>
      <c r="D55" s="1845"/>
      <c r="E55" s="1847">
        <v>0</v>
      </c>
      <c r="F55" s="1845"/>
      <c r="G55" s="1847">
        <v>0</v>
      </c>
      <c r="H55" s="1845"/>
      <c r="I55" s="1847">
        <v>0</v>
      </c>
      <c r="J55" s="1845"/>
      <c r="K55" s="1847">
        <v>0</v>
      </c>
      <c r="L55" s="1845"/>
      <c r="M55" s="1847">
        <v>0</v>
      </c>
      <c r="N55" s="1845"/>
      <c r="O55" s="1847">
        <v>0</v>
      </c>
      <c r="P55" s="1845"/>
      <c r="Q55" s="1847">
        <v>0</v>
      </c>
      <c r="R55" s="1845"/>
      <c r="S55" s="1847">
        <v>0</v>
      </c>
      <c r="T55" s="1845"/>
      <c r="U55" s="1847">
        <v>0</v>
      </c>
      <c r="V55" s="1845"/>
      <c r="W55" s="1847">
        <v>0</v>
      </c>
      <c r="X55" s="1845"/>
      <c r="Y55" s="1847">
        <v>0</v>
      </c>
      <c r="Z55" s="1845"/>
      <c r="AA55" s="1847">
        <v>0</v>
      </c>
      <c r="AB55" s="1845"/>
      <c r="AC55" s="1847">
        <v>0</v>
      </c>
      <c r="AD55" s="1845"/>
      <c r="AE55" s="1847">
        <v>0</v>
      </c>
      <c r="AF55" s="1845"/>
      <c r="AG55" s="1847">
        <v>0</v>
      </c>
    </row>
    <row r="56" spans="1:16384" s="340" customFormat="1" ht="14.25">
      <c r="A56" s="1845"/>
      <c r="B56" s="1845"/>
      <c r="C56" s="1846"/>
      <c r="D56" s="1845"/>
      <c r="E56" s="1847"/>
      <c r="F56" s="1845"/>
      <c r="G56" s="1847"/>
      <c r="H56" s="1845"/>
      <c r="I56" s="1847"/>
      <c r="J56" s="1845"/>
      <c r="K56" s="1847"/>
      <c r="L56" s="1845"/>
      <c r="M56" s="1847"/>
      <c r="N56" s="1845"/>
      <c r="O56" s="1847"/>
      <c r="P56" s="1845"/>
      <c r="Q56" s="1847"/>
      <c r="R56" s="1845"/>
      <c r="S56" s="1847"/>
      <c r="T56" s="1845"/>
      <c r="U56" s="1847"/>
      <c r="V56" s="1845"/>
      <c r="W56" s="1847"/>
      <c r="X56" s="1845"/>
      <c r="Y56" s="1847"/>
      <c r="Z56" s="1845"/>
      <c r="AA56" s="1847"/>
      <c r="AB56" s="1845"/>
      <c r="AC56" s="1847"/>
      <c r="AD56" s="1845"/>
      <c r="AE56" s="1847"/>
      <c r="AF56" s="1845"/>
      <c r="AG56" s="1847"/>
    </row>
    <row r="57" spans="1:16384" s="340" customFormat="1" ht="14.25">
      <c r="A57" s="1845" t="s">
        <v>2237</v>
      </c>
      <c r="B57" s="1845"/>
      <c r="C57" s="1846"/>
      <c r="D57" s="1845"/>
      <c r="E57" s="1847">
        <f>E51+E52+E55</f>
        <v>3000</v>
      </c>
      <c r="F57" s="1845"/>
      <c r="G57" s="1847">
        <f t="shared" ref="G57" si="24565">G51+G52+G55</f>
        <v>3074.9999999999995</v>
      </c>
      <c r="H57" s="1845"/>
      <c r="I57" s="1847">
        <f t="shared" ref="I57" si="24566">I51+I52+I55</f>
        <v>3151.8749999999991</v>
      </c>
      <c r="J57" s="1845"/>
      <c r="K57" s="1847">
        <f t="shared" ref="K57" si="24567">K51+K52+K55</f>
        <v>3230.6718749999986</v>
      </c>
      <c r="L57" s="1845"/>
      <c r="M57" s="1847">
        <f t="shared" ref="M57" si="24568">M51+M52+M55</f>
        <v>3311.4386718749984</v>
      </c>
      <c r="N57" s="1845"/>
      <c r="O57" s="1847">
        <f t="shared" ref="O57" si="24569">O51+O52+O55</f>
        <v>3394.224638671873</v>
      </c>
      <c r="P57" s="1845"/>
      <c r="Q57" s="1847">
        <f t="shared" ref="Q57" si="24570">Q51+Q52+Q55</f>
        <v>3479.0802546386694</v>
      </c>
      <c r="R57" s="1845"/>
      <c r="S57" s="1847">
        <f t="shared" ref="S57" si="24571">S51+S52+S55</f>
        <v>3566.0572610046361</v>
      </c>
      <c r="T57" s="1845"/>
      <c r="U57" s="1847">
        <f t="shared" ref="U57" si="24572">U51+U52+U55</f>
        <v>3655.2086925297517</v>
      </c>
      <c r="V57" s="1845"/>
      <c r="W57" s="1847">
        <f t="shared" ref="W57" si="24573">W51+W52+W55</f>
        <v>3746.5889098429952</v>
      </c>
      <c r="X57" s="1845"/>
      <c r="Y57" s="1847">
        <f t="shared" ref="Y57" si="24574">Y51+Y52+Y55</f>
        <v>3840.2536325890696</v>
      </c>
      <c r="Z57" s="1845"/>
      <c r="AA57" s="1847">
        <f t="shared" ref="AA57" si="24575">AA51+AA52+AA55</f>
        <v>3936.2599734037958</v>
      </c>
      <c r="AB57" s="1845"/>
      <c r="AC57" s="1847">
        <f t="shared" ref="AC57" si="24576">AC51+AC52+AC55</f>
        <v>4034.6664727388902</v>
      </c>
      <c r="AD57" s="1845"/>
      <c r="AE57" s="1847">
        <f t="shared" ref="AE57" si="24577">AE51+AE52+AE55</f>
        <v>4135.5331345573622</v>
      </c>
      <c r="AF57" s="1845"/>
      <c r="AG57" s="1847">
        <f t="shared" ref="AG57" si="24578">AG51+AG52+AG55</f>
        <v>4238.9214629212956</v>
      </c>
    </row>
    <row r="58" spans="1:16384" s="6" customFormat="1" ht="14.25">
      <c r="A58" s="366"/>
      <c r="B58" s="366"/>
      <c r="C58" s="367"/>
      <c r="D58" s="366"/>
      <c r="E58" s="368"/>
      <c r="F58" s="368"/>
      <c r="G58" s="368"/>
      <c r="H58" s="368"/>
      <c r="I58" s="368"/>
      <c r="J58" s="368"/>
      <c r="K58" s="368"/>
      <c r="L58" s="368"/>
      <c r="M58" s="368"/>
      <c r="N58" s="368"/>
      <c r="O58" s="368"/>
      <c r="P58" s="368"/>
      <c r="Q58" s="368"/>
      <c r="R58" s="368"/>
      <c r="S58" s="368"/>
      <c r="T58" s="368"/>
      <c r="U58" s="368"/>
      <c r="V58" s="368"/>
      <c r="W58" s="368"/>
      <c r="X58" s="368"/>
      <c r="Y58" s="368"/>
      <c r="Z58" s="368"/>
      <c r="AA58" s="368"/>
      <c r="AB58" s="368"/>
      <c r="AC58" s="368"/>
      <c r="AD58" s="368"/>
      <c r="AE58" s="368"/>
      <c r="AF58" s="368"/>
      <c r="AG58" s="368"/>
    </row>
    <row r="59" spans="1:16384" s="6" customFormat="1">
      <c r="A59" s="3352" t="s">
        <v>1386</v>
      </c>
      <c r="B59" s="3352"/>
      <c r="C59" s="3352"/>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row>
    <row r="60" spans="1:16384" s="1679" customFormat="1">
      <c r="A60" s="1679" t="s">
        <v>921</v>
      </c>
      <c r="C60" s="1680"/>
      <c r="E60" s="1681"/>
      <c r="G60" s="1677">
        <f>E60*$C$60</f>
        <v>0</v>
      </c>
      <c r="I60" s="1677">
        <f>G60*$C$60</f>
        <v>0</v>
      </c>
      <c r="K60" s="1677">
        <f>I60*$C$60</f>
        <v>0</v>
      </c>
      <c r="M60" s="1677">
        <f>K60*$C$60</f>
        <v>0</v>
      </c>
      <c r="O60" s="1677">
        <f>M60*$C$60</f>
        <v>0</v>
      </c>
      <c r="Q60" s="1677">
        <f>O60*$C$60</f>
        <v>0</v>
      </c>
      <c r="S60" s="1677">
        <f>Q60*$C$60</f>
        <v>0</v>
      </c>
      <c r="U60" s="1677">
        <f>S60*$C$60</f>
        <v>0</v>
      </c>
      <c r="W60" s="1677">
        <f>U60*$C$60</f>
        <v>0</v>
      </c>
      <c r="Y60" s="1677">
        <f>W60*$C$60</f>
        <v>0</v>
      </c>
      <c r="AA60" s="1677">
        <f>Y60*$C$60</f>
        <v>0</v>
      </c>
      <c r="AC60" s="1677">
        <f>AA60*$C$60</f>
        <v>0</v>
      </c>
      <c r="AE60" s="1677">
        <f>AC60*$C$60</f>
        <v>0</v>
      </c>
      <c r="AG60" s="1677">
        <f>AE60*$C$60</f>
        <v>0</v>
      </c>
    </row>
    <row r="61" spans="1:16384" s="6" customFormat="1">
      <c r="A61" s="6" t="s">
        <v>922</v>
      </c>
      <c r="C61" s="1675"/>
      <c r="E61" s="1682"/>
      <c r="F61" s="1677"/>
      <c r="G61" s="1677">
        <f t="shared" ref="G61:AG64" si="24579">E61*$C$60</f>
        <v>0</v>
      </c>
      <c r="H61" s="1677"/>
      <c r="I61" s="1677">
        <f t="shared" si="24579"/>
        <v>0</v>
      </c>
      <c r="J61" s="1677"/>
      <c r="K61" s="1677">
        <f t="shared" si="24579"/>
        <v>0</v>
      </c>
      <c r="L61" s="1677"/>
      <c r="M61" s="1677">
        <f t="shared" si="24579"/>
        <v>0</v>
      </c>
      <c r="N61" s="1677"/>
      <c r="O61" s="1677">
        <f t="shared" si="24579"/>
        <v>0</v>
      </c>
      <c r="P61" s="1677"/>
      <c r="Q61" s="1677">
        <f t="shared" si="24579"/>
        <v>0</v>
      </c>
      <c r="R61" s="1677"/>
      <c r="S61" s="1677">
        <f t="shared" si="24579"/>
        <v>0</v>
      </c>
      <c r="T61" s="1677"/>
      <c r="U61" s="1677">
        <f t="shared" si="24579"/>
        <v>0</v>
      </c>
      <c r="V61" s="1677"/>
      <c r="W61" s="1677">
        <f t="shared" si="24579"/>
        <v>0</v>
      </c>
      <c r="X61" s="1677"/>
      <c r="Y61" s="1677">
        <f t="shared" si="24579"/>
        <v>0</v>
      </c>
      <c r="Z61" s="1677"/>
      <c r="AA61" s="1677">
        <f t="shared" si="24579"/>
        <v>0</v>
      </c>
      <c r="AB61" s="1677"/>
      <c r="AC61" s="1677">
        <f t="shared" si="24579"/>
        <v>0</v>
      </c>
      <c r="AD61" s="1677"/>
      <c r="AE61" s="1677">
        <f t="shared" si="24579"/>
        <v>0</v>
      </c>
      <c r="AF61" s="1677"/>
      <c r="AG61" s="1677">
        <f t="shared" si="24579"/>
        <v>0</v>
      </c>
      <c r="AH61" s="1677"/>
      <c r="AI61" s="1677"/>
    </row>
    <row r="62" spans="1:16384" s="6" customFormat="1">
      <c r="A62" s="6" t="s">
        <v>923</v>
      </c>
      <c r="C62" s="1675"/>
      <c r="E62" s="1682"/>
      <c r="F62" s="1677"/>
      <c r="G62" s="1677">
        <f t="shared" si="24579"/>
        <v>0</v>
      </c>
      <c r="H62" s="1677"/>
      <c r="I62" s="1677">
        <f t="shared" si="24579"/>
        <v>0</v>
      </c>
      <c r="J62" s="1677"/>
      <c r="K62" s="1677">
        <f t="shared" si="24579"/>
        <v>0</v>
      </c>
      <c r="L62" s="1677"/>
      <c r="M62" s="1677">
        <f t="shared" si="24579"/>
        <v>0</v>
      </c>
      <c r="N62" s="1677"/>
      <c r="O62" s="1677">
        <f t="shared" si="24579"/>
        <v>0</v>
      </c>
      <c r="P62" s="1677"/>
      <c r="Q62" s="1677">
        <f t="shared" si="24579"/>
        <v>0</v>
      </c>
      <c r="R62" s="1677"/>
      <c r="S62" s="1677">
        <f t="shared" si="24579"/>
        <v>0</v>
      </c>
      <c r="T62" s="1677"/>
      <c r="U62" s="1677">
        <f t="shared" si="24579"/>
        <v>0</v>
      </c>
      <c r="V62" s="1677"/>
      <c r="W62" s="1677">
        <f t="shared" si="24579"/>
        <v>0</v>
      </c>
      <c r="X62" s="1677"/>
      <c r="Y62" s="1677">
        <f t="shared" si="24579"/>
        <v>0</v>
      </c>
      <c r="Z62" s="1677"/>
      <c r="AA62" s="1677">
        <f t="shared" si="24579"/>
        <v>0</v>
      </c>
      <c r="AB62" s="1677"/>
      <c r="AC62" s="1677">
        <f t="shared" si="24579"/>
        <v>0</v>
      </c>
      <c r="AD62" s="1677"/>
      <c r="AE62" s="1677">
        <f t="shared" si="24579"/>
        <v>0</v>
      </c>
      <c r="AF62" s="1677"/>
      <c r="AG62" s="1677">
        <f t="shared" si="24579"/>
        <v>0</v>
      </c>
      <c r="AH62" s="1677"/>
      <c r="AI62" s="1677"/>
    </row>
    <row r="63" spans="1:16384" s="6" customFormat="1">
      <c r="A63" s="1683"/>
      <c r="B63" s="1683"/>
      <c r="C63" s="1675"/>
      <c r="E63" s="1682"/>
      <c r="F63" s="1677"/>
      <c r="G63" s="1677">
        <f t="shared" si="24579"/>
        <v>0</v>
      </c>
      <c r="H63" s="1677"/>
      <c r="I63" s="1677">
        <f t="shared" si="24579"/>
        <v>0</v>
      </c>
      <c r="J63" s="1677"/>
      <c r="K63" s="1677">
        <f t="shared" si="24579"/>
        <v>0</v>
      </c>
      <c r="L63" s="1677"/>
      <c r="M63" s="1677">
        <f t="shared" si="24579"/>
        <v>0</v>
      </c>
      <c r="N63" s="1677"/>
      <c r="O63" s="1677">
        <f t="shared" si="24579"/>
        <v>0</v>
      </c>
      <c r="P63" s="1677"/>
      <c r="Q63" s="1677">
        <f t="shared" si="24579"/>
        <v>0</v>
      </c>
      <c r="R63" s="1677"/>
      <c r="S63" s="1677">
        <f t="shared" si="24579"/>
        <v>0</v>
      </c>
      <c r="T63" s="1677"/>
      <c r="U63" s="1677">
        <f t="shared" si="24579"/>
        <v>0</v>
      </c>
      <c r="V63" s="1677"/>
      <c r="W63" s="1677">
        <f t="shared" si="24579"/>
        <v>0</v>
      </c>
      <c r="X63" s="1677"/>
      <c r="Y63" s="1677">
        <f t="shared" si="24579"/>
        <v>0</v>
      </c>
      <c r="Z63" s="1677"/>
      <c r="AA63" s="1677">
        <f t="shared" si="24579"/>
        <v>0</v>
      </c>
      <c r="AB63" s="1677"/>
      <c r="AC63" s="1677">
        <f t="shared" si="24579"/>
        <v>0</v>
      </c>
      <c r="AD63" s="1677"/>
      <c r="AE63" s="1677">
        <f t="shared" si="24579"/>
        <v>0</v>
      </c>
      <c r="AF63" s="1677"/>
      <c r="AG63" s="1677">
        <f t="shared" si="24579"/>
        <v>0</v>
      </c>
      <c r="AH63" s="1677"/>
      <c r="AI63" s="1677"/>
    </row>
    <row r="64" spans="1:16384" s="6" customFormat="1">
      <c r="A64" s="1683"/>
      <c r="B64" s="1683"/>
      <c r="C64" s="1675"/>
      <c r="E64" s="1684"/>
      <c r="F64" s="1677"/>
      <c r="G64" s="1685">
        <f t="shared" si="24579"/>
        <v>0</v>
      </c>
      <c r="H64" s="1677"/>
      <c r="I64" s="1685">
        <f t="shared" si="24579"/>
        <v>0</v>
      </c>
      <c r="J64" s="1677"/>
      <c r="K64" s="1685">
        <f t="shared" si="24579"/>
        <v>0</v>
      </c>
      <c r="L64" s="1677"/>
      <c r="M64" s="1685">
        <f t="shared" si="24579"/>
        <v>0</v>
      </c>
      <c r="N64" s="1677"/>
      <c r="O64" s="1685">
        <f t="shared" si="24579"/>
        <v>0</v>
      </c>
      <c r="P64" s="1677"/>
      <c r="Q64" s="1685">
        <f t="shared" si="24579"/>
        <v>0</v>
      </c>
      <c r="R64" s="1677"/>
      <c r="S64" s="1685">
        <f t="shared" si="24579"/>
        <v>0</v>
      </c>
      <c r="T64" s="1677"/>
      <c r="U64" s="1685">
        <f t="shared" si="24579"/>
        <v>0</v>
      </c>
      <c r="V64" s="1677"/>
      <c r="W64" s="1685">
        <f t="shared" si="24579"/>
        <v>0</v>
      </c>
      <c r="X64" s="1677"/>
      <c r="Y64" s="1685">
        <f t="shared" si="24579"/>
        <v>0</v>
      </c>
      <c r="Z64" s="1677"/>
      <c r="AA64" s="1685">
        <f t="shared" si="24579"/>
        <v>0</v>
      </c>
      <c r="AB64" s="1677"/>
      <c r="AC64" s="1685">
        <f t="shared" si="24579"/>
        <v>0</v>
      </c>
      <c r="AD64" s="1677"/>
      <c r="AE64" s="1685">
        <f t="shared" si="24579"/>
        <v>0</v>
      </c>
      <c r="AF64" s="1677"/>
      <c r="AG64" s="1685">
        <f t="shared" si="24579"/>
        <v>0</v>
      </c>
      <c r="AH64" s="1677"/>
      <c r="AI64" s="1677"/>
    </row>
    <row r="65" spans="1:35" s="6" customFormat="1">
      <c r="A65" s="1679" t="s">
        <v>920</v>
      </c>
      <c r="C65" s="1678"/>
      <c r="E65" s="1677">
        <f>SUM(E60:E64)</f>
        <v>0</v>
      </c>
      <c r="F65" s="1677"/>
      <c r="G65" s="1677">
        <f>SUM(G60:G64)</f>
        <v>0</v>
      </c>
      <c r="H65" s="1677"/>
      <c r="I65" s="1677">
        <f>SUM(I60:I64)</f>
        <v>0</v>
      </c>
      <c r="J65" s="1677"/>
      <c r="K65" s="1677">
        <f>SUM(K60:K64)</f>
        <v>0</v>
      </c>
      <c r="L65" s="1677"/>
      <c r="M65" s="1677">
        <f>SUM(M60:M64)</f>
        <v>0</v>
      </c>
      <c r="N65" s="1677"/>
      <c r="O65" s="1677">
        <f>SUM(O60:O64)</f>
        <v>0</v>
      </c>
      <c r="P65" s="1677"/>
      <c r="Q65" s="1677">
        <f>SUM(Q60:Q64)</f>
        <v>0</v>
      </c>
      <c r="R65" s="1677"/>
      <c r="S65" s="1677">
        <f>SUM(S60:S64)</f>
        <v>0</v>
      </c>
      <c r="T65" s="1677"/>
      <c r="U65" s="1677">
        <f>SUM(U60:U64)</f>
        <v>0</v>
      </c>
      <c r="V65" s="1677"/>
      <c r="W65" s="1677">
        <f>SUM(W60:W64)</f>
        <v>0</v>
      </c>
      <c r="X65" s="1677"/>
      <c r="Y65" s="1677">
        <f>SUM(Y60:Y64)</f>
        <v>0</v>
      </c>
      <c r="Z65" s="1677"/>
      <c r="AA65" s="1677">
        <f>SUM(AA60:AA64)</f>
        <v>0</v>
      </c>
      <c r="AB65" s="1677"/>
      <c r="AC65" s="1677">
        <f>SUM(AC60:AC64)</f>
        <v>0</v>
      </c>
      <c r="AD65" s="1677"/>
      <c r="AE65" s="1677">
        <f>SUM(AE60:AE64)</f>
        <v>0</v>
      </c>
      <c r="AF65" s="1677"/>
      <c r="AG65" s="1677">
        <f>SUM(AG60:AG64)</f>
        <v>0</v>
      </c>
      <c r="AH65" s="1677"/>
      <c r="AI65" s="1677"/>
    </row>
    <row r="66" spans="1:35" s="6" customFormat="1" ht="12.75" customHeight="1">
      <c r="A66" s="1679"/>
      <c r="C66" s="1678"/>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1677"/>
    </row>
    <row r="67" spans="1:35" s="1679" customFormat="1">
      <c r="A67" s="1679" t="s">
        <v>925</v>
      </c>
      <c r="C67" s="1686"/>
      <c r="E67" s="1679">
        <f>E44-E65</f>
        <v>112013.8138</v>
      </c>
      <c r="G67" s="1679">
        <f>G44-G65</f>
        <v>108161.69629999984</v>
      </c>
      <c r="I67" s="1679">
        <f>I44-I65</f>
        <v>103921.64558749984</v>
      </c>
      <c r="K67" s="1679">
        <f>K44-K65</f>
        <v>99273.751772562391</v>
      </c>
      <c r="M67" s="1679">
        <f>M44-M65</f>
        <v>94197.249723414658</v>
      </c>
      <c r="O67" s="1679">
        <f>O44-O65</f>
        <v>88670.48517129221</v>
      </c>
      <c r="Q67" s="1679">
        <f>Q44-Q65</f>
        <v>82670.879529873142</v>
      </c>
      <c r="S67" s="1679">
        <f>S44-S65</f>
        <v>76174.893381838221</v>
      </c>
      <c r="U67" s="1679">
        <f>U44-U65</f>
        <v>69157.98858336336</v>
      </c>
      <c r="W67" s="1679">
        <f>W44-W65</f>
        <v>61594.588935570791</v>
      </c>
      <c r="Y67" s="1679">
        <f>Y44-Y65</f>
        <v>53458.039370113984</v>
      </c>
      <c r="AA67" s="1679">
        <f>AA44-AA65</f>
        <v>44720.563594159205</v>
      </c>
      <c r="AC67" s="1679">
        <f>AC44-AC65</f>
        <v>35353.220138028031</v>
      </c>
      <c r="AE67" s="1679">
        <f>AE44-AE65</f>
        <v>25325.856746739941</v>
      </c>
      <c r="AG67" s="1679">
        <f>AG44-AG65</f>
        <v>14607.063054525061</v>
      </c>
    </row>
    <row r="68" spans="1:35" s="6" customFormat="1" ht="8.4499999999999993" customHeight="1">
      <c r="C68" s="1678"/>
      <c r="E68" s="1677"/>
      <c r="F68" s="1677"/>
      <c r="G68" s="1677"/>
      <c r="H68" s="1677"/>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7"/>
      <c r="AI68" s="1677"/>
    </row>
    <row r="69" spans="1:35" s="1679" customFormat="1">
      <c r="A69" s="1679" t="s">
        <v>924</v>
      </c>
      <c r="C69" s="1676">
        <v>0.5</v>
      </c>
      <c r="E69" s="1681">
        <f>E67*$C$69</f>
        <v>56006.906900000002</v>
      </c>
      <c r="G69" s="1687">
        <f>G67*$C$69</f>
        <v>54080.848149999918</v>
      </c>
      <c r="H69" s="1687"/>
      <c r="I69" s="1687">
        <f>I67*$C$69</f>
        <v>51960.822793749918</v>
      </c>
      <c r="J69" s="1687"/>
      <c r="K69" s="1687">
        <f>K67*$C$69</f>
        <v>49636.875886281196</v>
      </c>
      <c r="L69" s="1687"/>
      <c r="M69" s="1687">
        <f>M67*$C$69</f>
        <v>47098.624861707329</v>
      </c>
      <c r="N69" s="1687"/>
      <c r="O69" s="1687">
        <f>O67*$C$69</f>
        <v>44335.242585646105</v>
      </c>
      <c r="P69" s="1687"/>
      <c r="Q69" s="1687">
        <f>Q67*$C$69</f>
        <v>41335.439764936571</v>
      </c>
      <c r="R69" s="1687"/>
      <c r="S69" s="1687">
        <f>S67*$C$69</f>
        <v>38087.446690919111</v>
      </c>
      <c r="T69" s="1687"/>
      <c r="U69" s="1687">
        <f>U67*$C$69</f>
        <v>34578.99429168168</v>
      </c>
      <c r="V69" s="1687"/>
      <c r="W69" s="1687">
        <f>W67*$C$69</f>
        <v>30797.294467785396</v>
      </c>
      <c r="Y69" s="1687">
        <f>Y67*$C$69</f>
        <v>26729.019685056992</v>
      </c>
      <c r="AA69" s="1687">
        <f>AA67*$C$69</f>
        <v>22360.281797079602</v>
      </c>
      <c r="AC69" s="1687">
        <f>AC67*$C$69</f>
        <v>17676.610069014016</v>
      </c>
      <c r="AE69" s="1687">
        <f>AE67*$C$69</f>
        <v>12662.92837336997</v>
      </c>
      <c r="AG69" s="1687">
        <f>AG67*$C$69</f>
        <v>7303.5315272625303</v>
      </c>
    </row>
    <row r="70" spans="1:35" s="1687" customFormat="1">
      <c r="A70" s="3352" t="s">
        <v>1386</v>
      </c>
      <c r="B70" s="3352"/>
      <c r="C70" s="3352"/>
    </row>
    <row r="71" spans="1:35" s="6" customFormat="1" ht="8.4499999999999993" customHeight="1">
      <c r="C71" s="1678"/>
      <c r="E71" s="1677"/>
      <c r="F71" s="1677"/>
      <c r="G71" s="1677"/>
      <c r="H71" s="1677"/>
      <c r="I71" s="1677"/>
      <c r="J71" s="1677"/>
      <c r="K71" s="1677"/>
      <c r="L71" s="1677"/>
      <c r="M71" s="1677"/>
      <c r="N71" s="1677"/>
      <c r="O71" s="1677"/>
      <c r="P71" s="1677"/>
      <c r="Q71" s="1677"/>
      <c r="R71" s="1677"/>
      <c r="S71" s="1677"/>
      <c r="T71" s="1677"/>
      <c r="U71" s="1677"/>
      <c r="V71" s="1677"/>
      <c r="W71" s="1677"/>
      <c r="X71" s="1677"/>
      <c r="Y71" s="1677"/>
      <c r="Z71" s="1677"/>
      <c r="AA71" s="1677"/>
      <c r="AB71" s="1677"/>
      <c r="AC71" s="1677"/>
      <c r="AD71" s="1677"/>
      <c r="AE71" s="1677"/>
      <c r="AF71" s="1677"/>
      <c r="AG71" s="1677"/>
      <c r="AH71" s="1677"/>
      <c r="AI71" s="1677"/>
    </row>
    <row r="72" spans="1:35" s="6" customFormat="1">
      <c r="A72" s="6" t="s">
        <v>928</v>
      </c>
      <c r="C72" s="1676">
        <v>0.25</v>
      </c>
      <c r="E72" s="1677"/>
      <c r="F72" s="1677"/>
      <c r="G72" s="1677"/>
      <c r="H72" s="1677"/>
      <c r="I72" s="1677"/>
      <c r="J72" s="1677"/>
      <c r="K72" s="1677"/>
      <c r="L72" s="1677"/>
      <c r="M72" s="1677"/>
      <c r="N72" s="1677"/>
      <c r="O72" s="1677"/>
      <c r="P72" s="1677"/>
      <c r="Q72" s="1677"/>
      <c r="R72" s="1677"/>
      <c r="S72" s="1677"/>
      <c r="T72" s="1677"/>
      <c r="U72" s="1677"/>
      <c r="V72" s="1677"/>
      <c r="W72" s="1677"/>
      <c r="X72" s="1677"/>
      <c r="Y72" s="1677"/>
      <c r="Z72" s="1677"/>
      <c r="AA72" s="1677"/>
      <c r="AB72" s="1677"/>
      <c r="AC72" s="1677"/>
      <c r="AD72" s="1677"/>
      <c r="AE72" s="1677"/>
      <c r="AF72" s="1677"/>
      <c r="AG72" s="1677"/>
      <c r="AH72" s="1677"/>
      <c r="AI72" s="1677"/>
    </row>
    <row r="73" spans="1:35" s="1679" customFormat="1">
      <c r="A73" s="1681"/>
      <c r="B73" s="1681"/>
      <c r="C73" s="1680"/>
      <c r="E73" s="1681">
        <f>$E67*$C$72</f>
        <v>28003.453450000001</v>
      </c>
      <c r="G73" s="1677">
        <f>G67*$C$72</f>
        <v>27040.424074999959</v>
      </c>
      <c r="I73" s="1677">
        <f>I67*$C$72</f>
        <v>25980.411396874959</v>
      </c>
      <c r="K73" s="1677">
        <f>K67*$C$72</f>
        <v>24818.437943140598</v>
      </c>
      <c r="M73" s="1677">
        <f>M67*$C$72</f>
        <v>23549.312430853664</v>
      </c>
      <c r="O73" s="1677">
        <f>O67*$C$72</f>
        <v>22167.621292823052</v>
      </c>
      <c r="Q73" s="1677">
        <f>Q67*$C$72</f>
        <v>20667.719882468286</v>
      </c>
      <c r="S73" s="1677">
        <f>S67*$C$72</f>
        <v>19043.723345459555</v>
      </c>
      <c r="U73" s="1677">
        <f>U67*$C$72</f>
        <v>17289.49714584084</v>
      </c>
      <c r="W73" s="1677">
        <f>W67*$C$72</f>
        <v>15398.647233892698</v>
      </c>
      <c r="Y73" s="1677">
        <f>Y67*$C$72</f>
        <v>13364.509842528496</v>
      </c>
      <c r="AA73" s="1677">
        <f>AA67*$C$72</f>
        <v>11180.140898539801</v>
      </c>
      <c r="AC73" s="1677">
        <f>AC67*$C$72</f>
        <v>8838.3050345070078</v>
      </c>
      <c r="AE73" s="1677">
        <f>AE67*$C$72</f>
        <v>6331.4641866849852</v>
      </c>
      <c r="AG73" s="1677">
        <f>AG67*$C$72</f>
        <v>3651.7657636312651</v>
      </c>
    </row>
    <row r="74" spans="1:35" s="1677" customFormat="1">
      <c r="A74" s="1682"/>
      <c r="B74" s="1682"/>
      <c r="C74" s="1688"/>
      <c r="E74" s="1681">
        <f>$E67*$C$72</f>
        <v>28003.453450000001</v>
      </c>
      <c r="G74" s="1677">
        <f>G67*$C$72</f>
        <v>27040.424074999959</v>
      </c>
      <c r="I74" s="1677">
        <f>I67*$C$72</f>
        <v>25980.411396874959</v>
      </c>
      <c r="K74" s="1677">
        <f>K67*$C$72</f>
        <v>24818.437943140598</v>
      </c>
      <c r="M74" s="1677">
        <f>M67*$C$72</f>
        <v>23549.312430853664</v>
      </c>
      <c r="O74" s="1677">
        <f>O67*$C$72</f>
        <v>22167.621292823052</v>
      </c>
      <c r="Q74" s="1677">
        <f>Q67*$C$72</f>
        <v>20667.719882468286</v>
      </c>
      <c r="S74" s="1677">
        <f>S67*$C$72</f>
        <v>19043.723345459555</v>
      </c>
      <c r="U74" s="1677">
        <f>U67*$C$72</f>
        <v>17289.49714584084</v>
      </c>
      <c r="W74" s="1677">
        <f>W67*$C$72</f>
        <v>15398.647233892698</v>
      </c>
      <c r="Y74" s="1677">
        <f>Y67*$C$72</f>
        <v>13364.509842528496</v>
      </c>
      <c r="AA74" s="1677">
        <f>AA67*$C$72</f>
        <v>11180.140898539801</v>
      </c>
      <c r="AC74" s="1677">
        <f>AC67*$C$72</f>
        <v>8838.3050345070078</v>
      </c>
      <c r="AE74" s="1677">
        <f>AE67*$C$72</f>
        <v>6331.4641866849852</v>
      </c>
      <c r="AG74" s="1677">
        <f>AG67*$C$72</f>
        <v>3651.7657636312651</v>
      </c>
    </row>
    <row r="75" spans="1:35" s="1677" customFormat="1">
      <c r="A75" s="1682"/>
      <c r="B75" s="1682"/>
      <c r="C75" s="1688"/>
      <c r="E75" s="1682"/>
      <c r="G75" s="1677">
        <f t="shared" ref="G75:AG76" si="24580">E75*$C$73</f>
        <v>0</v>
      </c>
      <c r="I75" s="1677">
        <f t="shared" si="24580"/>
        <v>0</v>
      </c>
      <c r="K75" s="1677">
        <f t="shared" si="24580"/>
        <v>0</v>
      </c>
      <c r="M75" s="1677">
        <f t="shared" si="24580"/>
        <v>0</v>
      </c>
      <c r="O75" s="1677">
        <f t="shared" si="24580"/>
        <v>0</v>
      </c>
      <c r="Q75" s="1677">
        <f t="shared" si="24580"/>
        <v>0</v>
      </c>
      <c r="S75" s="1677">
        <f t="shared" si="24580"/>
        <v>0</v>
      </c>
      <c r="U75" s="1677">
        <f t="shared" si="24580"/>
        <v>0</v>
      </c>
      <c r="W75" s="1677">
        <f t="shared" si="24580"/>
        <v>0</v>
      </c>
      <c r="Y75" s="1677">
        <f t="shared" si="24580"/>
        <v>0</v>
      </c>
      <c r="AA75" s="1677">
        <f t="shared" si="24580"/>
        <v>0</v>
      </c>
      <c r="AC75" s="1677">
        <f t="shared" si="24580"/>
        <v>0</v>
      </c>
      <c r="AE75" s="1677">
        <f t="shared" si="24580"/>
        <v>0</v>
      </c>
      <c r="AG75" s="1677">
        <f t="shared" si="24580"/>
        <v>0</v>
      </c>
    </row>
    <row r="76" spans="1:35" s="1677" customFormat="1">
      <c r="A76" s="1682"/>
      <c r="B76" s="1682"/>
      <c r="C76" s="1688"/>
      <c r="E76" s="1684"/>
      <c r="G76" s="1685">
        <f t="shared" si="24580"/>
        <v>0</v>
      </c>
      <c r="I76" s="1685">
        <f t="shared" si="24580"/>
        <v>0</v>
      </c>
      <c r="K76" s="1685">
        <f t="shared" si="24580"/>
        <v>0</v>
      </c>
      <c r="M76" s="1685">
        <f t="shared" si="24580"/>
        <v>0</v>
      </c>
      <c r="O76" s="1685">
        <f t="shared" si="24580"/>
        <v>0</v>
      </c>
      <c r="Q76" s="1685">
        <f t="shared" si="24580"/>
        <v>0</v>
      </c>
      <c r="S76" s="1685">
        <f t="shared" si="24580"/>
        <v>0</v>
      </c>
      <c r="U76" s="1685">
        <f t="shared" si="24580"/>
        <v>0</v>
      </c>
      <c r="W76" s="1685">
        <f t="shared" si="24580"/>
        <v>0</v>
      </c>
      <c r="Y76" s="1685">
        <f t="shared" si="24580"/>
        <v>0</v>
      </c>
      <c r="AA76" s="1685">
        <f t="shared" si="24580"/>
        <v>0</v>
      </c>
      <c r="AC76" s="1685">
        <f t="shared" si="24580"/>
        <v>0</v>
      </c>
      <c r="AE76" s="1685">
        <f t="shared" si="24580"/>
        <v>0</v>
      </c>
      <c r="AG76" s="1685">
        <f t="shared" si="24580"/>
        <v>0</v>
      </c>
    </row>
    <row r="77" spans="1:35" s="1689" customFormat="1">
      <c r="A77" s="1679" t="s">
        <v>920</v>
      </c>
      <c r="C77" s="1688"/>
      <c r="E77" s="1689">
        <f>SUM(E73:E76)</f>
        <v>56006.906900000002</v>
      </c>
      <c r="G77" s="1689">
        <f>SUM(G73:G76)</f>
        <v>54080.848149999918</v>
      </c>
      <c r="I77" s="1689">
        <f>SUM(I73:I76)</f>
        <v>51960.822793749918</v>
      </c>
      <c r="K77" s="1689">
        <f>SUM(K73:K76)</f>
        <v>49636.875886281196</v>
      </c>
      <c r="M77" s="1689">
        <f>SUM(M73:M76)</f>
        <v>47098.624861707329</v>
      </c>
      <c r="O77" s="1689">
        <f>SUM(O73:O76)</f>
        <v>44335.242585646105</v>
      </c>
      <c r="Q77" s="1689">
        <f>SUM(Q73:Q76)</f>
        <v>41335.439764936571</v>
      </c>
      <c r="S77" s="1689">
        <f>SUM(S73:S76)</f>
        <v>38087.446690919111</v>
      </c>
      <c r="U77" s="1689">
        <f>SUM(U73:U76)</f>
        <v>34578.99429168168</v>
      </c>
      <c r="W77" s="1689">
        <f>SUM(W73:W76)</f>
        <v>30797.294467785396</v>
      </c>
      <c r="Y77" s="1689">
        <f>SUM(Y73:Y76)</f>
        <v>26729.019685056992</v>
      </c>
      <c r="AA77" s="1689">
        <f>SUM(AA73:AA76)</f>
        <v>22360.281797079602</v>
      </c>
      <c r="AC77" s="1689">
        <f>SUM(AC73:AC76)</f>
        <v>17676.610069014016</v>
      </c>
      <c r="AE77" s="1689">
        <f>SUM(AE73:AE76)</f>
        <v>12662.92837336997</v>
      </c>
      <c r="AG77" s="1689">
        <f>SUM(AG73:AG76)</f>
        <v>7303.5315272625303</v>
      </c>
    </row>
    <row r="78" spans="1:35" s="1689" customFormat="1">
      <c r="A78" s="1679"/>
      <c r="C78" s="1688"/>
    </row>
    <row r="79" spans="1:35" s="1689" customFormat="1">
      <c r="A79" s="1679" t="s">
        <v>2237</v>
      </c>
      <c r="C79" s="1688"/>
      <c r="E79" s="1679">
        <f>E67-E69-E77</f>
        <v>0</v>
      </c>
      <c r="G79" s="1679">
        <f>G67-G69-G77</f>
        <v>0</v>
      </c>
      <c r="I79" s="1679">
        <f>I67-I69-I77</f>
        <v>0</v>
      </c>
      <c r="K79" s="1679">
        <f>K67-K69-K77</f>
        <v>0</v>
      </c>
      <c r="M79" s="1679">
        <f>M67-M69-M77</f>
        <v>0</v>
      </c>
      <c r="O79" s="1679">
        <f>O67-O69-O77</f>
        <v>0</v>
      </c>
      <c r="Q79" s="1679">
        <f>Q67-Q69-Q77</f>
        <v>0</v>
      </c>
      <c r="S79" s="1679">
        <f>S67-S69-S77</f>
        <v>0</v>
      </c>
      <c r="U79" s="1679">
        <f>U67-U69-U77</f>
        <v>0</v>
      </c>
      <c r="W79" s="1679">
        <f>W67-W69-W77</f>
        <v>0</v>
      </c>
      <c r="Y79" s="1679">
        <f>Y67-Y69-Y77</f>
        <v>0</v>
      </c>
      <c r="AA79" s="1679">
        <f>AA67-AA69-AA77</f>
        <v>0</v>
      </c>
      <c r="AC79" s="1679">
        <f>AC67-AC69-AC77</f>
        <v>0</v>
      </c>
      <c r="AE79" s="1679">
        <f>AE67-AE69-AE77</f>
        <v>0</v>
      </c>
      <c r="AG79" s="1679">
        <f>AG67-AG69-AG77</f>
        <v>0</v>
      </c>
    </row>
    <row r="80" spans="1:35" s="1677" customFormat="1">
      <c r="A80" s="916"/>
      <c r="C80" s="1690"/>
    </row>
    <row r="81" spans="1:33" s="352" customFormat="1">
      <c r="A81" s="916"/>
      <c r="C81" s="353"/>
    </row>
    <row r="82" spans="1:33" s="352" customFormat="1">
      <c r="A82" s="1677" t="s">
        <v>2236</v>
      </c>
      <c r="C82" s="353"/>
    </row>
    <row r="83" spans="1:33" s="352" customFormat="1">
      <c r="C83" s="353"/>
    </row>
    <row r="84" spans="1:33" s="371" customFormat="1" ht="30.2" customHeight="1">
      <c r="A84" s="3350" t="s">
        <v>2235</v>
      </c>
      <c r="B84" s="3351"/>
      <c r="C84" s="3351"/>
      <c r="D84" s="3351"/>
      <c r="E84" s="3351"/>
      <c r="F84" s="3351"/>
      <c r="G84" s="3351"/>
      <c r="H84" s="3351"/>
      <c r="I84" s="3351"/>
      <c r="J84" s="3351"/>
      <c r="K84" s="3351"/>
      <c r="L84" s="3351"/>
      <c r="M84" s="3351"/>
      <c r="N84" s="3351"/>
      <c r="O84" s="3351"/>
      <c r="P84" s="3351"/>
      <c r="Q84" s="3351"/>
      <c r="R84" s="3351"/>
      <c r="S84" s="3351"/>
      <c r="T84" s="3351"/>
      <c r="U84" s="3351"/>
      <c r="V84" s="3351"/>
      <c r="W84" s="3351"/>
      <c r="X84" s="3351"/>
      <c r="Y84" s="3351"/>
      <c r="Z84" s="3351"/>
      <c r="AA84" s="3351"/>
      <c r="AB84" s="3351"/>
      <c r="AC84" s="3351"/>
      <c r="AD84" s="3351"/>
      <c r="AE84" s="3351"/>
      <c r="AF84" s="3351"/>
      <c r="AG84" s="3351"/>
    </row>
    <row r="85" spans="1:33" s="349" customFormat="1" hidden="1">
      <c r="C85" s="351"/>
    </row>
    <row r="86" spans="1:33" s="349" customFormat="1" hidden="1">
      <c r="C86" s="351"/>
    </row>
    <row r="87" spans="1:33" s="349" customFormat="1" hidden="1">
      <c r="C87" s="351"/>
    </row>
    <row r="88" spans="1:33" s="349" customFormat="1" hidden="1">
      <c r="C88" s="351"/>
    </row>
    <row r="89" spans="1:33" s="349" customFormat="1" hidden="1">
      <c r="C89" s="351"/>
    </row>
    <row r="90" spans="1:33" s="349" customFormat="1" hidden="1">
      <c r="C90" s="351"/>
    </row>
    <row r="91" spans="1:33" s="349" customFormat="1" hidden="1">
      <c r="C91" s="351"/>
    </row>
    <row r="92" spans="1:33" s="349" customFormat="1" hidden="1">
      <c r="C92" s="351"/>
    </row>
    <row r="93" spans="1:33" s="349" customFormat="1" hidden="1">
      <c r="C93" s="351"/>
    </row>
    <row r="94" spans="1:33" s="349" customFormat="1" hidden="1">
      <c r="C94" s="351"/>
    </row>
    <row r="95" spans="1:33" s="349" customFormat="1" hidden="1">
      <c r="C95" s="351"/>
    </row>
    <row r="96" spans="1: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row r="218" spans="3:3" s="349" customFormat="1" hidden="1">
      <c r="C218" s="351"/>
    </row>
    <row r="219" spans="3:3" s="349" customFormat="1" hidden="1">
      <c r="C219" s="351"/>
    </row>
    <row r="220" spans="3:3" s="349" customFormat="1" hidden="1">
      <c r="C220" s="351"/>
    </row>
    <row r="221" spans="3:3" s="349" customFormat="1" hidden="1">
      <c r="C221" s="351"/>
    </row>
    <row r="222" spans="3:3" s="349" customFormat="1" hidden="1">
      <c r="C222" s="351"/>
    </row>
    <row r="223" spans="3:3" s="349" customFormat="1" hidden="1">
      <c r="C223" s="351"/>
    </row>
    <row r="224" spans="3:3" s="349" customFormat="1" hidden="1">
      <c r="C224" s="351"/>
    </row>
    <row r="225" spans="3:3">
      <c r="C225"/>
    </row>
    <row r="226" spans="3:3" hidden="1"/>
    <row r="227" spans="3:3" hidden="1"/>
    <row r="228" spans="3:3" hidden="1"/>
    <row r="229" spans="3:3" hidden="1"/>
    <row r="230" spans="3:3" hidden="1"/>
    <row r="231" spans="3:3" hidden="1"/>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4:AG84"/>
    <mergeCell ref="A59:C59"/>
    <mergeCell ref="A70:C70"/>
  </mergeCells>
  <dataValidations count="1">
    <dataValidation type="list" allowBlank="1" showInputMessage="1" showErrorMessage="1" sqref="A59:C59 A70:C70"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18" sqref="H18"/>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3" t="s">
        <v>982</v>
      </c>
      <c r="B1" s="3353"/>
      <c r="C1" s="3353"/>
      <c r="D1" s="3353"/>
      <c r="E1" s="3353"/>
      <c r="F1" s="3353"/>
      <c r="G1" s="3353"/>
      <c r="H1" s="3353"/>
      <c r="I1" s="3353"/>
      <c r="J1" s="326"/>
      <c r="K1" s="326"/>
    </row>
    <row r="2" spans="1:11">
      <c r="A2" s="655"/>
      <c r="B2" s="655"/>
      <c r="C2" s="655"/>
      <c r="D2" s="655"/>
      <c r="E2" s="655"/>
      <c r="F2" s="655"/>
      <c r="G2" s="655"/>
      <c r="H2" s="655"/>
      <c r="I2" s="655"/>
    </row>
    <row r="3" spans="1:11" ht="99.75">
      <c r="A3" s="656" t="s">
        <v>983</v>
      </c>
      <c r="B3" s="656" t="s">
        <v>984</v>
      </c>
      <c r="C3" s="474" t="s">
        <v>985</v>
      </c>
      <c r="D3" s="384"/>
      <c r="E3" s="474" t="s">
        <v>986</v>
      </c>
      <c r="F3" s="656" t="s">
        <v>987</v>
      </c>
      <c r="G3" s="657"/>
      <c r="H3" s="656" t="s">
        <v>988</v>
      </c>
      <c r="I3" s="656" t="s">
        <v>989</v>
      </c>
      <c r="J3" s="326"/>
      <c r="K3" s="473"/>
    </row>
    <row r="4" spans="1:11">
      <c r="A4" s="658" t="str">
        <f>Application!B728</f>
        <v>SRO/Studio</v>
      </c>
      <c r="B4" s="667">
        <f>Application!G728</f>
        <v>22</v>
      </c>
      <c r="C4" s="658">
        <f>Application!O728</f>
        <v>324</v>
      </c>
      <c r="D4" s="659"/>
      <c r="E4" s="476">
        <f>[9]EVERYTHING!$S$31</f>
        <v>1124</v>
      </c>
      <c r="F4" s="660">
        <f>E4*B4</f>
        <v>24728</v>
      </c>
      <c r="G4" s="661"/>
      <c r="H4" s="658">
        <f>IF(E4=0," ",(E4-C4))</f>
        <v>800</v>
      </c>
      <c r="I4" s="660">
        <f>IF(E4=0," ",(H4*B4))</f>
        <v>17600</v>
      </c>
      <c r="J4" s="326"/>
      <c r="K4" s="473"/>
    </row>
    <row r="5" spans="1:11">
      <c r="A5" s="658" t="str">
        <f>Application!B729</f>
        <v>SRO/Studio</v>
      </c>
      <c r="B5" s="667">
        <f>Application!G729</f>
        <v>12</v>
      </c>
      <c r="C5" s="658">
        <f>Application!O729</f>
        <v>486</v>
      </c>
      <c r="D5" s="659"/>
      <c r="E5" s="476">
        <f>E4</f>
        <v>1124</v>
      </c>
      <c r="F5" s="660">
        <f t="shared" ref="F5:F28" si="0">E5*B5</f>
        <v>13488</v>
      </c>
      <c r="G5" s="661"/>
      <c r="H5" s="658">
        <f t="shared" ref="H5:H28" si="1">IF(E5=0," ",(E5-C5))</f>
        <v>638</v>
      </c>
      <c r="I5" s="660">
        <f t="shared" ref="I5:I28" si="2">IF(E5=0," ",(H5*B5))</f>
        <v>7656</v>
      </c>
      <c r="J5" s="326"/>
      <c r="K5" s="473"/>
    </row>
    <row r="6" spans="1:11">
      <c r="A6" s="658" t="str">
        <f>Application!B730</f>
        <v>SRO/Studio</v>
      </c>
      <c r="B6" s="667">
        <f>Application!G730</f>
        <v>17</v>
      </c>
      <c r="C6" s="658">
        <f>Application!O730</f>
        <v>648</v>
      </c>
      <c r="D6" s="659"/>
      <c r="E6" s="476">
        <f>E4</f>
        <v>1124</v>
      </c>
      <c r="F6" s="660">
        <f t="shared" si="0"/>
        <v>19108</v>
      </c>
      <c r="G6" s="661"/>
      <c r="H6" s="658">
        <f t="shared" si="1"/>
        <v>476</v>
      </c>
      <c r="I6" s="660">
        <f t="shared" si="2"/>
        <v>8092</v>
      </c>
      <c r="J6" s="326"/>
      <c r="K6" s="473"/>
    </row>
    <row r="7" spans="1:11">
      <c r="A7" s="658" t="str">
        <f>Application!B731</f>
        <v>1 Bedroom</v>
      </c>
      <c r="B7" s="667">
        <f>Application!G731</f>
        <v>7</v>
      </c>
      <c r="C7" s="658">
        <f>Application!O731</f>
        <v>346.8</v>
      </c>
      <c r="D7" s="659"/>
      <c r="E7" s="476">
        <f>[9]EVERYTHING!$S$36</f>
        <v>1297</v>
      </c>
      <c r="F7" s="660">
        <f t="shared" si="0"/>
        <v>9079</v>
      </c>
      <c r="G7" s="661"/>
      <c r="H7" s="658">
        <f t="shared" si="1"/>
        <v>950.2</v>
      </c>
      <c r="I7" s="660">
        <f t="shared" si="2"/>
        <v>6651.4000000000005</v>
      </c>
      <c r="J7" s="326"/>
      <c r="K7" s="473"/>
    </row>
    <row r="8" spans="1:11">
      <c r="A8" s="658" t="str">
        <f>Application!B732</f>
        <v>1 Bedroom</v>
      </c>
      <c r="B8" s="667">
        <f>Application!G732</f>
        <v>5</v>
      </c>
      <c r="C8" s="658">
        <f>Application!O732</f>
        <v>520.19999999999993</v>
      </c>
      <c r="D8" s="659"/>
      <c r="E8" s="476">
        <f>E7</f>
        <v>1297</v>
      </c>
      <c r="F8" s="660">
        <f t="shared" si="0"/>
        <v>6485</v>
      </c>
      <c r="G8" s="661"/>
      <c r="H8" s="658">
        <f t="shared" si="1"/>
        <v>776.80000000000007</v>
      </c>
      <c r="I8" s="660">
        <f t="shared" si="2"/>
        <v>3884.0000000000005</v>
      </c>
      <c r="J8" s="326"/>
      <c r="K8" s="473"/>
    </row>
    <row r="9" spans="1:11">
      <c r="A9" s="658" t="str">
        <f>Application!B733</f>
        <v>1 Bedroom</v>
      </c>
      <c r="B9" s="667">
        <f>Application!G733</f>
        <v>6</v>
      </c>
      <c r="C9" s="658">
        <f>Application!O733</f>
        <v>694</v>
      </c>
      <c r="D9" s="659"/>
      <c r="E9" s="476">
        <f>E7</f>
        <v>1297</v>
      </c>
      <c r="F9" s="660">
        <f t="shared" si="0"/>
        <v>7782</v>
      </c>
      <c r="G9" s="661"/>
      <c r="H9" s="658">
        <f t="shared" si="1"/>
        <v>603</v>
      </c>
      <c r="I9" s="660">
        <f t="shared" si="2"/>
        <v>3618</v>
      </c>
      <c r="J9" s="326"/>
      <c r="K9" s="473"/>
    </row>
    <row r="10" spans="1:11">
      <c r="A10" s="658" t="str">
        <f>Application!B734</f>
        <v>2 Bedrooms</v>
      </c>
      <c r="B10" s="667">
        <f>Application!G734</f>
        <v>1</v>
      </c>
      <c r="C10" s="658">
        <f>Application!O734</f>
        <v>416.40000000000003</v>
      </c>
      <c r="D10" s="659"/>
      <c r="E10" s="476">
        <f>[9]EVERYTHING!$S$41</f>
        <v>1556</v>
      </c>
      <c r="F10" s="660">
        <f t="shared" si="0"/>
        <v>1556</v>
      </c>
      <c r="G10" s="661"/>
      <c r="H10" s="658">
        <f t="shared" si="1"/>
        <v>1139.5999999999999</v>
      </c>
      <c r="I10" s="660">
        <f t="shared" si="2"/>
        <v>1139.5999999999999</v>
      </c>
      <c r="J10" s="326"/>
      <c r="K10" s="473"/>
    </row>
    <row r="11" spans="1:11">
      <c r="A11" s="658" t="str">
        <f>Application!B735</f>
        <v>2 Bedrooms</v>
      </c>
      <c r="B11" s="667">
        <f>Application!G735</f>
        <v>2</v>
      </c>
      <c r="C11" s="658">
        <f>Application!O735</f>
        <v>624</v>
      </c>
      <c r="D11" s="659"/>
      <c r="E11" s="476">
        <f>E10</f>
        <v>1556</v>
      </c>
      <c r="F11" s="660">
        <f t="shared" si="0"/>
        <v>3112</v>
      </c>
      <c r="G11" s="661"/>
      <c r="H11" s="658">
        <f t="shared" si="1"/>
        <v>932</v>
      </c>
      <c r="I11" s="660">
        <f t="shared" si="2"/>
        <v>1864</v>
      </c>
      <c r="J11" s="326"/>
      <c r="K11" s="473"/>
    </row>
    <row r="12" spans="1:11">
      <c r="A12" s="658" t="str">
        <f>Application!B736</f>
        <v>2 Bedrooms</v>
      </c>
      <c r="B12" s="667">
        <f>Application!G736</f>
        <v>2</v>
      </c>
      <c r="C12" s="658">
        <f>Application!O736</f>
        <v>833</v>
      </c>
      <c r="D12" s="659"/>
      <c r="E12" s="476">
        <f>E10</f>
        <v>1556</v>
      </c>
      <c r="F12" s="660">
        <f t="shared" si="0"/>
        <v>3112</v>
      </c>
      <c r="G12" s="661"/>
      <c r="H12" s="658">
        <f t="shared" si="1"/>
        <v>723</v>
      </c>
      <c r="I12" s="660">
        <f t="shared" si="2"/>
        <v>1446</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990</v>
      </c>
      <c r="B30" s="663"/>
      <c r="C30" s="664">
        <f>Application!T753</f>
        <v>36499</v>
      </c>
      <c r="D30" s="659"/>
      <c r="E30" s="659"/>
      <c r="F30" s="664">
        <f>SUM(F4:F28)*12</f>
        <v>1061400</v>
      </c>
      <c r="G30" s="665"/>
      <c r="H30" s="663"/>
      <c r="I30" s="664">
        <f>SUM(I4:I28)*12</f>
        <v>623412</v>
      </c>
      <c r="J30" s="326"/>
      <c r="K30" s="475"/>
    </row>
    <row r="31" spans="1:11" ht="15">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8"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1052</v>
      </c>
    </row>
    <row r="2" spans="1:1" ht="15.75">
      <c r="A2" s="489"/>
    </row>
    <row r="3" spans="1:1" ht="15.75">
      <c r="A3" s="490" t="s">
        <v>1047</v>
      </c>
    </row>
    <row r="4" spans="1:1" ht="15.75">
      <c r="A4" s="490" t="s">
        <v>1048</v>
      </c>
    </row>
    <row r="5" spans="1:1" ht="15.75">
      <c r="A5" s="490" t="s">
        <v>1049</v>
      </c>
    </row>
    <row r="6" spans="1:1" ht="15.75">
      <c r="A6" s="490" t="s">
        <v>1051</v>
      </c>
    </row>
    <row r="7" spans="1:1" ht="15.75">
      <c r="A7" s="490" t="s">
        <v>1050</v>
      </c>
    </row>
    <row r="8" spans="1:1" ht="15.75">
      <c r="A8" s="538" t="s">
        <v>1139</v>
      </c>
    </row>
    <row r="9" spans="1:1" ht="15.75">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1434</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4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3591015.8324319008</v>
      </c>
      <c r="C5" s="421">
        <f>'Sources and Uses Budget'!$C4</f>
        <v>3591015.8324319008</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173425.46051725833</v>
      </c>
      <c r="C6" s="421">
        <f>'Sources and Uses Budget'!$C5</f>
        <v>173425.46051725833</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29434.556003540172</v>
      </c>
      <c r="C7" s="421">
        <f>'Sources and Uses Budget'!$C6</f>
        <v>29434.556003540172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630</v>
      </c>
      <c r="B9" s="425">
        <f>SUM(B5:B8)</f>
        <v>3793875.8489526995</v>
      </c>
      <c r="C9" s="425">
        <f>SUM(C5:C8)</f>
        <v>3793875.8489526995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631</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632</v>
      </c>
      <c r="B11" s="421">
        <f>'Sources and Uses Budget'!$C10</f>
        <v>70956.903005867513</v>
      </c>
      <c r="C11" s="421">
        <f>'Sources and Uses Budget'!$C10</f>
        <v>70956.903005867513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633</v>
      </c>
      <c r="B12" s="425">
        <f>SUM(B10:B11)</f>
        <v>70956.903005867513</v>
      </c>
      <c r="C12" s="425">
        <f>SUM(C10:C11)</f>
        <v>70956.903005867513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3864832.7519585672</v>
      </c>
      <c r="C13" s="425">
        <f>SUM(C9+C12)</f>
        <v>3864832.7519585672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67724.918331534209</v>
      </c>
      <c r="C14" s="421">
        <f>'Sources and Uses Budget'!$C13</f>
        <v>67724.918331534209</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634</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635</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636</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637</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2008</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635</v>
      </c>
      <c r="B30" s="421">
        <f>'Sources and Uses Budget'!$C29</f>
        <v>455221.10702461732</v>
      </c>
      <c r="C30" s="421">
        <f>'Sources and Uses Budget'!$C29</f>
        <v>455221.10702461732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636</v>
      </c>
      <c r="B31" s="421">
        <f>'Sources and Uses Budget'!$C30</f>
        <v>25734109.350892961</v>
      </c>
      <c r="C31" s="421">
        <f>'Sources and Uses Budget'!$C30</f>
        <v>25734109.350892961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637</v>
      </c>
      <c r="B32" s="421">
        <f>'Sources and Uses Budget'!$C31</f>
        <v>1063724.8622178517</v>
      </c>
      <c r="C32" s="421">
        <f>'Sources and Uses Budget'!$C31</f>
        <v>1063724.8622178517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499663.5129267741</v>
      </c>
      <c r="C33" s="421">
        <f>'Sources and Uses Budget'!$C32</f>
        <v>499663.5129267741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499663.5129267741</v>
      </c>
      <c r="C34" s="421">
        <f>'Sources and Uses Budget'!$C33</f>
        <v>499663.5129267741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255473.30422525978</v>
      </c>
      <c r="C36" s="421">
        <f>'Sources and Uses Budget'!$C35</f>
        <v>255473.30422525978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2008</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Utilities</v>
      </c>
      <c r="B38" s="421">
        <f>'Sources and Uses Budget'!$C37</f>
        <v>637748.71341003699</v>
      </c>
      <c r="C38" s="421">
        <f>'Sources and Uses Budget'!$C37</f>
        <v>637748.71341003699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29145604.363624271</v>
      </c>
      <c r="C39" s="425">
        <f>SUM(C30:C38)</f>
        <v>29145604.363624271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933271.65568558034</v>
      </c>
      <c r="C41" s="421">
        <f>'Sources and Uses Budget'!$C40</f>
        <v>933271.65568558034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233317.91392139508</v>
      </c>
      <c r="C42" s="421">
        <f>'Sources and Uses Budget'!$C41</f>
        <v>233317.91392139508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1166589.5696069754</v>
      </c>
      <c r="C43" s="425">
        <f>SUM(C41:C42)</f>
        <v>1166589.5696069754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648541.38394466846</v>
      </c>
      <c r="C44" s="421">
        <f>'Sources and Uses Budget'!$C43</f>
        <v>648541.38394466846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1171135.992745826</v>
      </c>
      <c r="C46" s="421">
        <f>'Sources and Uses Budget'!$C45</f>
        <v>1171135.992745826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246307.88708930297</v>
      </c>
      <c r="C47" s="421">
        <f>'Sources and Uses Budget'!$C46</f>
        <v>246307.88708930297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375749.55322204786</v>
      </c>
      <c r="C50" s="421">
        <f>'Sources and Uses Budget'!$C49</f>
        <v>375749.55322204786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24528.796669616808</v>
      </c>
      <c r="C51" s="421">
        <f>'Sources and Uses Budget'!$C50</f>
        <v>24528.796669616808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40901.277870652637</v>
      </c>
      <c r="C52" s="421">
        <f>'Sources and Uses Budget'!$C51</f>
        <v>40901.277870652637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392460.74671386892</v>
      </c>
      <c r="C53" s="421">
        <f>'Sources and Uses Budget'!$C52</f>
        <v>392460.74671386892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Deferred Soft Loan Interest</v>
      </c>
      <c r="B54" s="421">
        <f>'Sources and Uses Budget'!$C53</f>
        <v>92848.470403120591</v>
      </c>
      <c r="C54" s="421">
        <f>'Sources and Uses Budget'!$C53</f>
        <v>92848.470403120591</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2343932.7247144356</v>
      </c>
      <c r="C55" s="428">
        <f>SUM(C46:C54)</f>
        <v>2343932.7247144356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Legal</v>
      </c>
      <c r="B62" s="421">
        <f>'Sources and Uses Budget'!$C61</f>
        <v>20000</v>
      </c>
      <c r="C62" s="421">
        <f>'Sources and Uses Budget'!$C61</f>
        <v>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311</v>
      </c>
      <c r="B63" s="425">
        <f>SUM(B57:B62)</f>
        <v>35000</v>
      </c>
      <c r="C63" s="425">
        <f>SUM(C57:C62)</f>
        <v>35000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37272225.712180451</v>
      </c>
      <c r="C64" s="425">
        <f>SUM(C9+C12+C14+C15+C17+C26+C28+C39+C43+C44+C55+C63)</f>
        <v>37272225.712180451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2012</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39246.074671386894</v>
      </c>
      <c r="C66" s="421">
        <f>'Sources and Uses Budget'!$C65</f>
        <v>39246.074671386894</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2009</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2010</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2016</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2013</v>
      </c>
      <c r="B71" s="425">
        <f>SUM(B66:B70)</f>
        <v>39246.074671386894</v>
      </c>
      <c r="C71" s="425">
        <f>SUM(C66:C70)</f>
        <v>39246.074671386894</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639</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640</v>
      </c>
      <c r="B73" s="421">
        <f>'Sources and Uses Budget'!$C72</f>
        <v>0</v>
      </c>
      <c r="C73" s="421">
        <f>'Sources and Uses Budget'!$C72</f>
        <v>0</v>
      </c>
      <c r="D73" s="425">
        <f t="shared" si="0"/>
        <v>0</v>
      </c>
      <c r="E73" s="423"/>
      <c r="F73" s="422"/>
      <c r="G73" s="553"/>
    </row>
    <row r="74" spans="1:253" s="547" customFormat="1">
      <c r="A74" s="424" t="s">
        <v>641</v>
      </c>
      <c r="B74" s="421">
        <f>'Sources and Uses Budget'!$C73</f>
        <v>0</v>
      </c>
      <c r="C74" s="421">
        <f>'Sources and Uses Budget'!$C73</f>
        <v>0</v>
      </c>
      <c r="D74" s="425">
        <f t="shared" si="0"/>
        <v>0</v>
      </c>
      <c r="E74" s="423"/>
      <c r="F74" s="422"/>
      <c r="G74" s="553"/>
    </row>
    <row r="75" spans="1:253" s="547" customFormat="1">
      <c r="A75" s="508" t="s">
        <v>1088</v>
      </c>
      <c r="B75" s="421">
        <f>'Sources and Uses Budget'!$C74</f>
        <v>0</v>
      </c>
      <c r="C75" s="421">
        <f>'Sources and Uses Budget'!$C74</f>
        <v>0</v>
      </c>
      <c r="D75" s="425">
        <f t="shared" si="0"/>
        <v>0</v>
      </c>
      <c r="E75" s="423"/>
      <c r="F75" s="422"/>
      <c r="G75" s="553"/>
    </row>
    <row r="76" spans="1:253" s="547" customFormat="1">
      <c r="A76" s="424" t="s">
        <v>642</v>
      </c>
      <c r="B76" s="421">
        <f>'Sources and Uses Budget'!$C75</f>
        <v>218943.75</v>
      </c>
      <c r="C76" s="421">
        <f>'Sources and Uses Budget'!$C75</f>
        <v>218943.75</v>
      </c>
      <c r="D76" s="425">
        <f t="shared" si="0"/>
        <v>0</v>
      </c>
      <c r="E76" s="423"/>
      <c r="F76" s="422"/>
      <c r="G76" s="553"/>
    </row>
    <row r="77" spans="1:253" s="547" customFormat="1">
      <c r="A77" s="427" t="s">
        <v>35</v>
      </c>
      <c r="B77" s="421">
        <f>'Sources and Uses Budget'!$C76</f>
        <v>689907.09</v>
      </c>
      <c r="C77" s="421">
        <f>'Sources and Uses Budget'!$C76</f>
        <v>689907.09</v>
      </c>
      <c r="D77" s="425">
        <f t="shared" si="0"/>
        <v>0</v>
      </c>
      <c r="E77" s="423"/>
      <c r="F77" s="422"/>
      <c r="G77" s="553"/>
    </row>
    <row r="78" spans="1:253" s="547" customFormat="1">
      <c r="A78" s="426" t="s">
        <v>643</v>
      </c>
      <c r="B78" s="425">
        <f>SUM(B73:B77)</f>
        <v>908850.84</v>
      </c>
      <c r="C78" s="425">
        <f>SUM(C73:C77)</f>
        <v>908850.84</v>
      </c>
      <c r="D78" s="425">
        <f t="shared" ref="D78:D106" si="1">C78-B78</f>
        <v>0</v>
      </c>
      <c r="E78" s="423"/>
      <c r="F78" s="422"/>
      <c r="G78" s="553"/>
    </row>
    <row r="79" spans="1:253" s="547" customFormat="1">
      <c r="A79" s="419" t="s">
        <v>1426</v>
      </c>
      <c r="B79" s="419"/>
      <c r="C79" s="419"/>
      <c r="D79" s="419"/>
      <c r="E79" s="439"/>
      <c r="F79" s="419"/>
      <c r="G79" s="553"/>
    </row>
    <row r="80" spans="1:253" s="547" customFormat="1">
      <c r="A80" s="862" t="s">
        <v>1428</v>
      </c>
      <c r="B80" s="421">
        <f>'Sources and Uses Budget'!$C79</f>
        <v>1469499.3363573696</v>
      </c>
      <c r="C80" s="421">
        <f>'Sources and Uses Budget'!$C79</f>
        <v>1469499.3363573696</v>
      </c>
      <c r="D80" s="425">
        <f t="shared" si="1"/>
        <v>0</v>
      </c>
      <c r="E80" s="423"/>
      <c r="F80" s="422"/>
      <c r="G80" s="553"/>
    </row>
    <row r="81" spans="1:7" s="547" customFormat="1">
      <c r="A81" s="862" t="s">
        <v>61</v>
      </c>
      <c r="B81" s="421">
        <f>'Sources and Uses Budget'!$C80</f>
        <v>348997.68131904153</v>
      </c>
      <c r="C81" s="421">
        <f>'Sources and Uses Budget'!$C80</f>
        <v>348997.68131904153</v>
      </c>
      <c r="D81" s="425">
        <f>C81-B81</f>
        <v>0</v>
      </c>
      <c r="E81" s="423"/>
      <c r="F81" s="422"/>
      <c r="G81" s="553"/>
    </row>
    <row r="82" spans="1:7" s="547" customFormat="1">
      <c r="A82" s="426" t="s">
        <v>1425</v>
      </c>
      <c r="B82" s="425">
        <f>SUM(B80:B81)</f>
        <v>1818497.0176764112</v>
      </c>
      <c r="C82" s="425">
        <f>SUM(C80:C81)</f>
        <v>1818497.0176764112</v>
      </c>
      <c r="D82" s="425">
        <f t="shared" si="1"/>
        <v>0</v>
      </c>
      <c r="E82" s="423"/>
      <c r="F82" s="422"/>
      <c r="G82" s="553"/>
    </row>
    <row r="83" spans="1:7" s="547" customFormat="1">
      <c r="A83" s="419" t="s">
        <v>827</v>
      </c>
      <c r="B83" s="419"/>
      <c r="C83" s="419"/>
      <c r="D83" s="419"/>
      <c r="E83" s="439"/>
      <c r="F83" s="419"/>
      <c r="G83" s="553"/>
    </row>
    <row r="84" spans="1:7" s="547" customFormat="1" ht="13.7" customHeight="1">
      <c r="A84" s="424" t="s">
        <v>828</v>
      </c>
      <c r="B84" s="421">
        <f>'Sources and Uses Budget'!$C83</f>
        <v>55812.128841786427</v>
      </c>
      <c r="C84" s="421">
        <f>'Sources and Uses Budget'!$C83</f>
        <v>55812.128841786427</v>
      </c>
      <c r="D84" s="425">
        <f t="shared" si="1"/>
        <v>0</v>
      </c>
      <c r="E84" s="423"/>
      <c r="F84" s="422"/>
      <c r="G84" s="553"/>
    </row>
    <row r="85" spans="1:7" s="547" customFormat="1">
      <c r="A85" s="424" t="s">
        <v>829</v>
      </c>
      <c r="B85" s="421">
        <f>'Sources and Uses Budget'!$C84</f>
        <v>73586.390008850431</v>
      </c>
      <c r="C85" s="421">
        <f>'Sources and Uses Budget'!$C84</f>
        <v>73586.390008850431</v>
      </c>
      <c r="D85" s="425">
        <f t="shared" si="1"/>
        <v>0</v>
      </c>
      <c r="E85" s="423"/>
      <c r="F85" s="422"/>
      <c r="G85" s="553"/>
    </row>
    <row r="86" spans="1:7" s="547" customFormat="1">
      <c r="A86" s="424" t="s">
        <v>830</v>
      </c>
      <c r="B86" s="421">
        <f>'Sources and Uses Budget'!$C85</f>
        <v>2920149.1521145967</v>
      </c>
      <c r="C86" s="421">
        <f>'Sources and Uses Budget'!$C85</f>
        <v>2920149.1521145967</v>
      </c>
      <c r="D86" s="425">
        <f t="shared" si="1"/>
        <v>0</v>
      </c>
      <c r="E86" s="423"/>
      <c r="F86" s="422"/>
      <c r="G86" s="553"/>
    </row>
    <row r="87" spans="1:7" s="547" customFormat="1">
      <c r="A87" s="424" t="s">
        <v>831</v>
      </c>
      <c r="B87" s="421">
        <f>'Sources and Uses Budget'!$C86</f>
        <v>392460.74671386892</v>
      </c>
      <c r="C87" s="421">
        <f>'Sources and Uses Budget'!$C86</f>
        <v>392460.74671386892</v>
      </c>
      <c r="D87" s="425">
        <f t="shared" si="1"/>
        <v>0</v>
      </c>
      <c r="E87" s="423"/>
      <c r="F87" s="422"/>
      <c r="G87" s="553"/>
    </row>
    <row r="88" spans="1:7" s="547" customFormat="1">
      <c r="A88" s="424" t="s">
        <v>832</v>
      </c>
      <c r="B88" s="421">
        <f>'Sources and Uses Budget'!$C87</f>
        <v>0</v>
      </c>
      <c r="C88" s="421">
        <f>'Sources and Uses Budget'!$C87</f>
        <v>0</v>
      </c>
      <c r="D88" s="425">
        <f t="shared" si="1"/>
        <v>0</v>
      </c>
      <c r="E88" s="423"/>
      <c r="F88" s="422"/>
      <c r="G88" s="553"/>
    </row>
    <row r="89" spans="1:7" s="547" customFormat="1">
      <c r="A89" s="424" t="s">
        <v>833</v>
      </c>
      <c r="B89" s="421">
        <f>'Sources and Uses Budget'!$C88</f>
        <v>90000</v>
      </c>
      <c r="C89" s="421">
        <f>'Sources and Uses Budget'!$C88</f>
        <v>90000</v>
      </c>
      <c r="D89" s="425">
        <f t="shared" si="1"/>
        <v>0</v>
      </c>
      <c r="E89" s="423"/>
      <c r="F89" s="422"/>
      <c r="G89" s="553"/>
    </row>
    <row r="90" spans="1:7" s="547" customFormat="1">
      <c r="A90" s="424" t="s">
        <v>834</v>
      </c>
      <c r="B90" s="421">
        <f>'Sources and Uses Budget'!$C89</f>
        <v>780000</v>
      </c>
      <c r="C90" s="421">
        <f>'Sources and Uses Budget'!$C89</f>
        <v>780000</v>
      </c>
      <c r="D90" s="425">
        <f t="shared" si="1"/>
        <v>0</v>
      </c>
      <c r="E90" s="423"/>
      <c r="F90" s="422"/>
      <c r="G90" s="553"/>
    </row>
    <row r="91" spans="1:7" s="547" customFormat="1">
      <c r="A91" s="424" t="s">
        <v>835</v>
      </c>
      <c r="B91" s="421">
        <f>'Sources and Uses Budget'!$C90</f>
        <v>5500</v>
      </c>
      <c r="C91" s="421">
        <f>'Sources and Uses Budget'!$C90</f>
        <v>5500</v>
      </c>
      <c r="D91" s="425">
        <f t="shared" si="1"/>
        <v>0</v>
      </c>
      <c r="E91" s="423"/>
      <c r="F91" s="422"/>
      <c r="G91" s="553"/>
    </row>
    <row r="92" spans="1:7" s="547" customFormat="1">
      <c r="A92" s="430" t="s">
        <v>392</v>
      </c>
      <c r="B92" s="421">
        <f>'Sources and Uses Budget'!$C91</f>
        <v>0</v>
      </c>
      <c r="C92" s="421">
        <f>'Sources and Uses Budget'!$C91</f>
        <v>0</v>
      </c>
      <c r="D92" s="425">
        <f t="shared" si="1"/>
        <v>0</v>
      </c>
      <c r="E92" s="423"/>
      <c r="F92" s="422"/>
      <c r="G92" s="553"/>
    </row>
    <row r="93" spans="1:7" s="547" customFormat="1">
      <c r="A93" s="861" t="s">
        <v>1427</v>
      </c>
      <c r="B93" s="421">
        <f>'Sources and Uses Budget'!$C92</f>
        <v>4905.7593339233617</v>
      </c>
      <c r="C93" s="421">
        <f>'Sources and Uses Budget'!$C92</f>
        <v>4905.7593339233617</v>
      </c>
      <c r="D93" s="425">
        <f t="shared" si="1"/>
        <v>0</v>
      </c>
      <c r="E93" s="423"/>
      <c r="F93" s="422"/>
      <c r="G93" s="553"/>
    </row>
    <row r="94" spans="1:7" s="547" customFormat="1">
      <c r="A94" s="427" t="s">
        <v>35</v>
      </c>
      <c r="B94" s="421">
        <f>'Sources and Uses Budget'!$C93</f>
        <v>456235.61805487267</v>
      </c>
      <c r="C94" s="421">
        <f>'Sources and Uses Budget'!$C93</f>
        <v>456235.61805487267</v>
      </c>
      <c r="D94" s="425">
        <f t="shared" si="1"/>
        <v>0</v>
      </c>
      <c r="E94" s="423"/>
      <c r="F94" s="422"/>
      <c r="G94" s="553"/>
    </row>
    <row r="95" spans="1:7" s="547" customFormat="1">
      <c r="A95" s="427" t="s">
        <v>35</v>
      </c>
      <c r="B95" s="421">
        <f>'Sources and Uses Budget'!$C94</f>
        <v>19623.037335693447</v>
      </c>
      <c r="C95" s="421">
        <f>'Sources and Uses Budget'!$C94</f>
        <v>19623.037335693447</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836</v>
      </c>
      <c r="B97" s="425">
        <f>SUM(B84:B96)</f>
        <v>4798272.8324035918</v>
      </c>
      <c r="C97" s="425">
        <f>SUM(C84:C96)</f>
        <v>4798272.8324035918</v>
      </c>
      <c r="D97" s="425">
        <f t="shared" si="1"/>
        <v>0</v>
      </c>
      <c r="E97" s="423"/>
      <c r="F97" s="422"/>
      <c r="G97" s="553"/>
    </row>
    <row r="98" spans="1:7" s="547" customFormat="1">
      <c r="A98" s="426" t="s">
        <v>837</v>
      </c>
      <c r="B98" s="425">
        <f>SUM(B64+B71+B78+B82+B97)</f>
        <v>44837092.476931848</v>
      </c>
      <c r="C98" s="425">
        <f>SUM(C64+C71+C78+C82+C97)</f>
        <v>44837092.476931848</v>
      </c>
      <c r="D98" s="425">
        <f t="shared" si="1"/>
        <v>0</v>
      </c>
      <c r="E98" s="423"/>
      <c r="F98" s="422"/>
      <c r="G98" s="553"/>
    </row>
    <row r="99" spans="1:7" s="547" customFormat="1">
      <c r="A99" s="419" t="s">
        <v>838</v>
      </c>
      <c r="B99" s="419"/>
      <c r="C99" s="419"/>
      <c r="D99" s="419"/>
      <c r="E99" s="439"/>
      <c r="F99" s="419"/>
      <c r="G99" s="553"/>
    </row>
    <row r="100" spans="1:7" s="546" customFormat="1">
      <c r="A100" s="215" t="s">
        <v>839</v>
      </c>
      <c r="B100" s="421">
        <f>'Sources and Uses Budget'!$C99</f>
        <v>5887657.7362340549</v>
      </c>
      <c r="C100" s="421">
        <f>'Sources and Uses Budget'!$C99</f>
        <v>5887657.7362340549</v>
      </c>
      <c r="D100" s="425">
        <f t="shared" si="1"/>
        <v>0</v>
      </c>
      <c r="E100" s="423"/>
      <c r="F100" s="422"/>
      <c r="G100" s="551"/>
    </row>
    <row r="101" spans="1:7" s="546" customFormat="1">
      <c r="A101" s="440" t="s">
        <v>2014</v>
      </c>
      <c r="B101" s="421">
        <f>'Sources and Uses Budget'!$C100</f>
        <v>0</v>
      </c>
      <c r="C101" s="421">
        <f>'Sources and Uses Budget'!$C100</f>
        <v>0</v>
      </c>
      <c r="D101" s="425">
        <f t="shared" si="1"/>
        <v>0</v>
      </c>
      <c r="E101" s="423"/>
      <c r="F101" s="422"/>
      <c r="G101" s="551"/>
    </row>
    <row r="102" spans="1:7" s="546" customFormat="1">
      <c r="A102" s="215" t="s">
        <v>840</v>
      </c>
      <c r="B102" s="421">
        <f>'Sources and Uses Budget'!$C101</f>
        <v>0</v>
      </c>
      <c r="C102" s="421">
        <f>'Sources and Uses Budget'!$C101</f>
        <v>0</v>
      </c>
      <c r="D102" s="425">
        <f t="shared" si="1"/>
        <v>0</v>
      </c>
      <c r="E102" s="423"/>
      <c r="F102" s="422"/>
      <c r="G102" s="551"/>
    </row>
    <row r="103" spans="1:7" s="546" customFormat="1" ht="12.2" customHeight="1">
      <c r="A103" s="440" t="s">
        <v>2015</v>
      </c>
      <c r="B103" s="421">
        <f>'Sources and Uses Budget'!$C102</f>
        <v>0</v>
      </c>
      <c r="C103" s="421">
        <f>'Sources and Uses Budget'!$C102</f>
        <v>0</v>
      </c>
      <c r="D103" s="425">
        <f t="shared" si="1"/>
        <v>0</v>
      </c>
      <c r="E103" s="423"/>
      <c r="F103" s="422"/>
      <c r="G103" s="551"/>
    </row>
    <row r="104" spans="1:7" s="546" customFormat="1">
      <c r="A104" s="1833"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841</v>
      </c>
      <c r="B105" s="425">
        <f>SUM(B100:B104)</f>
        <v>5887657.7362340549</v>
      </c>
      <c r="C105" s="425">
        <f>SUM(C100:C104)</f>
        <v>5887657.7362340549</v>
      </c>
      <c r="D105" s="425">
        <f t="shared" si="1"/>
        <v>0</v>
      </c>
      <c r="E105" s="423"/>
      <c r="F105" s="422"/>
      <c r="G105" s="551"/>
    </row>
    <row r="106" spans="1:7" s="546" customFormat="1">
      <c r="A106" s="426" t="s">
        <v>842</v>
      </c>
      <c r="B106" s="428">
        <f>SUM(B98+B105)</f>
        <v>50724750.213165902</v>
      </c>
      <c r="C106" s="428">
        <f>SUM(C98+C105)</f>
        <v>50724750.213165902</v>
      </c>
      <c r="D106" s="425">
        <f t="shared" si="1"/>
        <v>0</v>
      </c>
      <c r="E106" s="423"/>
      <c r="F106" s="422"/>
      <c r="G106" s="551"/>
    </row>
    <row r="107" spans="1:7" s="546" customFormat="1">
      <c r="A107" s="434" t="s">
        <v>843</v>
      </c>
      <c r="B107" s="435"/>
      <c r="C107" s="436"/>
      <c r="D107" s="438"/>
      <c r="E107" s="420"/>
      <c r="F107" s="433"/>
      <c r="G107" s="551"/>
    </row>
    <row r="108" spans="1:7" s="432" customFormat="1" ht="12.2" hidden="1" customHeight="1">
      <c r="A108" s="431"/>
    </row>
    <row r="109" spans="1:7" s="432" customFormat="1" ht="12.2" hidden="1" customHeight="1">
      <c r="A109" s="431"/>
    </row>
    <row r="110" spans="1:7" s="432" customFormat="1" ht="12.2" hidden="1" customHeight="1">
      <c r="A110" s="431"/>
    </row>
    <row r="111" spans="1:7" s="432" customFormat="1" ht="12.2" hidden="1" customHeight="1">
      <c r="A111" s="431"/>
    </row>
    <row r="112" spans="1:7" s="432" customFormat="1" ht="12.2" hidden="1" customHeight="1">
      <c r="A112" s="431"/>
    </row>
    <row r="113" spans="1:1" s="432" customFormat="1" ht="12.2" hidden="1" customHeight="1">
      <c r="A113" s="431"/>
    </row>
    <row r="114" spans="1:1" s="432" customFormat="1" ht="12.2" hidden="1" customHeight="1">
      <c r="A114" s="431"/>
    </row>
    <row r="115" spans="1:1" s="432" customFormat="1" ht="12.2" hidden="1" customHeight="1">
      <c r="A115" s="431"/>
    </row>
    <row r="116" spans="1:1" s="432" customFormat="1" ht="12.2" hidden="1" customHeight="1">
      <c r="A116" s="431"/>
    </row>
    <row r="117" spans="1:1" s="432" customFormat="1" ht="12.2" hidden="1" customHeight="1">
      <c r="A117" s="431"/>
    </row>
    <row r="118" spans="1:1" s="432" customFormat="1" ht="12.2" hidden="1" customHeight="1">
      <c r="A118" s="431"/>
    </row>
    <row r="119" spans="1:1" s="432" customFormat="1" ht="12.2" hidden="1" customHeight="1">
      <c r="A119" s="431"/>
    </row>
    <row r="120" spans="1:1" s="432" customFormat="1" ht="12.2" hidden="1" customHeight="1">
      <c r="A120" s="431"/>
    </row>
    <row r="121" spans="1:1" s="432" customFormat="1" ht="12.2" hidden="1" customHeight="1">
      <c r="A121" s="431"/>
    </row>
    <row r="122" spans="1:1" s="432" customFormat="1" ht="12.2" hidden="1" customHeight="1">
      <c r="A122" s="431"/>
    </row>
    <row r="123" spans="1:1" s="432" customFormat="1" ht="12.2" hidden="1" customHeight="1">
      <c r="A123" s="431"/>
    </row>
    <row r="124" spans="1:1" s="432" customFormat="1" ht="12.2" hidden="1" customHeight="1">
      <c r="A124" s="431"/>
    </row>
    <row r="125" spans="1:1" s="432" customFormat="1" ht="12.2" hidden="1" customHeight="1">
      <c r="A125" s="431"/>
    </row>
    <row r="126" spans="1:1" s="432" customFormat="1" ht="12.2" hidden="1" customHeight="1">
      <c r="A126" s="431"/>
    </row>
    <row r="127" spans="1:1" s="432" customFormat="1" ht="12.2" hidden="1" customHeight="1">
      <c r="A127" s="431"/>
    </row>
    <row r="128" spans="1:1" s="432" customFormat="1" ht="12.2" hidden="1" customHeight="1">
      <c r="A128" s="431"/>
    </row>
    <row r="129" spans="1:1" s="432" customFormat="1" ht="12.2" hidden="1" customHeight="1">
      <c r="A129" s="431"/>
    </row>
    <row r="130" spans="1:1" s="432" customFormat="1" ht="12.2" hidden="1" customHeight="1">
      <c r="A130" s="431"/>
    </row>
    <row r="131" spans="1:1" s="432" customFormat="1" ht="12.2" hidden="1" customHeight="1">
      <c r="A131" s="431"/>
    </row>
    <row r="132" spans="1:1" s="432" customFormat="1" ht="12.2" hidden="1" customHeight="1">
      <c r="A132" s="431"/>
    </row>
    <row r="133" spans="1:1" s="432" customFormat="1" ht="12.2" hidden="1" customHeight="1">
      <c r="A133" s="431"/>
    </row>
    <row r="134" spans="1:1" s="432" customFormat="1" ht="12.2" hidden="1" customHeight="1">
      <c r="A134" s="431"/>
    </row>
    <row r="135" spans="1:1" s="432" customFormat="1" ht="12.2" hidden="1" customHeight="1">
      <c r="A135" s="431"/>
    </row>
    <row r="136" spans="1:1" s="432" customFormat="1" ht="12.2" hidden="1" customHeight="1">
      <c r="A136" s="431"/>
    </row>
    <row r="137" spans="1:1" s="432" customFormat="1" ht="12.2" hidden="1" customHeight="1">
      <c r="A137" s="431"/>
    </row>
    <row r="138" spans="1:1" s="432" customFormat="1" ht="12.2" hidden="1" customHeight="1">
      <c r="A138" s="431"/>
    </row>
    <row r="139" spans="1:1" s="432" customFormat="1" ht="12.2" hidden="1" customHeight="1">
      <c r="A139" s="431"/>
    </row>
    <row r="140" spans="1:1" s="432" customFormat="1" ht="12.2" hidden="1" customHeight="1">
      <c r="A140" s="431"/>
    </row>
    <row r="141" spans="1:1" s="432" customFormat="1" ht="12.2" hidden="1" customHeight="1">
      <c r="A141" s="431"/>
    </row>
    <row r="142" spans="1:1" s="432" customFormat="1" ht="12.2" hidden="1" customHeight="1">
      <c r="A142" s="431"/>
    </row>
    <row r="143" spans="1:1" s="432" customFormat="1" ht="12.2" hidden="1" customHeight="1">
      <c r="A143" s="431"/>
    </row>
    <row r="144" spans="1:1" s="432" customFormat="1" ht="12.2" hidden="1" customHeight="1">
      <c r="A144" s="431"/>
    </row>
    <row r="145" spans="1:1" s="432" customFormat="1" ht="12.2" hidden="1" customHeight="1">
      <c r="A145" s="431"/>
    </row>
    <row r="146" spans="1:1" s="432" customFormat="1" ht="12.2" hidden="1" customHeight="1">
      <c r="A146" s="431"/>
    </row>
    <row r="147" spans="1:1" s="432" customFormat="1" ht="12.2" hidden="1" customHeight="1">
      <c r="A147" s="431"/>
    </row>
    <row r="148" spans="1:1" s="432" customFormat="1" ht="12.2" hidden="1" customHeight="1">
      <c r="A148" s="431"/>
    </row>
    <row r="149" spans="1:1" s="432" customFormat="1" ht="12.2" hidden="1" customHeight="1">
      <c r="A149" s="431"/>
    </row>
    <row r="150" spans="1:1" s="432" customFormat="1" ht="12.2" hidden="1" customHeight="1">
      <c r="A150" s="431"/>
    </row>
    <row r="151" spans="1:1" s="432" customFormat="1" ht="12.2" hidden="1" customHeight="1">
      <c r="A151" s="431"/>
    </row>
    <row r="152" spans="1:1" s="432" customFormat="1" ht="12.2" hidden="1" customHeight="1">
      <c r="A152" s="431"/>
    </row>
    <row r="153" spans="1:1" s="432" customFormat="1" ht="12.2" hidden="1" customHeight="1">
      <c r="A153" s="431"/>
    </row>
    <row r="154" spans="1:1" s="432" customFormat="1" ht="12.2" hidden="1" customHeight="1">
      <c r="A154" s="431"/>
    </row>
    <row r="155" spans="1:1" s="432" customFormat="1" ht="12.2" hidden="1" customHeight="1">
      <c r="A155" s="431"/>
    </row>
    <row r="156" spans="1:1" s="432" customFormat="1" ht="12.2" hidden="1" customHeight="1">
      <c r="A156" s="431"/>
    </row>
    <row r="157" spans="1:1" s="432" customFormat="1" ht="12.2" hidden="1" customHeight="1">
      <c r="A157" s="431"/>
    </row>
    <row r="158" spans="1:1" s="432" customFormat="1" ht="12.2" hidden="1" customHeight="1">
      <c r="A158" s="431"/>
    </row>
    <row r="159" spans="1:1" s="432" customFormat="1" ht="12.2" hidden="1" customHeight="1">
      <c r="A159" s="431"/>
    </row>
    <row r="160" spans="1:1" s="432" customFormat="1" ht="12.2" hidden="1" customHeight="1">
      <c r="A160" s="431"/>
    </row>
    <row r="161" spans="1:1" s="432" customFormat="1" ht="12.2" hidden="1" customHeight="1">
      <c r="A161" s="431"/>
    </row>
    <row r="162" spans="1:1" s="432" customFormat="1" ht="12.2" hidden="1" customHeight="1">
      <c r="A162" s="431"/>
    </row>
    <row r="163" spans="1:1" s="432" customFormat="1" ht="12.2" hidden="1" customHeight="1">
      <c r="A163" s="431"/>
    </row>
    <row r="164" spans="1:1" s="432" customFormat="1" ht="12.2" hidden="1" customHeight="1">
      <c r="A164" s="431"/>
    </row>
    <row r="165" spans="1:1" s="432" customFormat="1" ht="12.2" hidden="1" customHeight="1">
      <c r="A165" s="431"/>
    </row>
    <row r="166" spans="1:1" s="432" customFormat="1" ht="12.2" hidden="1" customHeight="1">
      <c r="A166" s="431"/>
    </row>
    <row r="167" spans="1:1" s="432" customFormat="1" ht="12.2" hidden="1" customHeight="1">
      <c r="A167" s="431"/>
    </row>
    <row r="168" spans="1:1" s="432" customFormat="1" ht="12.2" hidden="1" customHeight="1">
      <c r="A168" s="431"/>
    </row>
    <row r="169" spans="1:1" s="432" customFormat="1" ht="12.2" hidden="1" customHeight="1">
      <c r="A169" s="431"/>
    </row>
    <row r="170" spans="1:1" s="432" customFormat="1" ht="12.2" hidden="1" customHeight="1">
      <c r="A170" s="431"/>
    </row>
    <row r="171" spans="1:1" s="432" customFormat="1" ht="12.2" hidden="1" customHeight="1">
      <c r="A171" s="431"/>
    </row>
    <row r="172" spans="1:1" s="432" customFormat="1" ht="12.2" hidden="1" customHeight="1">
      <c r="A172" s="431"/>
    </row>
    <row r="173" spans="1:1" s="432" customFormat="1" ht="12.2" hidden="1" customHeight="1">
      <c r="A173" s="431"/>
    </row>
    <row r="174" spans="1:1" s="432" customFormat="1" ht="12.2" hidden="1" customHeight="1">
      <c r="A174" s="431"/>
    </row>
    <row r="175" spans="1:1" s="432" customFormat="1" ht="12.2" hidden="1" customHeight="1">
      <c r="A175" s="431"/>
    </row>
    <row r="176" spans="1:1" s="432" customFormat="1" ht="12.2" hidden="1" customHeight="1">
      <c r="A176" s="431"/>
    </row>
    <row r="177" spans="1:1" s="432" customFormat="1" ht="12.2" hidden="1" customHeight="1">
      <c r="A177" s="431"/>
    </row>
    <row r="178" spans="1:1" s="432" customFormat="1" ht="12.2" hidden="1" customHeight="1">
      <c r="A178" s="431"/>
    </row>
    <row r="179" spans="1:1" s="432" customFormat="1" ht="12.2" hidden="1" customHeight="1">
      <c r="A179" s="431"/>
    </row>
    <row r="180" spans="1:1" s="432" customFormat="1" ht="12.2" hidden="1" customHeight="1">
      <c r="A180" s="431"/>
    </row>
    <row r="181" spans="1:1" s="432" customFormat="1" ht="12.2" hidden="1" customHeight="1">
      <c r="A181" s="431"/>
    </row>
    <row r="182" spans="1:1" s="432" customFormat="1" ht="12.2" hidden="1" customHeight="1">
      <c r="A182" s="431"/>
    </row>
    <row r="183" spans="1:1" s="432" customFormat="1" ht="12.2" hidden="1" customHeight="1">
      <c r="A183" s="431"/>
    </row>
    <row r="184" spans="1:1" s="432" customFormat="1" ht="12.2" hidden="1" customHeight="1">
      <c r="A184" s="431"/>
    </row>
    <row r="185" spans="1:1" s="432" customFormat="1" ht="12.2" hidden="1" customHeight="1">
      <c r="A185" s="431"/>
    </row>
    <row r="186" spans="1:1" s="432" customFormat="1" ht="12.2" hidden="1" customHeight="1">
      <c r="A186" s="431"/>
    </row>
    <row r="187" spans="1:1" s="432" customFormat="1" ht="12.2" hidden="1" customHeight="1">
      <c r="A187" s="431"/>
    </row>
    <row r="188" spans="1:1" s="432" customFormat="1" ht="12.2" hidden="1" customHeight="1">
      <c r="A188" s="431"/>
    </row>
    <row r="189" spans="1:1" s="432" customFormat="1" ht="12.2" hidden="1" customHeight="1">
      <c r="A189" s="431"/>
    </row>
    <row r="190" spans="1:1" s="432" customFormat="1" ht="12.2" hidden="1" customHeight="1">
      <c r="A190" s="431"/>
    </row>
    <row r="191" spans="1:1" s="432" customFormat="1" ht="12.2" hidden="1" customHeight="1">
      <c r="A191" s="431"/>
    </row>
    <row r="192" spans="1:1" s="432" customFormat="1" ht="12.2" hidden="1" customHeight="1">
      <c r="A192" s="431"/>
    </row>
    <row r="193" spans="1:1" s="432" customFormat="1" ht="12.2" hidden="1" customHeight="1">
      <c r="A193" s="431"/>
    </row>
    <row r="194" spans="1:1" s="432" customFormat="1" ht="12.2" hidden="1" customHeight="1">
      <c r="A194" s="431"/>
    </row>
    <row r="195" spans="1:1" s="432" customFormat="1" ht="12.2" hidden="1" customHeight="1">
      <c r="A195" s="431"/>
    </row>
    <row r="196" spans="1:1" s="432" customFormat="1" ht="12.2" hidden="1" customHeight="1">
      <c r="A196" s="431"/>
    </row>
    <row r="197" spans="1:1" s="432" customFormat="1" ht="12.2" hidden="1" customHeight="1">
      <c r="A197" s="431"/>
    </row>
    <row r="198" spans="1:1" s="432" customFormat="1" ht="12.2" hidden="1" customHeight="1">
      <c r="A198" s="431"/>
    </row>
    <row r="199" spans="1:1" s="432" customFormat="1" ht="12.2" hidden="1" customHeight="1">
      <c r="A199" s="431"/>
    </row>
    <row r="200" spans="1:1" s="432" customFormat="1" ht="12.2" hidden="1" customHeight="1">
      <c r="A200" s="431"/>
    </row>
    <row r="201" spans="1:1" s="432" customFormat="1" ht="12.2" hidden="1" customHeight="1">
      <c r="A201" s="431"/>
    </row>
    <row r="202" spans="1:1" s="432" customFormat="1" ht="12.2" hidden="1" customHeight="1">
      <c r="A202" s="431"/>
    </row>
    <row r="203" spans="1:1" s="432" customFormat="1" ht="12.2" hidden="1" customHeight="1">
      <c r="A203" s="431"/>
    </row>
    <row r="204" spans="1:1" s="432" customFormat="1" ht="12.2" hidden="1" customHeight="1">
      <c r="A204" s="431"/>
    </row>
    <row r="205" spans="1:1" s="432" customFormat="1" ht="12.2" hidden="1" customHeight="1">
      <c r="A205" s="431"/>
    </row>
    <row r="206" spans="1:1" s="432" customFormat="1" ht="12.2" hidden="1" customHeight="1">
      <c r="A206" s="431"/>
    </row>
    <row r="207" spans="1:1" s="432" customFormat="1" ht="12.2" hidden="1" customHeight="1">
      <c r="A207" s="431"/>
    </row>
    <row r="208" spans="1:1" s="432" customFormat="1" ht="12.2" hidden="1" customHeight="1">
      <c r="A208" s="431"/>
    </row>
    <row r="209" spans="1:1" s="432" customFormat="1" ht="12.2" hidden="1" customHeight="1">
      <c r="A209" s="431"/>
    </row>
    <row r="210" spans="1:1" s="432" customFormat="1" ht="12.2" hidden="1" customHeight="1">
      <c r="A210" s="431"/>
    </row>
    <row r="211" spans="1:1" s="432" customFormat="1" ht="12.2" hidden="1" customHeight="1">
      <c r="A211" s="431"/>
    </row>
    <row r="212" spans="1:1" s="432" customFormat="1" ht="12.2" hidden="1" customHeight="1">
      <c r="A212" s="431"/>
    </row>
    <row r="213" spans="1:1" s="432" customFormat="1" ht="12.2" hidden="1" customHeight="1">
      <c r="A213" s="431"/>
    </row>
    <row r="214" spans="1:1" s="432" customFormat="1" ht="12.2" hidden="1" customHeight="1">
      <c r="A214" s="431"/>
    </row>
    <row r="215" spans="1:1" s="432" customFormat="1" ht="12.2" hidden="1" customHeight="1">
      <c r="A215" s="431"/>
    </row>
    <row r="216" spans="1:1" s="432" customFormat="1" ht="12.2" hidden="1" customHeight="1">
      <c r="A216" s="431"/>
    </row>
    <row r="217" spans="1:1" s="432" customFormat="1" ht="12.2" hidden="1" customHeight="1">
      <c r="A217" s="431"/>
    </row>
    <row r="218" spans="1:1" s="432" customFormat="1" ht="12.2" hidden="1" customHeight="1">
      <c r="A218" s="431"/>
    </row>
    <row r="219" spans="1:1" s="432" customFormat="1" ht="12.2" hidden="1" customHeight="1">
      <c r="A219" s="431"/>
    </row>
    <row r="220" spans="1:1" s="432" customFormat="1" ht="12.2" hidden="1" customHeight="1">
      <c r="A220" s="431"/>
    </row>
    <row r="221" spans="1:1" s="432" customFormat="1" ht="12.2" hidden="1" customHeight="1">
      <c r="A221" s="431"/>
    </row>
    <row r="222" spans="1:1" s="432" customFormat="1" ht="12.2" hidden="1" customHeight="1">
      <c r="A222" s="431"/>
    </row>
    <row r="223" spans="1:1" s="432" customFormat="1" ht="12.2" hidden="1" customHeight="1">
      <c r="A223" s="431"/>
    </row>
    <row r="224" spans="1:1" s="432" customFormat="1" ht="12.2" hidden="1" customHeight="1">
      <c r="A224" s="431"/>
    </row>
    <row r="225" spans="1:1" s="432" customFormat="1" ht="12.2" hidden="1" customHeight="1">
      <c r="A225" s="431"/>
    </row>
    <row r="226" spans="1:1" s="432" customFormat="1" ht="12.2" hidden="1" customHeight="1">
      <c r="A226" s="431"/>
    </row>
    <row r="227" spans="1:1" s="432" customFormat="1" ht="12.2" hidden="1" customHeight="1">
      <c r="A227" s="431"/>
    </row>
    <row r="228" spans="1:1" s="432" customFormat="1" ht="12.2" hidden="1" customHeight="1">
      <c r="A228" s="431"/>
    </row>
    <row r="229" spans="1:1" s="432" customFormat="1" ht="12.2" hidden="1" customHeight="1">
      <c r="A229" s="431"/>
    </row>
    <row r="230" spans="1:1" s="432" customFormat="1" ht="12.2" hidden="1" customHeight="1">
      <c r="A230" s="431"/>
    </row>
    <row r="231" spans="1:1" s="432" customFormat="1" ht="12.2" hidden="1" customHeight="1">
      <c r="A231" s="431"/>
    </row>
    <row r="232" spans="1:1" s="432" customFormat="1" ht="12.2" hidden="1" customHeight="1">
      <c r="A232" s="431"/>
    </row>
    <row r="233" spans="1:1" s="432" customFormat="1" ht="12.2" hidden="1" customHeight="1">
      <c r="A233" s="431"/>
    </row>
    <row r="234" spans="1:1" s="432" customFormat="1" ht="12.2" hidden="1" customHeight="1">
      <c r="A234" s="431"/>
    </row>
    <row r="235" spans="1:1" s="432" customFormat="1" ht="12.2" hidden="1" customHeight="1">
      <c r="A235" s="431"/>
    </row>
    <row r="236" spans="1:1" s="432" customFormat="1" ht="12.2" hidden="1" customHeight="1">
      <c r="A236" s="431"/>
    </row>
    <row r="237" spans="1:1" s="432" customFormat="1" ht="12.2" hidden="1" customHeight="1">
      <c r="A237" s="431"/>
    </row>
    <row r="238" spans="1:1" s="432" customFormat="1" ht="12.2" hidden="1" customHeight="1">
      <c r="A238" s="431"/>
    </row>
    <row r="239" spans="1:1" s="432" customFormat="1" ht="12.2" hidden="1" customHeight="1">
      <c r="A239" s="431"/>
    </row>
    <row r="240" spans="1:1" s="432" customFormat="1" ht="12.2" hidden="1" customHeight="1">
      <c r="A240" s="431"/>
    </row>
    <row r="241" spans="1:1" s="432" customFormat="1" ht="12.2" hidden="1" customHeight="1">
      <c r="A241" s="431"/>
    </row>
    <row r="242" spans="1:1" s="432" customFormat="1" ht="12.2" hidden="1" customHeight="1">
      <c r="A242" s="431"/>
    </row>
    <row r="243" spans="1:1" s="432" customFormat="1" ht="12.2" hidden="1" customHeight="1">
      <c r="A243" s="431"/>
    </row>
    <row r="244" spans="1:1" s="432" customFormat="1" ht="12.2" hidden="1" customHeight="1">
      <c r="A244" s="431"/>
    </row>
    <row r="245" spans="1:1" s="432" customFormat="1" ht="12.2" hidden="1" customHeight="1">
      <c r="A245" s="431"/>
    </row>
    <row r="246" spans="1:1" s="432" customFormat="1" ht="12.2" hidden="1" customHeight="1">
      <c r="A246" s="431"/>
    </row>
    <row r="247" spans="1:1" s="432" customFormat="1" ht="12.2" hidden="1" customHeight="1">
      <c r="A247" s="431"/>
    </row>
    <row r="248" spans="1:1" s="432" customFormat="1" ht="12.2" hidden="1" customHeight="1">
      <c r="A248" s="431"/>
    </row>
    <row r="249" spans="1:1" s="432" customFormat="1" ht="12.2" hidden="1" customHeight="1">
      <c r="A249" s="431"/>
    </row>
    <row r="250" spans="1:1" s="432" customFormat="1" ht="12.2" hidden="1" customHeight="1">
      <c r="A250" s="431"/>
    </row>
    <row r="251" spans="1:1" s="432" customFormat="1" ht="12.2" hidden="1" customHeight="1">
      <c r="A251" s="431"/>
    </row>
    <row r="252" spans="1:1" s="432" customFormat="1" ht="12.2" hidden="1" customHeight="1">
      <c r="A252" s="431"/>
    </row>
    <row r="253" spans="1:1" s="432" customFormat="1" ht="12.2" hidden="1" customHeight="1">
      <c r="A253" s="431"/>
    </row>
    <row r="254" spans="1:1" s="432" customFormat="1" ht="12.2" hidden="1" customHeight="1">
      <c r="A254" s="431"/>
    </row>
    <row r="255" spans="1:1" s="432" customFormat="1" ht="12.2" hidden="1" customHeight="1">
      <c r="A255" s="431"/>
    </row>
    <row r="256" spans="1:1" s="432" customFormat="1" ht="12.2" hidden="1" customHeight="1">
      <c r="A256" s="431"/>
    </row>
    <row r="257" spans="1:1" s="432" customFormat="1" ht="12.2" hidden="1" customHeight="1">
      <c r="A257" s="431"/>
    </row>
    <row r="258" spans="1:1" s="432" customFormat="1" ht="12.2" hidden="1" customHeight="1">
      <c r="A258" s="431"/>
    </row>
    <row r="259" spans="1:1" s="432" customFormat="1" ht="12.2" hidden="1" customHeight="1">
      <c r="A259" s="431"/>
    </row>
    <row r="260" spans="1:1" s="432" customFormat="1" ht="12.2" hidden="1" customHeight="1">
      <c r="A260" s="431"/>
    </row>
    <row r="261" spans="1:1" s="432" customFormat="1" ht="12.2" hidden="1" customHeight="1">
      <c r="A261" s="431"/>
    </row>
    <row r="262" spans="1:1" s="432" customFormat="1" ht="12.2" hidden="1" customHeight="1">
      <c r="A262" s="431"/>
    </row>
    <row r="263" spans="1:1" s="432" customFormat="1" ht="12.2" hidden="1" customHeight="1">
      <c r="A263" s="431"/>
    </row>
    <row r="264" spans="1:1" s="432" customFormat="1" ht="12.2" hidden="1" customHeight="1">
      <c r="A264" s="431"/>
    </row>
    <row r="265" spans="1:1" s="432" customFormat="1" ht="12.2" hidden="1" customHeight="1">
      <c r="A265" s="431"/>
    </row>
    <row r="266" spans="1:1" s="432" customFormat="1" ht="12.2" hidden="1" customHeight="1">
      <c r="A266" s="431"/>
    </row>
    <row r="267" spans="1:1" s="432" customFormat="1" ht="12.2" hidden="1" customHeight="1">
      <c r="A267" s="431"/>
    </row>
    <row r="268" spans="1:1" s="432" customFormat="1" ht="12.2" hidden="1" customHeight="1">
      <c r="A268" s="431"/>
    </row>
    <row r="269" spans="1:1" s="432" customFormat="1" ht="12.2" hidden="1" customHeight="1">
      <c r="A269" s="431"/>
    </row>
    <row r="270" spans="1:1" s="432" customFormat="1" ht="12.2" hidden="1" customHeight="1">
      <c r="A270" s="431"/>
    </row>
    <row r="271" spans="1:1" s="432" customFormat="1" ht="12.2" hidden="1" customHeight="1">
      <c r="A271" s="431"/>
    </row>
    <row r="272" spans="1:1" s="432" customFormat="1" ht="12.2" hidden="1" customHeight="1">
      <c r="A272" s="431"/>
    </row>
    <row r="273" spans="1:1" s="432" customFormat="1" ht="12.2" hidden="1" customHeight="1">
      <c r="A273" s="431"/>
    </row>
    <row r="274" spans="1:1" s="432" customFormat="1" ht="12.2" hidden="1" customHeight="1">
      <c r="A274" s="431"/>
    </row>
    <row r="275" spans="1:1" s="432" customFormat="1" ht="12.2" hidden="1" customHeight="1">
      <c r="A275" s="431"/>
    </row>
    <row r="276" spans="1:1" s="432" customFormat="1" ht="12.2" hidden="1" customHeight="1">
      <c r="A276" s="431"/>
    </row>
    <row r="277" spans="1:1" s="432" customFormat="1" ht="12.2" hidden="1" customHeight="1">
      <c r="A277" s="431"/>
    </row>
    <row r="278" spans="1:1" s="432" customFormat="1" ht="12.2" hidden="1" customHeight="1">
      <c r="A278" s="431"/>
    </row>
    <row r="279" spans="1:1" s="432" customFormat="1" ht="12.2" hidden="1" customHeight="1">
      <c r="A279" s="431"/>
    </row>
    <row r="280" spans="1:1" s="432" customFormat="1" ht="12.2" hidden="1" customHeight="1">
      <c r="A280" s="431"/>
    </row>
    <row r="281" spans="1:1" s="432" customFormat="1" ht="12.2" hidden="1" customHeight="1">
      <c r="A281" s="431"/>
    </row>
    <row r="282" spans="1:1" s="432" customFormat="1" ht="12.2" hidden="1" customHeight="1">
      <c r="A282" s="431"/>
    </row>
    <row r="283" spans="1:1" s="432" customFormat="1" ht="12.2" hidden="1" customHeight="1">
      <c r="A283" s="431"/>
    </row>
    <row r="284" spans="1:1" s="432" customFormat="1" ht="12.2" hidden="1" customHeight="1">
      <c r="A284" s="431"/>
    </row>
    <row r="285" spans="1:1" s="432" customFormat="1" ht="12.2" hidden="1" customHeight="1">
      <c r="A285" s="431"/>
    </row>
    <row r="286" spans="1:1" s="432" customFormat="1" ht="12.2" hidden="1" customHeight="1">
      <c r="A286" s="431"/>
    </row>
    <row r="287" spans="1:1" s="432" customFormat="1" ht="12.2" hidden="1" customHeight="1">
      <c r="A287" s="431"/>
    </row>
    <row r="288" spans="1:1" s="432" customFormat="1" ht="12.2" hidden="1" customHeight="1">
      <c r="A288" s="431"/>
    </row>
    <row r="289" spans="1:1" s="432" customFormat="1" ht="12.2" hidden="1" customHeight="1">
      <c r="A289" s="431"/>
    </row>
    <row r="290" spans="1:1" s="432" customFormat="1" ht="12.2" hidden="1" customHeight="1">
      <c r="A290" s="431"/>
    </row>
    <row r="291" spans="1:1" s="432" customFormat="1" ht="12.2" hidden="1" customHeight="1">
      <c r="A291" s="431"/>
    </row>
    <row r="292" spans="1:1" s="432" customFormat="1" ht="12.2" hidden="1" customHeight="1">
      <c r="A292" s="431"/>
    </row>
    <row r="293" spans="1:1" s="432" customFormat="1" ht="12.2" hidden="1" customHeight="1">
      <c r="A293" s="431"/>
    </row>
    <row r="294" spans="1:1" s="432" customFormat="1" ht="12.2" hidden="1" customHeight="1">
      <c r="A294" s="431"/>
    </row>
    <row r="295" spans="1:1" s="432" customFormat="1" ht="12.2" hidden="1" customHeight="1">
      <c r="A295" s="431"/>
    </row>
    <row r="296" spans="1:1" s="432" customFormat="1" ht="12.2" hidden="1" customHeight="1">
      <c r="A296" s="431"/>
    </row>
    <row r="297" spans="1:1" s="432" customFormat="1" ht="12.2" hidden="1" customHeight="1">
      <c r="A297" s="431"/>
    </row>
    <row r="298" spans="1:1" s="432" customFormat="1" ht="12.2" hidden="1" customHeight="1">
      <c r="A298" s="431"/>
    </row>
    <row r="299" spans="1:1" s="432" customFormat="1" ht="12.2" hidden="1" customHeight="1">
      <c r="A299" s="431"/>
    </row>
    <row r="300" spans="1:1" s="432" customFormat="1" ht="12.2" hidden="1" customHeight="1">
      <c r="A300" s="431"/>
    </row>
    <row r="301" spans="1:1" s="432" customFormat="1" ht="12.2" hidden="1" customHeight="1">
      <c r="A301" s="431"/>
    </row>
    <row r="302" spans="1:1" s="432" customFormat="1" ht="12.2" hidden="1" customHeight="1">
      <c r="A302" s="431"/>
    </row>
    <row r="303" spans="1:1" s="432" customFormat="1" ht="12.2" hidden="1" customHeight="1">
      <c r="A303" s="431"/>
    </row>
    <row r="304" spans="1:1" s="432" customFormat="1" ht="12.2" hidden="1" customHeight="1">
      <c r="A304" s="431"/>
    </row>
    <row r="305" spans="1:1" s="432" customFormat="1" ht="12.2" hidden="1" customHeight="1">
      <c r="A305" s="431"/>
    </row>
    <row r="306" spans="1:1" s="432" customFormat="1" ht="12.2" hidden="1" customHeight="1">
      <c r="A306" s="431"/>
    </row>
    <row r="307" spans="1:1" s="432" customFormat="1" ht="12.2" hidden="1" customHeight="1">
      <c r="A307" s="431"/>
    </row>
    <row r="308" spans="1:1" s="432" customFormat="1" ht="12.2" hidden="1" customHeight="1">
      <c r="A308" s="431"/>
    </row>
    <row r="309" spans="1:1" s="432" customFormat="1" ht="12.2" hidden="1" customHeight="1">
      <c r="A309" s="431"/>
    </row>
    <row r="310" spans="1:1" s="432" customFormat="1" ht="12.2" hidden="1" customHeight="1">
      <c r="A310" s="431"/>
    </row>
    <row r="311" spans="1:1" s="432" customFormat="1" ht="12.2" hidden="1" customHeight="1">
      <c r="A311" s="431"/>
    </row>
    <row r="312" spans="1:1" s="432" customFormat="1" ht="12.2" hidden="1" customHeight="1">
      <c r="A312" s="431"/>
    </row>
    <row r="313" spans="1:1" s="432" customFormat="1" ht="12.2" hidden="1" customHeight="1">
      <c r="A313" s="431"/>
    </row>
    <row r="314" spans="1:1" s="432" customFormat="1" ht="12.2" hidden="1" customHeight="1">
      <c r="A314" s="431"/>
    </row>
    <row r="315" spans="1:1" s="432" customFormat="1" ht="12.2" hidden="1" customHeight="1">
      <c r="A315" s="431"/>
    </row>
    <row r="316" spans="1:1" s="432" customFormat="1" ht="12.2" hidden="1" customHeight="1">
      <c r="A316" s="431"/>
    </row>
    <row r="317" spans="1:1" s="432" customFormat="1" ht="12.2" hidden="1" customHeight="1">
      <c r="A317" s="431"/>
    </row>
    <row r="318" spans="1:1" s="432" customFormat="1" ht="12.2" hidden="1" customHeight="1">
      <c r="A318" s="431"/>
    </row>
    <row r="319" spans="1:1" s="432" customFormat="1" ht="12.2" hidden="1" customHeight="1">
      <c r="A319" s="431"/>
    </row>
    <row r="320" spans="1:1" s="432" customFormat="1" ht="12.2" hidden="1" customHeight="1">
      <c r="A320" s="431"/>
    </row>
    <row r="321" spans="1:1" s="432" customFormat="1" ht="12.2" hidden="1" customHeight="1">
      <c r="A321" s="431"/>
    </row>
    <row r="322" spans="1:1" s="432" customFormat="1" ht="12.2" hidden="1" customHeight="1">
      <c r="A322" s="431"/>
    </row>
    <row r="323" spans="1:1" s="432" customFormat="1" ht="12.2" hidden="1" customHeight="1">
      <c r="A323" s="431"/>
    </row>
    <row r="324" spans="1:1" s="432" customFormat="1" ht="12.2" hidden="1" customHeight="1">
      <c r="A324" s="431"/>
    </row>
    <row r="325" spans="1:1" s="432" customFormat="1" ht="12.2" hidden="1" customHeight="1">
      <c r="A325" s="431"/>
    </row>
    <row r="326" spans="1:1" s="432" customFormat="1" ht="12.2" hidden="1" customHeight="1">
      <c r="A326" s="431"/>
    </row>
    <row r="327" spans="1:1" s="432" customFormat="1" ht="12.2" hidden="1" customHeight="1">
      <c r="A327" s="431"/>
    </row>
    <row r="328" spans="1:1" s="432" customFormat="1" ht="12.2" hidden="1" customHeight="1">
      <c r="A328" s="431"/>
    </row>
    <row r="329" spans="1:1" s="432" customFormat="1" ht="12.2" hidden="1" customHeight="1">
      <c r="A329" s="431"/>
    </row>
    <row r="330" spans="1:1" s="432" customFormat="1" ht="12.2" hidden="1" customHeight="1">
      <c r="A330" s="431"/>
    </row>
    <row r="331" spans="1:1" s="432" customFormat="1" ht="12.2" hidden="1" customHeight="1">
      <c r="A331" s="431"/>
    </row>
    <row r="332" spans="1:1" s="432" customFormat="1" ht="12.2" hidden="1" customHeight="1">
      <c r="A332" s="431"/>
    </row>
    <row r="333" spans="1:1" s="432" customFormat="1" ht="12.2" hidden="1" customHeight="1">
      <c r="A333" s="431"/>
    </row>
    <row r="334" spans="1:1" s="432" customFormat="1" ht="12.2" hidden="1" customHeight="1">
      <c r="A334" s="431"/>
    </row>
    <row r="335" spans="1:1" s="432" customFormat="1" ht="12.2" hidden="1" customHeight="1">
      <c r="A335" s="431"/>
    </row>
    <row r="336" spans="1:1" s="432" customFormat="1" ht="12.2" hidden="1" customHeight="1">
      <c r="A336" s="431"/>
    </row>
    <row r="337" spans="1:1" s="432" customFormat="1" ht="12.2" hidden="1" customHeight="1">
      <c r="A337" s="431"/>
    </row>
    <row r="338" spans="1:1" s="432" customFormat="1" ht="12.2" hidden="1" customHeight="1">
      <c r="A338" s="431"/>
    </row>
    <row r="339" spans="1:1" s="432" customFormat="1" ht="12.2" hidden="1" customHeight="1">
      <c r="A339" s="431"/>
    </row>
    <row r="340" spans="1:1" s="432" customFormat="1" ht="12.2" hidden="1" customHeight="1">
      <c r="A340" s="431"/>
    </row>
    <row r="341" spans="1:1" s="432" customFormat="1" ht="12.2" hidden="1" customHeight="1">
      <c r="A341" s="431"/>
    </row>
    <row r="342" spans="1:1" s="432" customFormat="1" ht="12.2" hidden="1" customHeight="1">
      <c r="A342" s="431"/>
    </row>
    <row r="343" spans="1:1" s="432" customFormat="1" ht="12.2" hidden="1" customHeight="1">
      <c r="A343" s="431"/>
    </row>
    <row r="344" spans="1:1" s="432" customFormat="1" ht="12.2" hidden="1" customHeight="1">
      <c r="A344" s="431"/>
    </row>
    <row r="345" spans="1:1" s="432" customFormat="1" ht="12.2" hidden="1" customHeight="1">
      <c r="A345" s="431"/>
    </row>
    <row r="346" spans="1:1" s="432" customFormat="1" ht="12.2" hidden="1" customHeight="1">
      <c r="A346" s="431"/>
    </row>
    <row r="347" spans="1:1" s="432" customFormat="1" ht="12.2" hidden="1" customHeight="1">
      <c r="A347" s="431"/>
    </row>
    <row r="348" spans="1:1" s="432" customFormat="1" ht="12.2" hidden="1" customHeight="1">
      <c r="A348" s="431"/>
    </row>
    <row r="349" spans="1:1" s="432" customFormat="1" ht="12.2" hidden="1" customHeight="1">
      <c r="A349" s="431"/>
    </row>
    <row r="350" spans="1:1" s="432" customFormat="1" ht="12.2" hidden="1" customHeight="1">
      <c r="A350" s="431"/>
    </row>
    <row r="351" spans="1:1" s="432" customFormat="1" ht="12.2" hidden="1" customHeight="1">
      <c r="A351" s="431"/>
    </row>
    <row r="352" spans="1:1" s="432" customFormat="1" ht="12.2" hidden="1" customHeight="1">
      <c r="A352" s="431"/>
    </row>
    <row r="353" spans="1:1" s="432" customFormat="1" ht="12.2" hidden="1" customHeight="1">
      <c r="A353" s="431"/>
    </row>
    <row r="354" spans="1:1" s="432" customFormat="1" ht="12.2" hidden="1" customHeight="1">
      <c r="A354" s="431"/>
    </row>
    <row r="355" spans="1:1" s="432" customFormat="1" ht="12.2" hidden="1" customHeight="1">
      <c r="A355" s="431"/>
    </row>
    <row r="356" spans="1:1" s="432" customFormat="1" ht="12.2" hidden="1" customHeight="1">
      <c r="A356" s="431"/>
    </row>
    <row r="357" spans="1:1" s="432" customFormat="1" ht="12.2" hidden="1" customHeight="1">
      <c r="A357" s="431"/>
    </row>
    <row r="358" spans="1:1" s="432" customFormat="1" ht="12.2" hidden="1" customHeight="1">
      <c r="A358" s="431"/>
    </row>
    <row r="359" spans="1:1" s="432" customFormat="1" ht="12.2" hidden="1" customHeight="1">
      <c r="A359" s="431"/>
    </row>
    <row r="360" spans="1:1" s="432" customFormat="1" ht="12.2" hidden="1" customHeight="1">
      <c r="A360" s="431"/>
    </row>
    <row r="361" spans="1:1" s="432" customFormat="1" ht="12.2" hidden="1" customHeight="1">
      <c r="A361" s="431"/>
    </row>
    <row r="362" spans="1:1" s="432" customFormat="1" ht="12.2" hidden="1" customHeight="1">
      <c r="A362" s="431"/>
    </row>
    <row r="363" spans="1:1" s="432" customFormat="1" ht="12.2" hidden="1" customHeight="1">
      <c r="A363" s="431"/>
    </row>
    <row r="364" spans="1:1" s="432" customFormat="1" ht="12.2" hidden="1" customHeight="1">
      <c r="A364" s="431"/>
    </row>
    <row r="365" spans="1:1" s="432" customFormat="1" ht="12.2" hidden="1" customHeight="1">
      <c r="A365" s="431"/>
    </row>
    <row r="366" spans="1:1" s="432" customFormat="1" ht="12.2" hidden="1" customHeight="1">
      <c r="A366" s="431"/>
    </row>
    <row r="367" spans="1:1" s="432" customFormat="1" ht="12.2" hidden="1" customHeight="1">
      <c r="A367" s="431"/>
    </row>
    <row r="368" spans="1:1" s="432" customFormat="1" ht="12.2" hidden="1" customHeight="1">
      <c r="A368" s="431"/>
    </row>
    <row r="369" spans="1:1" s="432" customFormat="1" ht="12.2" hidden="1" customHeight="1">
      <c r="A369" s="431"/>
    </row>
    <row r="370" spans="1:1" s="432" customFormat="1" ht="12.2" hidden="1" customHeight="1">
      <c r="A370" s="431"/>
    </row>
    <row r="371" spans="1:1" s="432" customFormat="1" ht="12.2" hidden="1" customHeight="1">
      <c r="A371" s="431"/>
    </row>
    <row r="372" spans="1:1" s="432" customFormat="1" ht="12.2" hidden="1" customHeight="1">
      <c r="A372" s="431"/>
    </row>
    <row r="373" spans="1:1" s="432" customFormat="1" ht="12.2" hidden="1" customHeight="1">
      <c r="A373" s="431"/>
    </row>
    <row r="374" spans="1:1" s="432" customFormat="1" ht="12.2" hidden="1" customHeight="1">
      <c r="A374" s="431"/>
    </row>
    <row r="375" spans="1:1" s="432" customFormat="1" ht="12.2" hidden="1" customHeight="1">
      <c r="A375" s="431"/>
    </row>
    <row r="376" spans="1:1" s="432" customFormat="1" ht="12.2" hidden="1" customHeight="1">
      <c r="A376" s="431"/>
    </row>
    <row r="377" spans="1:1" s="432" customFormat="1" ht="12.2" hidden="1" customHeight="1">
      <c r="A377" s="431"/>
    </row>
    <row r="378" spans="1:1" s="432" customFormat="1" ht="12.2" hidden="1" customHeight="1">
      <c r="A378" s="431"/>
    </row>
    <row r="379" spans="1:1" s="432" customFormat="1" ht="12.2" hidden="1" customHeight="1">
      <c r="A379" s="431"/>
    </row>
    <row r="380" spans="1:1" s="432" customFormat="1" ht="12.2" hidden="1" customHeight="1">
      <c r="A380" s="431"/>
    </row>
    <row r="381" spans="1:1" s="432" customFormat="1" ht="12.2" hidden="1" customHeight="1">
      <c r="A381" s="431"/>
    </row>
    <row r="382" spans="1:1" s="432" customFormat="1" ht="12.2" hidden="1" customHeight="1">
      <c r="A382" s="431"/>
    </row>
    <row r="383" spans="1:1" s="432" customFormat="1" ht="12.2" hidden="1" customHeight="1">
      <c r="A383" s="431"/>
    </row>
    <row r="384" spans="1:1" s="432" customFormat="1" ht="12.2" hidden="1" customHeight="1">
      <c r="A384" s="431"/>
    </row>
    <row r="385" spans="1:1" s="432" customFormat="1" ht="12.2" hidden="1" customHeight="1">
      <c r="A385" s="431"/>
    </row>
    <row r="386" spans="1:1" s="432" customFormat="1" ht="12.2" hidden="1" customHeight="1">
      <c r="A386" s="431"/>
    </row>
    <row r="387" spans="1:1" s="432" customFormat="1" ht="12.2" hidden="1" customHeight="1">
      <c r="A387" s="431"/>
    </row>
    <row r="388" spans="1:1" s="432" customFormat="1" ht="12.2" hidden="1" customHeight="1">
      <c r="A388" s="431"/>
    </row>
    <row r="389" spans="1:1" s="432" customFormat="1" ht="12.2" hidden="1" customHeight="1">
      <c r="A389" s="431"/>
    </row>
    <row r="390" spans="1:1" s="432" customFormat="1" ht="12.2" hidden="1" customHeight="1">
      <c r="A390" s="431"/>
    </row>
    <row r="391" spans="1:1" s="432" customFormat="1" ht="12.2" hidden="1" customHeight="1">
      <c r="A391" s="431"/>
    </row>
    <row r="392" spans="1:1" s="432" customFormat="1" ht="12.2" hidden="1" customHeight="1">
      <c r="A392" s="431"/>
    </row>
    <row r="393" spans="1:1" s="432" customFormat="1" ht="12.2" hidden="1" customHeight="1">
      <c r="A393" s="431"/>
    </row>
    <row r="394" spans="1:1" s="432" customFormat="1" ht="12.2" hidden="1" customHeight="1">
      <c r="A394" s="431"/>
    </row>
    <row r="395" spans="1:1" s="432" customFormat="1" ht="12.2" hidden="1" customHeight="1">
      <c r="A395" s="431"/>
    </row>
    <row r="396" spans="1:1" s="432" customFormat="1" ht="12.2" hidden="1" customHeight="1">
      <c r="A396" s="431"/>
    </row>
    <row r="397" spans="1:1" s="432" customFormat="1" ht="12.2" hidden="1" customHeight="1">
      <c r="A397" s="431"/>
    </row>
    <row r="398" spans="1:1" s="432" customFormat="1" ht="12.2" hidden="1" customHeight="1">
      <c r="A398" s="431"/>
    </row>
    <row r="399" spans="1:1" s="432" customFormat="1" ht="12.2" hidden="1" customHeight="1">
      <c r="A399" s="431"/>
    </row>
    <row r="400" spans="1:1" s="432" customFormat="1" ht="12.2" hidden="1" customHeight="1">
      <c r="A400" s="431"/>
    </row>
    <row r="401" spans="1:1" s="432" customFormat="1" ht="12.2" hidden="1" customHeight="1">
      <c r="A401" s="431"/>
    </row>
    <row r="402" spans="1:1" s="432" customFormat="1" ht="12.2" hidden="1" customHeight="1">
      <c r="A402" s="431"/>
    </row>
    <row r="403" spans="1:1" s="432" customFormat="1" ht="12.2" hidden="1" customHeight="1">
      <c r="A403" s="431"/>
    </row>
    <row r="404" spans="1:1" s="432" customFormat="1" ht="12.2" hidden="1" customHeight="1">
      <c r="A404" s="431"/>
    </row>
    <row r="405" spans="1:1" s="432" customFormat="1" ht="12.2" hidden="1" customHeight="1">
      <c r="A405" s="431"/>
    </row>
    <row r="406" spans="1:1" s="432" customFormat="1" ht="12.2" hidden="1" customHeight="1">
      <c r="A406" s="431"/>
    </row>
    <row r="407" spans="1:1" s="432" customFormat="1" ht="12.2" hidden="1" customHeight="1">
      <c r="A407" s="431"/>
    </row>
    <row r="408" spans="1:1" s="432" customFormat="1" ht="12.2" hidden="1" customHeight="1">
      <c r="A408" s="431"/>
    </row>
    <row r="409" spans="1:1" s="432" customFormat="1" ht="12.2" hidden="1" customHeight="1">
      <c r="A409" s="431"/>
    </row>
    <row r="410" spans="1:1" s="432" customFormat="1" ht="12.2" hidden="1" customHeight="1">
      <c r="A410" s="431"/>
    </row>
    <row r="411" spans="1:1" s="432" customFormat="1" ht="12.2" hidden="1" customHeight="1">
      <c r="A411" s="431"/>
    </row>
    <row r="412" spans="1:1" s="432" customFormat="1" ht="12.2" hidden="1" customHeight="1">
      <c r="A412" s="431"/>
    </row>
    <row r="413" spans="1:1" s="432" customFormat="1" ht="12.2" hidden="1" customHeight="1">
      <c r="A413" s="431"/>
    </row>
    <row r="414" spans="1:1" s="432" customFormat="1" ht="12.2" hidden="1" customHeight="1">
      <c r="A414" s="431"/>
    </row>
    <row r="415" spans="1:1" s="432" customFormat="1" ht="12.2" hidden="1" customHeight="1">
      <c r="A415" s="431"/>
    </row>
    <row r="416" spans="1:1" s="432" customFormat="1" ht="12.2" hidden="1" customHeight="1">
      <c r="A416" s="431"/>
    </row>
    <row r="417" spans="1:1" s="432" customFormat="1" ht="12.2" hidden="1" customHeight="1">
      <c r="A417" s="431"/>
    </row>
    <row r="418" spans="1:1" s="432" customFormat="1" ht="12.2" hidden="1" customHeight="1">
      <c r="A418" s="431"/>
    </row>
    <row r="419" spans="1:1" s="432" customFormat="1" ht="12.2" hidden="1" customHeight="1">
      <c r="A419" s="431"/>
    </row>
    <row r="420" spans="1:1" s="432" customFormat="1" ht="12.2" hidden="1" customHeight="1">
      <c r="A420" s="431"/>
    </row>
    <row r="421" spans="1:1" s="432" customFormat="1" ht="12.2" hidden="1" customHeight="1">
      <c r="A421" s="431"/>
    </row>
    <row r="422" spans="1:1" s="432" customFormat="1" ht="12.2" hidden="1" customHeight="1">
      <c r="A422" s="431"/>
    </row>
    <row r="423" spans="1:1" s="432" customFormat="1" ht="12.2" hidden="1" customHeight="1">
      <c r="A423" s="431"/>
    </row>
    <row r="424" spans="1:1" s="432" customFormat="1" ht="12.2" hidden="1" customHeight="1">
      <c r="A424" s="431"/>
    </row>
    <row r="425" spans="1:1" s="432" customFormat="1" ht="12.2" hidden="1" customHeight="1">
      <c r="A425" s="431"/>
    </row>
    <row r="426" spans="1:1" s="432" customFormat="1" ht="12.2" hidden="1" customHeight="1">
      <c r="A426" s="431"/>
    </row>
    <row r="427" spans="1:1" s="432" customFormat="1" ht="12.2" hidden="1" customHeight="1">
      <c r="A427" s="431"/>
    </row>
    <row r="428" spans="1:1" s="432" customFormat="1" ht="12.2" hidden="1" customHeight="1">
      <c r="A428" s="431"/>
    </row>
    <row r="429" spans="1:1" s="432" customFormat="1" ht="12.2" hidden="1" customHeight="1">
      <c r="A429" s="431"/>
    </row>
    <row r="430" spans="1:1" s="432" customFormat="1" ht="12.2" hidden="1" customHeight="1">
      <c r="A430" s="431"/>
    </row>
    <row r="431" spans="1:1" s="432" customFormat="1" ht="12.2" hidden="1" customHeight="1">
      <c r="A431" s="431"/>
    </row>
    <row r="432" spans="1:1" s="432" customFormat="1" ht="12.2" hidden="1" customHeight="1">
      <c r="A432" s="431"/>
    </row>
    <row r="433" spans="1:1" s="432" customFormat="1" ht="12.2" hidden="1" customHeight="1">
      <c r="A433" s="431"/>
    </row>
    <row r="434" spans="1:1" s="432" customFormat="1" ht="12.2" hidden="1" customHeight="1">
      <c r="A434" s="431"/>
    </row>
    <row r="435" spans="1:1" s="432" customFormat="1" ht="12.2" hidden="1" customHeight="1">
      <c r="A435" s="431"/>
    </row>
    <row r="436" spans="1:1" s="432" customFormat="1" ht="12.2" hidden="1" customHeight="1">
      <c r="A436" s="431"/>
    </row>
    <row r="437" spans="1:1" s="432" customFormat="1" ht="12.2" hidden="1" customHeight="1">
      <c r="A437" s="431"/>
    </row>
    <row r="438" spans="1:1" s="432" customFormat="1" ht="12.2" hidden="1" customHeight="1">
      <c r="A438" s="431"/>
    </row>
    <row r="439" spans="1:1" s="432" customFormat="1" ht="12.2" hidden="1" customHeight="1">
      <c r="A439" s="431"/>
    </row>
    <row r="440" spans="1:1" s="432" customFormat="1" ht="12.2" hidden="1" customHeight="1">
      <c r="A440" s="431"/>
    </row>
    <row r="441" spans="1:1" s="432" customFormat="1" ht="12.2" hidden="1" customHeight="1">
      <c r="A441" s="431"/>
    </row>
    <row r="442" spans="1:1" s="432" customFormat="1" ht="12.2" hidden="1" customHeight="1">
      <c r="A442" s="431"/>
    </row>
    <row r="443" spans="1:1" s="432" customFormat="1" ht="12.2" hidden="1" customHeight="1">
      <c r="A443" s="431"/>
    </row>
    <row r="444" spans="1:1" s="432" customFormat="1" ht="12.2" hidden="1" customHeight="1">
      <c r="A444" s="431"/>
    </row>
    <row r="445" spans="1:1" s="432" customFormat="1" ht="12.2" hidden="1" customHeight="1">
      <c r="A445" s="431"/>
    </row>
    <row r="446" spans="1:1" s="432" customFormat="1" ht="12.2" hidden="1" customHeight="1">
      <c r="A446" s="431"/>
    </row>
    <row r="447" spans="1:1" s="432" customFormat="1" ht="12.2" hidden="1" customHeight="1">
      <c r="A447" s="431"/>
    </row>
    <row r="448" spans="1:1" s="432" customFormat="1" ht="12.2" hidden="1" customHeight="1">
      <c r="A448" s="431"/>
    </row>
    <row r="449" spans="1:1" s="432" customFormat="1" ht="12.2" hidden="1" customHeight="1">
      <c r="A449" s="431"/>
    </row>
    <row r="450" spans="1:1" s="432" customFormat="1" ht="12.2" hidden="1" customHeight="1">
      <c r="A450" s="431"/>
    </row>
    <row r="451" spans="1:1" s="432" customFormat="1" ht="12.2" hidden="1" customHeight="1">
      <c r="A451" s="431"/>
    </row>
    <row r="452" spans="1:1" s="432" customFormat="1" ht="12.2" hidden="1" customHeight="1">
      <c r="A452" s="431"/>
    </row>
    <row r="453" spans="1:1" s="432" customFormat="1" ht="12.2" hidden="1" customHeight="1">
      <c r="A453" s="431"/>
    </row>
    <row r="454" spans="1:1" s="432" customFormat="1" ht="12.2" hidden="1" customHeight="1">
      <c r="A454" s="431"/>
    </row>
    <row r="455" spans="1:1" s="432" customFormat="1" ht="12.2" hidden="1" customHeight="1">
      <c r="A455" s="431"/>
    </row>
    <row r="456" spans="1:1" s="432" customFormat="1" ht="12.2" hidden="1" customHeight="1">
      <c r="A456" s="431"/>
    </row>
    <row r="457" spans="1:1" s="432" customFormat="1" ht="12.2" hidden="1" customHeight="1">
      <c r="A457" s="431"/>
    </row>
    <row r="458" spans="1:1" s="432" customFormat="1" ht="12.2" hidden="1" customHeight="1">
      <c r="A458" s="431"/>
    </row>
    <row r="459" spans="1:1" s="432" customFormat="1" ht="12.2" hidden="1" customHeight="1">
      <c r="A459" s="431"/>
    </row>
    <row r="460" spans="1:1" s="432" customFormat="1" ht="12.2" hidden="1" customHeight="1">
      <c r="A460" s="431"/>
    </row>
    <row r="461" spans="1:1" s="432" customFormat="1" ht="12.2" hidden="1" customHeight="1">
      <c r="A461" s="431"/>
    </row>
    <row r="462" spans="1:1" s="432" customFormat="1" ht="12.2" hidden="1" customHeight="1">
      <c r="A462" s="431"/>
    </row>
    <row r="463" spans="1:1" s="432" customFormat="1" ht="12.2" hidden="1" customHeight="1">
      <c r="A463" s="431"/>
    </row>
    <row r="464" spans="1:1" s="432" customFormat="1" ht="12.2" hidden="1" customHeight="1">
      <c r="A464" s="431"/>
    </row>
    <row r="465" spans="1:1" s="432" customFormat="1" ht="12.2" hidden="1" customHeight="1">
      <c r="A465" s="431"/>
    </row>
    <row r="466" spans="1:1" s="432" customFormat="1" ht="12.2" hidden="1" customHeight="1">
      <c r="A466" s="431"/>
    </row>
    <row r="467" spans="1:1" s="432" customFormat="1" ht="12.2" hidden="1" customHeight="1">
      <c r="A467" s="431"/>
    </row>
    <row r="468" spans="1:1" s="432" customFormat="1" ht="12.2" hidden="1" customHeight="1">
      <c r="A468" s="431"/>
    </row>
    <row r="469" spans="1:1" s="432" customFormat="1" ht="12.2" hidden="1" customHeight="1">
      <c r="A469" s="431"/>
    </row>
    <row r="470" spans="1:1" s="432" customFormat="1" ht="12.2" hidden="1" customHeight="1">
      <c r="A470" s="431"/>
    </row>
    <row r="471" spans="1:1" s="432" customFormat="1" ht="12.2" hidden="1" customHeight="1">
      <c r="A471" s="431"/>
    </row>
    <row r="472" spans="1:1" s="432" customFormat="1" ht="12.2" hidden="1" customHeight="1">
      <c r="A472" s="431"/>
    </row>
    <row r="473" spans="1:1" s="432" customFormat="1" ht="12.2" hidden="1" customHeight="1">
      <c r="A473" s="431"/>
    </row>
    <row r="474" spans="1:1" s="432" customFormat="1" ht="12.2" hidden="1" customHeight="1">
      <c r="A474" s="431"/>
    </row>
    <row r="475" spans="1:1" s="432" customFormat="1" ht="12.2" hidden="1" customHeight="1">
      <c r="A475" s="431"/>
    </row>
    <row r="476" spans="1:1" s="432" customFormat="1" ht="12.2" hidden="1" customHeight="1">
      <c r="A476" s="431"/>
    </row>
    <row r="477" spans="1:1" s="432" customFormat="1" ht="12.2" hidden="1" customHeight="1">
      <c r="A477" s="431"/>
    </row>
    <row r="478" spans="1:1" s="432" customFormat="1" ht="12.2" hidden="1" customHeight="1">
      <c r="A478" s="431"/>
    </row>
    <row r="479" spans="1:1" s="432" customFormat="1" ht="12.2" hidden="1" customHeight="1">
      <c r="A479" s="431"/>
    </row>
    <row r="480" spans="1:1" s="432" customFormat="1" ht="12.2" hidden="1" customHeight="1">
      <c r="A480" s="431"/>
    </row>
    <row r="481" spans="1:1" s="432" customFormat="1" ht="12.2" hidden="1" customHeight="1">
      <c r="A481" s="431"/>
    </row>
    <row r="482" spans="1:1" s="432" customFormat="1" ht="12.2" hidden="1" customHeight="1">
      <c r="A482" s="431"/>
    </row>
    <row r="483" spans="1:1" s="432" customFormat="1" ht="12.2" hidden="1" customHeight="1">
      <c r="A483" s="431"/>
    </row>
    <row r="484" spans="1:1" s="432" customFormat="1" ht="12.2" hidden="1" customHeight="1">
      <c r="A484" s="431"/>
    </row>
    <row r="485" spans="1:1" s="432" customFormat="1" ht="12.2" hidden="1" customHeight="1">
      <c r="A485" s="431"/>
    </row>
    <row r="486" spans="1:1" s="432" customFormat="1" ht="12.2" hidden="1" customHeight="1">
      <c r="A486" s="431"/>
    </row>
    <row r="487" spans="1:1" s="432" customFormat="1" ht="12.2" hidden="1" customHeight="1">
      <c r="A487" s="431"/>
    </row>
    <row r="488" spans="1:1" s="432" customFormat="1" ht="12.2" hidden="1" customHeight="1">
      <c r="A488" s="431"/>
    </row>
    <row r="489" spans="1:1" s="432" customFormat="1" ht="12.2" hidden="1" customHeight="1">
      <c r="A489" s="431"/>
    </row>
    <row r="490" spans="1:1" s="432" customFormat="1" ht="12.2" hidden="1" customHeight="1">
      <c r="A490" s="431"/>
    </row>
    <row r="491" spans="1:1" s="432" customFormat="1" ht="12.2" hidden="1" customHeight="1">
      <c r="A491" s="431"/>
    </row>
    <row r="492" spans="1:1" s="432" customFormat="1" ht="12.2" hidden="1" customHeight="1">
      <c r="A492" s="431"/>
    </row>
    <row r="493" spans="1:1" s="432" customFormat="1" ht="12.2" hidden="1" customHeight="1">
      <c r="A493" s="431"/>
    </row>
    <row r="494" spans="1:1" s="432" customFormat="1" ht="12.2" hidden="1" customHeight="1">
      <c r="A494" s="431"/>
    </row>
    <row r="495" spans="1:1" s="432" customFormat="1" ht="12.2" hidden="1" customHeight="1">
      <c r="A495" s="431"/>
    </row>
    <row r="496" spans="1:1" s="432" customFormat="1" ht="12.2" hidden="1" customHeight="1">
      <c r="A496" s="431"/>
    </row>
    <row r="497" spans="1:1" s="432" customFormat="1" ht="12.2" hidden="1" customHeight="1">
      <c r="A497" s="431"/>
    </row>
    <row r="498" spans="1:1" s="432" customFormat="1" ht="12.2" hidden="1" customHeight="1">
      <c r="A498" s="431"/>
    </row>
    <row r="499" spans="1:1" s="432" customFormat="1" ht="12.2" hidden="1" customHeight="1">
      <c r="A499" s="431"/>
    </row>
    <row r="500" spans="1:1" s="432" customFormat="1" ht="12.2" hidden="1" customHeight="1">
      <c r="A500" s="431"/>
    </row>
    <row r="501" spans="1:1" s="432" customFormat="1" ht="12.2" hidden="1" customHeight="1">
      <c r="A501" s="431"/>
    </row>
    <row r="502" spans="1:1" s="432" customFormat="1" ht="12.2" hidden="1" customHeight="1">
      <c r="A502" s="431"/>
    </row>
    <row r="503" spans="1:1" s="432" customFormat="1" ht="12.2" hidden="1" customHeight="1">
      <c r="A503" s="431"/>
    </row>
    <row r="504" spans="1:1" s="432" customFormat="1" ht="12.2" hidden="1" customHeight="1">
      <c r="A504" s="431"/>
    </row>
    <row r="505" spans="1:1" s="432" customFormat="1" ht="12.2" hidden="1" customHeight="1">
      <c r="A505" s="431"/>
    </row>
    <row r="506" spans="1:1" s="432" customFormat="1" ht="12.2" hidden="1" customHeight="1">
      <c r="A506" s="431"/>
    </row>
    <row r="507" spans="1:1" s="432" customFormat="1" ht="12.2" hidden="1" customHeight="1">
      <c r="A507" s="431"/>
    </row>
    <row r="508" spans="1:1" s="432" customFormat="1" ht="12.2" hidden="1" customHeight="1">
      <c r="A508" s="431"/>
    </row>
    <row r="509" spans="1:1" s="432" customFormat="1" ht="12.2" hidden="1" customHeight="1">
      <c r="A509" s="431"/>
    </row>
    <row r="510" spans="1:1" s="432" customFormat="1" ht="12.2" hidden="1" customHeight="1">
      <c r="A510" s="431"/>
    </row>
    <row r="511" spans="1:1" s="432" customFormat="1" ht="12.2" hidden="1" customHeight="1">
      <c r="A511" s="431"/>
    </row>
    <row r="512" spans="1:1" s="432" customFormat="1" ht="12.2" hidden="1" customHeight="1">
      <c r="A512" s="431"/>
    </row>
    <row r="513" spans="1:1" s="432" customFormat="1" ht="12.2" hidden="1" customHeight="1">
      <c r="A513" s="431"/>
    </row>
    <row r="514" spans="1:1" s="432" customFormat="1" ht="12.2" hidden="1" customHeight="1">
      <c r="A514" s="431"/>
    </row>
    <row r="515" spans="1:1" s="432" customFormat="1" ht="12.2" hidden="1" customHeight="1">
      <c r="A515" s="431"/>
    </row>
    <row r="516" spans="1:1" s="432" customFormat="1" ht="12.2" hidden="1" customHeight="1">
      <c r="A516" s="431"/>
    </row>
    <row r="517" spans="1:1" s="432" customFormat="1" ht="12.2" hidden="1" customHeight="1">
      <c r="A517" s="431"/>
    </row>
    <row r="518" spans="1:1" s="432" customFormat="1" ht="12.2" hidden="1" customHeight="1">
      <c r="A518" s="431"/>
    </row>
    <row r="519" spans="1:1" s="432" customFormat="1" ht="12.2" hidden="1" customHeight="1">
      <c r="A519" s="431"/>
    </row>
    <row r="520" spans="1:1" s="432" customFormat="1" ht="12.2" hidden="1" customHeight="1">
      <c r="A520" s="431"/>
    </row>
    <row r="521" spans="1:1" s="432" customFormat="1" ht="12.2" hidden="1" customHeight="1">
      <c r="A521" s="431"/>
    </row>
    <row r="522" spans="1:1" s="432" customFormat="1" ht="12.2" hidden="1" customHeight="1">
      <c r="A522" s="431"/>
    </row>
    <row r="523" spans="1:1" s="432" customFormat="1" ht="12.2" hidden="1" customHeight="1">
      <c r="A523" s="431"/>
    </row>
    <row r="524" spans="1:1" s="432" customFormat="1" ht="12.2" hidden="1" customHeight="1">
      <c r="A524" s="431"/>
    </row>
    <row r="525" spans="1:1" s="432" customFormat="1" ht="12.2" hidden="1" customHeight="1">
      <c r="A525" s="431"/>
    </row>
    <row r="526" spans="1:1" s="432" customFormat="1" ht="12.2" hidden="1" customHeight="1">
      <c r="A526" s="431"/>
    </row>
    <row r="527" spans="1:1" s="432" customFormat="1" ht="12.2" hidden="1" customHeight="1">
      <c r="A527" s="431"/>
    </row>
    <row r="528" spans="1:1" s="432" customFormat="1" ht="12.2" hidden="1" customHeight="1">
      <c r="A528" s="431"/>
    </row>
    <row r="529" spans="1:1" s="432" customFormat="1" ht="12.2" hidden="1" customHeight="1">
      <c r="A529" s="431"/>
    </row>
    <row r="530" spans="1:1" s="432" customFormat="1" ht="12.2" hidden="1" customHeight="1">
      <c r="A530" s="431"/>
    </row>
    <row r="531" spans="1:1" s="432" customFormat="1" ht="12.2" hidden="1" customHeight="1">
      <c r="A531" s="431"/>
    </row>
    <row r="532" spans="1:1" s="432" customFormat="1" ht="12.2" hidden="1" customHeight="1">
      <c r="A532" s="431"/>
    </row>
    <row r="533" spans="1:1" s="432" customFormat="1" ht="12.2" hidden="1" customHeight="1">
      <c r="A533" s="431"/>
    </row>
    <row r="534" spans="1:1" s="432" customFormat="1" ht="12.2" hidden="1" customHeight="1">
      <c r="A534" s="431"/>
    </row>
    <row r="535" spans="1:1" s="432" customFormat="1" ht="12.2" hidden="1" customHeight="1">
      <c r="A535" s="431"/>
    </row>
    <row r="536" spans="1:1" s="432" customFormat="1" ht="12.2" hidden="1" customHeight="1">
      <c r="A536" s="431"/>
    </row>
    <row r="537" spans="1:1" s="432" customFormat="1" ht="12.2" hidden="1" customHeight="1">
      <c r="A537" s="431"/>
    </row>
    <row r="538" spans="1:1" s="432" customFormat="1" ht="12.2" hidden="1" customHeight="1">
      <c r="A538" s="431"/>
    </row>
    <row r="539" spans="1:1" s="432" customFormat="1" ht="12.2" hidden="1" customHeight="1">
      <c r="A539" s="431"/>
    </row>
    <row r="540" spans="1:1" s="432" customFormat="1" ht="12.2" hidden="1" customHeight="1">
      <c r="A540" s="431"/>
    </row>
    <row r="541" spans="1:1" s="432" customFormat="1" ht="12.2" hidden="1" customHeight="1">
      <c r="A541" s="431"/>
    </row>
    <row r="542" spans="1:1" s="432" customFormat="1" ht="12.2" hidden="1" customHeight="1">
      <c r="A542" s="431"/>
    </row>
    <row r="543" spans="1:1" s="432" customFormat="1" ht="12.2" hidden="1" customHeight="1">
      <c r="A543" s="431"/>
    </row>
    <row r="544" spans="1:1" s="432" customFormat="1" ht="12.2" hidden="1" customHeight="1">
      <c r="A544" s="431"/>
    </row>
    <row r="545" spans="1:1" s="432" customFormat="1" ht="12.2" hidden="1" customHeight="1">
      <c r="A545" s="431"/>
    </row>
    <row r="546" spans="1:1" s="432" customFormat="1" ht="12.2" hidden="1" customHeight="1">
      <c r="A546" s="431"/>
    </row>
    <row r="547" spans="1:1" s="432" customFormat="1" ht="12.2" hidden="1" customHeight="1">
      <c r="A547" s="431"/>
    </row>
    <row r="548" spans="1:1" s="432" customFormat="1" ht="12.2" hidden="1" customHeight="1">
      <c r="A548" s="431"/>
    </row>
    <row r="549" spans="1:1" s="432" customFormat="1" ht="12.2" hidden="1" customHeight="1">
      <c r="A549" s="431"/>
    </row>
    <row r="550" spans="1:1" s="432" customFormat="1" ht="12.2" hidden="1" customHeight="1">
      <c r="A550" s="431"/>
    </row>
    <row r="551" spans="1:1" s="432" customFormat="1" ht="12.2" hidden="1" customHeight="1">
      <c r="A551" s="431"/>
    </row>
    <row r="552" spans="1:1" s="432" customFormat="1" ht="12.2" hidden="1" customHeight="1">
      <c r="A552" s="431"/>
    </row>
    <row r="553" spans="1:1" s="432" customFormat="1" ht="12.2" hidden="1" customHeight="1">
      <c r="A553" s="431"/>
    </row>
    <row r="554" spans="1:1" s="432" customFormat="1" ht="12.2" hidden="1" customHeight="1">
      <c r="A554" s="431"/>
    </row>
    <row r="555" spans="1:1" s="432" customFormat="1" ht="12.2" hidden="1" customHeight="1">
      <c r="A555" s="431"/>
    </row>
    <row r="556" spans="1:1" s="432" customFormat="1" ht="12.2" hidden="1" customHeight="1">
      <c r="A556" s="431"/>
    </row>
    <row r="557" spans="1:1" s="432" customFormat="1" ht="12.2" hidden="1" customHeight="1">
      <c r="A557" s="431"/>
    </row>
    <row r="558" spans="1:1" s="432" customFormat="1" ht="12.2" hidden="1" customHeight="1">
      <c r="A558" s="431"/>
    </row>
    <row r="559" spans="1:1" s="432" customFormat="1" ht="12.2" hidden="1" customHeight="1">
      <c r="A559" s="431"/>
    </row>
    <row r="560" spans="1:1" s="432" customFormat="1" ht="12.2" hidden="1" customHeight="1">
      <c r="A560" s="431"/>
    </row>
    <row r="561" spans="1:1" s="432" customFormat="1" ht="12.2" hidden="1" customHeight="1">
      <c r="A561" s="431"/>
    </row>
    <row r="562" spans="1:1" s="432" customFormat="1" ht="12.2" hidden="1" customHeight="1">
      <c r="A562" s="431"/>
    </row>
    <row r="563" spans="1:1" s="432" customFormat="1" ht="12.2" hidden="1" customHeight="1">
      <c r="A563" s="431"/>
    </row>
    <row r="564" spans="1:1" s="432" customFormat="1" ht="12.2" hidden="1" customHeight="1">
      <c r="A564" s="431"/>
    </row>
    <row r="565" spans="1:1" s="432" customFormat="1" ht="12.2" hidden="1" customHeight="1">
      <c r="A565" s="431"/>
    </row>
    <row r="566" spans="1:1" s="432" customFormat="1" ht="12.2" hidden="1" customHeight="1">
      <c r="A566" s="431"/>
    </row>
    <row r="567" spans="1:1" s="432" customFormat="1" ht="12.2" hidden="1" customHeight="1">
      <c r="A567" s="431"/>
    </row>
    <row r="568" spans="1:1" s="432" customFormat="1" ht="12.2" hidden="1" customHeight="1">
      <c r="A568" s="431"/>
    </row>
    <row r="569" spans="1:1" s="432" customFormat="1" ht="12.2" hidden="1" customHeight="1">
      <c r="A569" s="431"/>
    </row>
    <row r="570" spans="1:1" s="432" customFormat="1" ht="12.2" hidden="1" customHeight="1">
      <c r="A570" s="431"/>
    </row>
    <row r="571" spans="1:1" s="432" customFormat="1" ht="12.2" hidden="1" customHeight="1">
      <c r="A571" s="431"/>
    </row>
    <row r="572" spans="1:1" s="432" customFormat="1" ht="12.2" hidden="1" customHeight="1">
      <c r="A572" s="431"/>
    </row>
    <row r="573" spans="1:1" s="432" customFormat="1" ht="12.2" hidden="1" customHeight="1">
      <c r="A573" s="431"/>
    </row>
    <row r="574" spans="1:1" s="432" customFormat="1" ht="12.2" hidden="1" customHeight="1">
      <c r="A574" s="431"/>
    </row>
    <row r="575" spans="1:1" s="432" customFormat="1" ht="12.2" hidden="1" customHeight="1">
      <c r="A575" s="431"/>
    </row>
    <row r="576" spans="1:1" s="432" customFormat="1" ht="12.2" hidden="1" customHeight="1">
      <c r="A576" s="431"/>
    </row>
    <row r="577" spans="1:1" s="432" customFormat="1" ht="12.2" hidden="1" customHeight="1">
      <c r="A577" s="431"/>
    </row>
    <row r="578" spans="1:1" s="432" customFormat="1" ht="12.2" hidden="1" customHeight="1">
      <c r="A578" s="431"/>
    </row>
    <row r="579" spans="1:1" s="432" customFormat="1" ht="12.2" hidden="1" customHeight="1">
      <c r="A579" s="431"/>
    </row>
    <row r="580" spans="1:1" s="432" customFormat="1" ht="12.2" hidden="1" customHeight="1">
      <c r="A580" s="431"/>
    </row>
    <row r="581" spans="1:1" s="432" customFormat="1" ht="12.2" hidden="1" customHeight="1">
      <c r="A581" s="431"/>
    </row>
    <row r="582" spans="1:1" s="432" customFormat="1" ht="12.2" hidden="1" customHeight="1">
      <c r="A582" s="431"/>
    </row>
    <row r="583" spans="1:1" s="432" customFormat="1" ht="12.2" hidden="1" customHeight="1">
      <c r="A583" s="431"/>
    </row>
    <row r="584" spans="1:1" s="432" customFormat="1" ht="12.2" hidden="1" customHeight="1">
      <c r="A584" s="431"/>
    </row>
    <row r="585" spans="1:1" s="432" customFormat="1" ht="12.2" hidden="1" customHeight="1">
      <c r="A585" s="431"/>
    </row>
    <row r="586" spans="1:1" s="432" customFormat="1" ht="12.2" hidden="1" customHeight="1">
      <c r="A586" s="431"/>
    </row>
    <row r="587" spans="1:1" s="432" customFormat="1" ht="12.2" hidden="1" customHeight="1">
      <c r="A587" s="431"/>
    </row>
    <row r="588" spans="1:1" s="432" customFormat="1" ht="12.2" hidden="1" customHeight="1">
      <c r="A588" s="431"/>
    </row>
    <row r="589" spans="1:1" s="432" customFormat="1" ht="12.2" hidden="1" customHeight="1">
      <c r="A589" s="431"/>
    </row>
    <row r="590" spans="1:1" s="432" customFormat="1" ht="12.2" hidden="1" customHeight="1">
      <c r="A590" s="431"/>
    </row>
    <row r="591" spans="1:1" s="432" customFormat="1" ht="12.2" hidden="1" customHeight="1">
      <c r="A591" s="431"/>
    </row>
    <row r="592" spans="1:1" s="432" customFormat="1" ht="12.2" hidden="1" customHeight="1">
      <c r="A592" s="431"/>
    </row>
    <row r="593" spans="1:1" s="432" customFormat="1" ht="12.2" hidden="1" customHeight="1">
      <c r="A593" s="431"/>
    </row>
    <row r="594" spans="1:1" s="432" customFormat="1" ht="12.2" hidden="1" customHeight="1">
      <c r="A594" s="431"/>
    </row>
    <row r="595" spans="1:1" s="432" customFormat="1" ht="12.2" hidden="1" customHeight="1">
      <c r="A595" s="431"/>
    </row>
    <row r="596" spans="1:1" s="432" customFormat="1" ht="12.2" hidden="1" customHeight="1">
      <c r="A596" s="431"/>
    </row>
    <row r="597" spans="1:1" s="432" customFormat="1" ht="12.2" hidden="1" customHeight="1">
      <c r="A597" s="431"/>
    </row>
    <row r="598" spans="1:1" s="432" customFormat="1" ht="12.2" hidden="1" customHeight="1">
      <c r="A598" s="431"/>
    </row>
    <row r="599" spans="1:1" s="432" customFormat="1" ht="12.2" hidden="1" customHeight="1">
      <c r="A599" s="431"/>
    </row>
    <row r="600" spans="1:1" s="432" customFormat="1" ht="12.2" hidden="1" customHeight="1">
      <c r="A600" s="431"/>
    </row>
    <row r="601" spans="1:1" s="432" customFormat="1" ht="12.2" hidden="1" customHeight="1">
      <c r="A601" s="431"/>
    </row>
    <row r="602" spans="1:1" s="432" customFormat="1" ht="12.2" hidden="1" customHeight="1">
      <c r="A602" s="431"/>
    </row>
    <row r="603" spans="1:1" s="432" customFormat="1" ht="12.2" hidden="1" customHeight="1">
      <c r="A603" s="431"/>
    </row>
    <row r="604" spans="1:1" s="432" customFormat="1" ht="12.2" hidden="1" customHeight="1">
      <c r="A604" s="431"/>
    </row>
    <row r="605" spans="1:1" s="432" customFormat="1" ht="12.2" hidden="1" customHeight="1">
      <c r="A605" s="431"/>
    </row>
    <row r="606" spans="1:1" s="432" customFormat="1" ht="12.2" hidden="1" customHeight="1">
      <c r="A606" s="431"/>
    </row>
    <row r="607" spans="1:1" s="432" customFormat="1" ht="12.2" hidden="1" customHeight="1">
      <c r="A607" s="431"/>
    </row>
    <row r="608" spans="1:1" s="432" customFormat="1" ht="12.2" hidden="1" customHeight="1">
      <c r="A608" s="431"/>
    </row>
    <row r="609" spans="1:1" s="432" customFormat="1" ht="12.2" hidden="1" customHeight="1">
      <c r="A609" s="431"/>
    </row>
    <row r="610" spans="1:1" s="432" customFormat="1" ht="12.2" hidden="1" customHeight="1">
      <c r="A610" s="431"/>
    </row>
    <row r="611" spans="1:1" s="432" customFormat="1" ht="12.2" hidden="1" customHeight="1">
      <c r="A611" s="431"/>
    </row>
    <row r="612" spans="1:1" s="432" customFormat="1" ht="12.2" hidden="1" customHeight="1">
      <c r="A612" s="431"/>
    </row>
    <row r="613" spans="1:1" s="432" customFormat="1" ht="12.2" hidden="1" customHeight="1">
      <c r="A613" s="431"/>
    </row>
    <row r="614" spans="1:1" s="432" customFormat="1" ht="12.2" hidden="1" customHeight="1">
      <c r="A614" s="431"/>
    </row>
    <row r="615" spans="1:1" s="432" customFormat="1" ht="12.2" hidden="1" customHeight="1">
      <c r="A615" s="431"/>
    </row>
    <row r="616" spans="1:1" s="432" customFormat="1" ht="12.2" hidden="1" customHeight="1">
      <c r="A616" s="431"/>
    </row>
    <row r="617" spans="1:1" s="432" customFormat="1" ht="12.2" hidden="1" customHeight="1">
      <c r="A617" s="431"/>
    </row>
    <row r="618" spans="1:1" s="432" customFormat="1" ht="12.2" hidden="1" customHeight="1">
      <c r="A618" s="431"/>
    </row>
    <row r="619" spans="1:1" s="432" customFormat="1" ht="12.2" hidden="1" customHeight="1">
      <c r="A619" s="431"/>
    </row>
    <row r="620" spans="1:1" s="432" customFormat="1" ht="12.2" hidden="1" customHeight="1">
      <c r="A620" s="431"/>
    </row>
    <row r="621" spans="1:1" s="432" customFormat="1" ht="12.2" hidden="1" customHeight="1">
      <c r="A621" s="431"/>
    </row>
    <row r="622" spans="1:1" s="432" customFormat="1" ht="12.2" hidden="1" customHeight="1">
      <c r="A622" s="431"/>
    </row>
    <row r="623" spans="1:1" s="432" customFormat="1" ht="12.2" hidden="1" customHeight="1">
      <c r="A623" s="431"/>
    </row>
    <row r="624" spans="1:1" s="432" customFormat="1" ht="12.2" hidden="1" customHeight="1">
      <c r="A624" s="431"/>
    </row>
    <row r="625" spans="1:1" s="432" customFormat="1" ht="12.2" hidden="1" customHeight="1">
      <c r="A625" s="431"/>
    </row>
    <row r="626" spans="1:1" s="432" customFormat="1" ht="12.2" hidden="1" customHeight="1">
      <c r="A626" s="431"/>
    </row>
    <row r="627" spans="1:1" s="432" customFormat="1" ht="12.2" hidden="1" customHeight="1">
      <c r="A627" s="431"/>
    </row>
    <row r="628" spans="1:1" s="432" customFormat="1" ht="12.2" hidden="1" customHeight="1">
      <c r="A628" s="431"/>
    </row>
    <row r="629" spans="1:1" s="432" customFormat="1" ht="12.2" hidden="1" customHeight="1">
      <c r="A629" s="431"/>
    </row>
    <row r="630" spans="1:1" s="432" customFormat="1" ht="12.2" hidden="1" customHeight="1">
      <c r="A630" s="431"/>
    </row>
    <row r="631" spans="1:1" s="432" customFormat="1" ht="12.2" hidden="1" customHeight="1">
      <c r="A631" s="431"/>
    </row>
    <row r="632" spans="1:1" s="432" customFormat="1" ht="12.2" hidden="1" customHeight="1">
      <c r="A632" s="431"/>
    </row>
    <row r="633" spans="1:1" s="432" customFormat="1" ht="12.2" hidden="1" customHeight="1">
      <c r="A633" s="431"/>
    </row>
    <row r="634" spans="1:1" s="432" customFormat="1" ht="12.2" hidden="1" customHeight="1">
      <c r="A634" s="431"/>
    </row>
    <row r="635" spans="1:1" s="432" customFormat="1" ht="12.2" hidden="1" customHeight="1">
      <c r="A635" s="431"/>
    </row>
    <row r="636" spans="1:1" s="432" customFormat="1" ht="12.2" hidden="1" customHeight="1">
      <c r="A636" s="431"/>
    </row>
    <row r="637" spans="1:1" s="432" customFormat="1" ht="12.2" hidden="1" customHeight="1">
      <c r="A637" s="431"/>
    </row>
    <row r="638" spans="1:1" s="432" customFormat="1" ht="12.2" hidden="1" customHeight="1">
      <c r="A638" s="431"/>
    </row>
    <row r="639" spans="1:1" s="432" customFormat="1" ht="12.2" hidden="1" customHeight="1">
      <c r="A639" s="431"/>
    </row>
    <row r="640" spans="1:1" s="432" customFormat="1" ht="12.2" hidden="1" customHeight="1">
      <c r="A640" s="431"/>
    </row>
    <row r="641" spans="1:1" s="432" customFormat="1" ht="12.2" hidden="1" customHeight="1">
      <c r="A641" s="431"/>
    </row>
    <row r="642" spans="1:1" s="432" customFormat="1" ht="12.2" hidden="1" customHeight="1">
      <c r="A642" s="431"/>
    </row>
    <row r="643" spans="1:1" s="432" customFormat="1" ht="12.2" hidden="1" customHeight="1">
      <c r="A643" s="431"/>
    </row>
    <row r="644" spans="1:1" s="432" customFormat="1" ht="12.2" hidden="1" customHeight="1">
      <c r="A644" s="431"/>
    </row>
    <row r="645" spans="1:1" s="432" customFormat="1" ht="12.2" hidden="1" customHeight="1">
      <c r="A645" s="431"/>
    </row>
    <row r="646" spans="1:1" s="432" customFormat="1" ht="12.2" hidden="1" customHeight="1">
      <c r="A646" s="431"/>
    </row>
    <row r="647" spans="1:1" s="432" customFormat="1" ht="12.2" hidden="1" customHeight="1">
      <c r="A647" s="431"/>
    </row>
    <row r="648" spans="1:1" s="432" customFormat="1" ht="12.2" hidden="1" customHeight="1">
      <c r="A648" s="431"/>
    </row>
    <row r="649" spans="1:1" s="432" customFormat="1" ht="12.2" hidden="1" customHeight="1">
      <c r="A649" s="431"/>
    </row>
    <row r="650" spans="1:1" s="432" customFormat="1" ht="12.2" hidden="1" customHeight="1">
      <c r="A650" s="431"/>
    </row>
    <row r="651" spans="1:1" s="432" customFormat="1" ht="12.2" hidden="1" customHeight="1">
      <c r="A651" s="431"/>
    </row>
    <row r="652" spans="1:1" s="432" customFormat="1" ht="12.2" hidden="1" customHeight="1">
      <c r="A652" s="431"/>
    </row>
    <row r="653" spans="1:1" s="432" customFormat="1" ht="12.2" hidden="1" customHeight="1">
      <c r="A653" s="431"/>
    </row>
    <row r="654" spans="1:1" s="432" customFormat="1" ht="12.2" hidden="1" customHeight="1">
      <c r="A654" s="431"/>
    </row>
    <row r="655" spans="1:1" s="432" customFormat="1" ht="12.2" hidden="1" customHeight="1">
      <c r="A655" s="431"/>
    </row>
    <row r="656" spans="1:1" s="432" customFormat="1" ht="12.2" hidden="1" customHeight="1">
      <c r="A656" s="431"/>
    </row>
    <row r="657" spans="1:1" s="432" customFormat="1" ht="12.2" hidden="1" customHeight="1">
      <c r="A657" s="431"/>
    </row>
    <row r="658" spans="1:1" s="432" customFormat="1" ht="12.2" hidden="1" customHeight="1">
      <c r="A658" s="431"/>
    </row>
    <row r="659" spans="1:1" s="432" customFormat="1" ht="12.2" hidden="1" customHeight="1">
      <c r="A659" s="431"/>
    </row>
    <row r="660" spans="1:1" s="432" customFormat="1" ht="12.2" hidden="1" customHeight="1">
      <c r="A660" s="431"/>
    </row>
    <row r="661" spans="1:1" s="432" customFormat="1" ht="12.2" hidden="1" customHeight="1">
      <c r="A661" s="431"/>
    </row>
    <row r="662" spans="1:1" s="432" customFormat="1" ht="12.2" hidden="1" customHeight="1">
      <c r="A662" s="431"/>
    </row>
    <row r="663" spans="1:1" s="432" customFormat="1" ht="12.2" hidden="1" customHeight="1">
      <c r="A663" s="431"/>
    </row>
    <row r="664" spans="1:1" s="432" customFormat="1" ht="12.2" hidden="1" customHeight="1">
      <c r="A664" s="431"/>
    </row>
    <row r="665" spans="1:1" s="432" customFormat="1" ht="12.2" hidden="1" customHeight="1">
      <c r="A665" s="431"/>
    </row>
    <row r="666" spans="1:1" s="432" customFormat="1" ht="12.2" hidden="1" customHeight="1">
      <c r="A666" s="431"/>
    </row>
    <row r="667" spans="1:1" s="432" customFormat="1" ht="12.2" hidden="1" customHeight="1">
      <c r="A667" s="431"/>
    </row>
    <row r="668" spans="1:1" s="432" customFormat="1" ht="12.2" hidden="1" customHeight="1">
      <c r="A668" s="431"/>
    </row>
    <row r="669" spans="1:1" s="432" customFormat="1" ht="12.2" hidden="1" customHeight="1">
      <c r="A669" s="431"/>
    </row>
    <row r="670" spans="1:1" s="432" customFormat="1" ht="12.2" hidden="1" customHeight="1">
      <c r="A670" s="431"/>
    </row>
    <row r="671" spans="1:1" s="432" customFormat="1" ht="12.2" hidden="1" customHeight="1">
      <c r="A671" s="431"/>
    </row>
    <row r="672" spans="1:1" s="432" customFormat="1" ht="12.2" hidden="1" customHeight="1">
      <c r="A672" s="431"/>
    </row>
    <row r="673" spans="1:1" s="432" customFormat="1" ht="12.2" hidden="1" customHeight="1">
      <c r="A673" s="431"/>
    </row>
    <row r="674" spans="1:1" s="432" customFormat="1" ht="12.2" hidden="1" customHeight="1">
      <c r="A674" s="431"/>
    </row>
    <row r="675" spans="1:1" s="432" customFormat="1" ht="12.2" hidden="1" customHeight="1">
      <c r="A675" s="431"/>
    </row>
    <row r="676" spans="1:1" s="432" customFormat="1" ht="12.2" hidden="1" customHeight="1">
      <c r="A676" s="431"/>
    </row>
    <row r="677" spans="1:1" s="432" customFormat="1" ht="12.2" hidden="1" customHeight="1">
      <c r="A677" s="431"/>
    </row>
    <row r="678" spans="1:1" s="432" customFormat="1" ht="12.2" hidden="1" customHeight="1">
      <c r="A678" s="431"/>
    </row>
    <row r="679" spans="1:1" s="432" customFormat="1" ht="12.2" hidden="1" customHeight="1">
      <c r="A679" s="431"/>
    </row>
    <row r="680" spans="1:1" s="432" customFormat="1" ht="12.2" hidden="1" customHeight="1">
      <c r="A680" s="431"/>
    </row>
    <row r="681" spans="1:1" s="432" customFormat="1" ht="12.2" hidden="1" customHeight="1">
      <c r="A681" s="431"/>
    </row>
    <row r="682" spans="1:1" s="432" customFormat="1" ht="12.2" hidden="1" customHeight="1">
      <c r="A682" s="431"/>
    </row>
    <row r="683" spans="1:1" s="432" customFormat="1" ht="12.2" hidden="1" customHeight="1">
      <c r="A683" s="431"/>
    </row>
    <row r="684" spans="1:1" s="432" customFormat="1" ht="12.2" hidden="1" customHeight="1">
      <c r="A684" s="431"/>
    </row>
    <row r="685" spans="1:1" s="432" customFormat="1" ht="12.2" hidden="1" customHeight="1">
      <c r="A685" s="431"/>
    </row>
    <row r="686" spans="1:1" s="432" customFormat="1" ht="12.2" hidden="1" customHeight="1">
      <c r="A686" s="431"/>
    </row>
    <row r="687" spans="1:1" s="432" customFormat="1" ht="12.2" hidden="1" customHeight="1">
      <c r="A687" s="431"/>
    </row>
    <row r="688" spans="1:1" s="432" customFormat="1" ht="12.2" hidden="1" customHeight="1">
      <c r="A688" s="431"/>
    </row>
    <row r="689" spans="1:1" s="432" customFormat="1" ht="12.2" hidden="1" customHeight="1">
      <c r="A689" s="431"/>
    </row>
    <row r="690" spans="1:1" s="432" customFormat="1" ht="12.2" hidden="1" customHeight="1">
      <c r="A690" s="431"/>
    </row>
    <row r="691" spans="1:1" s="432" customFormat="1" ht="12.2" hidden="1" customHeight="1">
      <c r="A691" s="431"/>
    </row>
    <row r="692" spans="1:1" s="432" customFormat="1" ht="12.2" hidden="1" customHeight="1">
      <c r="A692" s="431"/>
    </row>
    <row r="693" spans="1:1" s="432" customFormat="1" ht="12.2" hidden="1" customHeight="1">
      <c r="A693" s="431"/>
    </row>
    <row r="694" spans="1:1" s="432" customFormat="1" ht="12.2" hidden="1" customHeight="1">
      <c r="A694" s="431"/>
    </row>
    <row r="695" spans="1:1" s="432" customFormat="1" ht="12.2" hidden="1" customHeight="1">
      <c r="A695" s="431"/>
    </row>
    <row r="696" spans="1:1" s="432" customFormat="1" ht="12.2" hidden="1" customHeight="1">
      <c r="A696" s="431"/>
    </row>
    <row r="697" spans="1:1" s="432" customFormat="1" ht="12.2" hidden="1" customHeight="1">
      <c r="A697" s="431"/>
    </row>
    <row r="698" spans="1:1" s="432" customFormat="1" ht="12.2" hidden="1" customHeight="1">
      <c r="A698" s="431"/>
    </row>
    <row r="699" spans="1:1" s="432" customFormat="1" ht="12.2" hidden="1" customHeight="1">
      <c r="A699" s="431"/>
    </row>
    <row r="700" spans="1:1" s="432" customFormat="1" ht="12.2" hidden="1" customHeight="1">
      <c r="A700" s="431"/>
    </row>
    <row r="701" spans="1:1" s="432" customFormat="1" ht="12.2" hidden="1" customHeight="1">
      <c r="A701" s="431"/>
    </row>
    <row r="702" spans="1:1" s="432" customFormat="1" ht="12.2" hidden="1" customHeight="1">
      <c r="A702" s="431"/>
    </row>
    <row r="703" spans="1:1" s="432" customFormat="1" ht="12.2" hidden="1" customHeight="1">
      <c r="A703" s="431"/>
    </row>
    <row r="704" spans="1:1" s="432" customFormat="1" ht="12.2" hidden="1" customHeight="1">
      <c r="A704" s="431"/>
    </row>
    <row r="705" spans="1:1" s="432" customFormat="1" ht="12.2" hidden="1" customHeight="1">
      <c r="A705" s="431"/>
    </row>
    <row r="706" spans="1:1" s="432" customFormat="1" ht="12.2" hidden="1" customHeight="1">
      <c r="A706" s="431"/>
    </row>
    <row r="707" spans="1:1" s="432" customFormat="1" ht="12.2" hidden="1" customHeight="1">
      <c r="A707" s="431"/>
    </row>
    <row r="708" spans="1:1" s="432" customFormat="1" ht="12.2" hidden="1" customHeight="1">
      <c r="A708" s="431"/>
    </row>
    <row r="709" spans="1:1" s="432" customFormat="1" ht="12.2" hidden="1" customHeight="1">
      <c r="A709" s="431"/>
    </row>
    <row r="710" spans="1:1" s="432" customFormat="1" ht="12.2" hidden="1" customHeight="1">
      <c r="A710" s="431"/>
    </row>
    <row r="711" spans="1:1" s="432" customFormat="1" ht="12.2" hidden="1" customHeight="1">
      <c r="A711" s="431"/>
    </row>
    <row r="712" spans="1:1" s="432" customFormat="1" ht="12.2" hidden="1" customHeight="1">
      <c r="A712" s="431"/>
    </row>
    <row r="713" spans="1:1" s="432" customFormat="1" ht="12.2" hidden="1" customHeight="1">
      <c r="A713" s="431"/>
    </row>
    <row r="714" spans="1:1" s="432" customFormat="1" ht="12.2" hidden="1" customHeight="1">
      <c r="A714" s="431"/>
    </row>
    <row r="715" spans="1:1" s="432" customFormat="1" ht="12.2" hidden="1" customHeight="1">
      <c r="A715" s="431"/>
    </row>
    <row r="716" spans="1:1" s="432" customFormat="1" ht="12.2" hidden="1" customHeight="1">
      <c r="A716" s="431"/>
    </row>
    <row r="717" spans="1:1" s="432" customFormat="1" ht="12.2" hidden="1" customHeight="1">
      <c r="A717" s="431"/>
    </row>
    <row r="718" spans="1:1" s="432" customFormat="1" ht="12.2" hidden="1" customHeight="1">
      <c r="A718" s="431"/>
    </row>
    <row r="719" spans="1:1" s="432" customFormat="1" ht="12.2" hidden="1" customHeight="1">
      <c r="A719" s="431"/>
    </row>
    <row r="720" spans="1:1" s="432" customFormat="1" ht="12.2" hidden="1" customHeight="1">
      <c r="A720" s="431"/>
    </row>
    <row r="721" spans="1:1" s="432" customFormat="1" ht="12.2" hidden="1" customHeight="1">
      <c r="A721" s="431"/>
    </row>
    <row r="722" spans="1:1" s="432" customFormat="1" ht="12.2" hidden="1" customHeight="1">
      <c r="A722" s="431"/>
    </row>
    <row r="723" spans="1:1" s="432" customFormat="1" ht="12.2" hidden="1" customHeight="1">
      <c r="A723" s="431"/>
    </row>
    <row r="724" spans="1:1" s="432" customFormat="1" ht="12.2" hidden="1" customHeight="1">
      <c r="A724" s="431"/>
    </row>
    <row r="725" spans="1:1" s="432" customFormat="1" ht="12.2" hidden="1" customHeight="1">
      <c r="A725" s="431"/>
    </row>
    <row r="726" spans="1:1" s="432" customFormat="1" ht="12.2" hidden="1" customHeight="1">
      <c r="A726" s="431"/>
    </row>
    <row r="727" spans="1:1" s="432" customFormat="1" ht="12.2" hidden="1" customHeight="1">
      <c r="A727" s="431"/>
    </row>
    <row r="728" spans="1:1" s="432" customFormat="1" ht="12.2" hidden="1" customHeight="1">
      <c r="A728" s="431"/>
    </row>
    <row r="729" spans="1:1" s="432" customFormat="1" ht="12.2" hidden="1" customHeight="1">
      <c r="A729" s="431"/>
    </row>
    <row r="730" spans="1:1" s="432" customFormat="1" ht="12.2" hidden="1" customHeight="1">
      <c r="A730" s="431"/>
    </row>
    <row r="731" spans="1:1" s="432" customFormat="1" ht="12.2" hidden="1" customHeight="1">
      <c r="A731" s="431"/>
    </row>
    <row r="732" spans="1:1" s="432" customFormat="1" ht="12.2" hidden="1" customHeight="1">
      <c r="A732" s="431"/>
    </row>
    <row r="733" spans="1:1" s="432" customFormat="1" ht="12.2" hidden="1" customHeight="1">
      <c r="A733" s="431"/>
    </row>
    <row r="734" spans="1:1" s="432" customFormat="1" ht="12.2" hidden="1" customHeight="1">
      <c r="A734" s="431"/>
    </row>
    <row r="735" spans="1:1" s="432" customFormat="1" ht="12.2" hidden="1" customHeight="1">
      <c r="A735" s="431"/>
    </row>
    <row r="736" spans="1:1" s="432" customFormat="1" ht="12.2" hidden="1" customHeight="1">
      <c r="A736" s="431"/>
    </row>
    <row r="737" spans="1:1" s="432" customFormat="1" ht="12.2" hidden="1" customHeight="1">
      <c r="A737" s="431"/>
    </row>
    <row r="738" spans="1:1" s="432" customFormat="1" ht="12.2" hidden="1" customHeight="1">
      <c r="A738" s="431"/>
    </row>
    <row r="739" spans="1:1" s="432" customFormat="1" ht="12.2" hidden="1" customHeight="1">
      <c r="A739" s="431"/>
    </row>
    <row r="740" spans="1:1" s="432" customFormat="1" ht="12.2" hidden="1" customHeight="1">
      <c r="A740" s="431"/>
    </row>
    <row r="741" spans="1:1" s="432" customFormat="1" ht="12.2" hidden="1" customHeight="1">
      <c r="A741" s="431"/>
    </row>
    <row r="742" spans="1:1" s="432" customFormat="1" ht="12.2" hidden="1" customHeight="1">
      <c r="A742" s="431"/>
    </row>
    <row r="743" spans="1:1" s="432" customFormat="1" ht="12.2" hidden="1" customHeight="1">
      <c r="A743" s="431"/>
    </row>
    <row r="744" spans="1:1" s="432" customFormat="1" ht="12.2" hidden="1" customHeight="1">
      <c r="A744" s="431"/>
    </row>
    <row r="745" spans="1:1" s="432" customFormat="1" ht="12.2" hidden="1" customHeight="1">
      <c r="A745" s="431"/>
    </row>
    <row r="746" spans="1:1" s="432" customFormat="1" ht="12.2" hidden="1" customHeight="1">
      <c r="A746" s="431"/>
    </row>
    <row r="747" spans="1:1" s="432" customFormat="1" ht="12.2" hidden="1" customHeight="1">
      <c r="A747" s="431"/>
    </row>
    <row r="748" spans="1:1" s="432" customFormat="1" ht="12.2" hidden="1" customHeight="1">
      <c r="A748" s="431"/>
    </row>
    <row r="749" spans="1:1" s="432" customFormat="1" ht="12.2" hidden="1" customHeight="1">
      <c r="A749" s="431"/>
    </row>
    <row r="750" spans="1:1" s="432" customFormat="1" ht="12.2" hidden="1" customHeight="1">
      <c r="A750" s="431"/>
    </row>
    <row r="751" spans="1:1" s="432" customFormat="1" ht="12.2" hidden="1" customHeight="1">
      <c r="A751" s="431"/>
    </row>
    <row r="752" spans="1:1" s="432" customFormat="1" ht="12.2" hidden="1" customHeight="1">
      <c r="A752" s="431"/>
    </row>
    <row r="753" spans="1:1" s="432" customFormat="1" ht="12.2" hidden="1" customHeight="1">
      <c r="A753" s="431"/>
    </row>
    <row r="754" spans="1:1" s="432" customFormat="1" ht="12.2" hidden="1" customHeight="1">
      <c r="A754" s="431"/>
    </row>
    <row r="755" spans="1:1" s="432" customFormat="1" ht="12.2" hidden="1" customHeight="1">
      <c r="A755" s="431"/>
    </row>
    <row r="756" spans="1:1" s="432" customFormat="1" ht="12.2" hidden="1" customHeight="1">
      <c r="A756" s="431"/>
    </row>
    <row r="757" spans="1:1" s="432" customFormat="1" ht="12.2" hidden="1" customHeight="1">
      <c r="A757" s="431"/>
    </row>
    <row r="758" spans="1:1" s="432" customFormat="1" ht="12.2" hidden="1" customHeight="1">
      <c r="A758" s="431"/>
    </row>
    <row r="759" spans="1:1" s="432" customFormat="1" ht="12.2" hidden="1" customHeight="1">
      <c r="A759" s="431"/>
    </row>
    <row r="760" spans="1:1" s="432" customFormat="1" ht="12.2" hidden="1" customHeight="1">
      <c r="A760" s="431"/>
    </row>
    <row r="761" spans="1:1" s="432" customFormat="1" ht="12.2" hidden="1" customHeight="1">
      <c r="A761" s="431"/>
    </row>
    <row r="762" spans="1:1" s="432" customFormat="1" ht="12.2" hidden="1" customHeight="1">
      <c r="A762" s="431"/>
    </row>
    <row r="763" spans="1:1" s="432" customFormat="1" ht="12.2" hidden="1" customHeight="1">
      <c r="A763" s="431"/>
    </row>
    <row r="764" spans="1:1" s="432" customFormat="1" ht="12.2" hidden="1" customHeight="1">
      <c r="A764" s="431"/>
    </row>
    <row r="765" spans="1:1" s="432" customFormat="1" ht="12.2" hidden="1" customHeight="1">
      <c r="A765" s="431"/>
    </row>
    <row r="766" spans="1:1" s="432" customFormat="1" ht="12.2" hidden="1" customHeight="1">
      <c r="A766" s="431"/>
    </row>
    <row r="767" spans="1:1" s="432" customFormat="1" ht="12.2" hidden="1" customHeight="1">
      <c r="A767" s="431"/>
    </row>
    <row r="768" spans="1:1" s="432" customFormat="1" ht="12.2" hidden="1" customHeight="1">
      <c r="A768" s="431"/>
    </row>
    <row r="769" spans="1:1" s="432" customFormat="1" ht="12.2" hidden="1" customHeight="1">
      <c r="A769" s="431"/>
    </row>
    <row r="770" spans="1:1" s="432" customFormat="1" ht="12.2" hidden="1" customHeight="1">
      <c r="A770" s="431"/>
    </row>
    <row r="771" spans="1:1" s="432" customFormat="1" ht="12.2" hidden="1" customHeight="1">
      <c r="A771" s="431"/>
    </row>
    <row r="772" spans="1:1" s="432" customFormat="1" ht="12.2" hidden="1" customHeight="1">
      <c r="A772" s="431"/>
    </row>
    <row r="773" spans="1:1" s="432" customFormat="1" ht="12.2" hidden="1" customHeight="1">
      <c r="A773" s="431"/>
    </row>
    <row r="774" spans="1:1" s="432" customFormat="1" ht="12.2" hidden="1" customHeight="1">
      <c r="A774" s="431"/>
    </row>
    <row r="775" spans="1:1" s="432" customFormat="1" ht="12.2" hidden="1" customHeight="1">
      <c r="A775" s="431"/>
    </row>
    <row r="776" spans="1:1" s="432" customFormat="1" ht="12.2" hidden="1" customHeight="1">
      <c r="A776" s="431"/>
    </row>
    <row r="777" spans="1:1" s="432" customFormat="1" ht="12.2" hidden="1" customHeight="1">
      <c r="A777" s="431"/>
    </row>
    <row r="778" spans="1:1" s="432" customFormat="1" ht="12.2" hidden="1" customHeight="1">
      <c r="A778" s="431"/>
    </row>
    <row r="779" spans="1:1" s="432" customFormat="1" ht="12.2" hidden="1" customHeight="1">
      <c r="A779" s="431"/>
    </row>
    <row r="780" spans="1:1" s="432" customFormat="1" ht="12.2" hidden="1" customHeight="1">
      <c r="A780" s="431"/>
    </row>
    <row r="781" spans="1:1" s="432" customFormat="1" ht="12.2" hidden="1" customHeight="1">
      <c r="A781" s="431"/>
    </row>
    <row r="782" spans="1:1" s="432" customFormat="1" ht="12.2" hidden="1" customHeight="1">
      <c r="A782" s="431"/>
    </row>
    <row r="783" spans="1:1" s="432" customFormat="1" ht="12.2" hidden="1" customHeight="1">
      <c r="A783" s="431"/>
    </row>
    <row r="784" spans="1:1" s="432" customFormat="1" ht="12.2" hidden="1" customHeight="1">
      <c r="A784" s="431"/>
    </row>
    <row r="785" spans="1:1" s="432" customFormat="1" ht="12.2" hidden="1" customHeight="1">
      <c r="A785" s="431"/>
    </row>
    <row r="786" spans="1:1" s="432" customFormat="1" ht="12.2" hidden="1" customHeight="1">
      <c r="A786" s="431"/>
    </row>
    <row r="787" spans="1:1" s="432" customFormat="1" ht="12.2" hidden="1" customHeight="1">
      <c r="A787" s="431"/>
    </row>
    <row r="788" spans="1:1" s="432" customFormat="1" ht="12.2" hidden="1" customHeight="1">
      <c r="A788" s="431"/>
    </row>
    <row r="789" spans="1:1" s="432" customFormat="1" ht="12.2" hidden="1" customHeight="1">
      <c r="A789" s="431"/>
    </row>
    <row r="790" spans="1:1" s="432" customFormat="1" ht="12.2" hidden="1" customHeight="1">
      <c r="A790" s="431"/>
    </row>
    <row r="791" spans="1:1" s="432" customFormat="1" ht="12.2" hidden="1" customHeight="1">
      <c r="A791" s="431"/>
    </row>
    <row r="792" spans="1:1" s="432" customFormat="1" ht="12.2" hidden="1" customHeight="1">
      <c r="A792" s="431"/>
    </row>
    <row r="793" spans="1:1" s="432" customFormat="1" ht="12.2" hidden="1" customHeight="1">
      <c r="A793" s="431"/>
    </row>
    <row r="794" spans="1:1" s="432" customFormat="1" ht="12.2" hidden="1" customHeight="1">
      <c r="A794" s="431"/>
    </row>
    <row r="795" spans="1:1" s="432" customFormat="1" ht="12.2" hidden="1" customHeight="1">
      <c r="A795" s="431"/>
    </row>
    <row r="796" spans="1:1" s="432" customFormat="1" ht="12.2" hidden="1" customHeight="1">
      <c r="A796" s="431"/>
    </row>
    <row r="797" spans="1:1" s="432" customFormat="1" ht="12.2" hidden="1" customHeight="1">
      <c r="A797" s="431"/>
    </row>
    <row r="798" spans="1:1" s="432" customFormat="1" ht="12.2" hidden="1" customHeight="1">
      <c r="A798" s="431"/>
    </row>
    <row r="799" spans="1:1" s="432" customFormat="1" ht="12.2" hidden="1" customHeight="1">
      <c r="A799" s="431"/>
    </row>
    <row r="800" spans="1:1" s="432" customFormat="1" ht="12.2" hidden="1" customHeight="1">
      <c r="A800" s="431"/>
    </row>
    <row r="801" spans="1:1" s="432" customFormat="1" ht="12.2" hidden="1" customHeight="1">
      <c r="A801" s="431"/>
    </row>
    <row r="802" spans="1:1" s="432" customFormat="1" ht="12.2" hidden="1" customHeight="1">
      <c r="A802" s="431"/>
    </row>
    <row r="803" spans="1:1" s="432" customFormat="1" ht="12.2" hidden="1" customHeight="1">
      <c r="A803" s="431"/>
    </row>
    <row r="804" spans="1:1" s="432" customFormat="1" ht="12.2" hidden="1" customHeight="1">
      <c r="A804" s="431"/>
    </row>
    <row r="805" spans="1:1" s="432" customFormat="1" ht="12.2" hidden="1" customHeight="1">
      <c r="A805" s="431"/>
    </row>
    <row r="806" spans="1:1" s="432" customFormat="1" ht="12.2" hidden="1" customHeight="1">
      <c r="A806" s="431"/>
    </row>
    <row r="807" spans="1:1" s="432" customFormat="1" ht="12.2" hidden="1" customHeight="1">
      <c r="A807" s="431"/>
    </row>
    <row r="808" spans="1:1" s="432" customFormat="1" ht="12.2" hidden="1" customHeight="1">
      <c r="A808" s="431"/>
    </row>
    <row r="809" spans="1:1" s="432" customFormat="1" ht="12.2" hidden="1" customHeight="1">
      <c r="A809" s="431"/>
    </row>
    <row r="810" spans="1:1" s="432" customFormat="1" ht="12.2" hidden="1" customHeight="1">
      <c r="A810" s="431"/>
    </row>
    <row r="811" spans="1:1" s="432" customFormat="1" ht="12.2" hidden="1" customHeight="1">
      <c r="A811" s="431"/>
    </row>
    <row r="812" spans="1:1" s="432" customFormat="1" ht="12.2" hidden="1" customHeight="1">
      <c r="A812" s="431"/>
    </row>
    <row r="813" spans="1:1" s="432" customFormat="1" ht="12.2" hidden="1" customHeight="1">
      <c r="A813" s="431"/>
    </row>
    <row r="814" spans="1:1" s="432" customFormat="1" ht="12.2" hidden="1" customHeight="1">
      <c r="A814" s="431"/>
    </row>
    <row r="815" spans="1:1" s="432" customFormat="1" ht="12.2" hidden="1" customHeight="1">
      <c r="A815" s="431"/>
    </row>
    <row r="816" spans="1:1" s="432" customFormat="1" ht="12.2" hidden="1" customHeight="1">
      <c r="A816" s="431"/>
    </row>
    <row r="817" spans="1:1" s="432" customFormat="1" ht="12.2" hidden="1" customHeight="1">
      <c r="A817" s="431"/>
    </row>
    <row r="818" spans="1:1" s="432" customFormat="1" ht="12.2" hidden="1" customHeight="1">
      <c r="A818" s="431"/>
    </row>
    <row r="819" spans="1:1" s="432" customFormat="1" ht="12.2" hidden="1" customHeight="1">
      <c r="A819" s="431"/>
    </row>
    <row r="820" spans="1:1" s="432" customFormat="1" ht="12.2" hidden="1" customHeight="1">
      <c r="A820" s="431"/>
    </row>
    <row r="821" spans="1:1" s="432" customFormat="1" ht="12.2" hidden="1" customHeight="1">
      <c r="A821" s="431"/>
    </row>
    <row r="822" spans="1:1" s="432" customFormat="1" ht="12.2" hidden="1" customHeight="1">
      <c r="A822" s="431"/>
    </row>
    <row r="823" spans="1:1" s="432" customFormat="1" ht="12.2" hidden="1" customHeight="1">
      <c r="A823" s="431"/>
    </row>
    <row r="824" spans="1:1" s="432" customFormat="1" ht="12.2" hidden="1" customHeight="1">
      <c r="A824" s="431"/>
    </row>
    <row r="825" spans="1:1" s="432" customFormat="1" ht="12.2" hidden="1" customHeight="1">
      <c r="A825" s="431"/>
    </row>
    <row r="826" spans="1:1" s="432" customFormat="1" ht="12.2" hidden="1" customHeight="1">
      <c r="A826" s="431"/>
    </row>
    <row r="827" spans="1:1" s="432" customFormat="1" ht="12.2" hidden="1" customHeight="1">
      <c r="A827" s="431"/>
    </row>
    <row r="828" spans="1:1" s="432" customFormat="1" ht="12.2" hidden="1" customHeight="1">
      <c r="A828" s="431"/>
    </row>
    <row r="829" spans="1:1" s="432" customFormat="1" ht="12.2" hidden="1" customHeight="1">
      <c r="A829" s="431"/>
    </row>
    <row r="830" spans="1:1" s="432" customFormat="1" ht="12.2" hidden="1" customHeight="1">
      <c r="A830" s="431"/>
    </row>
    <row r="831" spans="1:1" s="432" customFormat="1" ht="12.2" hidden="1" customHeight="1">
      <c r="A831" s="431"/>
    </row>
    <row r="832" spans="1:1" s="432" customFormat="1" ht="12.2" hidden="1" customHeight="1">
      <c r="A832" s="431"/>
    </row>
    <row r="833" spans="1:1" s="432" customFormat="1" ht="12.2" hidden="1" customHeight="1">
      <c r="A833" s="431"/>
    </row>
    <row r="834" spans="1:1" s="432" customFormat="1" ht="12.2" hidden="1" customHeight="1">
      <c r="A834" s="431"/>
    </row>
    <row r="835" spans="1:1" s="432" customFormat="1" ht="12.2" hidden="1" customHeight="1">
      <c r="A835" s="431"/>
    </row>
    <row r="836" spans="1:1" s="432" customFormat="1" ht="12.2" hidden="1" customHeight="1">
      <c r="A836" s="431"/>
    </row>
    <row r="837" spans="1:1" s="432" customFormat="1" ht="12.2" hidden="1" customHeight="1">
      <c r="A837" s="431"/>
    </row>
    <row r="838" spans="1:1" s="432" customFormat="1" ht="12.2" hidden="1" customHeight="1">
      <c r="A838" s="431"/>
    </row>
    <row r="839" spans="1:1" s="432" customFormat="1" ht="12.2" hidden="1" customHeight="1">
      <c r="A839" s="431"/>
    </row>
    <row r="840" spans="1:1" s="432" customFormat="1" ht="12.2" hidden="1" customHeight="1">
      <c r="A840" s="431"/>
    </row>
    <row r="841" spans="1:1" s="432" customFormat="1" ht="12.2" hidden="1" customHeight="1">
      <c r="A841" s="431"/>
    </row>
    <row r="842" spans="1:1" s="432" customFormat="1" ht="12.2" hidden="1" customHeight="1">
      <c r="A842" s="431"/>
    </row>
    <row r="843" spans="1:1" s="432" customFormat="1" ht="12.2" hidden="1" customHeight="1">
      <c r="A843" s="431"/>
    </row>
    <row r="844" spans="1:1" s="432" customFormat="1" ht="12.2" hidden="1" customHeight="1">
      <c r="A844" s="431"/>
    </row>
    <row r="845" spans="1:1" s="432" customFormat="1" ht="12.2" hidden="1" customHeight="1">
      <c r="A845" s="431"/>
    </row>
    <row r="846" spans="1:1" s="432" customFormat="1" ht="12.2" hidden="1" customHeight="1">
      <c r="A846" s="431"/>
    </row>
    <row r="847" spans="1:1" s="432" customFormat="1" ht="12.2" hidden="1" customHeight="1">
      <c r="A847" s="431"/>
    </row>
    <row r="848" spans="1:1" s="432" customFormat="1" ht="12.2" hidden="1" customHeight="1">
      <c r="A848" s="431"/>
    </row>
    <row r="849" spans="1:1" s="432" customFormat="1" ht="12.2" hidden="1" customHeight="1">
      <c r="A849" s="431"/>
    </row>
    <row r="850" spans="1:1" s="432" customFormat="1" ht="12.2" hidden="1" customHeight="1">
      <c r="A850" s="431"/>
    </row>
    <row r="851" spans="1:1" s="432" customFormat="1" ht="12.2" hidden="1" customHeight="1">
      <c r="A851" s="431"/>
    </row>
    <row r="852" spans="1:1" s="432" customFormat="1" ht="12.2" hidden="1" customHeight="1">
      <c r="A852" s="431"/>
    </row>
    <row r="853" spans="1:1" s="432" customFormat="1" ht="12.2" hidden="1" customHeight="1">
      <c r="A853" s="431"/>
    </row>
    <row r="854" spans="1:1" s="432" customFormat="1" ht="12.2" hidden="1" customHeight="1">
      <c r="A854" s="431"/>
    </row>
    <row r="855" spans="1:1" s="432" customFormat="1" ht="12.2" hidden="1" customHeight="1">
      <c r="A855" s="431"/>
    </row>
    <row r="856" spans="1:1" s="432" customFormat="1" ht="12.2" hidden="1" customHeight="1">
      <c r="A856" s="431"/>
    </row>
    <row r="857" spans="1:1" s="432" customFormat="1" ht="12.2" hidden="1" customHeight="1">
      <c r="A857" s="431"/>
    </row>
    <row r="858" spans="1:1" s="432" customFormat="1" ht="12.2" hidden="1" customHeight="1">
      <c r="A858" s="431"/>
    </row>
    <row r="859" spans="1:1" s="432" customFormat="1" ht="12.2" hidden="1" customHeight="1">
      <c r="A859" s="431"/>
    </row>
    <row r="860" spans="1:1" s="432" customFormat="1" ht="12.2" hidden="1" customHeight="1">
      <c r="A860" s="431"/>
    </row>
    <row r="861" spans="1:1" s="432" customFormat="1" ht="12.2" hidden="1" customHeight="1">
      <c r="A861" s="431"/>
    </row>
    <row r="862" spans="1:1" s="432" customFormat="1" ht="12.2" hidden="1" customHeight="1">
      <c r="A862" s="431"/>
    </row>
    <row r="863" spans="1:1" s="432" customFormat="1" ht="12.2" hidden="1" customHeight="1">
      <c r="A863" s="431"/>
    </row>
    <row r="864" spans="1:1" s="432" customFormat="1" ht="12.2" hidden="1" customHeight="1">
      <c r="A864" s="431"/>
    </row>
    <row r="865" spans="1:1" s="432" customFormat="1" ht="12.2" hidden="1" customHeight="1">
      <c r="A865" s="431"/>
    </row>
    <row r="866" spans="1:1" s="432" customFormat="1" ht="12.2" hidden="1" customHeight="1">
      <c r="A866" s="431"/>
    </row>
    <row r="867" spans="1:1" s="432" customFormat="1" ht="12.2" hidden="1" customHeight="1">
      <c r="A867" s="431"/>
    </row>
    <row r="868" spans="1:1" s="432" customFormat="1" ht="12.2" hidden="1" customHeight="1">
      <c r="A868" s="431"/>
    </row>
    <row r="869" spans="1:1" s="432" customFormat="1" ht="12.2" hidden="1" customHeight="1">
      <c r="A869" s="431"/>
    </row>
    <row r="870" spans="1:1" s="432" customFormat="1" ht="12.2" hidden="1" customHeight="1">
      <c r="A870" s="431"/>
    </row>
    <row r="871" spans="1:1" s="432" customFormat="1" ht="12.2" hidden="1" customHeight="1">
      <c r="A871" s="431"/>
    </row>
    <row r="872" spans="1:1" s="432" customFormat="1" ht="12.2" hidden="1" customHeight="1">
      <c r="A872" s="431"/>
    </row>
    <row r="873" spans="1:1" s="432" customFormat="1" ht="12.2" hidden="1" customHeight="1">
      <c r="A873" s="431"/>
    </row>
    <row r="874" spans="1:1" s="432" customFormat="1" ht="12.2" hidden="1" customHeight="1">
      <c r="A874" s="431"/>
    </row>
    <row r="875" spans="1:1" s="432" customFormat="1" ht="12.2" hidden="1" customHeight="1">
      <c r="A875" s="431"/>
    </row>
    <row r="876" spans="1:1" s="432" customFormat="1" ht="12.2" hidden="1" customHeight="1">
      <c r="A876" s="431"/>
    </row>
    <row r="877" spans="1:1" s="432" customFormat="1" ht="12.2" hidden="1" customHeight="1">
      <c r="A877" s="431"/>
    </row>
    <row r="878" spans="1:1" s="432" customFormat="1" ht="12.2" hidden="1" customHeight="1">
      <c r="A878" s="431"/>
    </row>
    <row r="879" spans="1:1" s="432" customFormat="1" ht="12.2" hidden="1" customHeight="1">
      <c r="A879" s="431"/>
    </row>
    <row r="880" spans="1:1" s="432" customFormat="1" ht="12.2" hidden="1" customHeight="1">
      <c r="A880" s="431"/>
    </row>
    <row r="881" spans="1:1" s="432" customFormat="1" ht="12.2" hidden="1" customHeight="1">
      <c r="A881" s="431"/>
    </row>
    <row r="882" spans="1:1" s="432" customFormat="1" ht="12.2" hidden="1" customHeight="1">
      <c r="A882" s="431"/>
    </row>
    <row r="883" spans="1:1" s="432" customFormat="1" ht="12.2" hidden="1" customHeight="1">
      <c r="A883" s="431"/>
    </row>
    <row r="884" spans="1:1" s="432" customFormat="1" ht="12.2" hidden="1" customHeight="1">
      <c r="A884" s="431"/>
    </row>
    <row r="885" spans="1:1" s="432" customFormat="1" ht="12.2" hidden="1" customHeight="1">
      <c r="A885" s="431"/>
    </row>
    <row r="886" spans="1:1" s="432" customFormat="1" ht="12.2" hidden="1" customHeight="1">
      <c r="A886" s="431"/>
    </row>
    <row r="887" spans="1:1" s="432" customFormat="1" ht="12.2" hidden="1" customHeight="1">
      <c r="A887" s="431"/>
    </row>
    <row r="888" spans="1:1" s="432" customFormat="1" ht="12.2" hidden="1" customHeight="1">
      <c r="A888" s="431"/>
    </row>
    <row r="889" spans="1:1" s="432" customFormat="1" ht="12.2" hidden="1" customHeight="1">
      <c r="A889" s="431"/>
    </row>
    <row r="890" spans="1:1" s="432" customFormat="1" ht="12.2" hidden="1" customHeight="1">
      <c r="A890" s="431"/>
    </row>
    <row r="891" spans="1:1" s="432" customFormat="1" ht="12.2" hidden="1" customHeight="1">
      <c r="A891" s="431"/>
    </row>
    <row r="892" spans="1:1" s="432" customFormat="1" ht="12.2" hidden="1" customHeight="1">
      <c r="A892" s="431"/>
    </row>
    <row r="893" spans="1:1" s="432" customFormat="1" ht="12.2" hidden="1" customHeight="1">
      <c r="A893" s="431"/>
    </row>
    <row r="894" spans="1:1" s="432" customFormat="1" ht="12.2" hidden="1" customHeight="1">
      <c r="A894" s="431"/>
    </row>
    <row r="895" spans="1:1" s="432" customFormat="1" ht="12.2" hidden="1" customHeight="1">
      <c r="A895" s="431"/>
    </row>
    <row r="896" spans="1:1" s="432" customFormat="1" ht="12.2" hidden="1" customHeight="1">
      <c r="A896" s="431"/>
    </row>
    <row r="897" spans="1:1" s="432" customFormat="1" ht="12.2" hidden="1" customHeight="1">
      <c r="A897" s="431"/>
    </row>
    <row r="898" spans="1:1" s="432" customFormat="1" ht="12.2" hidden="1" customHeight="1">
      <c r="A898" s="431"/>
    </row>
    <row r="899" spans="1:1" s="432" customFormat="1" ht="12.2" hidden="1" customHeight="1">
      <c r="A899" s="431"/>
    </row>
    <row r="900" spans="1:1" s="432" customFormat="1" ht="12.2" hidden="1" customHeight="1">
      <c r="A900" s="431"/>
    </row>
    <row r="901" spans="1:1" s="432" customFormat="1" ht="12.2" hidden="1" customHeight="1">
      <c r="A901" s="431"/>
    </row>
    <row r="902" spans="1:1" s="432" customFormat="1" ht="12.2" hidden="1" customHeight="1">
      <c r="A902" s="431"/>
    </row>
    <row r="903" spans="1:1" s="432" customFormat="1" ht="12.2" hidden="1" customHeight="1">
      <c r="A903" s="431"/>
    </row>
    <row r="904" spans="1:1" s="432" customFormat="1" ht="12.2" hidden="1" customHeight="1">
      <c r="A904" s="431"/>
    </row>
    <row r="905" spans="1:1" s="432" customFormat="1" ht="12.2" hidden="1" customHeight="1">
      <c r="A905" s="431"/>
    </row>
    <row r="906" spans="1:1" s="432" customFormat="1" ht="12.2" hidden="1" customHeight="1">
      <c r="A906" s="431"/>
    </row>
    <row r="907" spans="1:1" s="432" customFormat="1" ht="12.2" hidden="1" customHeight="1">
      <c r="A907" s="431"/>
    </row>
    <row r="908" spans="1:1" s="432" customFormat="1" ht="12.2" hidden="1" customHeight="1">
      <c r="A908" s="431"/>
    </row>
    <row r="909" spans="1:1" s="432" customFormat="1" ht="12.2" hidden="1" customHeight="1">
      <c r="A909" s="431"/>
    </row>
    <row r="910" spans="1:1" s="432" customFormat="1" ht="12.2" hidden="1" customHeight="1">
      <c r="A910" s="431"/>
    </row>
    <row r="911" spans="1:1" s="432" customFormat="1" ht="12.2" hidden="1" customHeight="1">
      <c r="A911" s="431"/>
    </row>
    <row r="912" spans="1:1" s="432" customFormat="1" ht="12.2" hidden="1" customHeight="1">
      <c r="A912" s="431"/>
    </row>
    <row r="913" spans="1:1" s="432" customFormat="1" ht="12.2" hidden="1" customHeight="1">
      <c r="A913" s="431"/>
    </row>
    <row r="914" spans="1:1" s="432" customFormat="1" ht="12.2" hidden="1" customHeight="1">
      <c r="A914" s="431"/>
    </row>
    <row r="915" spans="1:1" s="432" customFormat="1" ht="12.2" hidden="1" customHeight="1">
      <c r="A915" s="431"/>
    </row>
    <row r="916" spans="1:1" s="432" customFormat="1" ht="12.2" hidden="1" customHeight="1">
      <c r="A916" s="431"/>
    </row>
    <row r="917" spans="1:1" s="432" customFormat="1" ht="12.2" hidden="1" customHeight="1">
      <c r="A917" s="431"/>
    </row>
    <row r="918" spans="1:1" s="432" customFormat="1" ht="12.2" hidden="1" customHeight="1">
      <c r="A918" s="431"/>
    </row>
    <row r="919" spans="1:1" s="432" customFormat="1" ht="12.2" hidden="1" customHeight="1">
      <c r="A919" s="431"/>
    </row>
    <row r="920" spans="1:1" s="432" customFormat="1" ht="12.2" hidden="1" customHeight="1">
      <c r="A920" s="431"/>
    </row>
    <row r="921" spans="1:1" s="432" customFormat="1" ht="12.2" hidden="1" customHeight="1">
      <c r="A921" s="431"/>
    </row>
    <row r="922" spans="1:1" s="432" customFormat="1" ht="12.2" hidden="1" customHeight="1">
      <c r="A922" s="431"/>
    </row>
    <row r="923" spans="1:1" s="432" customFormat="1" ht="12.2" hidden="1" customHeight="1">
      <c r="A923" s="431"/>
    </row>
    <row r="924" spans="1:1" s="432" customFormat="1" ht="12.2" hidden="1" customHeight="1">
      <c r="A924" s="431"/>
    </row>
    <row r="925" spans="1:1" s="432" customFormat="1" ht="12.2" hidden="1" customHeight="1">
      <c r="A925" s="431"/>
    </row>
    <row r="926" spans="1:1" s="432" customFormat="1" ht="12.2" hidden="1" customHeight="1">
      <c r="A926" s="431"/>
    </row>
    <row r="927" spans="1:1" s="432" customFormat="1" ht="12.2" hidden="1" customHeight="1">
      <c r="A927" s="431"/>
    </row>
    <row r="928" spans="1:1" s="432" customFormat="1" ht="12.2" hidden="1" customHeight="1">
      <c r="A928" s="431"/>
    </row>
    <row r="929" spans="1:1" s="432" customFormat="1" ht="12.2" hidden="1" customHeight="1">
      <c r="A929" s="431"/>
    </row>
    <row r="930" spans="1:1" s="432" customFormat="1" ht="12.2" hidden="1" customHeight="1">
      <c r="A930" s="431"/>
    </row>
    <row r="931" spans="1:1" s="432" customFormat="1" ht="12.2" hidden="1" customHeight="1">
      <c r="A931" s="431"/>
    </row>
    <row r="932" spans="1:1" s="432" customFormat="1" ht="12.2" hidden="1" customHeight="1">
      <c r="A932" s="431"/>
    </row>
    <row r="933" spans="1:1" s="432" customFormat="1" ht="12.2" hidden="1" customHeight="1">
      <c r="A933" s="431"/>
    </row>
    <row r="934" spans="1:1" s="432" customFormat="1" ht="12.2" hidden="1" customHeight="1">
      <c r="A934" s="431"/>
    </row>
    <row r="935" spans="1:1" s="432" customFormat="1" ht="12.2" hidden="1" customHeight="1">
      <c r="A935" s="431"/>
    </row>
    <row r="936" spans="1:1" s="432" customFormat="1" ht="12.2" hidden="1" customHeight="1">
      <c r="A936" s="431"/>
    </row>
    <row r="937" spans="1:1" s="432" customFormat="1" ht="12.2" hidden="1" customHeight="1">
      <c r="A937" s="431"/>
    </row>
    <row r="938" spans="1:1" s="432" customFormat="1" ht="12.2" hidden="1" customHeight="1">
      <c r="A938" s="431"/>
    </row>
    <row r="939" spans="1:1" s="432" customFormat="1" ht="12.2" hidden="1" customHeight="1">
      <c r="A939" s="431"/>
    </row>
    <row r="940" spans="1:1" s="432" customFormat="1" ht="12.2" hidden="1" customHeight="1">
      <c r="A940" s="431"/>
    </row>
    <row r="941" spans="1:1" s="432" customFormat="1" ht="12.2" hidden="1" customHeight="1">
      <c r="A941" s="431"/>
    </row>
    <row r="942" spans="1:1" s="432" customFormat="1" ht="12.2" hidden="1" customHeight="1">
      <c r="A942" s="431"/>
    </row>
    <row r="943" spans="1:1" s="432" customFormat="1" ht="12.2" hidden="1" customHeight="1">
      <c r="A943" s="431"/>
    </row>
    <row r="944" spans="1:1" s="432" customFormat="1" ht="12.2" hidden="1" customHeight="1">
      <c r="A944" s="431"/>
    </row>
    <row r="945" spans="1:1" s="432" customFormat="1" ht="12.2" hidden="1" customHeight="1">
      <c r="A945" s="431"/>
    </row>
    <row r="946" spans="1:1" s="432" customFormat="1" ht="12.2" hidden="1" customHeight="1">
      <c r="A946" s="431"/>
    </row>
    <row r="947" spans="1:1" s="432" customFormat="1" ht="12.2" hidden="1" customHeight="1">
      <c r="A947" s="431"/>
    </row>
    <row r="948" spans="1:1" s="432" customFormat="1" ht="12.2" hidden="1" customHeight="1">
      <c r="A948" s="431"/>
    </row>
    <row r="949" spans="1:1" s="432" customFormat="1" ht="12.2" hidden="1" customHeight="1">
      <c r="A949" s="431"/>
    </row>
    <row r="950" spans="1:1" s="432" customFormat="1" ht="12.2" hidden="1" customHeight="1">
      <c r="A950" s="431"/>
    </row>
    <row r="951" spans="1:1" s="432" customFormat="1" ht="12.2" hidden="1" customHeight="1">
      <c r="A951" s="431"/>
    </row>
    <row r="952" spans="1:1" s="432" customFormat="1" ht="12.2" hidden="1" customHeight="1">
      <c r="A952" s="431"/>
    </row>
    <row r="953" spans="1:1" s="432" customFormat="1" ht="12.2" hidden="1" customHeight="1">
      <c r="A953" s="431"/>
    </row>
    <row r="954" spans="1:1" s="432" customFormat="1" ht="12.2" hidden="1" customHeight="1">
      <c r="A954" s="431"/>
    </row>
    <row r="955" spans="1:1" s="432" customFormat="1" ht="12.2" hidden="1" customHeight="1">
      <c r="A955" s="431"/>
    </row>
    <row r="956" spans="1:1" s="432" customFormat="1" ht="12.2" hidden="1" customHeight="1">
      <c r="A956" s="431"/>
    </row>
    <row r="957" spans="1:1" s="432" customFormat="1" ht="12.2" hidden="1" customHeight="1">
      <c r="A957" s="431"/>
    </row>
    <row r="958" spans="1:1" s="432" customFormat="1" ht="12.2" hidden="1" customHeight="1">
      <c r="A958" s="431"/>
    </row>
    <row r="959" spans="1:1" s="432" customFormat="1" ht="12.2" hidden="1" customHeight="1">
      <c r="A959" s="431"/>
    </row>
    <row r="960" spans="1:1" s="432" customFormat="1" ht="12.2" hidden="1" customHeight="1">
      <c r="A960" s="431"/>
    </row>
    <row r="961" spans="1:1" s="432" customFormat="1" ht="12.2" hidden="1" customHeight="1">
      <c r="A961" s="431"/>
    </row>
    <row r="962" spans="1:1" s="432" customFormat="1" ht="12.2" hidden="1" customHeight="1">
      <c r="A962" s="431"/>
    </row>
    <row r="963" spans="1:1" s="432" customFormat="1" ht="12.2" hidden="1" customHeight="1">
      <c r="A963" s="431"/>
    </row>
    <row r="964" spans="1:1" s="432" customFormat="1" ht="12.2" hidden="1" customHeight="1">
      <c r="A964" s="431"/>
    </row>
    <row r="965" spans="1:1" s="432" customFormat="1" ht="12.2" hidden="1" customHeight="1">
      <c r="A965" s="431"/>
    </row>
    <row r="966" spans="1:1" s="432" customFormat="1" ht="12.2" hidden="1" customHeight="1">
      <c r="A966" s="431"/>
    </row>
    <row r="967" spans="1:1" s="432" customFormat="1" ht="12.2" hidden="1" customHeight="1">
      <c r="A967" s="431"/>
    </row>
    <row r="968" spans="1:1" s="432" customFormat="1" ht="12.2" hidden="1" customHeight="1">
      <c r="A968" s="431"/>
    </row>
    <row r="969" spans="1:1" s="432" customFormat="1" ht="12.2" hidden="1" customHeight="1">
      <c r="A969" s="431"/>
    </row>
    <row r="970" spans="1:1" s="432" customFormat="1" ht="12.2" hidden="1" customHeight="1">
      <c r="A970" s="431"/>
    </row>
    <row r="971" spans="1:1" s="432" customFormat="1" ht="12.2" hidden="1" customHeight="1">
      <c r="A971" s="431"/>
    </row>
    <row r="972" spans="1:1" s="432" customFormat="1" ht="12.2" hidden="1" customHeight="1">
      <c r="A972" s="431"/>
    </row>
    <row r="973" spans="1:1" s="432" customFormat="1" ht="12.2" hidden="1" customHeight="1">
      <c r="A973" s="431"/>
    </row>
    <row r="974" spans="1:1" s="432" customFormat="1" ht="12.2" hidden="1" customHeight="1">
      <c r="A974" s="431"/>
    </row>
    <row r="975" spans="1:1" s="432" customFormat="1" ht="12.2" hidden="1" customHeight="1">
      <c r="A975" s="431"/>
    </row>
    <row r="976" spans="1:1" s="432" customFormat="1" ht="12.2" hidden="1" customHeight="1">
      <c r="A976" s="431"/>
    </row>
    <row r="977" spans="1:1" s="432" customFormat="1" ht="12.2" hidden="1" customHeight="1">
      <c r="A977" s="431"/>
    </row>
    <row r="978" spans="1:1" s="432" customFormat="1" ht="12.2" hidden="1" customHeight="1">
      <c r="A978" s="431"/>
    </row>
    <row r="979" spans="1:1" s="432" customFormat="1" ht="12.2" hidden="1" customHeight="1">
      <c r="A979" s="431"/>
    </row>
    <row r="980" spans="1:1" s="432" customFormat="1" ht="12.2" hidden="1" customHeight="1">
      <c r="A980" s="431"/>
    </row>
    <row r="981" spans="1:1" s="432" customFormat="1" ht="12.2" hidden="1" customHeight="1">
      <c r="A981" s="431"/>
    </row>
    <row r="982" spans="1:1" s="432" customFormat="1" ht="12.2" hidden="1" customHeight="1">
      <c r="A982" s="431"/>
    </row>
    <row r="983" spans="1:1" s="432" customFormat="1" ht="12.2" hidden="1" customHeight="1">
      <c r="A983" s="431"/>
    </row>
    <row r="984" spans="1:1" s="432" customFormat="1" ht="12.2" hidden="1" customHeight="1">
      <c r="A984" s="431"/>
    </row>
    <row r="985" spans="1:1" s="432" customFormat="1" ht="12.2" hidden="1" customHeight="1">
      <c r="A985" s="431"/>
    </row>
    <row r="986" spans="1:1" s="432" customFormat="1" ht="12.2" hidden="1" customHeight="1">
      <c r="A986" s="431"/>
    </row>
    <row r="987" spans="1:1" s="432" customFormat="1" ht="12.2" hidden="1" customHeight="1">
      <c r="A987" s="431"/>
    </row>
    <row r="988" spans="1:1" s="432" customFormat="1" ht="12.2" hidden="1" customHeight="1">
      <c r="A988" s="431"/>
    </row>
    <row r="989" spans="1:1" s="432" customFormat="1" ht="12.2" hidden="1" customHeight="1">
      <c r="A989" s="431"/>
    </row>
    <row r="990" spans="1:1" s="432" customFormat="1" ht="12.2" hidden="1" customHeight="1">
      <c r="A990" s="431"/>
    </row>
    <row r="991" spans="1:1" s="432" customFormat="1" ht="12.2" hidden="1" customHeight="1">
      <c r="A991" s="431"/>
    </row>
    <row r="992" spans="1:1" s="432" customFormat="1" ht="12.2" hidden="1" customHeight="1">
      <c r="A992" s="431"/>
    </row>
    <row r="993" spans="1:1" s="432" customFormat="1" ht="12.2" hidden="1" customHeight="1">
      <c r="A993" s="431"/>
    </row>
    <row r="994" spans="1:1" s="432" customFormat="1" ht="12.2" hidden="1" customHeight="1">
      <c r="A994" s="431"/>
    </row>
    <row r="995" spans="1:1" s="432" customFormat="1" ht="12.2" hidden="1" customHeight="1">
      <c r="A995" s="431"/>
    </row>
    <row r="996" spans="1:1" s="432" customFormat="1" ht="12.2" hidden="1" customHeight="1">
      <c r="A996" s="431"/>
    </row>
    <row r="997" spans="1:1" s="432" customFormat="1" ht="12.2" hidden="1" customHeight="1">
      <c r="A997" s="431"/>
    </row>
    <row r="998" spans="1:1" s="432" customFormat="1" ht="12.2" hidden="1" customHeight="1">
      <c r="A998" s="431"/>
    </row>
    <row r="999" spans="1:1" s="432" customFormat="1" ht="12.2" hidden="1" customHeight="1">
      <c r="A999" s="431"/>
    </row>
    <row r="1000" spans="1:1" s="432" customFormat="1" ht="12.2" hidden="1" customHeight="1">
      <c r="A1000" s="431"/>
    </row>
    <row r="1001" spans="1:1" s="432" customFormat="1" ht="12.2" hidden="1" customHeight="1">
      <c r="A1001" s="431"/>
    </row>
    <row r="1002" spans="1:1" s="432" customFormat="1" ht="12.2" hidden="1" customHeight="1">
      <c r="A1002" s="431"/>
    </row>
    <row r="1003" spans="1:1" s="432" customFormat="1" ht="12.2" hidden="1" customHeight="1">
      <c r="A1003" s="431"/>
    </row>
    <row r="1004" spans="1:1" s="432" customFormat="1" ht="12.2" hidden="1" customHeight="1">
      <c r="A1004" s="431"/>
    </row>
    <row r="1005" spans="1:1" s="432" customFormat="1" ht="12.2" hidden="1" customHeight="1">
      <c r="A1005" s="431"/>
    </row>
    <row r="1006" spans="1:1" s="432" customFormat="1" ht="12.2" hidden="1" customHeight="1">
      <c r="A1006" s="431"/>
    </row>
    <row r="1007" spans="1:1" s="432" customFormat="1" ht="12.2" hidden="1" customHeight="1">
      <c r="A1007" s="431"/>
    </row>
    <row r="1008" spans="1:1" s="432" customFormat="1" ht="12.2" hidden="1" customHeight="1">
      <c r="A1008" s="431"/>
    </row>
    <row r="1009" spans="1:1" s="432" customFormat="1" ht="12.2" hidden="1" customHeight="1">
      <c r="A1009" s="431"/>
    </row>
    <row r="1010" spans="1:1" s="432" customFormat="1" ht="12.2" hidden="1" customHeight="1">
      <c r="A1010" s="431"/>
    </row>
    <row r="1011" spans="1:1" s="432" customFormat="1" ht="12.2" hidden="1" customHeight="1">
      <c r="A1011" s="431"/>
    </row>
    <row r="1012" spans="1:1" s="432" customFormat="1" ht="12.2" hidden="1" customHeight="1">
      <c r="A1012" s="431"/>
    </row>
    <row r="1013" spans="1:1" s="432" customFormat="1" ht="12.2" hidden="1" customHeight="1">
      <c r="A1013" s="431"/>
    </row>
    <row r="1014" spans="1:1" s="432" customFormat="1" ht="12.2" hidden="1" customHeight="1">
      <c r="A1014" s="431"/>
    </row>
    <row r="1015" spans="1:1" s="432" customFormat="1" ht="12.2" hidden="1" customHeight="1">
      <c r="A1015" s="431"/>
    </row>
    <row r="1016" spans="1:1" s="432" customFormat="1" ht="12.2" hidden="1" customHeight="1">
      <c r="A1016" s="431"/>
    </row>
    <row r="1017" spans="1:1" s="432" customFormat="1" ht="12.2" hidden="1" customHeight="1">
      <c r="A1017" s="431"/>
    </row>
    <row r="1018" spans="1:1" s="432" customFormat="1" ht="12.2" hidden="1" customHeight="1">
      <c r="A1018" s="431"/>
    </row>
    <row r="1019" spans="1:1" s="432" customFormat="1" ht="12.2" hidden="1" customHeight="1">
      <c r="A1019" s="431"/>
    </row>
    <row r="1020" spans="1:1" s="432" customFormat="1" ht="12.2" hidden="1" customHeight="1">
      <c r="A1020" s="431"/>
    </row>
    <row r="1021" spans="1:1" s="432" customFormat="1" ht="12.2" hidden="1" customHeight="1">
      <c r="A1021" s="431"/>
    </row>
    <row r="1022" spans="1:1" s="432" customFormat="1" ht="12.2" hidden="1" customHeight="1">
      <c r="A1022" s="431"/>
    </row>
    <row r="1023" spans="1:1" s="432" customFormat="1" ht="12.2" hidden="1" customHeight="1">
      <c r="A1023" s="431"/>
    </row>
    <row r="1024" spans="1:1" s="432" customFormat="1" ht="12.2" hidden="1" customHeight="1">
      <c r="A1024" s="431"/>
    </row>
    <row r="1025" spans="1:1" s="432" customFormat="1" ht="12.2" hidden="1" customHeight="1">
      <c r="A1025" s="431"/>
    </row>
    <row r="1026" spans="1:1" s="432" customFormat="1" ht="12.2" hidden="1" customHeight="1">
      <c r="A1026" s="431"/>
    </row>
    <row r="1027" spans="1:1" s="432" customFormat="1" ht="12.2" hidden="1" customHeight="1">
      <c r="A1027" s="431"/>
    </row>
    <row r="1028" spans="1:1" s="432" customFormat="1" ht="12.2" hidden="1" customHeight="1">
      <c r="A1028" s="431"/>
    </row>
    <row r="1029" spans="1:1" s="432" customFormat="1" ht="12.2" hidden="1" customHeight="1">
      <c r="A1029" s="431"/>
    </row>
    <row r="1030" spans="1:1" s="432" customFormat="1" ht="12.2" hidden="1" customHeight="1">
      <c r="A1030" s="431"/>
    </row>
    <row r="1031" spans="1:1" s="432" customFormat="1" ht="12.2" hidden="1" customHeight="1">
      <c r="A1031" s="431"/>
    </row>
    <row r="1032" spans="1:1" s="432" customFormat="1" ht="12.2" hidden="1" customHeight="1">
      <c r="A1032" s="431"/>
    </row>
    <row r="1033" spans="1:1" s="432" customFormat="1" ht="12.2" hidden="1" customHeight="1">
      <c r="A1033" s="431"/>
    </row>
    <row r="1034" spans="1:1" s="432" customFormat="1" ht="12.2" hidden="1" customHeight="1">
      <c r="A1034" s="431"/>
    </row>
    <row r="1035" spans="1:1" s="432" customFormat="1" ht="12.2" hidden="1" customHeight="1">
      <c r="A1035" s="431"/>
    </row>
    <row r="1036" spans="1:1" s="432" customFormat="1" ht="12.2" hidden="1" customHeight="1">
      <c r="A1036" s="431"/>
    </row>
    <row r="1037" spans="1:1" s="432" customFormat="1" ht="12.2" hidden="1" customHeight="1">
      <c r="A1037" s="431"/>
    </row>
    <row r="1038" spans="1:1" s="432" customFormat="1" ht="12.2" hidden="1" customHeight="1">
      <c r="A1038" s="431"/>
    </row>
    <row r="1039" spans="1:1" s="432" customFormat="1" ht="12.2" hidden="1" customHeight="1">
      <c r="A1039" s="431"/>
    </row>
    <row r="1040" spans="1:1" s="432" customFormat="1" ht="12.2" hidden="1" customHeight="1">
      <c r="A1040" s="431"/>
    </row>
    <row r="1041" spans="1:1" s="432" customFormat="1" ht="12.2" hidden="1" customHeight="1">
      <c r="A1041" s="431"/>
    </row>
    <row r="1042" spans="1:1" s="432" customFormat="1" ht="12.2" hidden="1" customHeight="1">
      <c r="A1042" s="431"/>
    </row>
    <row r="1043" spans="1:1" s="432" customFormat="1" ht="12.2" hidden="1" customHeight="1">
      <c r="A1043" s="431"/>
    </row>
    <row r="1044" spans="1:1" s="432" customFormat="1" ht="12.2" hidden="1" customHeight="1">
      <c r="A1044" s="431"/>
    </row>
    <row r="1045" spans="1:1" s="432" customFormat="1" ht="12.2" hidden="1" customHeight="1">
      <c r="A1045" s="431"/>
    </row>
    <row r="1046" spans="1:1" s="432" customFormat="1" ht="12.2" hidden="1" customHeight="1">
      <c r="A1046" s="431"/>
    </row>
    <row r="1047" spans="1:1" s="432" customFormat="1" ht="12.2" hidden="1" customHeight="1">
      <c r="A1047" s="431"/>
    </row>
    <row r="1048" spans="1:1" s="432" customFormat="1" ht="12.2" hidden="1" customHeight="1">
      <c r="A1048" s="431"/>
    </row>
    <row r="1049" spans="1:1" s="432" customFormat="1" ht="12.2" hidden="1" customHeight="1">
      <c r="A1049" s="431"/>
    </row>
    <row r="1050" spans="1:1" s="432" customFormat="1" ht="12.2" hidden="1" customHeight="1">
      <c r="A1050" s="431"/>
    </row>
    <row r="1051" spans="1:1" s="432" customFormat="1" ht="12.2" hidden="1" customHeight="1">
      <c r="A1051" s="431"/>
    </row>
    <row r="1052" spans="1:1" s="432" customFormat="1" ht="12.2" hidden="1" customHeight="1">
      <c r="A1052" s="431"/>
    </row>
    <row r="1053" spans="1:1" s="432" customFormat="1" ht="12.2" hidden="1" customHeight="1">
      <c r="A1053" s="431"/>
    </row>
    <row r="1054" spans="1:1" s="432" customFormat="1" ht="12.2" hidden="1" customHeight="1">
      <c r="A1054" s="431"/>
    </row>
    <row r="1055" spans="1:1" s="432" customFormat="1" ht="12.2" hidden="1" customHeight="1">
      <c r="A1055" s="431"/>
    </row>
    <row r="1056" spans="1:1" s="432" customFormat="1" ht="12.2" hidden="1" customHeight="1">
      <c r="A1056" s="431"/>
    </row>
    <row r="1057" spans="1:1" s="432" customFormat="1" ht="12.2" hidden="1" customHeight="1">
      <c r="A1057" s="431"/>
    </row>
    <row r="1058" spans="1:1" s="432" customFormat="1" ht="12.2" hidden="1" customHeight="1">
      <c r="A1058" s="431"/>
    </row>
    <row r="1059" spans="1:1" s="432" customFormat="1" ht="12.2" hidden="1" customHeight="1">
      <c r="A1059" s="431"/>
    </row>
    <row r="1060" spans="1:1" s="432" customFormat="1" ht="12.2" hidden="1" customHeight="1">
      <c r="A1060" s="431"/>
    </row>
    <row r="1061" spans="1:1" s="432" customFormat="1" ht="12.2" hidden="1" customHeight="1">
      <c r="A1061" s="431"/>
    </row>
    <row r="1062" spans="1:1" s="432" customFormat="1" ht="12.2" hidden="1" customHeight="1">
      <c r="A1062" s="431"/>
    </row>
    <row r="1063" spans="1:1" s="432" customFormat="1" ht="12.2" hidden="1" customHeight="1">
      <c r="A1063" s="431"/>
    </row>
    <row r="1064" spans="1:1" s="432" customFormat="1" ht="12.2" hidden="1" customHeight="1">
      <c r="A1064" s="431"/>
    </row>
    <row r="1065" spans="1:1" s="432" customFormat="1" ht="12.2" hidden="1" customHeight="1">
      <c r="A1065" s="431"/>
    </row>
    <row r="1066" spans="1:1" s="432" customFormat="1" ht="12.2" hidden="1" customHeight="1">
      <c r="A1066" s="431"/>
    </row>
    <row r="1067" spans="1:1" s="432" customFormat="1" ht="12.2" hidden="1" customHeight="1">
      <c r="A1067" s="431"/>
    </row>
    <row r="1068" spans="1:1" s="432" customFormat="1" ht="12.2" hidden="1" customHeight="1">
      <c r="A1068" s="431"/>
    </row>
    <row r="1069" spans="1:1" s="432" customFormat="1" ht="12.2" hidden="1" customHeight="1">
      <c r="A1069" s="431"/>
    </row>
    <row r="1070" spans="1:1" s="432" customFormat="1" ht="12.2" hidden="1" customHeight="1">
      <c r="A1070" s="431"/>
    </row>
    <row r="1071" spans="1:1" s="432" customFormat="1" ht="12.2" hidden="1" customHeight="1">
      <c r="A1071" s="431"/>
    </row>
    <row r="1072" spans="1:1" s="432" customFormat="1" ht="12.2" hidden="1" customHeight="1">
      <c r="A1072" s="431"/>
    </row>
    <row r="1073" spans="1:1" s="432" customFormat="1" ht="12.2" hidden="1" customHeight="1">
      <c r="A1073" s="431"/>
    </row>
    <row r="1074" spans="1:1" s="432" customFormat="1" ht="12.2" hidden="1" customHeight="1">
      <c r="A1074" s="431"/>
    </row>
    <row r="1075" spans="1:1" s="432" customFormat="1" ht="12.2" hidden="1" customHeight="1">
      <c r="A1075" s="431"/>
    </row>
    <row r="1076" spans="1:1" s="432" customFormat="1" ht="12.2" hidden="1" customHeight="1">
      <c r="A1076" s="431"/>
    </row>
    <row r="1077" spans="1:1" s="432" customFormat="1" ht="12.2" hidden="1" customHeight="1">
      <c r="A1077" s="431"/>
    </row>
    <row r="1078" spans="1:1" s="432" customFormat="1" ht="12.2" hidden="1" customHeight="1">
      <c r="A1078" s="431"/>
    </row>
    <row r="1079" spans="1:1" s="432" customFormat="1" ht="12.2" hidden="1" customHeight="1">
      <c r="A1079" s="431"/>
    </row>
    <row r="1080" spans="1:1" s="432" customFormat="1" ht="12.2" hidden="1" customHeight="1">
      <c r="A1080" s="431"/>
    </row>
    <row r="1081" spans="1:1" s="432" customFormat="1" ht="12.2" hidden="1" customHeight="1">
      <c r="A1081" s="431"/>
    </row>
    <row r="1082" spans="1:1" s="432" customFormat="1" ht="12.2" hidden="1" customHeight="1">
      <c r="A1082" s="431"/>
    </row>
    <row r="1083" spans="1:1" s="432" customFormat="1" ht="12.2" hidden="1" customHeight="1">
      <c r="A1083" s="431"/>
    </row>
    <row r="1084" spans="1:1" s="432" customFormat="1" ht="12.2" hidden="1" customHeight="1">
      <c r="A1084" s="431"/>
    </row>
    <row r="1085" spans="1:1" s="432" customFormat="1" ht="12.2" hidden="1" customHeight="1">
      <c r="A1085" s="431"/>
    </row>
    <row r="1086" spans="1:1" s="432" customFormat="1" ht="12.2" hidden="1" customHeight="1">
      <c r="A1086" s="431"/>
    </row>
    <row r="1087" spans="1:1" s="432" customFormat="1" ht="12.2" hidden="1" customHeight="1">
      <c r="A1087" s="431"/>
    </row>
    <row r="1088" spans="1:1" s="432" customFormat="1" ht="12.2" hidden="1" customHeight="1">
      <c r="A1088" s="431"/>
    </row>
    <row r="1089" spans="1:1" s="432" customFormat="1" ht="12.2" hidden="1" customHeight="1">
      <c r="A1089" s="431"/>
    </row>
    <row r="1090" spans="1:1" s="432" customFormat="1" ht="12.2" hidden="1" customHeight="1">
      <c r="A1090" s="431"/>
    </row>
    <row r="1091" spans="1:1" s="432" customFormat="1" ht="12.2" hidden="1" customHeight="1">
      <c r="A1091" s="431"/>
    </row>
    <row r="1092" spans="1:1" s="432" customFormat="1" ht="12.2" hidden="1" customHeight="1">
      <c r="A1092" s="431"/>
    </row>
    <row r="1093" spans="1:1" s="432" customFormat="1" ht="12.2" hidden="1" customHeight="1">
      <c r="A1093" s="431"/>
    </row>
    <row r="1094" spans="1:1" s="432" customFormat="1" ht="12.2" hidden="1" customHeight="1">
      <c r="A1094" s="431"/>
    </row>
    <row r="1095" spans="1:1" s="432" customFormat="1" ht="12.2" hidden="1" customHeight="1">
      <c r="A1095" s="431"/>
    </row>
    <row r="1096" spans="1:1" s="432" customFormat="1" ht="12.2" hidden="1" customHeight="1">
      <c r="A1096" s="431"/>
    </row>
    <row r="1097" spans="1:1" s="432" customFormat="1" ht="12.2" hidden="1" customHeight="1">
      <c r="A1097" s="431"/>
    </row>
    <row r="1098" spans="1:1" s="432" customFormat="1" ht="12.2" hidden="1" customHeight="1">
      <c r="A1098" s="431"/>
    </row>
    <row r="1099" spans="1:1" s="432" customFormat="1" ht="12.2" hidden="1" customHeight="1">
      <c r="A1099" s="431"/>
    </row>
    <row r="1100" spans="1:1" s="432" customFormat="1" ht="12.2" hidden="1" customHeight="1">
      <c r="A1100" s="431"/>
    </row>
    <row r="1101" spans="1:1" s="432" customFormat="1" ht="12.2" hidden="1" customHeight="1">
      <c r="A1101" s="431"/>
    </row>
    <row r="1102" spans="1:1" s="432" customFormat="1" ht="12.2" hidden="1" customHeight="1">
      <c r="A1102" s="431"/>
    </row>
    <row r="1103" spans="1:1" s="432" customFormat="1" ht="12.2" hidden="1" customHeight="1">
      <c r="A1103" s="431"/>
    </row>
    <row r="1104" spans="1:1" s="432" customFormat="1" ht="12.2" hidden="1" customHeight="1">
      <c r="A1104" s="431"/>
    </row>
    <row r="1105" spans="1:1" s="432" customFormat="1" ht="12.2" hidden="1" customHeight="1">
      <c r="A1105" s="431"/>
    </row>
    <row r="1106" spans="1:1" s="432" customFormat="1" ht="12.2" hidden="1" customHeight="1">
      <c r="A1106" s="431"/>
    </row>
    <row r="1107" spans="1:1" s="432" customFormat="1" ht="12.2" hidden="1" customHeight="1">
      <c r="A1107" s="431"/>
    </row>
    <row r="1108" spans="1:1" s="432" customFormat="1" ht="12.2" hidden="1" customHeight="1">
      <c r="A1108" s="431"/>
    </row>
    <row r="1109" spans="1:1" s="432" customFormat="1" ht="12.2" hidden="1" customHeight="1">
      <c r="A1109" s="431"/>
    </row>
    <row r="1110" spans="1:1" s="432" customFormat="1" ht="12.2" hidden="1" customHeight="1">
      <c r="A1110" s="431"/>
    </row>
    <row r="1111" spans="1:1" s="432" customFormat="1" ht="12.2" hidden="1" customHeight="1">
      <c r="A1111" s="431"/>
    </row>
    <row r="1112" spans="1:1" s="432" customFormat="1" ht="12.2" hidden="1" customHeight="1">
      <c r="A1112" s="431"/>
    </row>
    <row r="1113" spans="1:1" s="432" customFormat="1" ht="12.2" hidden="1" customHeight="1">
      <c r="A1113" s="431"/>
    </row>
    <row r="1114" spans="1:1" s="432" customFormat="1" ht="12.2" hidden="1" customHeight="1">
      <c r="A1114" s="431"/>
    </row>
    <row r="1115" spans="1:1" s="432" customFormat="1" ht="12.2" hidden="1" customHeight="1">
      <c r="A1115" s="431"/>
    </row>
    <row r="1116" spans="1:1" s="432" customFormat="1" ht="12.2" hidden="1" customHeight="1">
      <c r="A1116" s="431"/>
    </row>
    <row r="1117" spans="1:1" s="432" customFormat="1" ht="12.2" hidden="1" customHeight="1">
      <c r="A1117" s="431"/>
    </row>
    <row r="1118" spans="1:1" s="432" customFormat="1" ht="12.2" hidden="1" customHeight="1">
      <c r="A1118" s="431"/>
    </row>
    <row r="1119" spans="1:1" s="432" customFormat="1" ht="12.2" hidden="1" customHeight="1">
      <c r="A1119" s="431"/>
    </row>
    <row r="1120" spans="1:1" s="432" customFormat="1" ht="12.2" hidden="1" customHeight="1">
      <c r="A1120" s="431"/>
    </row>
    <row r="1121" spans="1:1" s="432" customFormat="1" ht="12.2" hidden="1" customHeight="1">
      <c r="A1121" s="431"/>
    </row>
    <row r="1122" spans="1:1" s="432" customFormat="1" ht="12.2" hidden="1" customHeight="1">
      <c r="A1122" s="431"/>
    </row>
    <row r="1123" spans="1:1" s="432" customFormat="1" ht="12.2" hidden="1" customHeight="1">
      <c r="A1123" s="431"/>
    </row>
    <row r="1124" spans="1:1" s="432" customFormat="1" ht="12.2" hidden="1" customHeight="1">
      <c r="A1124" s="431"/>
    </row>
    <row r="1125" spans="1:1" s="432" customFormat="1" ht="12.2" hidden="1" customHeight="1">
      <c r="A1125" s="431"/>
    </row>
    <row r="1126" spans="1:1" s="432" customFormat="1" ht="12.2" hidden="1" customHeight="1">
      <c r="A1126" s="431"/>
    </row>
    <row r="1127" spans="1:1" s="432" customFormat="1" ht="12.2" hidden="1" customHeight="1">
      <c r="A1127" s="431"/>
    </row>
    <row r="1128" spans="1:1" s="432" customFormat="1" ht="12.2" hidden="1" customHeight="1">
      <c r="A1128" s="431"/>
    </row>
    <row r="1129" spans="1:1" s="432" customFormat="1" ht="12.2" hidden="1" customHeight="1">
      <c r="A1129" s="431"/>
    </row>
    <row r="1130" spans="1:1" s="432" customFormat="1" ht="12.2" hidden="1" customHeight="1">
      <c r="A1130" s="431"/>
    </row>
    <row r="1131" spans="1:1" s="432" customFormat="1" ht="12.2" hidden="1" customHeight="1">
      <c r="A1131" s="431"/>
    </row>
    <row r="1132" spans="1:1" s="432" customFormat="1" ht="12.2" hidden="1" customHeight="1">
      <c r="A1132" s="431"/>
    </row>
    <row r="1133" spans="1:1" s="432" customFormat="1" ht="12.2" hidden="1" customHeight="1">
      <c r="A1133" s="431"/>
    </row>
    <row r="1134" spans="1:1" s="432" customFormat="1" ht="12.2" hidden="1" customHeight="1">
      <c r="A1134" s="431"/>
    </row>
    <row r="1135" spans="1:1" s="432" customFormat="1" ht="12.2" hidden="1" customHeight="1">
      <c r="A1135" s="431"/>
    </row>
    <row r="1136" spans="1:1" s="432" customFormat="1" ht="12.2" hidden="1" customHeight="1">
      <c r="A1136" s="431"/>
    </row>
    <row r="1137" spans="1:1" s="432" customFormat="1" ht="12.2" hidden="1" customHeight="1">
      <c r="A1137" s="431"/>
    </row>
    <row r="1138" spans="1:1" s="432" customFormat="1" ht="12.2" hidden="1" customHeight="1">
      <c r="A1138" s="431"/>
    </row>
    <row r="1139" spans="1:1" s="432" customFormat="1" ht="12.2" hidden="1" customHeight="1">
      <c r="A1139" s="431"/>
    </row>
    <row r="1140" spans="1:1" s="432" customFormat="1" ht="12.2" hidden="1" customHeight="1">
      <c r="A1140" s="431"/>
    </row>
    <row r="1141" spans="1:1" s="432" customFormat="1" ht="12.2" hidden="1" customHeight="1">
      <c r="A1141" s="431"/>
    </row>
    <row r="1142" spans="1:1" s="432" customFormat="1" ht="12.2" hidden="1" customHeight="1">
      <c r="A1142" s="431"/>
    </row>
    <row r="1143" spans="1:1" s="432" customFormat="1" ht="12.2" hidden="1" customHeight="1">
      <c r="A1143" s="431"/>
    </row>
    <row r="1144" spans="1:1" s="432" customFormat="1" ht="12.2" hidden="1" customHeight="1">
      <c r="A1144" s="431"/>
    </row>
    <row r="1145" spans="1:1" s="432" customFormat="1" ht="12.2" hidden="1" customHeight="1">
      <c r="A1145" s="431"/>
    </row>
    <row r="1146" spans="1:1" s="432" customFormat="1" ht="12.2" hidden="1" customHeight="1">
      <c r="A1146" s="431"/>
    </row>
    <row r="1147" spans="1:1" s="432" customFormat="1" ht="12.2" hidden="1" customHeight="1">
      <c r="A1147" s="431"/>
    </row>
    <row r="1148" spans="1:1" s="432" customFormat="1" ht="12.2" hidden="1" customHeight="1">
      <c r="A1148" s="431"/>
    </row>
    <row r="1149" spans="1:1" s="432" customFormat="1" ht="12.2" hidden="1" customHeight="1">
      <c r="A1149" s="431"/>
    </row>
    <row r="1150" spans="1:1" s="432" customFormat="1" ht="12.2" hidden="1" customHeight="1">
      <c r="A1150" s="431"/>
    </row>
    <row r="1151" spans="1:1" s="432" customFormat="1" ht="12.2" hidden="1" customHeight="1">
      <c r="A1151" s="431"/>
    </row>
    <row r="1152" spans="1:1" s="432" customFormat="1" ht="12.2" hidden="1" customHeight="1">
      <c r="A1152" s="431"/>
    </row>
    <row r="1153" spans="1:1" s="432" customFormat="1" ht="12.2" hidden="1" customHeight="1">
      <c r="A1153" s="431"/>
    </row>
    <row r="1154" spans="1:1" s="432" customFormat="1" ht="12.2" hidden="1" customHeight="1">
      <c r="A1154" s="431"/>
    </row>
    <row r="1155" spans="1:1" s="432" customFormat="1" ht="12.2" hidden="1" customHeight="1">
      <c r="A1155" s="431"/>
    </row>
    <row r="1156" spans="1:1" s="432" customFormat="1" ht="12.2" hidden="1" customHeight="1">
      <c r="A1156" s="431"/>
    </row>
    <row r="1157" spans="1:1" s="432" customFormat="1" ht="12.2" hidden="1" customHeight="1">
      <c r="A1157" s="431"/>
    </row>
    <row r="1158" spans="1:1" s="432" customFormat="1" ht="12.2" hidden="1" customHeight="1">
      <c r="A1158" s="431"/>
    </row>
    <row r="1159" spans="1:1" s="432" customFormat="1" ht="12.2" hidden="1" customHeight="1">
      <c r="A1159" s="431"/>
    </row>
    <row r="1160" spans="1:1" s="432" customFormat="1" ht="12.2" hidden="1" customHeight="1">
      <c r="A1160" s="431"/>
    </row>
    <row r="1161" spans="1:1" s="432" customFormat="1" ht="12.2" hidden="1" customHeight="1">
      <c r="A1161" s="431"/>
    </row>
    <row r="1162" spans="1:1" s="432" customFormat="1" ht="12.2" hidden="1" customHeight="1">
      <c r="A1162" s="431"/>
    </row>
    <row r="1163" spans="1:1" s="432" customFormat="1" ht="12.2" hidden="1" customHeight="1">
      <c r="A1163" s="431"/>
    </row>
    <row r="1164" spans="1:1" s="432" customFormat="1" ht="12.2" hidden="1" customHeight="1">
      <c r="A1164" s="431"/>
    </row>
    <row r="1165" spans="1:1" s="432" customFormat="1" ht="12.2" hidden="1" customHeight="1">
      <c r="A1165" s="431"/>
    </row>
    <row r="1166" spans="1:1" s="432" customFormat="1" ht="12.2" hidden="1" customHeight="1">
      <c r="A1166" s="431"/>
    </row>
    <row r="1167" spans="1:1" s="432" customFormat="1" ht="12.2" hidden="1" customHeight="1">
      <c r="A1167" s="431"/>
    </row>
    <row r="1168" spans="1:1" s="432" customFormat="1" ht="12.2" hidden="1" customHeight="1">
      <c r="A1168" s="431"/>
    </row>
    <row r="1169" spans="1:1" s="432" customFormat="1" ht="12.2" hidden="1" customHeight="1">
      <c r="A1169" s="431"/>
    </row>
    <row r="1170" spans="1:1" s="432" customFormat="1" ht="12.2" hidden="1" customHeight="1">
      <c r="A1170" s="431"/>
    </row>
    <row r="1171" spans="1:1" s="432" customFormat="1" ht="12.2" hidden="1" customHeight="1">
      <c r="A1171" s="431"/>
    </row>
    <row r="1172" spans="1:1" s="432" customFormat="1" ht="12.2" hidden="1" customHeight="1">
      <c r="A1172" s="431"/>
    </row>
    <row r="1173" spans="1:1" s="432" customFormat="1" ht="12.2" hidden="1" customHeight="1">
      <c r="A1173" s="431"/>
    </row>
    <row r="1174" spans="1:1" s="432" customFormat="1" ht="12.2" hidden="1" customHeight="1">
      <c r="A1174" s="431"/>
    </row>
    <row r="1175" spans="1:1" s="432" customFormat="1" ht="12.2" hidden="1" customHeight="1">
      <c r="A1175" s="431"/>
    </row>
    <row r="1176" spans="1:1" s="432" customFormat="1" ht="12.2" hidden="1" customHeight="1">
      <c r="A1176" s="431"/>
    </row>
    <row r="1177" spans="1:1" s="432" customFormat="1" ht="12.2" hidden="1" customHeight="1">
      <c r="A1177" s="431"/>
    </row>
    <row r="1178" spans="1:1" s="432" customFormat="1" ht="12.2" hidden="1" customHeight="1">
      <c r="A1178" s="431"/>
    </row>
    <row r="1179" spans="1:1" s="432" customFormat="1" ht="12.2" hidden="1" customHeight="1">
      <c r="A1179" s="431"/>
    </row>
    <row r="1180" spans="1:1" s="432" customFormat="1" ht="12.2" hidden="1" customHeight="1">
      <c r="A1180" s="431"/>
    </row>
    <row r="1181" spans="1:1" s="432" customFormat="1" ht="12.2" hidden="1" customHeight="1">
      <c r="A1181" s="431"/>
    </row>
    <row r="1182" spans="1:1" s="432" customFormat="1" ht="12.2" hidden="1" customHeight="1">
      <c r="A1182" s="431"/>
    </row>
    <row r="1183" spans="1:1" s="432" customFormat="1" ht="12.2" hidden="1" customHeight="1">
      <c r="A1183" s="431"/>
    </row>
    <row r="1184" spans="1:1" s="432" customFormat="1" ht="12.2" hidden="1" customHeight="1">
      <c r="A1184" s="431"/>
    </row>
    <row r="1185" spans="1:1" s="432" customFormat="1" ht="12.2" hidden="1" customHeight="1">
      <c r="A1185" s="431"/>
    </row>
    <row r="1186" spans="1:1" s="432" customFormat="1" ht="12.2" hidden="1" customHeight="1">
      <c r="A1186" s="431"/>
    </row>
    <row r="1187" spans="1:1" s="432" customFormat="1" ht="12.2" hidden="1" customHeight="1">
      <c r="A1187" s="431"/>
    </row>
    <row r="1188" spans="1:1" s="432" customFormat="1" ht="12.2" hidden="1" customHeight="1">
      <c r="A1188" s="431"/>
    </row>
    <row r="1189" spans="1:1" s="432" customFormat="1" ht="12.2" hidden="1" customHeight="1">
      <c r="A1189" s="431"/>
    </row>
    <row r="1190" spans="1:1" s="432" customFormat="1" ht="12.2" hidden="1" customHeight="1">
      <c r="A1190" s="431"/>
    </row>
    <row r="1191" spans="1:1" s="432" customFormat="1" ht="12.2" hidden="1" customHeight="1">
      <c r="A1191" s="431"/>
    </row>
    <row r="1192" spans="1:1" s="432" customFormat="1" ht="12.2" hidden="1" customHeight="1">
      <c r="A1192" s="431"/>
    </row>
    <row r="1193" spans="1:1" s="432" customFormat="1" ht="12.2" hidden="1" customHeight="1">
      <c r="A1193" s="431"/>
    </row>
    <row r="1194" spans="1:1" s="432" customFormat="1" ht="12.2" hidden="1" customHeight="1">
      <c r="A1194" s="431"/>
    </row>
    <row r="1195" spans="1:1" s="432" customFormat="1" ht="12.2" hidden="1" customHeight="1">
      <c r="A1195" s="431"/>
    </row>
    <row r="1196" spans="1:1" s="432" customFormat="1" ht="12.2" hidden="1" customHeight="1">
      <c r="A1196" s="431"/>
    </row>
    <row r="1197" spans="1:1" s="432" customFormat="1" ht="12.2" hidden="1" customHeight="1">
      <c r="A1197" s="431"/>
    </row>
    <row r="1198" spans="1:1" s="432" customFormat="1" ht="12.2" hidden="1" customHeight="1">
      <c r="A1198" s="431"/>
    </row>
    <row r="1199" spans="1:1" s="432" customFormat="1" ht="12.2" hidden="1" customHeight="1">
      <c r="A1199" s="431"/>
    </row>
    <row r="1200" spans="1:1" s="432" customFormat="1" ht="12.2" hidden="1" customHeight="1">
      <c r="A1200" s="431"/>
    </row>
    <row r="1201" spans="1:1" s="432" customFormat="1" ht="12.2" hidden="1" customHeight="1">
      <c r="A1201" s="431"/>
    </row>
    <row r="1202" spans="1:1" s="432" customFormat="1" ht="12.2" hidden="1" customHeight="1">
      <c r="A1202" s="431"/>
    </row>
    <row r="1203" spans="1:1" s="432" customFormat="1" ht="12.2" hidden="1" customHeight="1">
      <c r="A1203" s="431"/>
    </row>
    <row r="1204" spans="1:1" s="432" customFormat="1" ht="12.2" hidden="1" customHeight="1">
      <c r="A1204" s="431"/>
    </row>
    <row r="1205" spans="1:1" s="432" customFormat="1" ht="12.2" hidden="1" customHeight="1">
      <c r="A1205" s="431"/>
    </row>
    <row r="1206" spans="1:1" s="432" customFormat="1" ht="12.2" hidden="1" customHeight="1">
      <c r="A1206" s="431"/>
    </row>
    <row r="1207" spans="1:1" s="432" customFormat="1" ht="12.2" hidden="1" customHeight="1">
      <c r="A1207" s="431"/>
    </row>
    <row r="1208" spans="1:1" s="432" customFormat="1" ht="12.2" hidden="1" customHeight="1">
      <c r="A1208" s="431"/>
    </row>
    <row r="1209" spans="1:1" s="432" customFormat="1" ht="12.2" hidden="1" customHeight="1">
      <c r="A1209" s="431"/>
    </row>
    <row r="1210" spans="1:1" s="432" customFormat="1" ht="12.2" hidden="1" customHeight="1">
      <c r="A1210" s="431"/>
    </row>
    <row r="1211" spans="1:1" s="432" customFormat="1" ht="12.2" hidden="1" customHeight="1">
      <c r="A1211" s="431"/>
    </row>
    <row r="1212" spans="1:1" s="432" customFormat="1" ht="12.2" hidden="1" customHeight="1">
      <c r="A1212" s="431"/>
    </row>
    <row r="1213" spans="1:1" s="432" customFormat="1" ht="12.2" hidden="1" customHeight="1">
      <c r="A1213" s="431"/>
    </row>
    <row r="1214" spans="1:1" s="432" customFormat="1" ht="12.2" hidden="1" customHeight="1">
      <c r="A1214" s="431"/>
    </row>
    <row r="1215" spans="1:1" s="432" customFormat="1" ht="12.2" hidden="1" customHeight="1">
      <c r="A1215" s="431"/>
    </row>
    <row r="1216" spans="1:1" s="432" customFormat="1" ht="12.2" hidden="1" customHeight="1">
      <c r="A1216" s="431"/>
    </row>
    <row r="1217" spans="1:1" s="432" customFormat="1" ht="12.2" hidden="1" customHeight="1">
      <c r="A1217" s="431"/>
    </row>
    <row r="1218" spans="1:1" s="432" customFormat="1" ht="12.2" hidden="1" customHeight="1">
      <c r="A1218" s="431"/>
    </row>
    <row r="1219" spans="1:1" s="432" customFormat="1" ht="12.2" hidden="1" customHeight="1">
      <c r="A1219" s="431"/>
    </row>
    <row r="1220" spans="1:1" s="432" customFormat="1" ht="12.2" hidden="1" customHeight="1">
      <c r="A1220" s="431"/>
    </row>
    <row r="1221" spans="1:1" s="432" customFormat="1" ht="12.2" hidden="1" customHeight="1">
      <c r="A1221" s="431"/>
    </row>
    <row r="1222" spans="1:1" s="432" customFormat="1" ht="12.2" hidden="1" customHeight="1">
      <c r="A1222" s="431"/>
    </row>
    <row r="1223" spans="1:1" s="432" customFormat="1" ht="12.2" hidden="1" customHeight="1">
      <c r="A1223" s="431"/>
    </row>
    <row r="1224" spans="1:1" s="432" customFormat="1" ht="12.2" hidden="1" customHeight="1">
      <c r="A1224" s="431"/>
    </row>
    <row r="1225" spans="1:1" s="432" customFormat="1" ht="12.2" hidden="1" customHeight="1">
      <c r="A1225" s="431"/>
    </row>
    <row r="1226" spans="1:1" s="432" customFormat="1" ht="12.2" hidden="1" customHeight="1">
      <c r="A1226" s="431"/>
    </row>
    <row r="1227" spans="1:1" s="432" customFormat="1" ht="12.2" hidden="1" customHeight="1">
      <c r="A1227" s="431"/>
    </row>
    <row r="1228" spans="1:1" s="432" customFormat="1" ht="12.2" hidden="1" customHeight="1">
      <c r="A1228" s="431"/>
    </row>
    <row r="1229" spans="1:1" s="432" customFormat="1" ht="12.2" hidden="1" customHeight="1">
      <c r="A1229" s="431"/>
    </row>
    <row r="1230" spans="1:1" s="432" customFormat="1" ht="12.2" hidden="1" customHeight="1">
      <c r="A1230" s="431"/>
    </row>
    <row r="1231" spans="1:1" s="432" customFormat="1" ht="12.2" hidden="1" customHeight="1">
      <c r="A1231" s="431"/>
    </row>
    <row r="1232" spans="1:1" s="432" customFormat="1" ht="12.2" hidden="1" customHeight="1">
      <c r="A1232" s="431"/>
    </row>
    <row r="1233" spans="1:1" s="432" customFormat="1" ht="12.2" hidden="1" customHeight="1">
      <c r="A1233" s="431"/>
    </row>
    <row r="1234" spans="1:1" s="432" customFormat="1" ht="12.2" hidden="1" customHeight="1">
      <c r="A1234" s="431"/>
    </row>
    <row r="1235" spans="1:1" s="432" customFormat="1" ht="12.2" hidden="1" customHeight="1">
      <c r="A1235" s="431"/>
    </row>
    <row r="1236" spans="1:1" s="432" customFormat="1" ht="12.2" hidden="1" customHeight="1">
      <c r="A1236" s="431"/>
    </row>
    <row r="1237" spans="1:1" s="432" customFormat="1" ht="12.2" hidden="1" customHeight="1">
      <c r="A1237" s="431"/>
    </row>
    <row r="1238" spans="1:1" s="432" customFormat="1" ht="12.2" hidden="1" customHeight="1">
      <c r="A1238" s="431"/>
    </row>
    <row r="1239" spans="1:1" s="432" customFormat="1" ht="12.2" hidden="1" customHeight="1">
      <c r="A1239" s="431"/>
    </row>
    <row r="1240" spans="1:1" s="432" customFormat="1" ht="12.2" hidden="1" customHeight="1">
      <c r="A1240" s="431"/>
    </row>
    <row r="1241" spans="1:1" s="432" customFormat="1" ht="12.2" hidden="1" customHeight="1">
      <c r="A1241" s="431"/>
    </row>
    <row r="1242" spans="1:1" s="432" customFormat="1" ht="12.2" hidden="1" customHeight="1">
      <c r="A1242" s="431"/>
    </row>
    <row r="1243" spans="1:1" s="432" customFormat="1" ht="12.2" hidden="1" customHeight="1">
      <c r="A1243" s="431"/>
    </row>
    <row r="1244" spans="1:1" s="432" customFormat="1" ht="12.2" hidden="1" customHeight="1">
      <c r="A1244" s="431"/>
    </row>
    <row r="1245" spans="1:1" s="432" customFormat="1" ht="12.2" hidden="1" customHeight="1">
      <c r="A1245" s="431"/>
    </row>
    <row r="1246" spans="1:1" s="432" customFormat="1" ht="12.2" hidden="1" customHeight="1">
      <c r="A1246" s="431"/>
    </row>
    <row r="1247" spans="1:1" s="432" customFormat="1" ht="12.2" hidden="1" customHeight="1">
      <c r="A1247" s="431"/>
    </row>
    <row r="1248" spans="1:1" s="432" customFormat="1" ht="12.2" hidden="1" customHeight="1">
      <c r="A1248" s="431"/>
    </row>
    <row r="1249" spans="1:1" s="432" customFormat="1" ht="12.2" hidden="1" customHeight="1">
      <c r="A1249" s="431"/>
    </row>
    <row r="1250" spans="1:1" s="432" customFormat="1" ht="12.2" hidden="1" customHeight="1">
      <c r="A1250" s="431"/>
    </row>
    <row r="1251" spans="1:1" s="432" customFormat="1" ht="12.2" hidden="1" customHeight="1">
      <c r="A1251" s="431"/>
    </row>
    <row r="1252" spans="1:1" s="432" customFormat="1" ht="12.2" hidden="1" customHeight="1">
      <c r="A1252" s="431"/>
    </row>
    <row r="1253" spans="1:1" s="432" customFormat="1" ht="12.2" hidden="1" customHeight="1">
      <c r="A1253" s="431"/>
    </row>
    <row r="1254" spans="1:1" s="432" customFormat="1" ht="12.2" hidden="1" customHeight="1">
      <c r="A1254" s="431"/>
    </row>
    <row r="1255" spans="1:1" s="432" customFormat="1" ht="12.2" hidden="1" customHeight="1">
      <c r="A1255" s="431"/>
    </row>
    <row r="1256" spans="1:1" s="432" customFormat="1" ht="12.2" hidden="1" customHeight="1">
      <c r="A1256" s="431"/>
    </row>
    <row r="1257" spans="1:1" s="432" customFormat="1" ht="12.2" hidden="1" customHeight="1">
      <c r="A1257" s="431"/>
    </row>
    <row r="1258" spans="1:1" s="432" customFormat="1" ht="12.2" hidden="1" customHeight="1">
      <c r="A1258" s="431"/>
    </row>
    <row r="1259" spans="1:1" s="432" customFormat="1" ht="12.2" hidden="1" customHeight="1">
      <c r="A1259" s="431"/>
    </row>
    <row r="1260" spans="1:1" s="432" customFormat="1" ht="12.2" hidden="1" customHeight="1">
      <c r="A1260" s="431"/>
    </row>
    <row r="1261" spans="1:1" s="432" customFormat="1" ht="12.2" hidden="1" customHeight="1">
      <c r="A1261" s="431"/>
    </row>
    <row r="1262" spans="1:1" s="432" customFormat="1" ht="12.2" hidden="1" customHeight="1">
      <c r="A1262" s="431"/>
    </row>
    <row r="1263" spans="1:1" s="432" customFormat="1" ht="12.2" hidden="1" customHeight="1">
      <c r="A1263" s="431"/>
    </row>
    <row r="1264" spans="1:1" s="432" customFormat="1" ht="12.2" hidden="1" customHeight="1">
      <c r="A1264" s="431"/>
    </row>
    <row r="1265" spans="1:1" s="432" customFormat="1" ht="12.2" hidden="1" customHeight="1">
      <c r="A1265" s="431"/>
    </row>
    <row r="1266" spans="1:1" s="432" customFormat="1" ht="12.2" hidden="1" customHeight="1">
      <c r="A1266" s="431"/>
    </row>
    <row r="1267" spans="1:1" s="432" customFormat="1" ht="12.2" hidden="1" customHeight="1">
      <c r="A1267" s="431"/>
    </row>
    <row r="1268" spans="1:1" s="432" customFormat="1" ht="12.2" hidden="1" customHeight="1">
      <c r="A1268" s="431"/>
    </row>
    <row r="1269" spans="1:1" s="432" customFormat="1" ht="12.2" hidden="1" customHeight="1">
      <c r="A1269" s="431"/>
    </row>
    <row r="1270" spans="1:1" s="432" customFormat="1" ht="12.2" hidden="1" customHeight="1">
      <c r="A1270" s="431"/>
    </row>
    <row r="1271" spans="1:1" s="432" customFormat="1" ht="12.2" hidden="1" customHeight="1">
      <c r="A1271" s="431"/>
    </row>
    <row r="1272" spans="1:1" s="432" customFormat="1" ht="12.2" hidden="1" customHeight="1">
      <c r="A1272" s="431"/>
    </row>
    <row r="1273" spans="1:1" s="432" customFormat="1" ht="12.2" hidden="1" customHeight="1">
      <c r="A1273" s="431"/>
    </row>
    <row r="1274" spans="1:1" s="432" customFormat="1" ht="12.2" hidden="1" customHeight="1">
      <c r="A1274" s="431"/>
    </row>
    <row r="1275" spans="1:1" s="432" customFormat="1" ht="12.2" hidden="1" customHeight="1">
      <c r="A1275" s="431"/>
    </row>
    <row r="1276" spans="1:1" s="432" customFormat="1" ht="12.2" hidden="1" customHeight="1">
      <c r="A1276" s="431"/>
    </row>
    <row r="1277" spans="1:1" s="432" customFormat="1" ht="12.2" hidden="1" customHeight="1">
      <c r="A1277" s="431"/>
    </row>
    <row r="1278" spans="1:1" s="432" customFormat="1" ht="12.2" hidden="1" customHeight="1">
      <c r="A1278" s="431"/>
    </row>
    <row r="1279" spans="1:1" s="432" customFormat="1" ht="12.2" hidden="1" customHeight="1">
      <c r="A1279" s="431"/>
    </row>
    <row r="1280" spans="1:1" s="432" customFormat="1" ht="12.2" hidden="1" customHeight="1">
      <c r="A1280" s="431"/>
    </row>
    <row r="1281" spans="1:1" s="432" customFormat="1" ht="12.2" hidden="1" customHeight="1">
      <c r="A1281" s="431"/>
    </row>
    <row r="1282" spans="1:1" s="432" customFormat="1" ht="12.2" hidden="1" customHeight="1">
      <c r="A1282" s="431"/>
    </row>
    <row r="1283" spans="1:1" s="432" customFormat="1" ht="12.2" hidden="1" customHeight="1">
      <c r="A1283" s="431"/>
    </row>
    <row r="1284" spans="1:1" s="432" customFormat="1" ht="12.2" hidden="1" customHeight="1">
      <c r="A1284" s="431"/>
    </row>
    <row r="1285" spans="1:1" s="432" customFormat="1" ht="12.2" hidden="1" customHeight="1">
      <c r="A1285" s="431"/>
    </row>
    <row r="1286" spans="1:1" s="432" customFormat="1" ht="12.2" hidden="1" customHeight="1">
      <c r="A1286" s="431"/>
    </row>
    <row r="1287" spans="1:1" s="432" customFormat="1" ht="12.2" hidden="1" customHeight="1">
      <c r="A1287" s="431"/>
    </row>
    <row r="1288" spans="1:1" s="432" customFormat="1" ht="12.2" hidden="1" customHeight="1">
      <c r="A1288" s="431"/>
    </row>
    <row r="1289" spans="1:1" s="432" customFormat="1" ht="12.2" hidden="1" customHeight="1">
      <c r="A1289" s="431"/>
    </row>
    <row r="1290" spans="1:1" s="432" customFormat="1" ht="12.2" hidden="1" customHeight="1">
      <c r="A1290" s="431"/>
    </row>
    <row r="1291" spans="1:1" s="432" customFormat="1" ht="12.2" hidden="1" customHeight="1">
      <c r="A1291" s="431"/>
    </row>
    <row r="1292" spans="1:1" s="432" customFormat="1" ht="12.2" hidden="1" customHeight="1">
      <c r="A1292" s="431"/>
    </row>
    <row r="1293" spans="1:1" s="432" customFormat="1" ht="12.2" hidden="1" customHeight="1">
      <c r="A1293" s="431"/>
    </row>
    <row r="1294" spans="1:1" s="432" customFormat="1" ht="12.2" hidden="1" customHeight="1">
      <c r="A1294" s="431"/>
    </row>
    <row r="1295" spans="1:1" s="432" customFormat="1" ht="12.2" hidden="1" customHeight="1">
      <c r="A1295" s="431"/>
    </row>
    <row r="1296" spans="1:1" s="432" customFormat="1" ht="12.2" hidden="1" customHeight="1">
      <c r="A1296" s="431"/>
    </row>
    <row r="1297" spans="1:1" s="432" customFormat="1" ht="12.2" hidden="1" customHeight="1">
      <c r="A1297" s="431"/>
    </row>
    <row r="1298" spans="1:1" s="432" customFormat="1" ht="12.2" hidden="1" customHeight="1">
      <c r="A1298" s="431"/>
    </row>
    <row r="1299" spans="1:1" s="432" customFormat="1" ht="12.2" hidden="1" customHeight="1">
      <c r="A1299" s="431"/>
    </row>
    <row r="1300" spans="1:1" s="432" customFormat="1" ht="12.2" hidden="1" customHeight="1">
      <c r="A1300" s="431"/>
    </row>
    <row r="1301" spans="1:1" s="432" customFormat="1" ht="12.2" hidden="1" customHeight="1">
      <c r="A1301" s="431"/>
    </row>
    <row r="1302" spans="1:1" s="432" customFormat="1" ht="12.2" hidden="1" customHeight="1">
      <c r="A1302" s="431"/>
    </row>
    <row r="1303" spans="1:1" s="432" customFormat="1" ht="12.2" hidden="1" customHeight="1">
      <c r="A1303" s="431"/>
    </row>
    <row r="1304" spans="1:1" s="432" customFormat="1" ht="12.2" hidden="1" customHeight="1">
      <c r="A1304" s="431"/>
    </row>
    <row r="1305" spans="1:1" s="432" customFormat="1" ht="12.2" hidden="1" customHeight="1">
      <c r="A1305" s="431"/>
    </row>
    <row r="1306" spans="1:1" s="432" customFormat="1" ht="12.2" hidden="1" customHeight="1">
      <c r="A1306" s="431"/>
    </row>
    <row r="1307" spans="1:1" s="432" customFormat="1" ht="12.2" hidden="1" customHeight="1">
      <c r="A1307" s="431"/>
    </row>
    <row r="1308" spans="1:1" s="432" customFormat="1" ht="12.2" hidden="1" customHeight="1">
      <c r="A1308" s="431"/>
    </row>
    <row r="1309" spans="1:1" s="432" customFormat="1" ht="12.2" hidden="1" customHeight="1">
      <c r="A1309" s="431"/>
    </row>
    <row r="1310" spans="1:1" s="432" customFormat="1" ht="12.2" hidden="1" customHeight="1">
      <c r="A1310" s="431"/>
    </row>
    <row r="1311" spans="1:1" s="432" customFormat="1" ht="12.2" hidden="1" customHeight="1">
      <c r="A1311" s="431"/>
    </row>
    <row r="1312" spans="1:1" s="432" customFormat="1" ht="12.2" hidden="1" customHeight="1">
      <c r="A1312" s="431"/>
    </row>
    <row r="1313" spans="1:1" s="432" customFormat="1" ht="12.2" hidden="1" customHeight="1">
      <c r="A1313" s="431"/>
    </row>
    <row r="1314" spans="1:1" s="432" customFormat="1" ht="12.2" hidden="1" customHeight="1">
      <c r="A1314" s="431"/>
    </row>
    <row r="1315" spans="1:1" s="432" customFormat="1" ht="12.2" hidden="1" customHeight="1">
      <c r="A1315" s="431"/>
    </row>
    <row r="1316" spans="1:1" s="432" customFormat="1" ht="12.2" hidden="1" customHeight="1">
      <c r="A1316" s="431"/>
    </row>
    <row r="1317" spans="1:1" s="432" customFormat="1" ht="12.2" hidden="1" customHeight="1">
      <c r="A1317" s="431"/>
    </row>
    <row r="1318" spans="1:1" s="432" customFormat="1" ht="12.2" hidden="1" customHeight="1">
      <c r="A1318" s="431"/>
    </row>
    <row r="1319" spans="1:1" s="432" customFormat="1" ht="12.2" hidden="1" customHeight="1">
      <c r="A1319" s="431"/>
    </row>
    <row r="1320" spans="1:1" s="432" customFormat="1" ht="12.2" hidden="1" customHeight="1">
      <c r="A1320" s="431"/>
    </row>
    <row r="1321" spans="1:1" s="432" customFormat="1" ht="12.2" hidden="1" customHeight="1">
      <c r="A1321" s="431"/>
    </row>
    <row r="1322" spans="1:1" s="432" customFormat="1" ht="12.2" hidden="1" customHeight="1">
      <c r="A1322" s="431"/>
    </row>
    <row r="1323" spans="1:1" s="432" customFormat="1" ht="12.2" hidden="1" customHeight="1">
      <c r="A1323" s="431"/>
    </row>
    <row r="1324" spans="1:1" s="432" customFormat="1" ht="12.2" hidden="1" customHeight="1">
      <c r="A1324" s="431"/>
    </row>
    <row r="1325" spans="1:1" s="432" customFormat="1" ht="12.2" hidden="1" customHeight="1">
      <c r="A1325" s="431"/>
    </row>
    <row r="1326" spans="1:1" s="432" customFormat="1" ht="12.2" hidden="1" customHeight="1">
      <c r="A1326" s="431"/>
    </row>
    <row r="1327" spans="1:1" s="432" customFormat="1" ht="12.2" hidden="1" customHeight="1">
      <c r="A1327" s="431"/>
    </row>
    <row r="1328" spans="1:1" s="432" customFormat="1" ht="12.2" hidden="1" customHeight="1">
      <c r="A1328" s="431"/>
    </row>
    <row r="1329" spans="1:1" s="432" customFormat="1" ht="12.2" hidden="1" customHeight="1">
      <c r="A1329" s="431"/>
    </row>
    <row r="1330" spans="1:1" s="432" customFormat="1" ht="12.2" hidden="1" customHeight="1">
      <c r="A1330" s="431"/>
    </row>
    <row r="1331" spans="1:1" s="432" customFormat="1" ht="12.2" hidden="1" customHeight="1">
      <c r="A1331" s="431"/>
    </row>
    <row r="1332" spans="1:1" s="432" customFormat="1" ht="12.2" hidden="1" customHeight="1">
      <c r="A1332" s="431"/>
    </row>
    <row r="1333" spans="1:1" s="432" customFormat="1" ht="12.2" hidden="1" customHeight="1">
      <c r="A1333" s="431"/>
    </row>
    <row r="1334" spans="1:1" s="432" customFormat="1" ht="12.2" hidden="1" customHeight="1">
      <c r="A1334" s="431"/>
    </row>
    <row r="1335" spans="1:1" s="432" customFormat="1" ht="12.2" hidden="1" customHeight="1">
      <c r="A1335" s="431"/>
    </row>
    <row r="1336" spans="1:1" s="432" customFormat="1" ht="12.2" hidden="1" customHeight="1">
      <c r="A1336" s="431"/>
    </row>
    <row r="1337" spans="1:1" s="432" customFormat="1" ht="12.2" hidden="1" customHeight="1">
      <c r="A1337" s="431"/>
    </row>
    <row r="1338" spans="1:1" s="432" customFormat="1" ht="12.2" hidden="1" customHeight="1">
      <c r="A1338" s="431"/>
    </row>
    <row r="1339" spans="1:1" s="432" customFormat="1" ht="12.2" hidden="1" customHeight="1">
      <c r="A1339" s="431"/>
    </row>
    <row r="1340" spans="1:1" s="432" customFormat="1" ht="12.2" hidden="1" customHeight="1">
      <c r="A1340" s="431"/>
    </row>
    <row r="1341" spans="1:1" s="432" customFormat="1" ht="12.2" hidden="1" customHeight="1">
      <c r="A1341" s="431"/>
    </row>
    <row r="1342" spans="1:1" s="432" customFormat="1" ht="12.2" hidden="1" customHeight="1">
      <c r="A1342" s="431"/>
    </row>
    <row r="1343" spans="1:1" s="432" customFormat="1" ht="12.2" hidden="1" customHeight="1">
      <c r="A1343" s="431"/>
    </row>
    <row r="1344" spans="1:1" s="432" customFormat="1" ht="12.2" hidden="1" customHeight="1">
      <c r="A1344" s="431"/>
    </row>
    <row r="1345" spans="1:1" s="432" customFormat="1" ht="12.2" hidden="1" customHeight="1">
      <c r="A1345" s="431"/>
    </row>
    <row r="1346" spans="1:1" s="432" customFormat="1" ht="12.2" hidden="1" customHeight="1">
      <c r="A1346" s="431"/>
    </row>
    <row r="1347" spans="1:1" s="432" customFormat="1" ht="12.2" hidden="1" customHeight="1">
      <c r="A1347" s="431"/>
    </row>
    <row r="1348" spans="1:1" s="432" customFormat="1" ht="12.2" hidden="1" customHeight="1">
      <c r="A1348" s="431"/>
    </row>
    <row r="1349" spans="1:1" s="432" customFormat="1" ht="12.2" hidden="1" customHeight="1">
      <c r="A1349" s="431"/>
    </row>
    <row r="1350" spans="1:1" s="432" customFormat="1" ht="12.2" hidden="1" customHeight="1">
      <c r="A1350" s="431"/>
    </row>
    <row r="1351" spans="1:1" s="432" customFormat="1" ht="12.2" hidden="1" customHeight="1">
      <c r="A1351" s="431"/>
    </row>
    <row r="1352" spans="1:1" s="432" customFormat="1" ht="12.2" hidden="1" customHeight="1">
      <c r="A1352" s="431"/>
    </row>
    <row r="1353" spans="1:1" s="432" customFormat="1" ht="12.2" hidden="1" customHeight="1">
      <c r="A1353" s="431"/>
    </row>
    <row r="1354" spans="1:1" s="432" customFormat="1" ht="12.2" hidden="1" customHeight="1">
      <c r="A1354" s="431"/>
    </row>
    <row r="1355" spans="1:1" s="432" customFormat="1" ht="12.2" hidden="1" customHeight="1">
      <c r="A1355" s="431"/>
    </row>
    <row r="1356" spans="1:1" s="432" customFormat="1" ht="12.2" hidden="1" customHeight="1">
      <c r="A1356" s="431"/>
    </row>
    <row r="1357" spans="1:1" s="432" customFormat="1" ht="12.2" hidden="1" customHeight="1">
      <c r="A1357" s="431"/>
    </row>
    <row r="1358" spans="1:1" s="432" customFormat="1" ht="12.2" hidden="1" customHeight="1">
      <c r="A1358" s="431"/>
    </row>
    <row r="1359" spans="1:1" s="432" customFormat="1" ht="12.2" hidden="1" customHeight="1">
      <c r="A1359" s="431"/>
    </row>
    <row r="1360" spans="1:1" s="432" customFormat="1" ht="12.2" hidden="1" customHeight="1">
      <c r="A1360" s="431"/>
    </row>
    <row r="1361" spans="1:1" s="432" customFormat="1" ht="12.2" hidden="1" customHeight="1">
      <c r="A1361" s="431"/>
    </row>
    <row r="1362" spans="1:1" s="432" customFormat="1" ht="12.2" hidden="1" customHeight="1">
      <c r="A1362" s="431"/>
    </row>
    <row r="1363" spans="1:1" s="432" customFormat="1" ht="12.2" hidden="1" customHeight="1">
      <c r="A1363" s="431"/>
    </row>
    <row r="1364" spans="1:1" s="432" customFormat="1" ht="12.2" hidden="1" customHeight="1">
      <c r="A1364" s="431"/>
    </row>
    <row r="1365" spans="1:1" s="432" customFormat="1" ht="12.2" hidden="1" customHeight="1">
      <c r="A1365" s="431"/>
    </row>
    <row r="1366" spans="1:1" s="432" customFormat="1" ht="12.2" hidden="1" customHeight="1">
      <c r="A1366" s="431"/>
    </row>
    <row r="1367" spans="1:1" s="432" customFormat="1" ht="12.2" hidden="1" customHeight="1">
      <c r="A1367" s="431"/>
    </row>
    <row r="1368" spans="1:1" s="432" customFormat="1" ht="12.2" hidden="1" customHeight="1">
      <c r="A1368" s="431"/>
    </row>
    <row r="1369" spans="1:1" s="432" customFormat="1" ht="12.2" hidden="1" customHeight="1">
      <c r="A1369" s="431"/>
    </row>
    <row r="1370" spans="1:1" s="432" customFormat="1" ht="12.2" hidden="1" customHeight="1">
      <c r="A1370" s="431"/>
    </row>
    <row r="1371" spans="1:1" s="432" customFormat="1" ht="12.2" hidden="1" customHeight="1">
      <c r="A1371" s="431"/>
    </row>
    <row r="1372" spans="1:1" s="432" customFormat="1" ht="12.2" hidden="1" customHeight="1">
      <c r="A1372" s="431"/>
    </row>
    <row r="1373" spans="1:1" s="432" customFormat="1" ht="12.2" hidden="1" customHeight="1">
      <c r="A1373" s="431"/>
    </row>
    <row r="1374" spans="1:1" s="432" customFormat="1" ht="12.2" hidden="1" customHeight="1">
      <c r="A1374" s="431"/>
    </row>
    <row r="1375" spans="1:1" s="432" customFormat="1" ht="12.2" hidden="1" customHeight="1">
      <c r="A1375" s="431"/>
    </row>
    <row r="1376" spans="1:1" s="432" customFormat="1" ht="12.2" hidden="1" customHeight="1">
      <c r="A1376" s="431"/>
    </row>
    <row r="1377" spans="1:1" s="432" customFormat="1" ht="12.2" hidden="1" customHeight="1">
      <c r="A1377" s="431"/>
    </row>
    <row r="1378" spans="1:1" s="432" customFormat="1" ht="12.2" hidden="1" customHeight="1">
      <c r="A1378" s="431"/>
    </row>
    <row r="1379" spans="1:1" s="432" customFormat="1" ht="12.2" hidden="1" customHeight="1">
      <c r="A1379" s="431"/>
    </row>
    <row r="1380" spans="1:1" s="432" customFormat="1" ht="12.2" hidden="1" customHeight="1">
      <c r="A1380" s="431"/>
    </row>
    <row r="1381" spans="1:1" s="432" customFormat="1" ht="12.2" hidden="1" customHeight="1">
      <c r="A1381" s="431"/>
    </row>
    <row r="1382" spans="1:1" s="432" customFormat="1" ht="12.2" hidden="1" customHeight="1">
      <c r="A1382" s="431"/>
    </row>
    <row r="1383" spans="1:1" s="432" customFormat="1" ht="12.2" hidden="1" customHeight="1">
      <c r="A1383" s="431"/>
    </row>
    <row r="1384" spans="1:1" s="432" customFormat="1" ht="12.2" hidden="1" customHeight="1">
      <c r="A1384" s="431"/>
    </row>
    <row r="1385" spans="1:1" s="432" customFormat="1" ht="12.2" hidden="1" customHeight="1">
      <c r="A1385" s="431"/>
    </row>
    <row r="1386" spans="1:1" s="432" customFormat="1" ht="12.2" hidden="1" customHeight="1">
      <c r="A1386" s="431"/>
    </row>
    <row r="1387" spans="1:1" s="432" customFormat="1" ht="12.2" hidden="1" customHeight="1">
      <c r="A1387" s="431"/>
    </row>
    <row r="1388" spans="1:1" s="432" customFormat="1" ht="12.2" hidden="1" customHeight="1">
      <c r="A1388" s="431"/>
    </row>
    <row r="1389" spans="1:1" s="432" customFormat="1" ht="12.2" hidden="1" customHeight="1">
      <c r="A1389" s="431"/>
    </row>
    <row r="1390" spans="1:1" s="432" customFormat="1" ht="12.2" hidden="1" customHeight="1">
      <c r="A1390" s="431"/>
    </row>
    <row r="1391" spans="1:1" s="432" customFormat="1" ht="12.2" hidden="1" customHeight="1">
      <c r="A1391" s="431"/>
    </row>
    <row r="1392" spans="1:1" s="432" customFormat="1" ht="12.2" hidden="1" customHeight="1">
      <c r="A1392" s="431"/>
    </row>
    <row r="1393" spans="1:1" s="432" customFormat="1" ht="12.2" hidden="1" customHeight="1">
      <c r="A1393" s="431"/>
    </row>
    <row r="1394" spans="1:1" s="432" customFormat="1" ht="12.2" hidden="1" customHeight="1">
      <c r="A1394" s="431"/>
    </row>
    <row r="1395" spans="1:1" s="432" customFormat="1" ht="12.2" hidden="1" customHeight="1">
      <c r="A1395" s="431"/>
    </row>
    <row r="1396" spans="1:1" s="432" customFormat="1" ht="12.2" hidden="1" customHeight="1">
      <c r="A1396" s="431"/>
    </row>
    <row r="1397" spans="1:1" s="432" customFormat="1" ht="12.2" hidden="1" customHeight="1">
      <c r="A1397" s="431"/>
    </row>
    <row r="1398" spans="1:1" s="432" customFormat="1" ht="12.2" hidden="1" customHeight="1">
      <c r="A1398" s="431"/>
    </row>
    <row r="1399" spans="1:1" s="432" customFormat="1" ht="12.2" hidden="1" customHeight="1">
      <c r="A1399" s="431"/>
    </row>
    <row r="1400" spans="1:1" s="432" customFormat="1" ht="12.2" hidden="1" customHeight="1">
      <c r="A1400" s="431"/>
    </row>
    <row r="1401" spans="1:1" s="432" customFormat="1" ht="12.2" hidden="1" customHeight="1">
      <c r="A1401" s="431"/>
    </row>
    <row r="1402" spans="1:1" s="432" customFormat="1" ht="12.2" hidden="1" customHeight="1">
      <c r="A1402" s="431"/>
    </row>
    <row r="1403" spans="1:1" s="432" customFormat="1" ht="12.2" hidden="1" customHeight="1">
      <c r="A1403" s="431"/>
    </row>
    <row r="1404" spans="1:1" s="432" customFormat="1" ht="12.2" hidden="1" customHeight="1">
      <c r="A1404" s="431"/>
    </row>
    <row r="1405" spans="1:1" s="432" customFormat="1" ht="12.2" hidden="1" customHeight="1">
      <c r="A1405" s="431"/>
    </row>
    <row r="1406" spans="1:1" s="432" customFormat="1" ht="12.2" hidden="1" customHeight="1">
      <c r="A1406" s="431"/>
    </row>
    <row r="1407" spans="1:1" s="432" customFormat="1" ht="12.2" hidden="1" customHeight="1">
      <c r="A1407" s="431"/>
    </row>
    <row r="1408" spans="1:1" s="432" customFormat="1" ht="12.2" hidden="1" customHeight="1">
      <c r="A1408" s="431"/>
    </row>
    <row r="1409" spans="1:1" s="432" customFormat="1" ht="12.2" hidden="1" customHeight="1">
      <c r="A1409" s="431"/>
    </row>
    <row r="1410" spans="1:1" s="432" customFormat="1" ht="12.2" hidden="1" customHeight="1">
      <c r="A1410" s="431"/>
    </row>
    <row r="1411" spans="1:1" s="432" customFormat="1" ht="12.2" hidden="1" customHeight="1">
      <c r="A1411" s="431"/>
    </row>
    <row r="1412" spans="1:1" s="432" customFormat="1" ht="12.2" hidden="1" customHeight="1">
      <c r="A1412" s="431"/>
    </row>
    <row r="1413" spans="1:1" s="432" customFormat="1" ht="12.2" hidden="1" customHeight="1">
      <c r="A1413" s="431"/>
    </row>
    <row r="1414" spans="1:1" s="432" customFormat="1" ht="12.2" hidden="1" customHeight="1">
      <c r="A1414" s="431"/>
    </row>
    <row r="1415" spans="1:1" s="432" customFormat="1" ht="12.2" hidden="1" customHeight="1">
      <c r="A1415" s="431"/>
    </row>
    <row r="1416" spans="1:1" s="432" customFormat="1" ht="12.2" hidden="1" customHeight="1">
      <c r="A1416" s="431"/>
    </row>
    <row r="1417" spans="1:1" s="432" customFormat="1" ht="12.2" hidden="1" customHeight="1">
      <c r="A1417" s="431"/>
    </row>
    <row r="1418" spans="1:1" s="432" customFormat="1" ht="12.2" hidden="1" customHeight="1">
      <c r="A1418" s="431"/>
    </row>
    <row r="1419" spans="1:1" s="432" customFormat="1" ht="12.2" hidden="1" customHeight="1">
      <c r="A1419" s="431"/>
    </row>
    <row r="1420" spans="1:1" s="432" customFormat="1" ht="12.2" hidden="1" customHeight="1">
      <c r="A1420" s="431"/>
    </row>
    <row r="1421" spans="1:1" s="432" customFormat="1" ht="12.2" hidden="1" customHeight="1">
      <c r="A1421" s="431"/>
    </row>
    <row r="1422" spans="1:1" s="432" customFormat="1" ht="12.2" hidden="1" customHeight="1">
      <c r="A1422" s="431"/>
    </row>
    <row r="1423" spans="1:1" s="432" customFormat="1" ht="12.2" hidden="1" customHeight="1">
      <c r="A1423" s="431"/>
    </row>
    <row r="1424" spans="1:1" s="432" customFormat="1" ht="12.2" hidden="1" customHeight="1">
      <c r="A1424" s="431"/>
    </row>
    <row r="1425" spans="1:1" s="432" customFormat="1" ht="12.2" hidden="1" customHeight="1">
      <c r="A1425" s="431"/>
    </row>
    <row r="1426" spans="1:1" s="432" customFormat="1" ht="12.2" hidden="1" customHeight="1">
      <c r="A1426" s="431"/>
    </row>
    <row r="1427" spans="1:1" s="432" customFormat="1" ht="12.2" hidden="1" customHeight="1">
      <c r="A1427" s="431"/>
    </row>
    <row r="1428" spans="1:1" s="432" customFormat="1" ht="12.2" hidden="1" customHeight="1">
      <c r="A1428" s="431"/>
    </row>
    <row r="1429" spans="1:1" s="432" customFormat="1" ht="12.2" hidden="1" customHeight="1">
      <c r="A1429" s="431"/>
    </row>
    <row r="1430" spans="1:1" s="432" customFormat="1" ht="12.2" hidden="1" customHeight="1">
      <c r="A1430" s="431"/>
    </row>
    <row r="1431" spans="1:1" s="432" customFormat="1" ht="12.2" hidden="1" customHeight="1">
      <c r="A1431" s="431"/>
    </row>
    <row r="1432" spans="1:1" s="432" customFormat="1" ht="12.2" hidden="1" customHeight="1">
      <c r="A1432" s="431"/>
    </row>
    <row r="1433" spans="1:1" s="432" customFormat="1" ht="12.2" hidden="1" customHeight="1">
      <c r="A1433" s="431"/>
    </row>
    <row r="1434" spans="1:1" s="432" customFormat="1" ht="12.2" hidden="1" customHeight="1">
      <c r="A1434" s="431"/>
    </row>
    <row r="1435" spans="1:1" s="432" customFormat="1" ht="12.2" hidden="1" customHeight="1">
      <c r="A1435" s="431"/>
    </row>
    <row r="1436" spans="1:1" s="432" customFormat="1" ht="12.2" hidden="1" customHeight="1">
      <c r="A1436" s="431"/>
    </row>
    <row r="1437" spans="1:1" s="432" customFormat="1" ht="12.2" hidden="1" customHeight="1">
      <c r="A1437" s="431"/>
    </row>
    <row r="1438" spans="1:1" s="432" customFormat="1" ht="12.2" hidden="1" customHeight="1">
      <c r="A1438" s="431"/>
    </row>
    <row r="1439" spans="1:1" s="432" customFormat="1" ht="12.2" hidden="1" customHeight="1">
      <c r="A1439" s="431"/>
    </row>
    <row r="1440" spans="1:1" s="432" customFormat="1" ht="12.2" hidden="1" customHeight="1">
      <c r="A1440" s="431"/>
    </row>
    <row r="1441" spans="1:1" s="432" customFormat="1" ht="12.2" hidden="1" customHeight="1">
      <c r="A1441" s="431"/>
    </row>
    <row r="1442" spans="1:1" s="432" customFormat="1" ht="12.2" hidden="1" customHeight="1">
      <c r="A1442" s="431"/>
    </row>
    <row r="1443" spans="1:1" s="432" customFormat="1" ht="12.2" hidden="1" customHeight="1">
      <c r="A1443" s="431"/>
    </row>
    <row r="1444" spans="1:1" s="432" customFormat="1" ht="12.2" hidden="1" customHeight="1">
      <c r="A1444" s="431"/>
    </row>
    <row r="1445" spans="1:1" s="432" customFormat="1" ht="12.2" hidden="1" customHeight="1">
      <c r="A1445" s="431"/>
    </row>
    <row r="1446" spans="1:1" s="432" customFormat="1" ht="12.2" hidden="1" customHeight="1">
      <c r="A1446" s="431"/>
    </row>
    <row r="1447" spans="1:1" s="432" customFormat="1" ht="12.2" hidden="1" customHeight="1">
      <c r="A1447" s="431"/>
    </row>
    <row r="1448" spans="1:1" s="432" customFormat="1" ht="12.2" hidden="1" customHeight="1">
      <c r="A1448" s="431"/>
    </row>
    <row r="1449" spans="1:1" s="432" customFormat="1" ht="12.2" hidden="1" customHeight="1">
      <c r="A1449" s="431"/>
    </row>
    <row r="1450" spans="1:1" s="432" customFormat="1" ht="12.2" hidden="1" customHeight="1">
      <c r="A1450" s="431"/>
    </row>
    <row r="1451" spans="1:1" s="432" customFormat="1" ht="12.2" hidden="1" customHeight="1">
      <c r="A1451" s="431"/>
    </row>
    <row r="1452" spans="1:1" s="432" customFormat="1" ht="12.2" hidden="1" customHeight="1">
      <c r="A1452" s="431"/>
    </row>
    <row r="1453" spans="1:1" s="432" customFormat="1" ht="12.2" hidden="1" customHeight="1">
      <c r="A1453" s="431"/>
    </row>
    <row r="1454" spans="1:1" s="432" customFormat="1" ht="12.2" hidden="1" customHeight="1">
      <c r="A1454" s="431"/>
    </row>
    <row r="1455" spans="1:1" s="432" customFormat="1" ht="12.2" hidden="1" customHeight="1">
      <c r="A1455" s="431"/>
    </row>
    <row r="1456" spans="1:1" s="432" customFormat="1" ht="12.2" hidden="1" customHeight="1">
      <c r="A1456" s="431"/>
    </row>
    <row r="1457" spans="1:1" s="432" customFormat="1" ht="12.2" hidden="1" customHeight="1">
      <c r="A1457" s="431"/>
    </row>
    <row r="1458" spans="1:1" s="432" customFormat="1" ht="12.2" hidden="1" customHeight="1">
      <c r="A1458" s="431"/>
    </row>
    <row r="1459" spans="1:1" s="432" customFormat="1" ht="12.2" hidden="1" customHeight="1">
      <c r="A1459" s="431"/>
    </row>
    <row r="1460" spans="1:1" s="432" customFormat="1" ht="12.2" hidden="1" customHeight="1">
      <c r="A1460" s="431"/>
    </row>
    <row r="1461" spans="1:1" s="432" customFormat="1" ht="12.2" hidden="1" customHeight="1">
      <c r="A1461" s="431"/>
    </row>
    <row r="1462" spans="1:1" s="432" customFormat="1" ht="12.2" hidden="1" customHeight="1">
      <c r="A1462" s="431"/>
    </row>
    <row r="1463" spans="1:1" s="432" customFormat="1" ht="12.2" hidden="1" customHeight="1">
      <c r="A1463" s="431"/>
    </row>
    <row r="1464" spans="1:1" s="432" customFormat="1" ht="12.2" hidden="1" customHeight="1">
      <c r="A1464" s="431"/>
    </row>
    <row r="1465" spans="1:1" s="432" customFormat="1" ht="12.2" hidden="1" customHeight="1">
      <c r="A1465" s="431"/>
    </row>
    <row r="1466" spans="1:1" s="432" customFormat="1" ht="12.2" hidden="1" customHeight="1">
      <c r="A1466" s="431"/>
    </row>
    <row r="1467" spans="1:1" s="432" customFormat="1" ht="12.2" hidden="1" customHeight="1">
      <c r="A1467" s="431"/>
    </row>
    <row r="1468" spans="1:1" s="432" customFormat="1" ht="12.2" hidden="1" customHeight="1">
      <c r="A1468" s="431"/>
    </row>
    <row r="1469" spans="1:1" s="432" customFormat="1" ht="12.2" hidden="1" customHeight="1">
      <c r="A1469" s="431"/>
    </row>
    <row r="1470" spans="1:1" s="432" customFormat="1" ht="12.2" hidden="1" customHeight="1">
      <c r="A1470" s="431"/>
    </row>
    <row r="1471" spans="1:1" s="432" customFormat="1" ht="12.2" hidden="1" customHeight="1">
      <c r="A1471" s="431"/>
    </row>
    <row r="1472" spans="1:1" s="432" customFormat="1" ht="12.2" hidden="1" customHeight="1">
      <c r="A1472" s="431"/>
    </row>
    <row r="1473" spans="1:1" s="432" customFormat="1" ht="12.2" hidden="1" customHeight="1">
      <c r="A1473" s="431"/>
    </row>
    <row r="1474" spans="1:1" s="432" customFormat="1" ht="12.2" hidden="1" customHeight="1">
      <c r="A1474" s="431"/>
    </row>
    <row r="1475" spans="1:1" s="432" customFormat="1" ht="12.2" hidden="1" customHeight="1">
      <c r="A1475" s="431"/>
    </row>
    <row r="1476" spans="1:1" s="432" customFormat="1" ht="12.2" hidden="1" customHeight="1">
      <c r="A1476" s="431"/>
    </row>
    <row r="1477" spans="1:1" s="432" customFormat="1" ht="12.2" hidden="1" customHeight="1">
      <c r="A1477" s="431"/>
    </row>
    <row r="1478" spans="1:1" s="432" customFormat="1" ht="12.2" hidden="1" customHeight="1">
      <c r="A1478" s="431"/>
    </row>
    <row r="1479" spans="1:1" s="432" customFormat="1" ht="12.2" hidden="1" customHeight="1">
      <c r="A1479" s="431"/>
    </row>
    <row r="1480" spans="1:1" s="432" customFormat="1" ht="12.2" hidden="1" customHeight="1">
      <c r="A1480" s="431"/>
    </row>
    <row r="1481" spans="1:1" s="432" customFormat="1" ht="12.2" hidden="1" customHeight="1">
      <c r="A1481" s="431"/>
    </row>
    <row r="1482" spans="1:1" s="432" customFormat="1" ht="12.2" hidden="1" customHeight="1">
      <c r="A1482" s="431"/>
    </row>
    <row r="1483" spans="1:1" s="432" customFormat="1" ht="12.2" hidden="1" customHeight="1">
      <c r="A1483" s="431"/>
    </row>
    <row r="1484" spans="1:1" s="432" customFormat="1" ht="12.2" hidden="1" customHeight="1">
      <c r="A1484" s="431"/>
    </row>
    <row r="1485" spans="1:1" s="432" customFormat="1" ht="12.2" hidden="1" customHeight="1">
      <c r="A1485" s="431"/>
    </row>
    <row r="1486" spans="1:1" s="432" customFormat="1" ht="12.2" hidden="1" customHeight="1">
      <c r="A1486" s="431"/>
    </row>
    <row r="1487" spans="1:1" s="432" customFormat="1" ht="12.2" hidden="1" customHeight="1">
      <c r="A1487" s="431"/>
    </row>
    <row r="1488" spans="1:1" s="432" customFormat="1" ht="12.2" hidden="1" customHeight="1">
      <c r="A1488" s="431"/>
    </row>
    <row r="1489" spans="1:1" s="432" customFormat="1" ht="12.2" hidden="1" customHeight="1">
      <c r="A1489" s="431"/>
    </row>
    <row r="1490" spans="1:1" s="432" customFormat="1" ht="12.2" hidden="1" customHeight="1">
      <c r="A1490" s="431"/>
    </row>
    <row r="1491" spans="1:1" s="432" customFormat="1" ht="12.2" hidden="1" customHeight="1">
      <c r="A1491" s="431"/>
    </row>
    <row r="1492" spans="1:1" s="432" customFormat="1" ht="12.2" hidden="1" customHeight="1">
      <c r="A1492" s="431"/>
    </row>
    <row r="1493" spans="1:1" s="432" customFormat="1" ht="12.2" hidden="1" customHeight="1">
      <c r="A1493" s="431"/>
    </row>
    <row r="1494" spans="1:1" s="432" customFormat="1" ht="12.2" hidden="1" customHeight="1">
      <c r="A1494" s="431"/>
    </row>
    <row r="1495" spans="1:1" s="432" customFormat="1" ht="12.2" hidden="1" customHeight="1">
      <c r="A1495" s="431"/>
    </row>
    <row r="1496" spans="1:1" s="432" customFormat="1" ht="12.2" hidden="1" customHeight="1">
      <c r="A1496" s="431"/>
    </row>
    <row r="1497" spans="1:1" s="432" customFormat="1" ht="12.2" hidden="1" customHeight="1">
      <c r="A1497" s="431"/>
    </row>
    <row r="1498" spans="1:1" s="432" customFormat="1" ht="12.2" hidden="1" customHeight="1">
      <c r="A1498" s="431"/>
    </row>
    <row r="1499" spans="1:1" s="432" customFormat="1" ht="12.2" hidden="1" customHeight="1">
      <c r="A1499" s="431"/>
    </row>
    <row r="1500" spans="1:1" s="432" customFormat="1" ht="12.2" hidden="1" customHeight="1">
      <c r="A1500" s="431"/>
    </row>
    <row r="1501" spans="1:1" s="432" customFormat="1" ht="12.2" hidden="1" customHeight="1">
      <c r="A1501" s="431"/>
    </row>
    <row r="1502" spans="1:1" s="432" customFormat="1" ht="12.2" hidden="1" customHeight="1">
      <c r="A1502" s="431"/>
    </row>
    <row r="1503" spans="1:1" s="432" customFormat="1" ht="12.2" hidden="1" customHeight="1">
      <c r="A1503" s="431"/>
    </row>
    <row r="1504" spans="1:1" s="432" customFormat="1" ht="12.2" hidden="1" customHeight="1">
      <c r="A1504" s="431"/>
    </row>
    <row r="1505" spans="1:1" s="432" customFormat="1" ht="12.2" hidden="1" customHeight="1">
      <c r="A1505" s="431"/>
    </row>
    <row r="1506" spans="1:1" s="432" customFormat="1" ht="12.2" hidden="1" customHeight="1">
      <c r="A1506" s="431"/>
    </row>
    <row r="1507" spans="1:1" s="432" customFormat="1" ht="12.2" hidden="1" customHeight="1">
      <c r="A1507" s="431"/>
    </row>
    <row r="1508" spans="1:1" s="432" customFormat="1" ht="12.2" hidden="1" customHeight="1">
      <c r="A1508" s="431"/>
    </row>
    <row r="1509" spans="1:1" s="432" customFormat="1" ht="12.2" hidden="1" customHeight="1">
      <c r="A1509" s="431"/>
    </row>
    <row r="1510" spans="1:1" s="432" customFormat="1" ht="12.2" hidden="1" customHeight="1">
      <c r="A1510" s="431"/>
    </row>
    <row r="1511" spans="1:1" s="432" customFormat="1" ht="12.2" hidden="1" customHeight="1">
      <c r="A1511" s="431"/>
    </row>
    <row r="1512" spans="1:1" s="432" customFormat="1" ht="12.2" hidden="1" customHeight="1">
      <c r="A1512" s="431"/>
    </row>
    <row r="1513" spans="1:1" s="432" customFormat="1" ht="12.2" hidden="1" customHeight="1">
      <c r="A1513" s="431"/>
    </row>
    <row r="1514" spans="1:1" s="432" customFormat="1" ht="12.2" hidden="1" customHeight="1">
      <c r="A1514" s="431"/>
    </row>
    <row r="1515" spans="1:1" s="432" customFormat="1" ht="12.2" hidden="1" customHeight="1">
      <c r="A1515" s="431"/>
    </row>
    <row r="1516" spans="1:1" s="432" customFormat="1" ht="12.2" hidden="1" customHeight="1">
      <c r="A1516" s="431"/>
    </row>
    <row r="1517" spans="1:1" s="432" customFormat="1" ht="12.2" hidden="1" customHeight="1">
      <c r="A1517" s="431"/>
    </row>
    <row r="1518" spans="1:1" s="432" customFormat="1" ht="12.2" hidden="1" customHeight="1">
      <c r="A1518" s="431"/>
    </row>
    <row r="1519" spans="1:1" s="432" customFormat="1" ht="12.2" hidden="1" customHeight="1">
      <c r="A1519" s="431"/>
    </row>
    <row r="1520" spans="1:1" s="432" customFormat="1" ht="12.2" hidden="1" customHeight="1">
      <c r="A1520" s="431"/>
    </row>
    <row r="1521" spans="1:1" s="432" customFormat="1" ht="12.2" hidden="1" customHeight="1">
      <c r="A1521" s="431"/>
    </row>
    <row r="1522" spans="1:1" s="432" customFormat="1" ht="12.2" hidden="1" customHeight="1">
      <c r="A1522" s="431"/>
    </row>
    <row r="1523" spans="1:1" s="432" customFormat="1" ht="12.2" hidden="1" customHeight="1">
      <c r="A1523" s="431"/>
    </row>
    <row r="1524" spans="1:1" s="432" customFormat="1" ht="12.2" hidden="1" customHeight="1">
      <c r="A1524" s="431"/>
    </row>
    <row r="1525" spans="1:1" s="432" customFormat="1" ht="12.2" hidden="1" customHeight="1">
      <c r="A1525" s="431"/>
    </row>
    <row r="1526" spans="1:1" s="432" customFormat="1" ht="12.2" hidden="1" customHeight="1">
      <c r="A1526" s="431"/>
    </row>
    <row r="1527" spans="1:1" s="432" customFormat="1" ht="12.2" hidden="1" customHeight="1">
      <c r="A1527" s="431"/>
    </row>
    <row r="1528" spans="1:1" s="432" customFormat="1" ht="12.2" hidden="1" customHeight="1">
      <c r="A1528" s="431"/>
    </row>
    <row r="1529" spans="1:1" s="432" customFormat="1" ht="12.2" hidden="1" customHeight="1">
      <c r="A1529" s="431"/>
    </row>
    <row r="1530" spans="1:1" s="432" customFormat="1" ht="12.2" hidden="1" customHeight="1">
      <c r="A1530" s="431"/>
    </row>
    <row r="1531" spans="1:1" s="432" customFormat="1" ht="12.2" hidden="1" customHeight="1">
      <c r="A1531" s="431"/>
    </row>
    <row r="1532" spans="1:1" s="432" customFormat="1" ht="12.2" hidden="1" customHeight="1">
      <c r="A1532" s="431"/>
    </row>
    <row r="1533" spans="1:1" s="432" customFormat="1" ht="12.2" hidden="1" customHeight="1">
      <c r="A1533" s="431"/>
    </row>
    <row r="1534" spans="1:1" s="432" customFormat="1" ht="12.2" hidden="1" customHeight="1">
      <c r="A1534" s="431"/>
    </row>
    <row r="1535" spans="1:1" s="432" customFormat="1" ht="12.2" hidden="1" customHeight="1">
      <c r="A1535" s="431"/>
    </row>
    <row r="1536" spans="1:1" s="432" customFormat="1" ht="12.2" hidden="1" customHeight="1">
      <c r="A1536" s="431"/>
    </row>
    <row r="1537" spans="1:1" s="432" customFormat="1" ht="12.2" hidden="1" customHeight="1">
      <c r="A1537" s="431"/>
    </row>
    <row r="1538" spans="1:1" s="432" customFormat="1" ht="12.2" hidden="1" customHeight="1">
      <c r="A1538" s="431"/>
    </row>
    <row r="1539" spans="1:1" s="432" customFormat="1" ht="12.2" hidden="1" customHeight="1">
      <c r="A1539" s="431"/>
    </row>
    <row r="1540" spans="1:1" s="432" customFormat="1" ht="12.2" hidden="1" customHeight="1">
      <c r="A1540" s="431"/>
    </row>
    <row r="1541" spans="1:1" s="432" customFormat="1" ht="12.2" hidden="1" customHeight="1">
      <c r="A1541" s="431"/>
    </row>
    <row r="1542" spans="1:1" s="432" customFormat="1" ht="12.2" hidden="1" customHeight="1">
      <c r="A1542" s="431"/>
    </row>
    <row r="1543" spans="1:1" s="432" customFormat="1" ht="12.2" hidden="1" customHeight="1">
      <c r="A1543" s="431"/>
    </row>
    <row r="1544" spans="1:1" s="432" customFormat="1" ht="12.2" hidden="1" customHeight="1">
      <c r="A1544" s="431"/>
    </row>
    <row r="1545" spans="1:1" s="432" customFormat="1" ht="12.2" hidden="1" customHeight="1">
      <c r="A1545" s="431"/>
    </row>
    <row r="1546" spans="1:1" s="432" customFormat="1" ht="12.2" hidden="1" customHeight="1">
      <c r="A1546" s="431"/>
    </row>
    <row r="1547" spans="1:1" s="432" customFormat="1" ht="12.2" hidden="1" customHeight="1">
      <c r="A1547" s="431"/>
    </row>
    <row r="1548" spans="1:1" s="432" customFormat="1" ht="12.2" hidden="1" customHeight="1">
      <c r="A1548" s="431"/>
    </row>
    <row r="1549" spans="1:1" s="432" customFormat="1" ht="12.2" hidden="1" customHeight="1">
      <c r="A1549" s="431"/>
    </row>
    <row r="1550" spans="1:1" s="432" customFormat="1" ht="12.2" hidden="1" customHeight="1">
      <c r="A1550" s="431"/>
    </row>
    <row r="1551" spans="1:1" s="432" customFormat="1" ht="12.2" hidden="1" customHeight="1">
      <c r="A1551" s="431"/>
    </row>
    <row r="1552" spans="1:1" s="432" customFormat="1" ht="12.2" hidden="1" customHeight="1">
      <c r="A1552" s="431"/>
    </row>
    <row r="1553" spans="1:1" s="432" customFormat="1" ht="12.2" hidden="1" customHeight="1">
      <c r="A1553" s="431"/>
    </row>
    <row r="1554" spans="1:1" s="432" customFormat="1" ht="12.2" hidden="1" customHeight="1">
      <c r="A1554" s="431"/>
    </row>
    <row r="1555" spans="1:1" s="432" customFormat="1" ht="12.2" hidden="1" customHeight="1">
      <c r="A1555" s="431"/>
    </row>
    <row r="1556" spans="1:1" s="432" customFormat="1" ht="12.2" hidden="1" customHeight="1">
      <c r="A1556" s="431"/>
    </row>
    <row r="1557" spans="1:1" s="432" customFormat="1" ht="12.2" hidden="1" customHeight="1">
      <c r="A1557" s="431"/>
    </row>
    <row r="1558" spans="1:1" s="432" customFormat="1" ht="12.2" hidden="1" customHeight="1">
      <c r="A1558" s="431"/>
    </row>
    <row r="1559" spans="1:1" s="432" customFormat="1" ht="12.2" hidden="1" customHeight="1">
      <c r="A1559" s="431"/>
    </row>
    <row r="1560" spans="1:1" s="432" customFormat="1" ht="12.2" hidden="1" customHeight="1">
      <c r="A1560" s="431"/>
    </row>
    <row r="1561" spans="1:1" s="432" customFormat="1" ht="12.2" hidden="1" customHeight="1">
      <c r="A1561" s="431"/>
    </row>
    <row r="1562" spans="1:1" s="432" customFormat="1" ht="12.2" hidden="1" customHeight="1">
      <c r="A1562" s="431"/>
    </row>
    <row r="1563" spans="1:1" s="432" customFormat="1" ht="12.2" hidden="1" customHeight="1">
      <c r="A1563" s="431"/>
    </row>
    <row r="1564" spans="1:1" s="432" customFormat="1" ht="12.2" hidden="1" customHeight="1">
      <c r="A1564" s="431"/>
    </row>
    <row r="1565" spans="1:1" s="432" customFormat="1" ht="12.2" hidden="1" customHeight="1">
      <c r="A1565" s="431"/>
    </row>
    <row r="1566" spans="1:1" s="432" customFormat="1" ht="12.2" hidden="1" customHeight="1">
      <c r="A1566" s="431"/>
    </row>
    <row r="1567" spans="1:1" s="432" customFormat="1" ht="12.2" hidden="1" customHeight="1">
      <c r="A1567" s="431"/>
    </row>
    <row r="1568" spans="1:1" s="432" customFormat="1" ht="12.2" hidden="1" customHeight="1">
      <c r="A1568" s="431"/>
    </row>
    <row r="1569" spans="1:1" s="432" customFormat="1" ht="12.2" hidden="1" customHeight="1">
      <c r="A1569" s="431"/>
    </row>
    <row r="1570" spans="1:1" s="432" customFormat="1" ht="12.2" hidden="1" customHeight="1">
      <c r="A1570" s="431"/>
    </row>
    <row r="1571" spans="1:1" s="432" customFormat="1" ht="12.2" hidden="1" customHeight="1">
      <c r="A1571" s="431"/>
    </row>
    <row r="1572" spans="1:1" s="432" customFormat="1" ht="12.2" hidden="1" customHeight="1">
      <c r="A1572" s="431"/>
    </row>
    <row r="1573" spans="1:1" s="432" customFormat="1" ht="12.2" hidden="1" customHeight="1">
      <c r="A1573" s="431"/>
    </row>
    <row r="1574" spans="1:1" s="432" customFormat="1" ht="12.2" hidden="1" customHeight="1">
      <c r="A1574" s="431"/>
    </row>
    <row r="1575" spans="1:1" s="432" customFormat="1" ht="12.2" hidden="1" customHeight="1">
      <c r="A1575" s="431"/>
    </row>
    <row r="1576" spans="1:1" s="432" customFormat="1" ht="12.2" hidden="1" customHeight="1">
      <c r="A1576" s="431"/>
    </row>
    <row r="1577" spans="1:1" s="432" customFormat="1" ht="12.2" hidden="1" customHeight="1">
      <c r="A1577" s="431"/>
    </row>
    <row r="1578" spans="1:1" s="432" customFormat="1" ht="12.2" hidden="1" customHeight="1">
      <c r="A1578" s="431"/>
    </row>
    <row r="1579" spans="1:1" s="432" customFormat="1" ht="12.2" hidden="1" customHeight="1">
      <c r="A1579" s="431"/>
    </row>
    <row r="1580" spans="1:1" s="432" customFormat="1" ht="12.2" hidden="1" customHeight="1">
      <c r="A1580" s="431"/>
    </row>
    <row r="1581" spans="1:1" s="432" customFormat="1" ht="12.2" hidden="1" customHeight="1">
      <c r="A1581" s="431"/>
    </row>
    <row r="1582" spans="1:1" s="432" customFormat="1" ht="12.2" hidden="1" customHeight="1">
      <c r="A1582" s="431"/>
    </row>
    <row r="1583" spans="1:1" s="432" customFormat="1" ht="12.2" hidden="1" customHeight="1">
      <c r="A1583" s="431"/>
    </row>
    <row r="1584" spans="1:1" s="432" customFormat="1" ht="12.2" hidden="1" customHeight="1">
      <c r="A1584" s="431"/>
    </row>
    <row r="1585" spans="1:1" s="432" customFormat="1" ht="12.2" hidden="1" customHeight="1">
      <c r="A1585" s="431"/>
    </row>
    <row r="1586" spans="1:1" s="432" customFormat="1" ht="12.2" hidden="1" customHeight="1">
      <c r="A1586" s="431"/>
    </row>
    <row r="1587" spans="1:1" s="432" customFormat="1" ht="12.2" hidden="1" customHeight="1">
      <c r="A1587" s="431"/>
    </row>
    <row r="1588" spans="1:1" s="432" customFormat="1" ht="12.2" hidden="1" customHeight="1">
      <c r="A1588" s="431"/>
    </row>
    <row r="1589" spans="1:1" s="432" customFormat="1" ht="12.2" hidden="1" customHeight="1">
      <c r="A1589" s="431"/>
    </row>
    <row r="1590" spans="1:1" s="432" customFormat="1" ht="12.2" hidden="1" customHeight="1">
      <c r="A1590" s="431"/>
    </row>
    <row r="1591" spans="1:1" s="432" customFormat="1" ht="12.2" hidden="1" customHeight="1">
      <c r="A1591" s="431"/>
    </row>
    <row r="1592" spans="1:1" s="432" customFormat="1" ht="12.2" hidden="1" customHeight="1">
      <c r="A1592" s="431"/>
    </row>
    <row r="1593" spans="1:1" s="432" customFormat="1" ht="12.2" hidden="1" customHeight="1">
      <c r="A1593" s="431"/>
    </row>
    <row r="1594" spans="1:1" s="432" customFormat="1" ht="12.2" hidden="1" customHeight="1">
      <c r="A1594" s="431"/>
    </row>
    <row r="1595" spans="1:1" s="432" customFormat="1" ht="12.2" hidden="1" customHeight="1">
      <c r="A1595" s="431"/>
    </row>
    <row r="1596" spans="1:1" s="432" customFormat="1" ht="12.2" hidden="1" customHeight="1">
      <c r="A1596" s="431"/>
    </row>
    <row r="1597" spans="1:1" s="432" customFormat="1" ht="12.2" hidden="1" customHeight="1">
      <c r="A1597" s="431"/>
    </row>
    <row r="1598" spans="1:1" s="432" customFormat="1" ht="12.2" hidden="1" customHeight="1">
      <c r="A1598" s="431"/>
    </row>
    <row r="1599" spans="1:1" s="432" customFormat="1" ht="12.2" hidden="1" customHeight="1">
      <c r="A1599" s="431"/>
    </row>
    <row r="1600" spans="1:1" s="432" customFormat="1" ht="12.2" hidden="1" customHeight="1">
      <c r="A1600" s="431"/>
    </row>
    <row r="1601" spans="1:1" s="432" customFormat="1" ht="12.2" hidden="1" customHeight="1">
      <c r="A1601" s="431"/>
    </row>
    <row r="1602" spans="1:1" s="432" customFormat="1" ht="12.2" hidden="1" customHeight="1">
      <c r="A1602" s="431"/>
    </row>
    <row r="1603" spans="1:1" s="432" customFormat="1" ht="12.2" hidden="1" customHeight="1">
      <c r="A1603" s="431"/>
    </row>
    <row r="1604" spans="1:1" s="432" customFormat="1" ht="12.2" hidden="1" customHeight="1">
      <c r="A1604" s="431"/>
    </row>
    <row r="1605" spans="1:1" s="432" customFormat="1" ht="12.2" hidden="1" customHeight="1">
      <c r="A1605" s="431"/>
    </row>
    <row r="1606" spans="1:1" s="432" customFormat="1" ht="12.2" hidden="1" customHeight="1">
      <c r="A1606" s="431"/>
    </row>
    <row r="1607" spans="1:1" s="432" customFormat="1" ht="12.2" hidden="1" customHeight="1">
      <c r="A1607" s="431"/>
    </row>
    <row r="1608" spans="1:1" s="432" customFormat="1" ht="12.2" hidden="1" customHeight="1">
      <c r="A1608" s="431"/>
    </row>
    <row r="1609" spans="1:1" s="432" customFormat="1" ht="12.2" hidden="1" customHeight="1">
      <c r="A1609" s="431"/>
    </row>
    <row r="1610" spans="1:1" s="432" customFormat="1" ht="12.2" hidden="1" customHeight="1">
      <c r="A1610" s="431"/>
    </row>
    <row r="1611" spans="1:1" s="432" customFormat="1" ht="12.2" hidden="1" customHeight="1">
      <c r="A1611" s="431"/>
    </row>
    <row r="1612" spans="1:1" s="432" customFormat="1" ht="12.2" hidden="1" customHeight="1">
      <c r="A1612" s="431"/>
    </row>
    <row r="1613" spans="1:1" s="432" customFormat="1" ht="12.2" hidden="1" customHeight="1">
      <c r="A1613" s="431"/>
    </row>
    <row r="1614" spans="1:1" s="432" customFormat="1" ht="12.2" hidden="1" customHeight="1">
      <c r="A1614" s="431"/>
    </row>
    <row r="1615" spans="1:1" s="432" customFormat="1" ht="12.2" hidden="1" customHeight="1">
      <c r="A1615" s="431"/>
    </row>
    <row r="1616" spans="1:1" s="432" customFormat="1" ht="12.2" hidden="1" customHeight="1">
      <c r="A1616" s="431"/>
    </row>
    <row r="1617" spans="1:1" s="432" customFormat="1" ht="12.2" hidden="1" customHeight="1">
      <c r="A1617" s="431"/>
    </row>
    <row r="1618" spans="1:1" s="432" customFormat="1" ht="12.2" hidden="1" customHeight="1">
      <c r="A1618" s="431"/>
    </row>
    <row r="1619" spans="1:1" s="432" customFormat="1" ht="12.2" hidden="1" customHeight="1">
      <c r="A1619" s="431"/>
    </row>
    <row r="1620" spans="1:1" s="432" customFormat="1" ht="12.2" hidden="1" customHeight="1">
      <c r="A1620" s="431"/>
    </row>
    <row r="1621" spans="1:1" s="432" customFormat="1" ht="12.2" hidden="1" customHeight="1">
      <c r="A1621" s="431"/>
    </row>
    <row r="1622" spans="1:1" s="432" customFormat="1" ht="12.2" hidden="1" customHeight="1">
      <c r="A1622" s="431"/>
    </row>
    <row r="1623" spans="1:1" s="432" customFormat="1" ht="12.2" hidden="1" customHeight="1">
      <c r="A1623" s="431"/>
    </row>
    <row r="1624" spans="1:1" s="432" customFormat="1" ht="12.2" hidden="1" customHeight="1">
      <c r="A1624" s="431"/>
    </row>
    <row r="1625" spans="1:1" s="432" customFormat="1" ht="12.2" hidden="1" customHeight="1">
      <c r="A1625" s="431"/>
    </row>
    <row r="1626" spans="1:1" s="432" customFormat="1" ht="12.2" hidden="1" customHeight="1">
      <c r="A1626" s="431"/>
    </row>
    <row r="1627" spans="1:1" s="432" customFormat="1" ht="12.2" hidden="1" customHeight="1">
      <c r="A1627" s="431"/>
    </row>
    <row r="1628" spans="1:1" s="432" customFormat="1" ht="12.2" hidden="1" customHeight="1">
      <c r="A1628" s="431"/>
    </row>
    <row r="1629" spans="1:1" s="432" customFormat="1" ht="12.2" hidden="1" customHeight="1">
      <c r="A1629" s="431"/>
    </row>
    <row r="1630" spans="1:1" s="432" customFormat="1" ht="12.2" hidden="1" customHeight="1">
      <c r="A1630" s="431"/>
    </row>
    <row r="1631" spans="1:1" s="432" customFormat="1" ht="12.2" hidden="1" customHeight="1">
      <c r="A1631" s="431"/>
    </row>
    <row r="1632" spans="1:1" s="432" customFormat="1" ht="12.2" hidden="1" customHeight="1">
      <c r="A1632" s="431"/>
    </row>
    <row r="1633" spans="1:1" s="432" customFormat="1" ht="12.2" hidden="1" customHeight="1">
      <c r="A1633" s="431"/>
    </row>
    <row r="1634" spans="1:1" s="432" customFormat="1" ht="12.2" hidden="1" customHeight="1">
      <c r="A1634" s="431"/>
    </row>
    <row r="1635" spans="1:1" s="432" customFormat="1" ht="12.2" hidden="1" customHeight="1">
      <c r="A1635" s="431"/>
    </row>
    <row r="1636" spans="1:1" s="432" customFormat="1" ht="12.2" hidden="1" customHeight="1">
      <c r="A1636" s="431"/>
    </row>
    <row r="1637" spans="1:1" s="432" customFormat="1" ht="12.2" hidden="1" customHeight="1">
      <c r="A1637" s="431"/>
    </row>
    <row r="1638" spans="1:1" s="432" customFormat="1" ht="12.2" hidden="1" customHeight="1">
      <c r="A1638" s="431"/>
    </row>
    <row r="1639" spans="1:1" s="432" customFormat="1" ht="12.2" hidden="1" customHeight="1">
      <c r="A1639" s="431"/>
    </row>
    <row r="1640" spans="1:1" s="432" customFormat="1" ht="12.2" hidden="1" customHeight="1">
      <c r="A1640" s="431"/>
    </row>
    <row r="1641" spans="1:1" s="432" customFormat="1" ht="12.2" hidden="1" customHeight="1">
      <c r="A1641" s="431"/>
    </row>
    <row r="1642" spans="1:1" s="432" customFormat="1" ht="12.2" hidden="1" customHeight="1">
      <c r="A1642" s="431"/>
    </row>
    <row r="1643" spans="1:1" s="432" customFormat="1" ht="12.2" hidden="1" customHeight="1">
      <c r="A1643" s="431"/>
    </row>
    <row r="1644" spans="1:1" s="432" customFormat="1" ht="12.2" hidden="1" customHeight="1">
      <c r="A1644" s="431"/>
    </row>
    <row r="1645" spans="1:1" s="432" customFormat="1" ht="12.2" hidden="1" customHeight="1">
      <c r="A1645" s="431"/>
    </row>
    <row r="1646" spans="1:1" s="432" customFormat="1" ht="12.2" hidden="1" customHeight="1">
      <c r="A1646" s="431"/>
    </row>
    <row r="1647" spans="1:1" s="432" customFormat="1" ht="12.2" hidden="1" customHeight="1">
      <c r="A1647" s="431"/>
    </row>
    <row r="1648" spans="1:1" s="432" customFormat="1" ht="12.2" hidden="1" customHeight="1">
      <c r="A1648" s="431"/>
    </row>
    <row r="1649" spans="1:1" s="432" customFormat="1" ht="12.2" hidden="1" customHeight="1">
      <c r="A1649" s="431"/>
    </row>
    <row r="1650" spans="1:1" s="432" customFormat="1" ht="12.2" hidden="1" customHeight="1">
      <c r="A1650" s="431"/>
    </row>
    <row r="1651" spans="1:1" s="432" customFormat="1" ht="12.2" hidden="1" customHeight="1">
      <c r="A1651" s="431"/>
    </row>
    <row r="1652" spans="1:1" s="432" customFormat="1" ht="12.2" hidden="1" customHeight="1">
      <c r="A1652" s="431"/>
    </row>
    <row r="1653" spans="1:1" s="432" customFormat="1" ht="12.2" hidden="1" customHeight="1">
      <c r="A1653" s="431"/>
    </row>
    <row r="1654" spans="1:1" s="432" customFormat="1" ht="12.2" hidden="1" customHeight="1">
      <c r="A1654" s="431"/>
    </row>
    <row r="1655" spans="1:1" s="432" customFormat="1" ht="12.2" hidden="1" customHeight="1">
      <c r="A1655" s="431"/>
    </row>
    <row r="1656" spans="1:1" s="432" customFormat="1" ht="12.2" hidden="1" customHeight="1">
      <c r="A1656" s="431"/>
    </row>
    <row r="1657" spans="1:1" s="432" customFormat="1" ht="12.2" hidden="1" customHeight="1">
      <c r="A1657" s="431"/>
    </row>
    <row r="1658" spans="1:1" s="432" customFormat="1" ht="12.2" hidden="1" customHeight="1">
      <c r="A1658" s="431"/>
    </row>
    <row r="1659" spans="1:1" s="432" customFormat="1" ht="12.2" hidden="1" customHeight="1">
      <c r="A1659" s="431"/>
    </row>
    <row r="1660" spans="1:1" s="432" customFormat="1" ht="12.2" hidden="1" customHeight="1">
      <c r="A1660" s="431"/>
    </row>
    <row r="1661" spans="1:1" s="432" customFormat="1" ht="12.2" hidden="1" customHeight="1">
      <c r="A1661" s="431"/>
    </row>
    <row r="1662" spans="1:1" s="432" customFormat="1" ht="12.2" hidden="1" customHeight="1">
      <c r="A1662" s="431"/>
    </row>
    <row r="1663" spans="1:1" s="432" customFormat="1" ht="12.2" hidden="1" customHeight="1">
      <c r="A1663" s="431"/>
    </row>
    <row r="1664" spans="1:1" s="432" customFormat="1" ht="12.2" hidden="1" customHeight="1">
      <c r="A1664" s="431"/>
    </row>
    <row r="1665" spans="1:1" s="432" customFormat="1" ht="12.2" hidden="1" customHeight="1">
      <c r="A1665" s="431"/>
    </row>
    <row r="1666" spans="1:1" s="432" customFormat="1" ht="12.2" hidden="1" customHeight="1">
      <c r="A1666" s="431"/>
    </row>
    <row r="1667" spans="1:1" s="432" customFormat="1" ht="12.2" hidden="1" customHeight="1">
      <c r="A1667" s="431"/>
    </row>
    <row r="1668" spans="1:1" s="432" customFormat="1" ht="12.2" hidden="1" customHeight="1">
      <c r="A1668" s="431"/>
    </row>
    <row r="1669" spans="1:1" s="432" customFormat="1" ht="12.2" hidden="1" customHeight="1">
      <c r="A1669" s="431"/>
    </row>
    <row r="1670" spans="1:1" s="432" customFormat="1" ht="12.2" hidden="1" customHeight="1">
      <c r="A1670" s="431"/>
    </row>
    <row r="1671" spans="1:1" s="432" customFormat="1" ht="12.2" hidden="1" customHeight="1">
      <c r="A1671" s="431"/>
    </row>
    <row r="1672" spans="1:1" s="432" customFormat="1" ht="12.2" hidden="1" customHeight="1">
      <c r="A1672" s="431"/>
    </row>
    <row r="1673" spans="1:1" s="432" customFormat="1" ht="12.2" hidden="1" customHeight="1">
      <c r="A1673" s="431"/>
    </row>
    <row r="1674" spans="1:1" s="432" customFormat="1" ht="12.2" hidden="1" customHeight="1">
      <c r="A1674" s="431"/>
    </row>
    <row r="1675" spans="1:1" s="432" customFormat="1" ht="12.2" hidden="1" customHeight="1">
      <c r="A1675" s="431"/>
    </row>
    <row r="1676" spans="1:1" s="432" customFormat="1" ht="12.2" hidden="1" customHeight="1">
      <c r="A1676" s="431"/>
    </row>
    <row r="1677" spans="1:1" s="432" customFormat="1" ht="12.2" hidden="1" customHeight="1">
      <c r="A1677" s="431"/>
    </row>
    <row r="1678" spans="1:1" s="432" customFormat="1" ht="12.2" hidden="1" customHeight="1">
      <c r="A1678" s="431"/>
    </row>
    <row r="1679" spans="1:1" s="432" customFormat="1" ht="12.2" hidden="1" customHeight="1">
      <c r="A1679" s="431"/>
    </row>
    <row r="1680" spans="1:1" s="432" customFormat="1" ht="12.2" hidden="1" customHeight="1">
      <c r="A1680" s="431"/>
    </row>
    <row r="1681" spans="1:1" s="432" customFormat="1" ht="12.2" hidden="1" customHeight="1">
      <c r="A1681" s="431"/>
    </row>
    <row r="1682" spans="1:1" s="432" customFormat="1" ht="12.2" hidden="1" customHeight="1">
      <c r="A1682" s="431"/>
    </row>
    <row r="1683" spans="1:1" s="432" customFormat="1" ht="12.2" hidden="1" customHeight="1">
      <c r="A1683" s="431"/>
    </row>
    <row r="1684" spans="1:1" s="432" customFormat="1" ht="12.2" hidden="1" customHeight="1">
      <c r="A1684" s="431"/>
    </row>
    <row r="1685" spans="1:1" s="432" customFormat="1" ht="12.2" hidden="1" customHeight="1">
      <c r="A1685" s="431"/>
    </row>
    <row r="1686" spans="1:1" s="432" customFormat="1" ht="12.2" hidden="1" customHeight="1">
      <c r="A1686" s="431"/>
    </row>
    <row r="1687" spans="1:1" s="432" customFormat="1" ht="12.2" hidden="1" customHeight="1">
      <c r="A1687" s="431"/>
    </row>
    <row r="1688" spans="1:1" s="432" customFormat="1" ht="12.2" hidden="1" customHeight="1">
      <c r="A1688" s="431"/>
    </row>
    <row r="1689" spans="1:1" s="432" customFormat="1" ht="12.2" hidden="1" customHeight="1">
      <c r="A1689" s="431"/>
    </row>
    <row r="1690" spans="1:1" s="432" customFormat="1" ht="12.2" hidden="1" customHeight="1">
      <c r="A1690" s="431"/>
    </row>
    <row r="1691" spans="1:1" s="432" customFormat="1" ht="12.2" hidden="1" customHeight="1">
      <c r="A1691" s="431"/>
    </row>
    <row r="1692" spans="1:1" s="432" customFormat="1" ht="12.2" hidden="1" customHeight="1">
      <c r="A1692" s="431"/>
    </row>
    <row r="1693" spans="1:1" s="432" customFormat="1" ht="12.2" hidden="1" customHeight="1">
      <c r="A1693" s="431"/>
    </row>
    <row r="1694" spans="1:1" s="432" customFormat="1" ht="12.2" hidden="1" customHeight="1">
      <c r="A1694" s="431"/>
    </row>
    <row r="1695" spans="1:1" s="432" customFormat="1" ht="12.2" hidden="1" customHeight="1">
      <c r="A1695" s="431"/>
    </row>
    <row r="1696" spans="1:1" s="432" customFormat="1" ht="12.2" hidden="1" customHeight="1">
      <c r="A1696" s="431"/>
    </row>
    <row r="1697" spans="1:1" s="432" customFormat="1" ht="12.2" hidden="1" customHeight="1">
      <c r="A1697" s="431"/>
    </row>
    <row r="1698" spans="1:1" s="432" customFormat="1" ht="12.2" hidden="1" customHeight="1">
      <c r="A1698" s="431"/>
    </row>
    <row r="1699" spans="1:1" s="432" customFormat="1" ht="12.2" hidden="1" customHeight="1">
      <c r="A1699" s="431"/>
    </row>
    <row r="1700" spans="1:1" s="432" customFormat="1" ht="12.2" hidden="1" customHeight="1">
      <c r="A1700" s="431"/>
    </row>
    <row r="1701" spans="1:1" s="432" customFormat="1" ht="12.2" hidden="1" customHeight="1">
      <c r="A1701" s="431"/>
    </row>
    <row r="1702" spans="1:1" s="432" customFormat="1" ht="12.2" hidden="1" customHeight="1">
      <c r="A1702" s="431"/>
    </row>
    <row r="1703" spans="1:1" s="432" customFormat="1" ht="12.2" hidden="1" customHeight="1">
      <c r="A1703" s="431"/>
    </row>
    <row r="1704" spans="1:1" s="432" customFormat="1" ht="12.2" hidden="1" customHeight="1">
      <c r="A1704" s="431"/>
    </row>
    <row r="1705" spans="1:1" s="432" customFormat="1" ht="12.2" hidden="1" customHeight="1">
      <c r="A1705" s="431"/>
    </row>
    <row r="1706" spans="1:1" s="432" customFormat="1" ht="12.2" hidden="1" customHeight="1">
      <c r="A1706" s="431"/>
    </row>
    <row r="1707" spans="1:1" s="432" customFormat="1" ht="12.2" hidden="1" customHeight="1">
      <c r="A1707" s="431"/>
    </row>
    <row r="1708" spans="1:1" s="432" customFormat="1" ht="12.2" hidden="1" customHeight="1">
      <c r="A1708" s="431"/>
    </row>
    <row r="1709" spans="1:1" s="432" customFormat="1" ht="12.2" hidden="1" customHeight="1">
      <c r="A1709" s="431"/>
    </row>
    <row r="1710" spans="1:1" s="432" customFormat="1" ht="12.2" hidden="1" customHeight="1">
      <c r="A1710" s="431"/>
    </row>
    <row r="1711" spans="1:1" s="432" customFormat="1" ht="12.2" hidden="1" customHeight="1">
      <c r="A1711" s="431"/>
    </row>
    <row r="1712" spans="1:1" s="432" customFormat="1" ht="12.2" hidden="1" customHeight="1">
      <c r="A1712" s="431"/>
    </row>
    <row r="1713" spans="1:1" s="432" customFormat="1" ht="12.2" hidden="1" customHeight="1">
      <c r="A1713" s="431"/>
    </row>
    <row r="1714" spans="1:1" s="432" customFormat="1" ht="12.2" hidden="1" customHeight="1">
      <c r="A1714" s="431"/>
    </row>
    <row r="1715" spans="1:1" s="432" customFormat="1" ht="12.2" hidden="1" customHeight="1">
      <c r="A1715" s="431"/>
    </row>
    <row r="1716" spans="1:1" s="432" customFormat="1" ht="12.2" hidden="1" customHeight="1">
      <c r="A1716" s="431"/>
    </row>
    <row r="1717" spans="1:1" s="432" customFormat="1" ht="12.2" hidden="1" customHeight="1">
      <c r="A1717" s="431"/>
    </row>
    <row r="1718" spans="1:1" s="432" customFormat="1" ht="12.2" hidden="1" customHeight="1">
      <c r="A1718" s="431"/>
    </row>
    <row r="1719" spans="1:1" s="432" customFormat="1" ht="12.2" hidden="1" customHeight="1">
      <c r="A1719" s="431"/>
    </row>
    <row r="1720" spans="1:1" s="432" customFormat="1" ht="12.2" hidden="1" customHeight="1">
      <c r="A1720" s="431"/>
    </row>
    <row r="1721" spans="1:1" s="432" customFormat="1" ht="12.2" hidden="1" customHeight="1">
      <c r="A1721" s="431"/>
    </row>
    <row r="1722" spans="1:1" s="432" customFormat="1" ht="12.2" hidden="1" customHeight="1">
      <c r="A1722" s="431"/>
    </row>
    <row r="1723" spans="1:1" s="432" customFormat="1" ht="12.2" hidden="1" customHeight="1">
      <c r="A1723" s="431"/>
    </row>
    <row r="1724" spans="1:1" s="432" customFormat="1" ht="12.2" hidden="1" customHeight="1">
      <c r="A1724" s="431"/>
    </row>
    <row r="1725" spans="1:1" s="432" customFormat="1" ht="12.2" hidden="1" customHeight="1">
      <c r="A1725" s="431"/>
    </row>
    <row r="1726" spans="1:1" s="432" customFormat="1" ht="12.2" hidden="1" customHeight="1">
      <c r="A1726" s="431"/>
    </row>
    <row r="1727" spans="1:1" s="432" customFormat="1" ht="12.2" hidden="1" customHeight="1">
      <c r="A1727" s="431"/>
    </row>
    <row r="1728" spans="1:1" s="432" customFormat="1" ht="12.2" hidden="1" customHeight="1">
      <c r="A1728" s="431"/>
    </row>
    <row r="1729" spans="1:1" s="432" customFormat="1" ht="12.2" hidden="1" customHeight="1">
      <c r="A1729" s="431"/>
    </row>
    <row r="1730" spans="1:1" s="432" customFormat="1" ht="12.2" hidden="1" customHeight="1">
      <c r="A1730" s="431"/>
    </row>
    <row r="1731" spans="1:1" s="432" customFormat="1" ht="12.2" hidden="1" customHeight="1">
      <c r="A1731" s="431"/>
    </row>
    <row r="1732" spans="1:1" s="432" customFormat="1" ht="12.2" hidden="1" customHeight="1">
      <c r="A1732" s="431"/>
    </row>
    <row r="1733" spans="1:1" s="432" customFormat="1" ht="12.2" hidden="1" customHeight="1">
      <c r="A1733" s="431"/>
    </row>
    <row r="1734" spans="1:1" s="432" customFormat="1" ht="12.2" hidden="1" customHeight="1">
      <c r="A1734" s="431"/>
    </row>
    <row r="1735" spans="1:1" s="432" customFormat="1" ht="12.2" hidden="1" customHeight="1">
      <c r="A1735" s="431"/>
    </row>
    <row r="1736" spans="1:1" s="432" customFormat="1" ht="12.2" hidden="1" customHeight="1">
      <c r="A1736" s="431"/>
    </row>
    <row r="1737" spans="1:1" s="432" customFormat="1" ht="12.2" hidden="1" customHeight="1">
      <c r="A1737" s="431"/>
    </row>
    <row r="1738" spans="1:1" s="432" customFormat="1" ht="12.2" hidden="1" customHeight="1">
      <c r="A1738" s="431"/>
    </row>
    <row r="1739" spans="1:1" s="432" customFormat="1" ht="12.2" hidden="1" customHeight="1">
      <c r="A1739" s="431"/>
    </row>
    <row r="1740" spans="1:1" s="432" customFormat="1" ht="12.2" hidden="1" customHeight="1">
      <c r="A1740" s="431"/>
    </row>
    <row r="1741" spans="1:1" s="432" customFormat="1" ht="12.2" hidden="1" customHeight="1">
      <c r="A1741" s="431"/>
    </row>
    <row r="1742" spans="1:1" s="432" customFormat="1" ht="12.2" hidden="1" customHeight="1">
      <c r="A1742" s="431"/>
    </row>
    <row r="1743" spans="1:1" s="432" customFormat="1" ht="12.2" hidden="1" customHeight="1">
      <c r="A1743" s="431"/>
    </row>
    <row r="1744" spans="1:1" s="432" customFormat="1" ht="12.2" hidden="1" customHeight="1">
      <c r="A1744" s="431"/>
    </row>
    <row r="1745" spans="1:1" s="432" customFormat="1" ht="12.2" hidden="1" customHeight="1">
      <c r="A1745" s="431"/>
    </row>
    <row r="1746" spans="1:1" s="432" customFormat="1" ht="12.2" hidden="1" customHeight="1">
      <c r="A1746" s="431"/>
    </row>
    <row r="1747" spans="1:1" s="432" customFormat="1" ht="12.2" hidden="1" customHeight="1">
      <c r="A1747" s="431"/>
    </row>
    <row r="1748" spans="1:1" s="432" customFormat="1" ht="12.2" hidden="1" customHeight="1">
      <c r="A1748" s="431"/>
    </row>
    <row r="1749" spans="1:1" s="432" customFormat="1" ht="12.2" hidden="1" customHeight="1">
      <c r="A1749" s="431"/>
    </row>
    <row r="1750" spans="1:1" s="432" customFormat="1" ht="12.2" hidden="1" customHeight="1">
      <c r="A1750" s="431"/>
    </row>
    <row r="1751" spans="1:1" s="432" customFormat="1" ht="12.2" hidden="1" customHeight="1">
      <c r="A1751" s="431"/>
    </row>
    <row r="1752" spans="1:1" s="432" customFormat="1" ht="12.2" hidden="1" customHeight="1">
      <c r="A1752" s="431"/>
    </row>
    <row r="1753" spans="1:1" s="432" customFormat="1" ht="12.2" hidden="1" customHeight="1">
      <c r="A1753" s="431"/>
    </row>
    <row r="1754" spans="1:1" s="432" customFormat="1" ht="12.2" hidden="1" customHeight="1">
      <c r="A1754" s="431"/>
    </row>
    <row r="1755" spans="1:1" s="432" customFormat="1" ht="12.2" hidden="1" customHeight="1">
      <c r="A1755" s="431"/>
    </row>
    <row r="1756" spans="1:1" s="432" customFormat="1" ht="12.2" hidden="1" customHeight="1">
      <c r="A1756" s="431"/>
    </row>
    <row r="1757" spans="1:1" s="432" customFormat="1" ht="12.2" hidden="1" customHeight="1">
      <c r="A1757" s="431"/>
    </row>
    <row r="1758" spans="1:1" s="432" customFormat="1" ht="12.2" hidden="1" customHeight="1">
      <c r="A1758" s="431"/>
    </row>
    <row r="1759" spans="1:1" s="432" customFormat="1" ht="12.2" hidden="1" customHeight="1">
      <c r="A1759" s="431"/>
    </row>
    <row r="1760" spans="1:1" s="432" customFormat="1" ht="12.2" hidden="1" customHeight="1">
      <c r="A1760" s="431"/>
    </row>
    <row r="1761" spans="1:1" s="432" customFormat="1" ht="12.2" hidden="1" customHeight="1">
      <c r="A1761" s="431"/>
    </row>
    <row r="1762" spans="1:1" s="432" customFormat="1" ht="12.2" hidden="1" customHeight="1">
      <c r="A1762" s="431"/>
    </row>
    <row r="1763" spans="1:1" s="432" customFormat="1" ht="12.2" hidden="1" customHeight="1">
      <c r="A1763" s="431"/>
    </row>
    <row r="1764" spans="1:1" s="432" customFormat="1" ht="12.2" hidden="1" customHeight="1">
      <c r="A1764" s="431"/>
    </row>
    <row r="1765" spans="1:1" s="432" customFormat="1" ht="12.2" hidden="1" customHeight="1">
      <c r="A1765" s="431"/>
    </row>
    <row r="1766" spans="1:1" s="432" customFormat="1" ht="12.2" hidden="1" customHeight="1">
      <c r="A1766" s="431"/>
    </row>
    <row r="1767" spans="1:1" s="432" customFormat="1" ht="12.2" hidden="1" customHeight="1">
      <c r="A1767" s="431"/>
    </row>
    <row r="1768" spans="1:1" s="432" customFormat="1" ht="12.2" hidden="1" customHeight="1">
      <c r="A1768" s="431"/>
    </row>
    <row r="1769" spans="1:1" s="432" customFormat="1" ht="12.2" hidden="1" customHeight="1">
      <c r="A1769" s="431"/>
    </row>
    <row r="1770" spans="1:1" s="432" customFormat="1" ht="12.2" hidden="1" customHeight="1">
      <c r="A1770" s="431"/>
    </row>
    <row r="1771" spans="1:1" s="432" customFormat="1" ht="12.2" hidden="1" customHeight="1">
      <c r="A1771" s="431"/>
    </row>
    <row r="1772" spans="1:1" s="432" customFormat="1" ht="12.2" hidden="1" customHeight="1">
      <c r="A1772" s="431"/>
    </row>
    <row r="1773" spans="1:1" s="432" customFormat="1" ht="12.2" hidden="1" customHeight="1">
      <c r="A1773" s="431"/>
    </row>
    <row r="1774" spans="1:1" s="432" customFormat="1" ht="12.2" hidden="1" customHeight="1">
      <c r="A1774" s="431"/>
    </row>
    <row r="1775" spans="1:1" s="432" customFormat="1" ht="12.2" hidden="1" customHeight="1">
      <c r="A1775" s="431"/>
    </row>
    <row r="1776" spans="1:1" s="432" customFormat="1" ht="12.2" hidden="1" customHeight="1">
      <c r="A1776" s="431"/>
    </row>
    <row r="1777" spans="1:1" s="432" customFormat="1" ht="12.2" hidden="1" customHeight="1">
      <c r="A1777" s="431"/>
    </row>
    <row r="1778" spans="1:1" s="432" customFormat="1" ht="12.2" hidden="1" customHeight="1">
      <c r="A1778" s="431"/>
    </row>
    <row r="1779" spans="1:1" s="432" customFormat="1" ht="12.2" hidden="1" customHeight="1">
      <c r="A1779" s="431"/>
    </row>
    <row r="1780" spans="1:1" s="432" customFormat="1" ht="12.2" hidden="1" customHeight="1">
      <c r="A1780" s="431"/>
    </row>
    <row r="1781" spans="1:1" s="432" customFormat="1" ht="12.2" hidden="1" customHeight="1">
      <c r="A1781" s="431"/>
    </row>
    <row r="1782" spans="1:1" s="432" customFormat="1" ht="12.2" hidden="1" customHeight="1">
      <c r="A1782" s="431"/>
    </row>
    <row r="1783" spans="1:1" s="432" customFormat="1" ht="12.2" hidden="1" customHeight="1">
      <c r="A1783" s="431"/>
    </row>
    <row r="1784" spans="1:1" s="432" customFormat="1" ht="12.2" hidden="1" customHeight="1">
      <c r="A1784" s="431"/>
    </row>
    <row r="1785" spans="1:1" s="432" customFormat="1" ht="12.2" hidden="1" customHeight="1">
      <c r="A1785" s="431"/>
    </row>
    <row r="1786" spans="1:1" s="432" customFormat="1" ht="12.2" hidden="1" customHeight="1">
      <c r="A1786" s="431"/>
    </row>
    <row r="1787" spans="1:1" s="432" customFormat="1" ht="12.2" hidden="1" customHeight="1">
      <c r="A1787" s="431"/>
    </row>
    <row r="1788" spans="1:1" s="432" customFormat="1" ht="12.2" hidden="1" customHeight="1">
      <c r="A1788" s="431"/>
    </row>
    <row r="1789" spans="1:1" s="432" customFormat="1" ht="12.2" hidden="1" customHeight="1">
      <c r="A1789" s="431"/>
    </row>
    <row r="1790" spans="1:1" s="432" customFormat="1" ht="12.2" hidden="1" customHeight="1">
      <c r="A1790" s="431"/>
    </row>
    <row r="1791" spans="1:1" s="432" customFormat="1" ht="12.2" hidden="1" customHeight="1">
      <c r="A1791" s="431"/>
    </row>
    <row r="1792" spans="1:1" s="432" customFormat="1" ht="12.2" hidden="1" customHeight="1">
      <c r="A1792" s="431"/>
    </row>
    <row r="1793" spans="1:1" s="432" customFormat="1" ht="12.2" hidden="1" customHeight="1">
      <c r="A1793" s="431"/>
    </row>
    <row r="1794" spans="1:1" s="432" customFormat="1" ht="12.2" hidden="1" customHeight="1">
      <c r="A1794" s="431"/>
    </row>
    <row r="1795" spans="1:1" s="432" customFormat="1" ht="12.2" hidden="1" customHeight="1">
      <c r="A1795" s="431"/>
    </row>
    <row r="1796" spans="1:1" s="432" customFormat="1" ht="12.2" hidden="1" customHeight="1">
      <c r="A1796" s="431"/>
    </row>
    <row r="1797" spans="1:1" s="432" customFormat="1" ht="12.2" hidden="1" customHeight="1">
      <c r="A1797" s="431"/>
    </row>
    <row r="1798" spans="1:1" s="432" customFormat="1" ht="12.2" hidden="1" customHeight="1">
      <c r="A1798" s="431"/>
    </row>
    <row r="1799" spans="1:1" s="432" customFormat="1" ht="12.2" hidden="1" customHeight="1">
      <c r="A1799" s="431"/>
    </row>
    <row r="1800" spans="1:1" s="432" customFormat="1" ht="12.2" hidden="1" customHeight="1">
      <c r="A1800" s="431"/>
    </row>
    <row r="1801" spans="1:1" s="432" customFormat="1" ht="12.2" hidden="1" customHeight="1">
      <c r="A1801" s="431"/>
    </row>
    <row r="1802" spans="1:1" s="432" customFormat="1" ht="12.2" hidden="1" customHeight="1">
      <c r="A1802" s="431"/>
    </row>
    <row r="1803" spans="1:1" s="432" customFormat="1" ht="12.2" hidden="1" customHeight="1">
      <c r="A1803" s="431"/>
    </row>
    <row r="1804" spans="1:1" s="432" customFormat="1" ht="12.2" hidden="1" customHeight="1">
      <c r="A1804" s="431"/>
    </row>
    <row r="1805" spans="1:1" s="432" customFormat="1" ht="12.2" hidden="1" customHeight="1">
      <c r="A1805" s="431"/>
    </row>
    <row r="1806" spans="1:1" s="432" customFormat="1" ht="12.2" hidden="1" customHeight="1">
      <c r="A1806" s="431"/>
    </row>
    <row r="1807" spans="1:1" s="432" customFormat="1" ht="12.2" hidden="1" customHeight="1">
      <c r="A1807" s="431"/>
    </row>
    <row r="1808" spans="1:1" s="432" customFormat="1" ht="12.2" hidden="1" customHeight="1">
      <c r="A1808" s="431"/>
    </row>
    <row r="1809" spans="1:1" s="432" customFormat="1" ht="12.2" hidden="1" customHeight="1">
      <c r="A1809" s="431"/>
    </row>
    <row r="1810" spans="1:1" s="432" customFormat="1" ht="12.2" hidden="1" customHeight="1">
      <c r="A1810" s="431"/>
    </row>
    <row r="1811" spans="1:1" s="432" customFormat="1" ht="12.2" hidden="1" customHeight="1">
      <c r="A1811" s="431"/>
    </row>
    <row r="1812" spans="1:1" s="432" customFormat="1" ht="12.2" hidden="1" customHeight="1">
      <c r="A1812" s="431"/>
    </row>
    <row r="1813" spans="1:1" s="432" customFormat="1" ht="12.2" hidden="1" customHeight="1">
      <c r="A1813" s="431"/>
    </row>
    <row r="1814" spans="1:1" s="432" customFormat="1" ht="12.2" hidden="1" customHeight="1">
      <c r="A1814" s="431"/>
    </row>
    <row r="1815" spans="1:1" s="432" customFormat="1" ht="12.2" hidden="1" customHeight="1">
      <c r="A1815" s="431"/>
    </row>
    <row r="1816" spans="1:1" s="432" customFormat="1" ht="12.2" hidden="1" customHeight="1">
      <c r="A1816" s="431"/>
    </row>
    <row r="1817" spans="1:1" s="432" customFormat="1" ht="12.2" hidden="1" customHeight="1">
      <c r="A1817" s="431"/>
    </row>
    <row r="1818" spans="1:1" s="432" customFormat="1" ht="12.2" hidden="1" customHeight="1">
      <c r="A1818" s="431"/>
    </row>
    <row r="1819" spans="1:1" s="432" customFormat="1" ht="12.2" hidden="1" customHeight="1">
      <c r="A1819" s="431"/>
    </row>
    <row r="1820" spans="1:1" s="432" customFormat="1" ht="12.2" hidden="1" customHeight="1">
      <c r="A1820" s="431"/>
    </row>
    <row r="1821" spans="1:1" s="432" customFormat="1" ht="12.2" hidden="1" customHeight="1">
      <c r="A1821" s="431"/>
    </row>
    <row r="1822" spans="1:1" s="432" customFormat="1" ht="12.2" hidden="1" customHeight="1">
      <c r="A1822" s="431"/>
    </row>
    <row r="1823" spans="1:1" s="432" customFormat="1" ht="12.2" hidden="1" customHeight="1">
      <c r="A1823" s="431"/>
    </row>
    <row r="1824" spans="1:1" s="432" customFormat="1" ht="12.2" hidden="1" customHeight="1">
      <c r="A1824" s="431"/>
    </row>
    <row r="1825" spans="1:1" s="432" customFormat="1" ht="12.2" hidden="1" customHeight="1">
      <c r="A1825" s="431"/>
    </row>
    <row r="1826" spans="1:1" s="432" customFormat="1" ht="12.2" hidden="1" customHeight="1">
      <c r="A1826" s="431"/>
    </row>
    <row r="1827" spans="1:1" s="432" customFormat="1" ht="12.2" hidden="1" customHeight="1">
      <c r="A1827" s="431"/>
    </row>
    <row r="1828" spans="1:1" s="432" customFormat="1" ht="12.2" hidden="1" customHeight="1">
      <c r="A1828" s="431"/>
    </row>
    <row r="1829" spans="1:1" s="432" customFormat="1" ht="12.2" hidden="1" customHeight="1">
      <c r="A1829" s="431"/>
    </row>
    <row r="1830" spans="1:1" s="432" customFormat="1" ht="12.2" hidden="1" customHeight="1">
      <c r="A1830" s="431"/>
    </row>
    <row r="1831" spans="1:1" s="432" customFormat="1" ht="12.2" hidden="1" customHeight="1">
      <c r="A1831" s="431"/>
    </row>
    <row r="1832" spans="1:1" s="432" customFormat="1" ht="12.2" hidden="1" customHeight="1">
      <c r="A1832" s="431"/>
    </row>
    <row r="1833" spans="1:1" s="432" customFormat="1" ht="12.2" hidden="1" customHeight="1">
      <c r="A1833" s="431"/>
    </row>
    <row r="1834" spans="1:1" s="432" customFormat="1" ht="12.2" hidden="1" customHeight="1">
      <c r="A1834" s="431"/>
    </row>
    <row r="1835" spans="1:1" s="432" customFormat="1" ht="12.2" hidden="1" customHeight="1">
      <c r="A1835" s="431"/>
    </row>
    <row r="1836" spans="1:1" s="432" customFormat="1" ht="12.2" hidden="1" customHeight="1">
      <c r="A1836" s="431"/>
    </row>
    <row r="1837" spans="1:1" s="432" customFormat="1" ht="12.2" hidden="1" customHeight="1">
      <c r="A1837" s="431"/>
    </row>
    <row r="1838" spans="1:1" s="432" customFormat="1" ht="12.2" hidden="1" customHeight="1">
      <c r="A1838" s="431"/>
    </row>
    <row r="1839" spans="1:1" s="432" customFormat="1" ht="12.2" hidden="1" customHeight="1">
      <c r="A1839" s="431"/>
    </row>
    <row r="1840" spans="1:1" s="432" customFormat="1" ht="12.2" hidden="1" customHeight="1">
      <c r="A1840" s="431"/>
    </row>
    <row r="1841" spans="1:1" s="432" customFormat="1" ht="12.2" hidden="1" customHeight="1">
      <c r="A1841" s="431"/>
    </row>
    <row r="1842" spans="1:1" s="432" customFormat="1" ht="12.2" hidden="1" customHeight="1">
      <c r="A1842" s="431"/>
    </row>
    <row r="1843" spans="1:1" s="432" customFormat="1" ht="12.2" hidden="1" customHeight="1">
      <c r="A1843" s="431"/>
    </row>
    <row r="1844" spans="1:1" s="432" customFormat="1" ht="12.2" hidden="1" customHeight="1">
      <c r="A1844" s="431"/>
    </row>
    <row r="1845" spans="1:1" s="432" customFormat="1" ht="12.2" hidden="1" customHeight="1">
      <c r="A1845" s="431"/>
    </row>
    <row r="1846" spans="1:1" s="432" customFormat="1" ht="12.2" hidden="1" customHeight="1">
      <c r="A1846" s="431"/>
    </row>
    <row r="1847" spans="1:1" s="432" customFormat="1" ht="12.2" hidden="1" customHeight="1">
      <c r="A1847" s="431"/>
    </row>
    <row r="1848" spans="1:1" s="432" customFormat="1" ht="12.2" hidden="1" customHeight="1">
      <c r="A1848" s="431"/>
    </row>
    <row r="1849" spans="1:1" s="432" customFormat="1" ht="12.2" hidden="1" customHeight="1">
      <c r="A1849" s="431"/>
    </row>
    <row r="1850" spans="1:1" s="432" customFormat="1" ht="12.2" hidden="1" customHeight="1">
      <c r="A1850" s="431"/>
    </row>
    <row r="1851" spans="1:1" s="432" customFormat="1" ht="12.2" hidden="1" customHeight="1">
      <c r="A1851" s="431"/>
    </row>
    <row r="1852" spans="1:1" s="432" customFormat="1" ht="12.2" hidden="1" customHeight="1">
      <c r="A1852" s="431"/>
    </row>
    <row r="1853" spans="1:1" s="432" customFormat="1" ht="12.2" hidden="1" customHeight="1">
      <c r="A1853" s="431"/>
    </row>
    <row r="1854" spans="1:1" s="432" customFormat="1" ht="12.2" hidden="1" customHeight="1">
      <c r="A1854" s="431"/>
    </row>
    <row r="1855" spans="1:1" s="432" customFormat="1" ht="12.2" hidden="1" customHeight="1">
      <c r="A1855" s="431"/>
    </row>
    <row r="1856" spans="1:1" s="432" customFormat="1" ht="12.2" hidden="1" customHeight="1">
      <c r="A1856" s="431"/>
    </row>
    <row r="1857" spans="1:1" s="432" customFormat="1" ht="12.2" hidden="1" customHeight="1">
      <c r="A1857" s="431"/>
    </row>
    <row r="1858" spans="1:1" s="432" customFormat="1" ht="12.2" hidden="1" customHeight="1">
      <c r="A1858" s="431"/>
    </row>
    <row r="1859" spans="1:1" s="432" customFormat="1" ht="12.2" hidden="1" customHeight="1">
      <c r="A1859" s="431"/>
    </row>
    <row r="1860" spans="1:1" s="432" customFormat="1" ht="12.2" hidden="1" customHeight="1">
      <c r="A1860" s="431"/>
    </row>
    <row r="1861" spans="1:1" s="432" customFormat="1" ht="12.2" hidden="1" customHeight="1">
      <c r="A1861" s="431"/>
    </row>
    <row r="1862" spans="1:1" s="432" customFormat="1" ht="12.2" hidden="1" customHeight="1">
      <c r="A1862" s="431"/>
    </row>
    <row r="1863" spans="1:1" s="432" customFormat="1" ht="12.2" hidden="1" customHeight="1">
      <c r="A1863" s="431"/>
    </row>
    <row r="1864" spans="1:1" s="432" customFormat="1" ht="12.2" hidden="1" customHeight="1">
      <c r="A1864" s="431"/>
    </row>
    <row r="1865" spans="1:1" s="432" customFormat="1" ht="12.2" hidden="1" customHeight="1">
      <c r="A1865" s="431"/>
    </row>
    <row r="1866" spans="1:1" s="432" customFormat="1" ht="12.2" hidden="1" customHeight="1">
      <c r="A1866" s="431"/>
    </row>
    <row r="1867" spans="1:1" s="432" customFormat="1" ht="12.2" hidden="1" customHeight="1">
      <c r="A1867" s="431"/>
    </row>
    <row r="1868" spans="1:1" s="432" customFormat="1" ht="12.2" hidden="1" customHeight="1">
      <c r="A1868" s="431"/>
    </row>
    <row r="1869" spans="1:1" s="432" customFormat="1" ht="12.2" hidden="1" customHeight="1">
      <c r="A1869" s="431"/>
    </row>
    <row r="1870" spans="1:1" s="432" customFormat="1" ht="12.2" hidden="1" customHeight="1">
      <c r="A1870" s="431"/>
    </row>
    <row r="1871" spans="1:1" s="432" customFormat="1" ht="12.2" hidden="1" customHeight="1">
      <c r="A1871" s="431"/>
    </row>
    <row r="1872" spans="1:1" s="432" customFormat="1" ht="12.2" hidden="1" customHeight="1">
      <c r="A1872" s="431"/>
    </row>
    <row r="1873" spans="1:1" s="432" customFormat="1" ht="12.2" hidden="1" customHeight="1">
      <c r="A1873" s="431"/>
    </row>
    <row r="1874" spans="1:1" s="432" customFormat="1" ht="12.2" hidden="1" customHeight="1">
      <c r="A1874" s="431"/>
    </row>
    <row r="1875" spans="1:1" s="432" customFormat="1" ht="12.2" hidden="1" customHeight="1">
      <c r="A1875" s="431"/>
    </row>
    <row r="1876" spans="1:1" s="432" customFormat="1" ht="12.2" hidden="1" customHeight="1">
      <c r="A1876" s="431"/>
    </row>
    <row r="1877" spans="1:1" s="432" customFormat="1" ht="12.2" hidden="1" customHeight="1">
      <c r="A1877" s="431"/>
    </row>
    <row r="1878" spans="1:1" s="432" customFormat="1" ht="12.2" hidden="1" customHeight="1">
      <c r="A1878" s="431"/>
    </row>
    <row r="1879" spans="1:1" s="432" customFormat="1" ht="12.2" hidden="1" customHeight="1">
      <c r="A1879" s="431"/>
    </row>
    <row r="1880" spans="1:1" s="432" customFormat="1" ht="12.2" hidden="1" customHeight="1">
      <c r="A1880" s="431"/>
    </row>
    <row r="1881" spans="1:1" s="432" customFormat="1" ht="12.2" hidden="1" customHeight="1">
      <c r="A1881" s="431"/>
    </row>
    <row r="1882" spans="1:1" s="432" customFormat="1" ht="12.2" hidden="1" customHeight="1">
      <c r="A1882" s="431"/>
    </row>
    <row r="1883" spans="1:1" s="432" customFormat="1" ht="12.2" hidden="1" customHeight="1">
      <c r="A1883" s="431"/>
    </row>
    <row r="1884" spans="1:1" s="432" customFormat="1" ht="12.2" hidden="1" customHeight="1">
      <c r="A1884" s="431"/>
    </row>
    <row r="1885" spans="1:1" s="432" customFormat="1" ht="12.2" hidden="1" customHeight="1">
      <c r="A1885" s="431"/>
    </row>
    <row r="1886" spans="1:1" s="432" customFormat="1" ht="12.2" hidden="1" customHeight="1">
      <c r="A1886" s="431"/>
    </row>
    <row r="1887" spans="1:1" s="432" customFormat="1" ht="12.2" hidden="1" customHeight="1">
      <c r="A1887" s="431"/>
    </row>
    <row r="1888" spans="1:1" s="432" customFormat="1" ht="12.2" hidden="1" customHeight="1">
      <c r="A1888" s="431"/>
    </row>
    <row r="1889" spans="1:1" s="432" customFormat="1" ht="12.2" hidden="1" customHeight="1">
      <c r="A1889" s="431"/>
    </row>
    <row r="1890" spans="1:1" s="432" customFormat="1" ht="12.2" hidden="1" customHeight="1">
      <c r="A1890" s="431"/>
    </row>
    <row r="1891" spans="1:1" s="432" customFormat="1" ht="12.2" hidden="1" customHeight="1">
      <c r="A1891" s="431"/>
    </row>
    <row r="1892" spans="1:1" s="432" customFormat="1" ht="12.2" hidden="1" customHeight="1">
      <c r="A1892" s="431"/>
    </row>
    <row r="1893" spans="1:1" s="432" customFormat="1" ht="12.2" hidden="1" customHeight="1">
      <c r="A1893" s="431"/>
    </row>
    <row r="1894" spans="1:1" s="432" customFormat="1" ht="12.2" hidden="1" customHeight="1">
      <c r="A1894" s="431"/>
    </row>
    <row r="1895" spans="1:1" s="432" customFormat="1" ht="12.2" hidden="1" customHeight="1">
      <c r="A1895" s="431"/>
    </row>
    <row r="1896" spans="1:1" s="432" customFormat="1" ht="12.2" hidden="1" customHeight="1">
      <c r="A1896" s="431"/>
    </row>
    <row r="1897" spans="1:1" s="432" customFormat="1" ht="12.2" hidden="1" customHeight="1">
      <c r="A1897" s="431"/>
    </row>
    <row r="1898" spans="1:1" s="432" customFormat="1" ht="12.2" hidden="1" customHeight="1">
      <c r="A1898" s="431"/>
    </row>
    <row r="1899" spans="1:1" s="432" customFormat="1" ht="12.2" hidden="1" customHeight="1">
      <c r="A1899" s="431"/>
    </row>
    <row r="1900" spans="1:1" s="432" customFormat="1" ht="12.2" hidden="1" customHeight="1">
      <c r="A1900" s="431"/>
    </row>
    <row r="1901" spans="1:1" s="432" customFormat="1" ht="12.2" hidden="1" customHeight="1">
      <c r="A1901" s="431"/>
    </row>
    <row r="1902" spans="1:1" s="432" customFormat="1" ht="12.2" hidden="1" customHeight="1">
      <c r="A1902" s="431"/>
    </row>
    <row r="1903" spans="1:1" s="432" customFormat="1" ht="12.2" hidden="1" customHeight="1">
      <c r="A1903" s="431"/>
    </row>
    <row r="1904" spans="1:1" s="432" customFormat="1" ht="12.2" hidden="1" customHeight="1">
      <c r="A1904" s="431"/>
    </row>
    <row r="1905" spans="1:1" s="432" customFormat="1" ht="12.2" hidden="1" customHeight="1">
      <c r="A1905" s="431"/>
    </row>
    <row r="1906" spans="1:1" s="432" customFormat="1" ht="12.2" hidden="1" customHeight="1">
      <c r="A1906" s="431"/>
    </row>
    <row r="1907" spans="1:1" s="432" customFormat="1" ht="12.2" hidden="1" customHeight="1">
      <c r="A1907" s="431"/>
    </row>
    <row r="1908" spans="1:1" s="432" customFormat="1" ht="12.2" hidden="1" customHeight="1">
      <c r="A1908" s="431"/>
    </row>
    <row r="1909" spans="1:1" s="432" customFormat="1" ht="12.2" hidden="1" customHeight="1">
      <c r="A1909" s="431"/>
    </row>
    <row r="1910" spans="1:1" s="432" customFormat="1" ht="12.2" hidden="1" customHeight="1">
      <c r="A1910" s="431"/>
    </row>
    <row r="1911" spans="1:1" s="432" customFormat="1" ht="12.2" hidden="1" customHeight="1">
      <c r="A1911" s="431"/>
    </row>
    <row r="1912" spans="1:1" s="432" customFormat="1" ht="12.2" hidden="1" customHeight="1">
      <c r="A1912" s="431"/>
    </row>
    <row r="1913" spans="1:1" s="432" customFormat="1" ht="12.2" hidden="1" customHeight="1">
      <c r="A1913" s="431"/>
    </row>
    <row r="1914" spans="1:1" s="432" customFormat="1" ht="12.2" hidden="1" customHeight="1">
      <c r="A1914" s="431"/>
    </row>
    <row r="1915" spans="1:1" s="432" customFormat="1" ht="12.2" hidden="1" customHeight="1">
      <c r="A1915" s="431"/>
    </row>
    <row r="1916" spans="1:1" s="432" customFormat="1" ht="12.2" hidden="1" customHeight="1">
      <c r="A1916" s="431"/>
    </row>
    <row r="1917" spans="1:1" s="432" customFormat="1" ht="12.2" hidden="1" customHeight="1">
      <c r="A1917" s="431"/>
    </row>
    <row r="1918" spans="1:1" s="432" customFormat="1" ht="12.2" hidden="1" customHeight="1">
      <c r="A1918" s="431"/>
    </row>
    <row r="1919" spans="1:1" s="432" customFormat="1" ht="12.2" hidden="1" customHeight="1">
      <c r="A1919" s="431"/>
    </row>
    <row r="1920" spans="1:1" s="432" customFormat="1" ht="12.2" hidden="1" customHeight="1">
      <c r="A1920" s="431"/>
    </row>
    <row r="1921" spans="1:1" s="432" customFormat="1" ht="12.2" hidden="1" customHeight="1">
      <c r="A1921" s="431"/>
    </row>
    <row r="1922" spans="1:1" s="432" customFormat="1" ht="12.2" hidden="1" customHeight="1">
      <c r="A1922" s="431"/>
    </row>
    <row r="1923" spans="1:1" s="432" customFormat="1" ht="12.2" hidden="1" customHeight="1">
      <c r="A1923" s="431"/>
    </row>
    <row r="1924" spans="1:1" s="432" customFormat="1" ht="12.2" hidden="1" customHeight="1">
      <c r="A1924" s="431"/>
    </row>
    <row r="1925" spans="1:1" s="432" customFormat="1" ht="12.2" hidden="1" customHeight="1">
      <c r="A1925" s="431"/>
    </row>
    <row r="1926" spans="1:1" s="432" customFormat="1" ht="12.2" hidden="1" customHeight="1">
      <c r="A1926" s="431"/>
    </row>
    <row r="1927" spans="1:1" s="432" customFormat="1" ht="12.2" hidden="1" customHeight="1">
      <c r="A1927" s="431"/>
    </row>
    <row r="1928" spans="1:1" s="432" customFormat="1" ht="12.2" hidden="1" customHeight="1">
      <c r="A1928" s="431"/>
    </row>
    <row r="1929" spans="1:1" s="432" customFormat="1" ht="12.2" hidden="1" customHeight="1">
      <c r="A1929" s="431"/>
    </row>
    <row r="1930" spans="1:1" s="432" customFormat="1" ht="12.2" hidden="1" customHeight="1">
      <c r="A1930" s="431"/>
    </row>
    <row r="1931" spans="1:1" s="432" customFormat="1" ht="12.2" hidden="1" customHeight="1">
      <c r="A1931" s="431"/>
    </row>
    <row r="1932" spans="1:1" s="432" customFormat="1" ht="12.2" hidden="1" customHeight="1">
      <c r="A1932" s="431"/>
    </row>
    <row r="1933" spans="1:1" s="432" customFormat="1" ht="12.2" hidden="1" customHeight="1">
      <c r="A1933" s="431"/>
    </row>
    <row r="1934" spans="1:1" s="432" customFormat="1" ht="12.2" hidden="1" customHeight="1">
      <c r="A1934" s="431"/>
    </row>
    <row r="1935" spans="1:1" s="432" customFormat="1" ht="12.2" hidden="1" customHeight="1">
      <c r="A1935" s="431"/>
    </row>
    <row r="1936" spans="1:1" s="432" customFormat="1" ht="12.2" hidden="1" customHeight="1">
      <c r="A1936" s="431"/>
    </row>
    <row r="1937" spans="1:1" s="432" customFormat="1" ht="12.2" hidden="1" customHeight="1">
      <c r="A1937" s="431"/>
    </row>
    <row r="1938" spans="1:1" s="432" customFormat="1" ht="12.2" hidden="1" customHeight="1">
      <c r="A1938" s="431"/>
    </row>
    <row r="1939" spans="1:1" s="432" customFormat="1" ht="12.2" hidden="1" customHeight="1">
      <c r="A1939" s="431"/>
    </row>
    <row r="1940" spans="1:1" s="432" customFormat="1" ht="12.2" hidden="1" customHeight="1">
      <c r="A1940" s="431"/>
    </row>
    <row r="1941" spans="1:1" s="432" customFormat="1" ht="12.2" hidden="1" customHeight="1">
      <c r="A1941" s="431"/>
    </row>
    <row r="1942" spans="1:1" s="432" customFormat="1" ht="12.2" hidden="1" customHeight="1">
      <c r="A1942" s="431"/>
    </row>
    <row r="1943" spans="1:1" s="432" customFormat="1" ht="12.2" hidden="1" customHeight="1">
      <c r="A1943" s="431"/>
    </row>
    <row r="1944" spans="1:1" s="432" customFormat="1" ht="12.2" hidden="1" customHeight="1">
      <c r="A1944" s="431"/>
    </row>
    <row r="1945" spans="1:1" s="432" customFormat="1" ht="12.2" hidden="1" customHeight="1">
      <c r="A1945" s="431"/>
    </row>
    <row r="1946" spans="1:1" s="432" customFormat="1" ht="12.2" hidden="1" customHeight="1">
      <c r="A1946" s="431"/>
    </row>
    <row r="1947" spans="1:1" s="432" customFormat="1" ht="12.2" hidden="1" customHeight="1">
      <c r="A1947" s="431"/>
    </row>
    <row r="1948" spans="1:1" s="432" customFormat="1" ht="12.2" hidden="1" customHeight="1">
      <c r="A1948" s="431"/>
    </row>
    <row r="1949" spans="1:1" s="432" customFormat="1" ht="12.2" hidden="1" customHeight="1">
      <c r="A1949" s="431"/>
    </row>
    <row r="1950" spans="1:1" s="432" customFormat="1" ht="12.2" hidden="1" customHeight="1">
      <c r="A1950" s="431"/>
    </row>
    <row r="1951" spans="1:1" s="432" customFormat="1" ht="12.2" hidden="1" customHeight="1">
      <c r="A1951" s="431"/>
    </row>
    <row r="1952" spans="1:1" s="432" customFormat="1" ht="12.2" hidden="1" customHeight="1">
      <c r="A1952" s="431"/>
    </row>
    <row r="1953" spans="1:1" s="432" customFormat="1" ht="12.2" hidden="1" customHeight="1">
      <c r="A1953" s="431"/>
    </row>
    <row r="1954" spans="1:1" s="432" customFormat="1" ht="12.2" hidden="1" customHeight="1">
      <c r="A1954" s="431"/>
    </row>
    <row r="1955" spans="1:1" s="432" customFormat="1" ht="12.2" hidden="1" customHeight="1">
      <c r="A1955" s="431"/>
    </row>
    <row r="1956" spans="1:1" s="432" customFormat="1" ht="12.2" hidden="1" customHeight="1">
      <c r="A1956" s="431"/>
    </row>
    <row r="1957" spans="1:1" s="432" customFormat="1" ht="12.2" hidden="1" customHeight="1">
      <c r="A1957" s="431"/>
    </row>
    <row r="1958" spans="1:1" s="432" customFormat="1" ht="12.2" hidden="1" customHeight="1">
      <c r="A1958" s="431"/>
    </row>
    <row r="1959" spans="1:1" s="432" customFormat="1" ht="12.2" hidden="1" customHeight="1">
      <c r="A1959" s="431"/>
    </row>
    <row r="1960" spans="1:1" s="432" customFormat="1" ht="12.2" hidden="1" customHeight="1">
      <c r="A1960" s="431"/>
    </row>
    <row r="1961" spans="1:1" s="432" customFormat="1" ht="12.2" hidden="1" customHeight="1">
      <c r="A1961" s="431"/>
    </row>
    <row r="1962" spans="1:1" s="432" customFormat="1" ht="12.2" hidden="1" customHeight="1">
      <c r="A1962" s="431"/>
    </row>
    <row r="1963" spans="1:1" s="432" customFormat="1" ht="12.2" hidden="1" customHeight="1">
      <c r="A1963" s="431"/>
    </row>
    <row r="1964" spans="1:1" s="432" customFormat="1" ht="12.2" hidden="1" customHeight="1">
      <c r="A1964" s="431"/>
    </row>
    <row r="1965" spans="1:1" s="432" customFormat="1" ht="12.2" hidden="1" customHeight="1">
      <c r="A1965" s="431"/>
    </row>
    <row r="1966" spans="1:1" s="432" customFormat="1" ht="12.2" hidden="1" customHeight="1">
      <c r="A1966" s="431"/>
    </row>
    <row r="1967" spans="1:1" s="432" customFormat="1" ht="12.2" hidden="1" customHeight="1">
      <c r="A1967" s="431"/>
    </row>
    <row r="1968" spans="1:1" s="432" customFormat="1" ht="12.2" hidden="1" customHeight="1">
      <c r="A1968" s="431"/>
    </row>
    <row r="1969" spans="1:1" s="432" customFormat="1" ht="12.2" hidden="1" customHeight="1">
      <c r="A1969" s="431"/>
    </row>
    <row r="1970" spans="1:1" s="432" customFormat="1" ht="12.2" hidden="1" customHeight="1">
      <c r="A1970" s="431"/>
    </row>
    <row r="1971" spans="1:1" s="432" customFormat="1" ht="12.2" hidden="1" customHeight="1">
      <c r="A1971" s="431"/>
    </row>
    <row r="1972" spans="1:1" s="432" customFormat="1" ht="12.2" hidden="1" customHeight="1">
      <c r="A1972" s="431"/>
    </row>
    <row r="1973" spans="1:1" s="432" customFormat="1" ht="12.2" hidden="1" customHeight="1">
      <c r="A1973" s="431"/>
    </row>
    <row r="1974" spans="1:1" s="432" customFormat="1" ht="12.2" hidden="1" customHeight="1">
      <c r="A1974" s="431"/>
    </row>
    <row r="1975" spans="1:1" s="432" customFormat="1" ht="12.2" hidden="1" customHeight="1">
      <c r="A1975" s="431"/>
    </row>
    <row r="1976" spans="1:1" s="432" customFormat="1" ht="12.2" hidden="1" customHeight="1">
      <c r="A1976" s="431"/>
    </row>
    <row r="1977" spans="1:1" s="432" customFormat="1" ht="12.2" hidden="1" customHeight="1">
      <c r="A1977" s="431"/>
    </row>
    <row r="1978" spans="1:1" s="432" customFormat="1" ht="12.2" hidden="1" customHeight="1">
      <c r="A1978" s="431"/>
    </row>
    <row r="1979" spans="1:1" s="432" customFormat="1" ht="12.2" hidden="1" customHeight="1">
      <c r="A1979" s="431"/>
    </row>
    <row r="1980" spans="1:1" s="432" customFormat="1" ht="12.2" hidden="1" customHeight="1">
      <c r="A1980" s="431"/>
    </row>
    <row r="1981" spans="1:1" s="432" customFormat="1" ht="12.2" hidden="1" customHeight="1">
      <c r="A1981" s="431"/>
    </row>
    <row r="1982" spans="1:1" s="432" customFormat="1" ht="12.2" hidden="1" customHeight="1">
      <c r="A1982" s="431"/>
    </row>
    <row r="1983" spans="1:1" s="432" customFormat="1" ht="12.2" hidden="1" customHeight="1">
      <c r="A1983" s="431"/>
    </row>
    <row r="1984" spans="1:1" s="432" customFormat="1" ht="12.2" hidden="1" customHeight="1">
      <c r="A1984" s="431"/>
    </row>
    <row r="1985" spans="1:1" s="432" customFormat="1" ht="12.2" hidden="1" customHeight="1">
      <c r="A1985" s="431"/>
    </row>
    <row r="1986" spans="1:1" s="432" customFormat="1" ht="12.2" hidden="1" customHeight="1">
      <c r="A1986" s="431"/>
    </row>
    <row r="1987" spans="1:1" s="432" customFormat="1" ht="12.2" hidden="1" customHeight="1">
      <c r="A1987" s="431"/>
    </row>
    <row r="1988" spans="1:1" s="432" customFormat="1" ht="12.2" hidden="1" customHeight="1">
      <c r="A1988" s="431"/>
    </row>
    <row r="1989" spans="1:1" s="432" customFormat="1" ht="12.2" hidden="1" customHeight="1">
      <c r="A1989" s="431"/>
    </row>
    <row r="1990" spans="1:1" s="432" customFormat="1" ht="12.2" hidden="1" customHeight="1">
      <c r="A1990" s="431"/>
    </row>
    <row r="1991" spans="1:1" s="432" customFormat="1" ht="12.2" hidden="1" customHeight="1">
      <c r="A1991" s="431"/>
    </row>
    <row r="1992" spans="1:1" s="432" customFormat="1" ht="12.2" hidden="1" customHeight="1">
      <c r="A1992" s="431"/>
    </row>
    <row r="1993" spans="1:1" s="432" customFormat="1" ht="12.2" hidden="1" customHeight="1">
      <c r="A1993" s="431"/>
    </row>
    <row r="1994" spans="1:1" s="432" customFormat="1" ht="12.2" hidden="1" customHeight="1">
      <c r="A1994" s="431"/>
    </row>
    <row r="1995" spans="1:1" s="432" customFormat="1" ht="12.2" hidden="1" customHeight="1">
      <c r="A1995" s="431"/>
    </row>
    <row r="1996" spans="1:1" s="432" customFormat="1" ht="12.2" hidden="1" customHeight="1">
      <c r="A1996" s="431"/>
    </row>
    <row r="1997" spans="1:1" s="432" customFormat="1" ht="12.2" hidden="1" customHeight="1">
      <c r="A1997" s="431"/>
    </row>
    <row r="1998" spans="1:1" s="432" customFormat="1" ht="12.2" hidden="1" customHeight="1">
      <c r="A1998" s="431"/>
    </row>
    <row r="1999" spans="1:1" s="432" customFormat="1" ht="12.2" hidden="1" customHeight="1">
      <c r="A1999" s="431"/>
    </row>
    <row r="2000" spans="1:1" s="432" customFormat="1" ht="12.2" hidden="1" customHeight="1">
      <c r="A2000" s="431"/>
    </row>
    <row r="2001" spans="1:1" s="432" customFormat="1" ht="12.2" hidden="1" customHeight="1">
      <c r="A2001" s="431"/>
    </row>
    <row r="2002" spans="1:1" s="432" customFormat="1" ht="12.2" hidden="1" customHeight="1">
      <c r="A2002" s="431"/>
    </row>
    <row r="2003" spans="1:1" s="432" customFormat="1" ht="12.2" hidden="1" customHeight="1">
      <c r="A2003" s="431"/>
    </row>
    <row r="2004" spans="1:1" s="432" customFormat="1" ht="12.2" hidden="1" customHeight="1">
      <c r="A2004" s="431"/>
    </row>
    <row r="2005" spans="1:1" s="432" customFormat="1" ht="12.2" hidden="1" customHeight="1">
      <c r="A2005" s="431"/>
    </row>
    <row r="2006" spans="1:1" s="432" customFormat="1" ht="12.2" hidden="1" customHeight="1">
      <c r="A2006" s="431"/>
    </row>
    <row r="2007" spans="1:1" s="432" customFormat="1" ht="12.2" hidden="1" customHeight="1">
      <c r="A2007" s="431"/>
    </row>
    <row r="2008" spans="1:1" s="432" customFormat="1" ht="12.2" hidden="1" customHeight="1">
      <c r="A2008" s="431"/>
    </row>
    <row r="2009" spans="1:1" s="432" customFormat="1" ht="12.2" hidden="1" customHeight="1">
      <c r="A2009" s="431"/>
    </row>
    <row r="2010" spans="1:1" s="432" customFormat="1" ht="12.2" hidden="1" customHeight="1">
      <c r="A2010" s="431"/>
    </row>
    <row r="2011" spans="1:1" s="432" customFormat="1" ht="12.2" hidden="1" customHeight="1">
      <c r="A2011" s="431"/>
    </row>
    <row r="2012" spans="1:1" s="432" customFormat="1" ht="12.2" hidden="1" customHeight="1">
      <c r="A2012" s="431"/>
    </row>
    <row r="2013" spans="1:1" s="432" customFormat="1" ht="12.2" hidden="1" customHeight="1">
      <c r="A2013" s="431"/>
    </row>
    <row r="2014" spans="1:1" s="432" customFormat="1" ht="12.2" hidden="1" customHeight="1">
      <c r="A2014" s="431"/>
    </row>
    <row r="2015" spans="1:1" s="432" customFormat="1" ht="12.2" hidden="1" customHeight="1">
      <c r="A2015" s="431"/>
    </row>
    <row r="2016" spans="1:1" s="432" customFormat="1" ht="12.2" hidden="1" customHeight="1">
      <c r="A2016" s="431"/>
    </row>
    <row r="2017" spans="1:1" s="432" customFormat="1" ht="12.2" hidden="1" customHeight="1">
      <c r="A2017" s="431"/>
    </row>
    <row r="2018" spans="1:1" s="432" customFormat="1" ht="12.2" hidden="1" customHeight="1">
      <c r="A2018" s="431"/>
    </row>
    <row r="2019" spans="1:1" s="432" customFormat="1" ht="12.2" hidden="1" customHeight="1">
      <c r="A2019" s="431"/>
    </row>
    <row r="2020" spans="1:1" s="432" customFormat="1" ht="12.2" hidden="1" customHeight="1">
      <c r="A2020" s="431"/>
    </row>
    <row r="2021" spans="1:1" s="432" customFormat="1" ht="12.2" hidden="1" customHeight="1">
      <c r="A2021" s="431"/>
    </row>
    <row r="2022" spans="1:1" s="432" customFormat="1" ht="12.2" hidden="1" customHeight="1">
      <c r="A2022" s="431"/>
    </row>
    <row r="2023" spans="1:1" s="432" customFormat="1" ht="12.2" hidden="1" customHeight="1">
      <c r="A2023" s="431"/>
    </row>
    <row r="2024" spans="1:1" s="432" customFormat="1" ht="12.2" hidden="1" customHeight="1">
      <c r="A2024" s="431"/>
    </row>
    <row r="2025" spans="1:1" s="432" customFormat="1" ht="12.2" hidden="1" customHeight="1">
      <c r="A2025" s="431"/>
    </row>
    <row r="2026" spans="1:1" s="432" customFormat="1" ht="12.2" hidden="1" customHeight="1">
      <c r="A2026" s="431"/>
    </row>
    <row r="2027" spans="1:1" s="432" customFormat="1" ht="12.2" hidden="1" customHeight="1">
      <c r="A2027" s="431"/>
    </row>
    <row r="2028" spans="1:1" s="432" customFormat="1" ht="12.2" hidden="1" customHeight="1">
      <c r="A2028" s="431"/>
    </row>
    <row r="2029" spans="1:1" s="432" customFormat="1" ht="12.2" hidden="1" customHeight="1">
      <c r="A2029" s="431"/>
    </row>
    <row r="2030" spans="1:1" s="432" customFormat="1" ht="12.2" hidden="1" customHeight="1">
      <c r="A2030" s="431"/>
    </row>
    <row r="2031" spans="1:1" s="432" customFormat="1" ht="12.2" hidden="1" customHeight="1">
      <c r="A2031" s="431"/>
    </row>
    <row r="2032" spans="1:1" s="432" customFormat="1" ht="12.2" hidden="1" customHeight="1">
      <c r="A2032" s="431"/>
    </row>
    <row r="2033" spans="1:1" s="432" customFormat="1" ht="12.2" hidden="1" customHeight="1">
      <c r="A2033" s="431"/>
    </row>
    <row r="2034" spans="1:1" s="432" customFormat="1" ht="12.2" hidden="1" customHeight="1">
      <c r="A2034" s="431"/>
    </row>
    <row r="2035" spans="1:1" s="432" customFormat="1" ht="12.2" hidden="1" customHeight="1">
      <c r="A2035" s="431"/>
    </row>
    <row r="2036" spans="1:1" s="432" customFormat="1" ht="12.2" hidden="1" customHeight="1">
      <c r="A2036" s="431"/>
    </row>
    <row r="2037" spans="1:1" s="432" customFormat="1" ht="12.2" hidden="1" customHeight="1">
      <c r="A2037" s="431"/>
    </row>
    <row r="2038" spans="1:1" s="432" customFormat="1" ht="12.2" hidden="1" customHeight="1">
      <c r="A2038" s="431"/>
    </row>
    <row r="2039" spans="1:1" s="432" customFormat="1" ht="12.2" hidden="1" customHeight="1">
      <c r="A2039" s="431"/>
    </row>
    <row r="2040" spans="1:1" s="432" customFormat="1" ht="12.2" hidden="1" customHeight="1">
      <c r="A2040" s="431"/>
    </row>
    <row r="2041" spans="1:1" s="432" customFormat="1" ht="12.2" hidden="1" customHeight="1">
      <c r="A2041" s="431"/>
    </row>
    <row r="2042" spans="1:1" s="432" customFormat="1" ht="12.2" hidden="1" customHeight="1">
      <c r="A2042" s="431"/>
    </row>
    <row r="2043" spans="1:1" s="432" customFormat="1" ht="12.2" hidden="1" customHeight="1">
      <c r="A2043" s="431"/>
    </row>
    <row r="2044" spans="1:1" s="432" customFormat="1" ht="12.2" hidden="1" customHeight="1">
      <c r="A2044" s="431"/>
    </row>
    <row r="2045" spans="1:1" s="432" customFormat="1" ht="12.2" hidden="1" customHeight="1">
      <c r="A2045" s="431"/>
    </row>
    <row r="2046" spans="1:1" s="432" customFormat="1" ht="12.2" hidden="1" customHeight="1">
      <c r="A2046" s="431"/>
    </row>
    <row r="2047" spans="1:1" s="432" customFormat="1" ht="12.2" hidden="1" customHeight="1">
      <c r="A2047" s="431"/>
    </row>
    <row r="2048" spans="1:1" s="432" customFormat="1" ht="12.2" hidden="1" customHeight="1">
      <c r="A2048" s="431"/>
    </row>
    <row r="2049" spans="1:1" s="432" customFormat="1" ht="12.2" hidden="1" customHeight="1">
      <c r="A2049" s="431"/>
    </row>
    <row r="2050" spans="1:1" s="432" customFormat="1" ht="12.2" hidden="1" customHeight="1">
      <c r="A2050" s="431"/>
    </row>
    <row r="2051" spans="1:1" s="432" customFormat="1" ht="12.2" hidden="1" customHeight="1">
      <c r="A2051" s="431"/>
    </row>
    <row r="2052" spans="1:1" s="432" customFormat="1" ht="12.2" hidden="1" customHeight="1">
      <c r="A2052" s="431"/>
    </row>
    <row r="2053" spans="1:1" s="432" customFormat="1" ht="12.2" hidden="1" customHeight="1">
      <c r="A2053" s="431"/>
    </row>
    <row r="2054" spans="1:1" s="432" customFormat="1" ht="12.2" hidden="1" customHeight="1">
      <c r="A2054" s="431"/>
    </row>
    <row r="2055" spans="1:1" s="432" customFormat="1" ht="12.2" hidden="1" customHeight="1">
      <c r="A2055" s="431"/>
    </row>
    <row r="2056" spans="1:1" s="432" customFormat="1" ht="12.2" hidden="1" customHeight="1">
      <c r="A2056" s="431"/>
    </row>
    <row r="2057" spans="1:1" s="432" customFormat="1" ht="12.2" hidden="1" customHeight="1">
      <c r="A2057" s="431"/>
    </row>
    <row r="2058" spans="1:1" s="432" customFormat="1" ht="12.2" hidden="1" customHeight="1">
      <c r="A2058" s="431"/>
    </row>
    <row r="2059" spans="1:1" s="432" customFormat="1" ht="12.2" hidden="1" customHeight="1">
      <c r="A2059" s="431"/>
    </row>
    <row r="2060" spans="1:1" s="432" customFormat="1" ht="12.2" hidden="1" customHeight="1">
      <c r="A2060" s="431"/>
    </row>
    <row r="2061" spans="1:1" s="432" customFormat="1" ht="12.2" hidden="1" customHeight="1">
      <c r="A2061" s="431"/>
    </row>
    <row r="2062" spans="1:1" s="432" customFormat="1" ht="12.2" hidden="1" customHeight="1">
      <c r="A2062" s="431"/>
    </row>
    <row r="2063" spans="1:1" s="432" customFormat="1" ht="12.2" hidden="1" customHeight="1">
      <c r="A2063" s="431"/>
    </row>
    <row r="2064" spans="1:1" s="432" customFormat="1" ht="12.2" hidden="1" customHeight="1">
      <c r="A2064" s="431"/>
    </row>
    <row r="2065" spans="1:1" s="432" customFormat="1" ht="12.2" hidden="1" customHeight="1">
      <c r="A2065" s="431"/>
    </row>
    <row r="2066" spans="1:1" s="432" customFormat="1" ht="12.2" hidden="1" customHeight="1">
      <c r="A2066" s="431"/>
    </row>
    <row r="2067" spans="1:1" s="432" customFormat="1" ht="12.2" hidden="1" customHeight="1">
      <c r="A2067" s="431"/>
    </row>
    <row r="2068" spans="1:1" s="432" customFormat="1" ht="12.2" hidden="1" customHeight="1">
      <c r="A2068" s="431"/>
    </row>
    <row r="2069" spans="1:1" s="432" customFormat="1" ht="12.2" hidden="1" customHeight="1">
      <c r="A2069" s="431"/>
    </row>
    <row r="2070" spans="1:1" s="432" customFormat="1" ht="12.2" hidden="1" customHeight="1">
      <c r="A2070" s="431"/>
    </row>
    <row r="2071" spans="1:1" s="432" customFormat="1" ht="12.2" hidden="1" customHeight="1">
      <c r="A2071" s="431"/>
    </row>
    <row r="2072" spans="1:1" s="432" customFormat="1" ht="12.2" hidden="1" customHeight="1">
      <c r="A2072" s="431"/>
    </row>
    <row r="2073" spans="1:1" s="432" customFormat="1" ht="12.2" hidden="1" customHeight="1">
      <c r="A2073" s="431"/>
    </row>
    <row r="2074" spans="1:1" s="432" customFormat="1" ht="12.2" hidden="1" customHeight="1">
      <c r="A2074" s="431"/>
    </row>
    <row r="2075" spans="1:1" s="432" customFormat="1" ht="12.2" hidden="1" customHeight="1">
      <c r="A2075" s="431"/>
    </row>
    <row r="2076" spans="1:1" s="432" customFormat="1" ht="12.2" hidden="1" customHeight="1">
      <c r="A2076" s="431"/>
    </row>
    <row r="2077" spans="1:1" s="432" customFormat="1" ht="12.2" hidden="1" customHeight="1">
      <c r="A2077" s="431"/>
    </row>
    <row r="2078" spans="1:1" s="432" customFormat="1" ht="12.2" hidden="1" customHeight="1">
      <c r="A2078" s="431"/>
    </row>
    <row r="2079" spans="1:1" s="432" customFormat="1" ht="12.2" hidden="1" customHeight="1">
      <c r="A2079" s="431"/>
    </row>
    <row r="2080" spans="1:1" s="432" customFormat="1" ht="12.2" hidden="1" customHeight="1">
      <c r="A2080" s="431"/>
    </row>
    <row r="2081" spans="1:1" s="432" customFormat="1" ht="12.2" hidden="1" customHeight="1">
      <c r="A2081" s="431"/>
    </row>
    <row r="2082" spans="1:1" s="432" customFormat="1" ht="12.2" hidden="1" customHeight="1">
      <c r="A2082" s="431"/>
    </row>
    <row r="2083" spans="1:1" s="432" customFormat="1" ht="12.2" hidden="1" customHeight="1">
      <c r="A2083" s="431"/>
    </row>
    <row r="2084" spans="1:1" s="432" customFormat="1" ht="12.2" hidden="1" customHeight="1">
      <c r="A2084" s="431"/>
    </row>
    <row r="2085" spans="1:1" s="432" customFormat="1" ht="12.2" hidden="1" customHeight="1">
      <c r="A2085" s="431"/>
    </row>
    <row r="2086" spans="1:1" s="432" customFormat="1" ht="12.2" hidden="1" customHeight="1">
      <c r="A2086" s="431"/>
    </row>
    <row r="2087" spans="1:1" s="432" customFormat="1" ht="12.2" hidden="1" customHeight="1">
      <c r="A2087" s="431"/>
    </row>
    <row r="2088" spans="1:1" s="432" customFormat="1" ht="12.2" hidden="1" customHeight="1">
      <c r="A2088" s="431"/>
    </row>
    <row r="2089" spans="1:1" s="432" customFormat="1" ht="12.2" hidden="1" customHeight="1">
      <c r="A2089" s="431"/>
    </row>
    <row r="2090" spans="1:1" s="432" customFormat="1" ht="12.2" hidden="1" customHeight="1">
      <c r="A2090" s="431"/>
    </row>
    <row r="2091" spans="1:1" s="432" customFormat="1" ht="12.2" hidden="1" customHeight="1">
      <c r="A2091" s="431"/>
    </row>
    <row r="2092" spans="1:1" s="432" customFormat="1" ht="12.2" hidden="1" customHeight="1">
      <c r="A2092" s="431"/>
    </row>
    <row r="2093" spans="1:1" s="432" customFormat="1" ht="12.2" hidden="1" customHeight="1">
      <c r="A2093" s="431"/>
    </row>
    <row r="2094" spans="1:1" s="432" customFormat="1" ht="12.2" hidden="1" customHeight="1">
      <c r="A2094" s="431"/>
    </row>
    <row r="2095" spans="1:1" s="432" customFormat="1" ht="12.2" hidden="1" customHeight="1">
      <c r="A2095" s="431"/>
    </row>
    <row r="2096" spans="1:1" s="432" customFormat="1" ht="12.2" hidden="1" customHeight="1">
      <c r="A2096" s="431"/>
    </row>
    <row r="2097" spans="1:1" s="432" customFormat="1" ht="12.2" hidden="1" customHeight="1">
      <c r="A2097" s="431"/>
    </row>
    <row r="2098" spans="1:1" s="432" customFormat="1" ht="12.2" hidden="1" customHeight="1">
      <c r="A2098" s="431"/>
    </row>
    <row r="2099" spans="1:1" s="432" customFormat="1" ht="12.2" hidden="1" customHeight="1">
      <c r="A2099" s="431"/>
    </row>
    <row r="2100" spans="1:1" s="432" customFormat="1" ht="12.2" hidden="1" customHeight="1">
      <c r="A2100" s="431"/>
    </row>
    <row r="2101" spans="1:1" s="432" customFormat="1" ht="12.2" hidden="1" customHeight="1">
      <c r="A2101" s="431"/>
    </row>
    <row r="2102" spans="1:1" s="432" customFormat="1" ht="12.2" hidden="1" customHeight="1">
      <c r="A2102" s="431"/>
    </row>
    <row r="2103" spans="1:1" s="432" customFormat="1" ht="12.2" hidden="1" customHeight="1">
      <c r="A2103" s="431"/>
    </row>
    <row r="2104" spans="1:1" s="432" customFormat="1" ht="12.2" hidden="1" customHeight="1">
      <c r="A2104" s="431"/>
    </row>
    <row r="2105" spans="1:1" s="432" customFormat="1" ht="12.2" hidden="1" customHeight="1">
      <c r="A2105" s="431"/>
    </row>
    <row r="2106" spans="1:1" s="432" customFormat="1" ht="12.2" hidden="1" customHeight="1">
      <c r="A2106" s="431"/>
    </row>
    <row r="2107" spans="1:1" s="432" customFormat="1" ht="12.2" hidden="1" customHeight="1">
      <c r="A2107" s="431"/>
    </row>
    <row r="2108" spans="1:1" s="432" customFormat="1" ht="12.2" hidden="1" customHeight="1">
      <c r="A2108" s="431"/>
    </row>
    <row r="2109" spans="1:1" s="432" customFormat="1" ht="12.2" hidden="1" customHeight="1">
      <c r="A2109" s="431"/>
    </row>
    <row r="2110" spans="1:1" s="432" customFormat="1" ht="12.2" hidden="1" customHeight="1">
      <c r="A2110" s="431"/>
    </row>
    <row r="2111" spans="1:1" s="432" customFormat="1" ht="12.2" hidden="1" customHeight="1">
      <c r="A2111" s="431"/>
    </row>
    <row r="2112" spans="1:1" s="432" customFormat="1" ht="12.2" hidden="1" customHeight="1">
      <c r="A2112" s="431"/>
    </row>
    <row r="2113" spans="1:1" s="432" customFormat="1" ht="12.2" hidden="1" customHeight="1">
      <c r="A2113" s="431"/>
    </row>
    <row r="2114" spans="1:1" s="432" customFormat="1" ht="12.2" hidden="1" customHeight="1">
      <c r="A2114" s="431"/>
    </row>
    <row r="2115" spans="1:1" s="432" customFormat="1" ht="12.2" hidden="1" customHeight="1">
      <c r="A2115" s="431"/>
    </row>
    <row r="2116" spans="1:1" s="432" customFormat="1" ht="12.2" hidden="1" customHeight="1">
      <c r="A2116" s="431"/>
    </row>
    <row r="2117" spans="1:1" s="432" customFormat="1" ht="12.2" hidden="1" customHeight="1">
      <c r="A2117" s="431"/>
    </row>
    <row r="2118" spans="1:1" s="432" customFormat="1" ht="12.2" hidden="1" customHeight="1">
      <c r="A2118" s="431"/>
    </row>
    <row r="2119" spans="1:1" s="432" customFormat="1" ht="12.2" hidden="1" customHeight="1">
      <c r="A2119" s="431"/>
    </row>
    <row r="2120" spans="1:1" s="432" customFormat="1" ht="12.2" hidden="1" customHeight="1">
      <c r="A2120" s="431"/>
    </row>
    <row r="2121" spans="1:1" s="432" customFormat="1" ht="12.2" hidden="1" customHeight="1">
      <c r="A2121" s="431"/>
    </row>
    <row r="2122" spans="1:1" s="432" customFormat="1" ht="12.2" hidden="1" customHeight="1">
      <c r="A2122" s="431"/>
    </row>
    <row r="2123" spans="1:1" s="432" customFormat="1" ht="12.2" hidden="1" customHeight="1">
      <c r="A2123" s="431"/>
    </row>
    <row r="2124" spans="1:1" s="432" customFormat="1" ht="12.2" hidden="1" customHeight="1">
      <c r="A2124" s="431"/>
    </row>
    <row r="2125" spans="1:1" s="432" customFormat="1" ht="12.2" hidden="1" customHeight="1">
      <c r="A2125" s="431"/>
    </row>
    <row r="2126" spans="1:1" s="432" customFormat="1" ht="12.2" hidden="1" customHeight="1">
      <c r="A2126" s="431"/>
    </row>
    <row r="2127" spans="1:1" s="432" customFormat="1" ht="12.2" hidden="1" customHeight="1">
      <c r="A2127" s="431"/>
    </row>
    <row r="2128" spans="1:1" s="432" customFormat="1" ht="12.2" hidden="1" customHeight="1">
      <c r="A2128" s="431"/>
    </row>
    <row r="2129" spans="1:1" s="432" customFormat="1" ht="12.2" hidden="1" customHeight="1">
      <c r="A2129" s="431"/>
    </row>
    <row r="2130" spans="1:1" s="432" customFormat="1" ht="12.2" hidden="1" customHeight="1">
      <c r="A2130" s="431"/>
    </row>
    <row r="2131" spans="1:1" s="432" customFormat="1" ht="12.2" hidden="1" customHeight="1">
      <c r="A2131" s="431"/>
    </row>
    <row r="2132" spans="1:1" s="432" customFormat="1" ht="12.2" hidden="1" customHeight="1">
      <c r="A2132" s="431"/>
    </row>
    <row r="2133" spans="1:1" s="432" customFormat="1" ht="12.2" hidden="1" customHeight="1">
      <c r="A2133" s="431"/>
    </row>
    <row r="2134" spans="1:1" s="432" customFormat="1" ht="12.2" hidden="1" customHeight="1">
      <c r="A2134" s="431"/>
    </row>
    <row r="2135" spans="1:1" s="432" customFormat="1" ht="12.2" hidden="1" customHeight="1">
      <c r="A2135" s="431"/>
    </row>
    <row r="2136" spans="1:1" s="432" customFormat="1" ht="12.2" hidden="1" customHeight="1">
      <c r="A2136" s="431"/>
    </row>
    <row r="2137" spans="1:1" s="432" customFormat="1" ht="12.2" hidden="1" customHeight="1">
      <c r="A2137" s="431"/>
    </row>
    <row r="2138" spans="1:1" s="432" customFormat="1" ht="12.2" hidden="1" customHeight="1">
      <c r="A2138" s="431"/>
    </row>
    <row r="2139" spans="1:1" s="432" customFormat="1" ht="12.2" hidden="1" customHeight="1">
      <c r="A2139" s="431"/>
    </row>
    <row r="2140" spans="1:1" s="432" customFormat="1" ht="12.2" hidden="1" customHeight="1">
      <c r="A2140" s="431"/>
    </row>
    <row r="2141" spans="1:1" s="432" customFormat="1" ht="12.2" hidden="1" customHeight="1">
      <c r="A2141" s="431"/>
    </row>
    <row r="2142" spans="1:1" s="432" customFormat="1" ht="12.2" hidden="1" customHeight="1">
      <c r="A2142" s="431"/>
    </row>
    <row r="2143" spans="1:1" s="432" customFormat="1" ht="12.2" hidden="1" customHeight="1">
      <c r="A2143" s="431"/>
    </row>
    <row r="2144" spans="1:1" s="432" customFormat="1" ht="12.2" hidden="1" customHeight="1">
      <c r="A2144" s="431"/>
    </row>
    <row r="2145" spans="1:1" s="432" customFormat="1" ht="12.2" hidden="1" customHeight="1">
      <c r="A2145" s="431"/>
    </row>
    <row r="2146" spans="1:1" s="432" customFormat="1" ht="12.2" hidden="1" customHeight="1">
      <c r="A2146" s="431"/>
    </row>
    <row r="2147" spans="1:1" s="432" customFormat="1" ht="12.2" hidden="1" customHeight="1">
      <c r="A2147" s="431"/>
    </row>
    <row r="2148" spans="1:1" s="432" customFormat="1" ht="12.2" hidden="1" customHeight="1">
      <c r="A2148" s="431"/>
    </row>
    <row r="2149" spans="1:1" s="432" customFormat="1" ht="12.2" hidden="1" customHeight="1">
      <c r="A2149" s="431"/>
    </row>
    <row r="2150" spans="1:1" s="432" customFormat="1" ht="12.2" hidden="1" customHeight="1">
      <c r="A2150" s="431"/>
    </row>
    <row r="2151" spans="1:1" s="432" customFormat="1" ht="12.2" hidden="1" customHeight="1">
      <c r="A2151" s="431"/>
    </row>
    <row r="2152" spans="1:1" s="432" customFormat="1" ht="12.2" hidden="1" customHeight="1">
      <c r="A2152" s="431"/>
    </row>
    <row r="2153" spans="1:1" s="432" customFormat="1" ht="12.2" hidden="1" customHeight="1">
      <c r="A2153" s="431"/>
    </row>
    <row r="2154" spans="1:1" s="432" customFormat="1" ht="12.2" hidden="1" customHeight="1">
      <c r="A2154" s="431"/>
    </row>
    <row r="2155" spans="1:1" s="432" customFormat="1" ht="12.2" hidden="1" customHeight="1">
      <c r="A2155" s="431"/>
    </row>
    <row r="2156" spans="1:1" s="432" customFormat="1" ht="12.2" hidden="1" customHeight="1">
      <c r="A2156" s="431"/>
    </row>
    <row r="2157" spans="1:1" s="432" customFormat="1" ht="12.2" hidden="1" customHeight="1">
      <c r="A2157" s="431"/>
    </row>
    <row r="2158" spans="1:1" s="432" customFormat="1" ht="12.2" hidden="1" customHeight="1">
      <c r="A2158" s="431"/>
    </row>
    <row r="2159" spans="1:1" s="432" customFormat="1" ht="12.2" hidden="1" customHeight="1">
      <c r="A2159" s="431"/>
    </row>
    <row r="2160" spans="1:1" s="432" customFormat="1" ht="12.2" hidden="1" customHeight="1">
      <c r="A2160" s="431"/>
    </row>
    <row r="2161" spans="1:1" s="432" customFormat="1" ht="12.2" hidden="1" customHeight="1">
      <c r="A2161" s="431"/>
    </row>
    <row r="2162" spans="1:1" s="432" customFormat="1" ht="12.2" hidden="1" customHeight="1">
      <c r="A2162" s="431"/>
    </row>
    <row r="2163" spans="1:1" s="432" customFormat="1" ht="12.2" hidden="1" customHeight="1">
      <c r="A2163" s="431"/>
    </row>
    <row r="2164" spans="1:1" s="432" customFormat="1" ht="12.2" hidden="1" customHeight="1">
      <c r="A2164" s="431"/>
    </row>
    <row r="2165" spans="1:1" s="432" customFormat="1" ht="12.2" hidden="1" customHeight="1">
      <c r="A2165" s="431"/>
    </row>
    <row r="2166" spans="1:1" s="432" customFormat="1" ht="12.2" hidden="1" customHeight="1">
      <c r="A2166" s="431"/>
    </row>
    <row r="2167" spans="1:1" s="432" customFormat="1" ht="12.2" hidden="1" customHeight="1">
      <c r="A2167" s="431"/>
    </row>
    <row r="2168" spans="1:1" s="432" customFormat="1" ht="12.2" hidden="1" customHeight="1">
      <c r="A2168" s="431"/>
    </row>
    <row r="2169" spans="1:1" s="432" customFormat="1" ht="12.2" hidden="1" customHeight="1">
      <c r="A2169" s="431"/>
    </row>
    <row r="2170" spans="1:1" s="432" customFormat="1" ht="12.2" hidden="1" customHeight="1">
      <c r="A2170" s="431"/>
    </row>
    <row r="2171" spans="1:1" s="432" customFormat="1" ht="12.2" hidden="1" customHeight="1">
      <c r="A2171" s="431"/>
    </row>
    <row r="2172" spans="1:1" s="432" customFormat="1" ht="12.2" hidden="1" customHeight="1">
      <c r="A2172" s="431"/>
    </row>
    <row r="2173" spans="1:1" s="432" customFormat="1" ht="12.2" hidden="1" customHeight="1">
      <c r="A2173" s="431"/>
    </row>
    <row r="2174" spans="1:1" s="432" customFormat="1" ht="12.2" hidden="1" customHeight="1">
      <c r="A2174" s="431"/>
    </row>
    <row r="2175" spans="1:1" s="432" customFormat="1" ht="12.2" hidden="1" customHeight="1">
      <c r="A2175" s="431"/>
    </row>
    <row r="2176" spans="1:1" s="432" customFormat="1" ht="12.2" hidden="1" customHeight="1">
      <c r="A2176" s="431"/>
    </row>
    <row r="2177" spans="1:1" s="432" customFormat="1" ht="12.2" hidden="1" customHeight="1">
      <c r="A2177" s="431"/>
    </row>
    <row r="2178" spans="1:1" s="432" customFormat="1" ht="12.2" hidden="1" customHeight="1">
      <c r="A2178" s="431"/>
    </row>
    <row r="2179" spans="1:1" s="432" customFormat="1" ht="12.2" hidden="1" customHeight="1">
      <c r="A2179" s="431"/>
    </row>
    <row r="2180" spans="1:1" s="432" customFormat="1" ht="12.2" hidden="1" customHeight="1">
      <c r="A2180" s="431"/>
    </row>
    <row r="2181" spans="1:1" s="432" customFormat="1" ht="12.2" hidden="1" customHeight="1">
      <c r="A2181" s="431"/>
    </row>
    <row r="2182" spans="1:1" s="432" customFormat="1" ht="12.2" hidden="1" customHeight="1">
      <c r="A2182" s="431"/>
    </row>
    <row r="2183" spans="1:1" s="432" customFormat="1" ht="12.2" hidden="1" customHeight="1">
      <c r="A2183" s="431"/>
    </row>
    <row r="2184" spans="1:1" s="432" customFormat="1" ht="12.2" hidden="1" customHeight="1">
      <c r="A2184" s="431"/>
    </row>
    <row r="2185" spans="1:1" s="432" customFormat="1" ht="12.2" hidden="1" customHeight="1">
      <c r="A2185" s="431"/>
    </row>
    <row r="2186" spans="1:1" s="432" customFormat="1" ht="12.2" hidden="1" customHeight="1">
      <c r="A2186" s="431"/>
    </row>
    <row r="2187" spans="1:1" s="432" customFormat="1" ht="12.2" hidden="1" customHeight="1">
      <c r="A2187" s="431"/>
    </row>
    <row r="2188" spans="1:1" s="432" customFormat="1" ht="12.2" hidden="1" customHeight="1">
      <c r="A2188" s="431"/>
    </row>
    <row r="2189" spans="1:1" s="432" customFormat="1" ht="12.2" hidden="1" customHeight="1">
      <c r="A2189" s="431"/>
    </row>
    <row r="2190" spans="1:1" s="432" customFormat="1" ht="12.2" hidden="1" customHeight="1">
      <c r="A2190" s="431"/>
    </row>
    <row r="2191" spans="1:1" s="432" customFormat="1" ht="12.2" hidden="1" customHeight="1">
      <c r="A2191" s="431"/>
    </row>
    <row r="2192" spans="1:1" s="432" customFormat="1" ht="12.2" hidden="1" customHeight="1">
      <c r="A2192" s="431"/>
    </row>
    <row r="2193" spans="1:1" s="432" customFormat="1" ht="12.2" hidden="1" customHeight="1">
      <c r="A2193" s="431"/>
    </row>
    <row r="2194" spans="1:1" s="432" customFormat="1" ht="12.2" hidden="1" customHeight="1">
      <c r="A2194" s="431"/>
    </row>
    <row r="2195" spans="1:1" s="432" customFormat="1" ht="12.2" hidden="1" customHeight="1">
      <c r="A2195" s="431"/>
    </row>
    <row r="2196" spans="1:1" s="432" customFormat="1" ht="12.2" hidden="1" customHeight="1">
      <c r="A2196" s="431"/>
    </row>
    <row r="2197" spans="1:1" s="432" customFormat="1" ht="12.2" hidden="1" customHeight="1">
      <c r="A2197" s="431"/>
    </row>
    <row r="2198" spans="1:1" s="432" customFormat="1" ht="12.2" hidden="1" customHeight="1">
      <c r="A2198" s="431"/>
    </row>
    <row r="2199" spans="1:1" s="432" customFormat="1" ht="12.2" hidden="1" customHeight="1">
      <c r="A2199" s="431"/>
    </row>
    <row r="2200" spans="1:1" s="432" customFormat="1" ht="12.2" hidden="1" customHeight="1">
      <c r="A2200" s="431"/>
    </row>
    <row r="2201" spans="1:1" s="432" customFormat="1" ht="12.2" hidden="1" customHeight="1">
      <c r="A2201" s="431"/>
    </row>
    <row r="2202" spans="1:1" s="432" customFormat="1" ht="12.2" hidden="1" customHeight="1">
      <c r="A2202" s="431"/>
    </row>
    <row r="2203" spans="1:1" s="432" customFormat="1" ht="12.2" hidden="1" customHeight="1">
      <c r="A2203" s="431"/>
    </row>
    <row r="2204" spans="1:1" s="432" customFormat="1" ht="12.2" hidden="1" customHeight="1">
      <c r="A2204" s="431"/>
    </row>
    <row r="2205" spans="1:1" s="432" customFormat="1" ht="12.2" hidden="1" customHeight="1">
      <c r="A2205" s="431"/>
    </row>
    <row r="2206" spans="1:1" s="432" customFormat="1" ht="12.2" hidden="1" customHeight="1">
      <c r="A2206" s="431"/>
    </row>
    <row r="2207" spans="1:1" s="432" customFormat="1" ht="12.2" hidden="1" customHeight="1">
      <c r="A2207" s="431"/>
    </row>
    <row r="2208" spans="1:1" s="432" customFormat="1" ht="12.2" hidden="1" customHeight="1">
      <c r="A2208" s="431"/>
    </row>
    <row r="2209" spans="1:1" s="432" customFormat="1" ht="12.2" hidden="1" customHeight="1">
      <c r="A2209" s="431"/>
    </row>
    <row r="2210" spans="1:1" s="432" customFormat="1" ht="12.2" hidden="1" customHeight="1">
      <c r="A2210" s="431"/>
    </row>
    <row r="2211" spans="1:1" s="432" customFormat="1" ht="12.2" hidden="1" customHeight="1">
      <c r="A2211" s="431"/>
    </row>
    <row r="2212" spans="1:1" s="432" customFormat="1" ht="12.2" hidden="1" customHeight="1">
      <c r="A2212" s="431"/>
    </row>
    <row r="2213" spans="1:1" s="432" customFormat="1" ht="12.2" hidden="1" customHeight="1">
      <c r="A2213" s="431"/>
    </row>
    <row r="2214" spans="1:1" s="432" customFormat="1" ht="12.2" hidden="1" customHeight="1">
      <c r="A2214" s="431"/>
    </row>
    <row r="2215" spans="1:1" s="432" customFormat="1" ht="12.2" hidden="1" customHeight="1">
      <c r="A2215" s="431"/>
    </row>
    <row r="2216" spans="1:1" s="432" customFormat="1" ht="12.2" hidden="1" customHeight="1">
      <c r="A2216" s="431"/>
    </row>
    <row r="2217" spans="1:1" s="432" customFormat="1" ht="12.2" hidden="1" customHeight="1">
      <c r="A2217" s="431"/>
    </row>
    <row r="2218" spans="1:1" s="432" customFormat="1" ht="12.2" hidden="1" customHeight="1">
      <c r="A2218" s="431"/>
    </row>
    <row r="2219" spans="1:1" s="432" customFormat="1" ht="12.2" hidden="1" customHeight="1">
      <c r="A2219" s="431"/>
    </row>
    <row r="2220" spans="1:1" s="432" customFormat="1" ht="12.2" hidden="1" customHeight="1">
      <c r="A2220" s="431"/>
    </row>
    <row r="2221" spans="1:1" s="432" customFormat="1" ht="12.2" hidden="1" customHeight="1">
      <c r="A2221" s="431"/>
    </row>
    <row r="2222" spans="1:1" s="432" customFormat="1" ht="12.2" hidden="1" customHeight="1">
      <c r="A2222" s="431"/>
    </row>
    <row r="2223" spans="1:1" s="432" customFormat="1" ht="12.2" hidden="1" customHeight="1">
      <c r="A2223" s="431"/>
    </row>
    <row r="2224" spans="1:1" s="432" customFormat="1" ht="12.2" hidden="1" customHeight="1">
      <c r="A2224" s="431"/>
    </row>
    <row r="2225" spans="1:1" s="432" customFormat="1" ht="12.2" hidden="1" customHeight="1">
      <c r="A2225" s="431"/>
    </row>
    <row r="2226" spans="1:1" s="432" customFormat="1" ht="12.2" hidden="1" customHeight="1">
      <c r="A2226" s="431"/>
    </row>
    <row r="2227" spans="1:1" s="432" customFormat="1" ht="12.2" hidden="1" customHeight="1">
      <c r="A2227" s="431"/>
    </row>
    <row r="2228" spans="1:1" s="432" customFormat="1" ht="12.2" hidden="1" customHeight="1">
      <c r="A2228" s="431"/>
    </row>
    <row r="2229" spans="1:1" s="432" customFormat="1" ht="12.2" hidden="1" customHeight="1">
      <c r="A2229" s="431"/>
    </row>
    <row r="2230" spans="1:1" s="432" customFormat="1" ht="12.2" hidden="1" customHeight="1">
      <c r="A2230" s="431"/>
    </row>
    <row r="2231" spans="1:1" s="432" customFormat="1" ht="12.2" hidden="1" customHeight="1">
      <c r="A2231" s="431"/>
    </row>
    <row r="2232" spans="1:1" s="432" customFormat="1" ht="12.2" hidden="1" customHeight="1">
      <c r="A2232" s="431"/>
    </row>
    <row r="2233" spans="1:1" s="432" customFormat="1" ht="12.2" hidden="1" customHeight="1">
      <c r="A2233" s="431"/>
    </row>
    <row r="2234" spans="1:1" s="432" customFormat="1" ht="12.2" hidden="1" customHeight="1">
      <c r="A2234" s="431"/>
    </row>
    <row r="2235" spans="1:1" s="432" customFormat="1" ht="12.2" hidden="1" customHeight="1">
      <c r="A2235" s="431"/>
    </row>
    <row r="2236" spans="1:1" s="432" customFormat="1" ht="12.2" hidden="1" customHeight="1">
      <c r="A2236" s="431"/>
    </row>
    <row r="2237" spans="1:1" s="432" customFormat="1" ht="12.2" hidden="1" customHeight="1">
      <c r="A2237" s="431"/>
    </row>
    <row r="2238" spans="1:1" s="432" customFormat="1" ht="12.2" hidden="1" customHeight="1">
      <c r="A2238" s="431"/>
    </row>
    <row r="2239" spans="1:1" s="432" customFormat="1" ht="12.2" hidden="1" customHeight="1">
      <c r="A2239" s="431"/>
    </row>
    <row r="2240" spans="1:1" s="432" customFormat="1" ht="12.2" hidden="1" customHeight="1">
      <c r="A2240" s="431"/>
    </row>
    <row r="2241" spans="1:1" s="432" customFormat="1" ht="12.2" hidden="1" customHeight="1">
      <c r="A2241" s="431"/>
    </row>
    <row r="2242" spans="1:1" s="432" customFormat="1" ht="12.2" hidden="1" customHeight="1">
      <c r="A2242" s="431"/>
    </row>
    <row r="2243" spans="1:1" s="432" customFormat="1" ht="12.2" hidden="1" customHeight="1">
      <c r="A2243" s="431"/>
    </row>
    <row r="2244" spans="1:1" s="432" customFormat="1" ht="12.2" hidden="1" customHeight="1">
      <c r="A2244" s="431"/>
    </row>
    <row r="2245" spans="1:1" s="432" customFormat="1" ht="12.2" hidden="1" customHeight="1">
      <c r="A2245" s="431"/>
    </row>
    <row r="2246" spans="1:1" s="432" customFormat="1" ht="12.2" hidden="1" customHeight="1">
      <c r="A2246" s="431"/>
    </row>
    <row r="2247" spans="1:1" s="432" customFormat="1" ht="12.2" hidden="1" customHeight="1">
      <c r="A2247" s="431"/>
    </row>
    <row r="2248" spans="1:1" s="432" customFormat="1" ht="12.2" hidden="1" customHeight="1">
      <c r="A2248" s="431"/>
    </row>
    <row r="2249" spans="1:1" s="432" customFormat="1" ht="12.2" hidden="1" customHeight="1">
      <c r="A2249" s="431"/>
    </row>
    <row r="2250" spans="1:1" s="432" customFormat="1" ht="12.2" hidden="1" customHeight="1">
      <c r="A2250" s="431"/>
    </row>
    <row r="2251" spans="1:1" s="432" customFormat="1" ht="12.2" hidden="1" customHeight="1">
      <c r="A2251" s="431"/>
    </row>
    <row r="2252" spans="1:1" s="432" customFormat="1" ht="12.2" hidden="1" customHeight="1">
      <c r="A2252" s="431"/>
    </row>
    <row r="2253" spans="1:1" s="432" customFormat="1" ht="12.2" hidden="1" customHeight="1">
      <c r="A2253" s="431"/>
    </row>
    <row r="2254" spans="1:1" s="432" customFormat="1" ht="12.2" hidden="1" customHeight="1">
      <c r="A2254" s="431"/>
    </row>
    <row r="2255" spans="1:1" s="432" customFormat="1" ht="12.2" hidden="1" customHeight="1">
      <c r="A2255" s="431"/>
    </row>
    <row r="2256" spans="1:1" s="432" customFormat="1" ht="12.2" hidden="1" customHeight="1">
      <c r="A2256" s="431"/>
    </row>
    <row r="2257" spans="1:1" s="432" customFormat="1" ht="12.2" hidden="1" customHeight="1">
      <c r="A2257" s="431"/>
    </row>
    <row r="2258" spans="1:1" s="432" customFormat="1" ht="12.2" hidden="1" customHeight="1">
      <c r="A2258" s="431"/>
    </row>
    <row r="2259" spans="1:1" s="432" customFormat="1" ht="12.2" hidden="1" customHeight="1">
      <c r="A2259" s="431"/>
    </row>
    <row r="2260" spans="1:1" s="432" customFormat="1" ht="12.2" hidden="1" customHeight="1">
      <c r="A2260" s="431"/>
    </row>
    <row r="2261" spans="1:1" s="432" customFormat="1" ht="12.2" hidden="1" customHeight="1">
      <c r="A2261" s="431"/>
    </row>
    <row r="2262" spans="1:1" s="432" customFormat="1" ht="12.2" hidden="1" customHeight="1">
      <c r="A2262" s="431"/>
    </row>
    <row r="2263" spans="1:1" s="432" customFormat="1" ht="12.2" hidden="1" customHeight="1">
      <c r="A2263" s="431"/>
    </row>
    <row r="2264" spans="1:1" s="432" customFormat="1" ht="12.2" hidden="1" customHeight="1">
      <c r="A2264" s="431"/>
    </row>
    <row r="2265" spans="1:1" s="432" customFormat="1" ht="12.2" hidden="1" customHeight="1">
      <c r="A2265" s="431"/>
    </row>
    <row r="2266" spans="1:1" s="432" customFormat="1" ht="12.2" hidden="1" customHeight="1">
      <c r="A2266" s="431"/>
    </row>
    <row r="2267" spans="1:1" s="432" customFormat="1" ht="12.2" hidden="1" customHeight="1">
      <c r="A2267" s="431"/>
    </row>
    <row r="2268" spans="1:1" s="432" customFormat="1" ht="12.2" hidden="1" customHeight="1">
      <c r="A2268" s="431"/>
    </row>
    <row r="2269" spans="1:1" s="432" customFormat="1" ht="12.2" hidden="1" customHeight="1">
      <c r="A2269" s="431"/>
    </row>
    <row r="2270" spans="1:1" s="432" customFormat="1" ht="12.2" hidden="1" customHeight="1">
      <c r="A2270" s="431"/>
    </row>
    <row r="2271" spans="1:1" s="432" customFormat="1" ht="12.2" hidden="1" customHeight="1">
      <c r="A2271" s="431"/>
    </row>
    <row r="2272" spans="1:1" s="432" customFormat="1" ht="12.2" hidden="1" customHeight="1">
      <c r="A2272" s="431"/>
    </row>
    <row r="2273" spans="1:1" s="432" customFormat="1" ht="12.2" hidden="1" customHeight="1">
      <c r="A2273" s="431"/>
    </row>
    <row r="2274" spans="1:1" s="432" customFormat="1" ht="12.2" hidden="1" customHeight="1">
      <c r="A2274" s="431"/>
    </row>
    <row r="2275" spans="1:1" s="432" customFormat="1" ht="12.2" hidden="1" customHeight="1">
      <c r="A2275" s="431"/>
    </row>
    <row r="2276" spans="1:1" s="432" customFormat="1" ht="12.2" hidden="1" customHeight="1">
      <c r="A2276" s="431"/>
    </row>
    <row r="2277" spans="1:1" s="432" customFormat="1" ht="12.2" hidden="1" customHeight="1">
      <c r="A2277" s="431"/>
    </row>
    <row r="2278" spans="1:1" s="432" customFormat="1" ht="12.2" hidden="1" customHeight="1">
      <c r="A2278" s="431"/>
    </row>
    <row r="2279" spans="1:1" s="432" customFormat="1" ht="12.2" hidden="1" customHeight="1">
      <c r="A2279" s="431"/>
    </row>
    <row r="2280" spans="1:1" s="432" customFormat="1" ht="12.2" hidden="1" customHeight="1">
      <c r="A2280" s="431"/>
    </row>
    <row r="2281" spans="1:1" s="432" customFormat="1" ht="12.2" hidden="1" customHeight="1">
      <c r="A2281" s="431"/>
    </row>
    <row r="2282" spans="1:1" s="432" customFormat="1" ht="12.2" hidden="1" customHeight="1">
      <c r="A2282" s="431"/>
    </row>
    <row r="2283" spans="1:1" s="432" customFormat="1" ht="12.2" hidden="1" customHeight="1">
      <c r="A2283" s="431"/>
    </row>
    <row r="2284" spans="1:1" s="432" customFormat="1" ht="12.2" hidden="1" customHeight="1">
      <c r="A2284" s="431"/>
    </row>
    <row r="2285" spans="1:1" s="432" customFormat="1" ht="12.2" hidden="1" customHeight="1">
      <c r="A2285" s="431"/>
    </row>
    <row r="2286" spans="1:1" s="432" customFormat="1" ht="12.2" hidden="1" customHeight="1">
      <c r="A2286" s="431"/>
    </row>
    <row r="2287" spans="1:1" s="432" customFormat="1" ht="12.2" hidden="1" customHeight="1">
      <c r="A2287" s="431"/>
    </row>
    <row r="2288" spans="1:1" s="432" customFormat="1" ht="12.2" hidden="1" customHeight="1">
      <c r="A2288" s="431"/>
    </row>
    <row r="2289" spans="1:1" s="432" customFormat="1" ht="12.2" hidden="1" customHeight="1">
      <c r="A2289" s="431"/>
    </row>
    <row r="2290" spans="1:1" s="432" customFormat="1" ht="12.2" hidden="1" customHeight="1">
      <c r="A2290" s="431"/>
    </row>
    <row r="2291" spans="1:1" s="432" customFormat="1" ht="12.2" hidden="1" customHeight="1">
      <c r="A2291" s="431"/>
    </row>
    <row r="2292" spans="1:1" s="432" customFormat="1" ht="12.2" hidden="1" customHeight="1">
      <c r="A2292" s="431"/>
    </row>
    <row r="2293" spans="1:1" s="432" customFormat="1" ht="12.2" hidden="1" customHeight="1">
      <c r="A2293" s="431"/>
    </row>
    <row r="2294" spans="1:1" s="432" customFormat="1" ht="12.2" hidden="1" customHeight="1">
      <c r="A2294" s="431"/>
    </row>
    <row r="2295" spans="1:1" s="432" customFormat="1" ht="12.2" hidden="1" customHeight="1">
      <c r="A2295" s="431"/>
    </row>
    <row r="2296" spans="1:1" s="432" customFormat="1" ht="12.2" hidden="1" customHeight="1">
      <c r="A2296" s="431"/>
    </row>
    <row r="2297" spans="1:1" s="432" customFormat="1" ht="12.2" hidden="1" customHeight="1">
      <c r="A2297" s="431"/>
    </row>
    <row r="2298" spans="1:1" s="432" customFormat="1" ht="12.2" hidden="1" customHeight="1">
      <c r="A2298" s="431"/>
    </row>
    <row r="2299" spans="1:1" s="432" customFormat="1" ht="12.2" hidden="1" customHeight="1">
      <c r="A2299" s="431"/>
    </row>
    <row r="2300" spans="1:1" s="432" customFormat="1" ht="12.2" hidden="1" customHeight="1">
      <c r="A2300" s="431"/>
    </row>
    <row r="2301" spans="1:1" s="432" customFormat="1" ht="12.2" hidden="1" customHeight="1">
      <c r="A2301" s="431"/>
    </row>
    <row r="2302" spans="1:1" s="432" customFormat="1" ht="12.2" hidden="1" customHeight="1">
      <c r="A2302" s="431"/>
    </row>
    <row r="2303" spans="1:1" s="432" customFormat="1" ht="12.2" hidden="1" customHeight="1">
      <c r="A2303" s="431"/>
    </row>
    <row r="2304" spans="1:1" s="432" customFormat="1" ht="12.2" hidden="1" customHeight="1">
      <c r="A2304" s="431"/>
    </row>
    <row r="2305" spans="1:1" s="432" customFormat="1" ht="12.2" hidden="1" customHeight="1">
      <c r="A2305" s="431"/>
    </row>
    <row r="2306" spans="1:1" s="432" customFormat="1" ht="12.2" hidden="1" customHeight="1">
      <c r="A2306" s="431"/>
    </row>
    <row r="2307" spans="1:1" s="432" customFormat="1" ht="12.2" hidden="1" customHeight="1">
      <c r="A2307" s="431"/>
    </row>
    <row r="2308" spans="1:1" s="432" customFormat="1" ht="12.2" hidden="1" customHeight="1">
      <c r="A2308" s="431"/>
    </row>
    <row r="2309" spans="1:1" s="432" customFormat="1" ht="12.2" hidden="1" customHeight="1">
      <c r="A2309" s="431"/>
    </row>
    <row r="2310" spans="1:1" s="432" customFormat="1" ht="12.2" hidden="1" customHeight="1">
      <c r="A2310" s="431"/>
    </row>
    <row r="2311" spans="1:1" s="432" customFormat="1" ht="12.2" hidden="1" customHeight="1">
      <c r="A2311" s="431"/>
    </row>
    <row r="2312" spans="1:1" s="432" customFormat="1" ht="12.2" hidden="1" customHeight="1">
      <c r="A2312" s="431"/>
    </row>
    <row r="2313" spans="1:1" s="432" customFormat="1" ht="12.2" hidden="1" customHeight="1">
      <c r="A2313" s="431"/>
    </row>
    <row r="2314" spans="1:1" s="432" customFormat="1" ht="12.2" hidden="1" customHeight="1">
      <c r="A2314" s="431"/>
    </row>
    <row r="2315" spans="1:1" s="432" customFormat="1" ht="12.2" hidden="1" customHeight="1">
      <c r="A2315" s="431"/>
    </row>
    <row r="2316" spans="1:1" s="432" customFormat="1" ht="12.2" hidden="1" customHeight="1">
      <c r="A2316" s="431"/>
    </row>
    <row r="2317" spans="1:1" s="432" customFormat="1" ht="12.2" hidden="1" customHeight="1">
      <c r="A2317" s="431"/>
    </row>
    <row r="2318" spans="1:1" s="432" customFormat="1" ht="12.2" hidden="1" customHeight="1">
      <c r="A2318" s="431"/>
    </row>
    <row r="2319" spans="1:1" s="432" customFormat="1" ht="12.2" hidden="1" customHeight="1">
      <c r="A2319" s="431"/>
    </row>
    <row r="2320" spans="1:1" s="432" customFormat="1" ht="12.2" hidden="1" customHeight="1">
      <c r="A2320" s="431"/>
    </row>
    <row r="2321" spans="1:1" s="432" customFormat="1" ht="12.2" hidden="1" customHeight="1">
      <c r="A2321" s="431"/>
    </row>
    <row r="2322" spans="1:1" s="432" customFormat="1" ht="12.2" hidden="1" customHeight="1">
      <c r="A2322" s="431"/>
    </row>
    <row r="2323" spans="1:1" s="432" customFormat="1" ht="12.2" hidden="1" customHeight="1">
      <c r="A2323" s="431"/>
    </row>
    <row r="2324" spans="1:1" s="432" customFormat="1" ht="12.2" hidden="1" customHeight="1">
      <c r="A2324" s="431"/>
    </row>
    <row r="2325" spans="1:1" s="432" customFormat="1" ht="12.2" hidden="1" customHeight="1">
      <c r="A2325" s="431"/>
    </row>
    <row r="2326" spans="1:1" s="432" customFormat="1" ht="12.2" hidden="1" customHeight="1">
      <c r="A2326" s="431"/>
    </row>
    <row r="2327" spans="1:1" s="432" customFormat="1" ht="12.2" hidden="1" customHeight="1">
      <c r="A2327" s="431"/>
    </row>
    <row r="2328" spans="1:1" s="432" customFormat="1" ht="12.2" hidden="1" customHeight="1">
      <c r="A2328" s="431"/>
    </row>
    <row r="2329" spans="1:1" s="432" customFormat="1" ht="12.2" hidden="1" customHeight="1">
      <c r="A2329" s="431"/>
    </row>
    <row r="2330" spans="1:1" s="432" customFormat="1" ht="12.2" hidden="1" customHeight="1">
      <c r="A2330" s="431"/>
    </row>
    <row r="2331" spans="1:1" s="432" customFormat="1" ht="12.2" hidden="1" customHeight="1">
      <c r="A2331" s="431"/>
    </row>
    <row r="2332" spans="1:1" s="432" customFormat="1" ht="12.2" hidden="1" customHeight="1">
      <c r="A2332" s="431"/>
    </row>
    <row r="2333" spans="1:1" s="432" customFormat="1" ht="12.2" hidden="1" customHeight="1">
      <c r="A2333" s="431"/>
    </row>
    <row r="2334" spans="1:1" s="432" customFormat="1" ht="12.2" hidden="1" customHeight="1">
      <c r="A2334" s="431"/>
    </row>
    <row r="2335" spans="1:1" s="432" customFormat="1" ht="12.2" hidden="1" customHeight="1">
      <c r="A2335" s="431"/>
    </row>
    <row r="2336" spans="1:1" s="432" customFormat="1" ht="12.2" hidden="1" customHeight="1">
      <c r="A2336" s="431"/>
    </row>
    <row r="2337" spans="1:1" s="432" customFormat="1" ht="12.2" hidden="1" customHeight="1">
      <c r="A2337" s="431"/>
    </row>
    <row r="2338" spans="1:1" s="432" customFormat="1" ht="12.2" hidden="1" customHeight="1">
      <c r="A2338" s="431"/>
    </row>
    <row r="2339" spans="1:1" s="432" customFormat="1" ht="12.2" hidden="1" customHeight="1">
      <c r="A2339" s="431"/>
    </row>
    <row r="2340" spans="1:1" s="432" customFormat="1" ht="12.2" hidden="1" customHeight="1">
      <c r="A2340" s="431"/>
    </row>
    <row r="2341" spans="1:1" s="432" customFormat="1" ht="12.2" hidden="1" customHeight="1">
      <c r="A2341" s="431"/>
    </row>
    <row r="2342" spans="1:1" s="432" customFormat="1" ht="12.2" hidden="1" customHeight="1">
      <c r="A2342" s="431"/>
    </row>
    <row r="2343" spans="1:1" s="432" customFormat="1" ht="12.2" hidden="1" customHeight="1">
      <c r="A2343" s="431"/>
    </row>
    <row r="2344" spans="1:1" s="432" customFormat="1" ht="12.2" hidden="1" customHeight="1">
      <c r="A2344" s="431"/>
    </row>
    <row r="2345" spans="1:1" s="432" customFormat="1" ht="12.2" hidden="1" customHeight="1">
      <c r="A2345" s="431"/>
    </row>
    <row r="2346" spans="1:1" s="432" customFormat="1" ht="12.2" hidden="1" customHeight="1">
      <c r="A2346" s="431"/>
    </row>
    <row r="2347" spans="1:1" s="432" customFormat="1" ht="12.2" hidden="1" customHeight="1">
      <c r="A2347" s="431"/>
    </row>
    <row r="2348" spans="1:1" s="432" customFormat="1" ht="12.2" hidden="1" customHeight="1">
      <c r="A2348" s="431"/>
    </row>
    <row r="2349" spans="1:1" s="432" customFormat="1" ht="12.2" hidden="1" customHeight="1">
      <c r="A2349" s="431"/>
    </row>
    <row r="2350" spans="1:1" s="432" customFormat="1" ht="12.2" hidden="1" customHeight="1">
      <c r="A2350" s="431"/>
    </row>
    <row r="2351" spans="1:1" s="432" customFormat="1" ht="12.2" hidden="1" customHeight="1">
      <c r="A2351" s="431"/>
    </row>
    <row r="2352" spans="1:1" s="432" customFormat="1" ht="12.2" hidden="1" customHeight="1">
      <c r="A2352" s="431"/>
    </row>
    <row r="2353" spans="1:1" s="432" customFormat="1" ht="12.2" hidden="1" customHeight="1">
      <c r="A2353" s="431"/>
    </row>
    <row r="2354" spans="1:1" s="432" customFormat="1" ht="12.2" hidden="1" customHeight="1">
      <c r="A2354" s="431"/>
    </row>
    <row r="2355" spans="1:1" s="432" customFormat="1" ht="12.2" hidden="1" customHeight="1">
      <c r="A2355" s="431"/>
    </row>
    <row r="2356" spans="1:1" s="432" customFormat="1" ht="12.2" hidden="1" customHeight="1">
      <c r="A2356" s="431"/>
    </row>
    <row r="2357" spans="1:1" s="432" customFormat="1" ht="12.2" hidden="1" customHeight="1">
      <c r="A2357" s="431"/>
    </row>
    <row r="2358" spans="1:1" s="432" customFormat="1" ht="12.2" hidden="1" customHeight="1">
      <c r="A2358" s="431"/>
    </row>
    <row r="2359" spans="1:1" s="432" customFormat="1" ht="12.2" hidden="1" customHeight="1">
      <c r="A2359" s="431"/>
    </row>
    <row r="2360" spans="1:1" s="432" customFormat="1" ht="12.2" hidden="1" customHeight="1">
      <c r="A2360" s="431"/>
    </row>
    <row r="2361" spans="1:1" s="432" customFormat="1" ht="12.2" hidden="1" customHeight="1">
      <c r="A2361" s="431"/>
    </row>
    <row r="2362" spans="1:1" s="432" customFormat="1" ht="12.2" hidden="1" customHeight="1">
      <c r="A2362" s="431"/>
    </row>
    <row r="2363" spans="1:1" s="432" customFormat="1" ht="12.2" hidden="1" customHeight="1">
      <c r="A2363" s="431"/>
    </row>
    <row r="2364" spans="1:1" s="432" customFormat="1" ht="12.2" hidden="1" customHeight="1">
      <c r="A2364" s="431"/>
    </row>
    <row r="2365" spans="1:1" s="432" customFormat="1" ht="12.2" hidden="1" customHeight="1">
      <c r="A2365" s="431"/>
    </row>
    <row r="2366" spans="1:1" s="432" customFormat="1" ht="12.2" hidden="1" customHeight="1">
      <c r="A2366" s="431"/>
    </row>
    <row r="2367" spans="1:1" s="432" customFormat="1" ht="12.2" hidden="1" customHeight="1">
      <c r="A2367" s="431"/>
    </row>
    <row r="2368" spans="1:1" s="432" customFormat="1" ht="12.2" hidden="1" customHeight="1">
      <c r="A2368" s="431"/>
    </row>
    <row r="2369" spans="1:1" s="432" customFormat="1" ht="12.2" hidden="1" customHeight="1">
      <c r="A2369" s="431"/>
    </row>
    <row r="2370" spans="1:1" s="432" customFormat="1" ht="12.2" hidden="1" customHeight="1">
      <c r="A2370" s="431"/>
    </row>
    <row r="2371" spans="1:1" s="432" customFormat="1" ht="12.2" hidden="1" customHeight="1">
      <c r="A2371" s="431"/>
    </row>
    <row r="2372" spans="1:1" s="432" customFormat="1" ht="12.2" hidden="1" customHeight="1">
      <c r="A2372" s="431"/>
    </row>
    <row r="2373" spans="1:1" s="432" customFormat="1" ht="12.2" hidden="1" customHeight="1">
      <c r="A2373" s="431"/>
    </row>
    <row r="2374" spans="1:1" s="432" customFormat="1" ht="12.2" hidden="1" customHeight="1">
      <c r="A2374" s="431"/>
    </row>
    <row r="2375" spans="1:1" s="432" customFormat="1" ht="12.2" hidden="1" customHeight="1">
      <c r="A2375" s="431"/>
    </row>
    <row r="2376" spans="1:1" s="432" customFormat="1" ht="12.2" hidden="1" customHeight="1">
      <c r="A2376" s="431"/>
    </row>
    <row r="2377" spans="1:1" s="432" customFormat="1" ht="12.2" hidden="1" customHeight="1">
      <c r="A2377" s="431"/>
    </row>
    <row r="2378" spans="1:1" s="432" customFormat="1" ht="12.2" hidden="1" customHeight="1">
      <c r="A2378" s="431"/>
    </row>
    <row r="2379" spans="1:1" s="432" customFormat="1" ht="12.2" hidden="1" customHeight="1">
      <c r="A2379" s="431"/>
    </row>
    <row r="2380" spans="1:1" s="432" customFormat="1" ht="12.2" hidden="1" customHeight="1">
      <c r="A2380" s="431"/>
    </row>
    <row r="2381" spans="1:1" s="432" customFormat="1" ht="12.2" hidden="1" customHeight="1">
      <c r="A2381" s="431"/>
    </row>
    <row r="2382" spans="1:1" s="432" customFormat="1" ht="12.2" hidden="1" customHeight="1">
      <c r="A2382" s="431"/>
    </row>
    <row r="2383" spans="1:1" s="432" customFormat="1" ht="12.2" hidden="1" customHeight="1">
      <c r="A2383" s="431"/>
    </row>
    <row r="2384" spans="1:1" s="432" customFormat="1" ht="12.2" hidden="1" customHeight="1">
      <c r="A2384" s="431"/>
    </row>
    <row r="2385" spans="1:1" s="432" customFormat="1" ht="12.2" hidden="1" customHeight="1">
      <c r="A2385" s="431"/>
    </row>
    <row r="2386" spans="1:1" s="432" customFormat="1" ht="12.2" hidden="1" customHeight="1">
      <c r="A2386" s="431"/>
    </row>
    <row r="2387" spans="1:1" s="432" customFormat="1" ht="12.2" hidden="1" customHeight="1">
      <c r="A2387" s="431"/>
    </row>
    <row r="2388" spans="1:1" s="432" customFormat="1" ht="12.2" hidden="1" customHeight="1">
      <c r="A2388" s="431"/>
    </row>
    <row r="2389" spans="1:1" s="432" customFormat="1" ht="12.2" hidden="1" customHeight="1">
      <c r="A2389" s="431"/>
    </row>
    <row r="2390" spans="1:1" s="432" customFormat="1" ht="12.2" hidden="1" customHeight="1">
      <c r="A2390" s="431"/>
    </row>
    <row r="2391" spans="1:1" s="432" customFormat="1" ht="12.2" hidden="1" customHeight="1">
      <c r="A2391" s="431"/>
    </row>
    <row r="2392" spans="1:1" s="432" customFormat="1" ht="12.2" hidden="1" customHeight="1">
      <c r="A2392" s="431"/>
    </row>
    <row r="2393" spans="1:1" s="432" customFormat="1" ht="12.2" hidden="1" customHeight="1">
      <c r="A2393" s="431"/>
    </row>
    <row r="2394" spans="1:1" s="432" customFormat="1" ht="12.2" hidden="1" customHeight="1">
      <c r="A2394" s="431"/>
    </row>
    <row r="2395" spans="1:1" s="432" customFormat="1" ht="12.2" hidden="1" customHeight="1">
      <c r="A2395" s="431"/>
    </row>
    <row r="2396" spans="1:1" s="432" customFormat="1" ht="12.2" hidden="1" customHeight="1">
      <c r="A2396" s="431"/>
    </row>
    <row r="2397" spans="1:1" s="432" customFormat="1" ht="12.2" hidden="1" customHeight="1">
      <c r="A2397" s="431"/>
    </row>
    <row r="2398" spans="1:1" s="432" customFormat="1" ht="12.2" hidden="1" customHeight="1">
      <c r="A2398" s="431"/>
    </row>
    <row r="2399" spans="1:1" s="432" customFormat="1" ht="12.2" hidden="1" customHeight="1">
      <c r="A2399" s="431"/>
    </row>
    <row r="2400" spans="1:1" s="432" customFormat="1" ht="12.2" hidden="1" customHeight="1">
      <c r="A2400" s="431"/>
    </row>
    <row r="2401" spans="1:1" s="432" customFormat="1" ht="12.2" hidden="1" customHeight="1">
      <c r="A2401" s="431"/>
    </row>
    <row r="2402" spans="1:1" s="432" customFormat="1" ht="12.2" hidden="1" customHeight="1">
      <c r="A2402" s="431"/>
    </row>
    <row r="2403" spans="1:1" s="432" customFormat="1" ht="12.2" hidden="1" customHeight="1">
      <c r="A2403" s="431"/>
    </row>
    <row r="2404" spans="1:1" s="432" customFormat="1" ht="12.2" hidden="1" customHeight="1">
      <c r="A2404" s="431"/>
    </row>
    <row r="2405" spans="1:1" s="432" customFormat="1" ht="12.2" hidden="1" customHeight="1">
      <c r="A2405" s="431"/>
    </row>
    <row r="2406" spans="1:1" s="432" customFormat="1" ht="12.2" hidden="1" customHeight="1">
      <c r="A2406" s="431"/>
    </row>
    <row r="2407" spans="1:1" s="432" customFormat="1" ht="12.2" hidden="1" customHeight="1">
      <c r="A2407" s="431"/>
    </row>
    <row r="2408" spans="1:1" s="432" customFormat="1" ht="12.2" hidden="1" customHeight="1">
      <c r="A2408" s="431"/>
    </row>
    <row r="2409" spans="1:1" s="432" customFormat="1" ht="12.2" hidden="1" customHeight="1">
      <c r="A2409" s="431"/>
    </row>
    <row r="2410" spans="1:1" s="432" customFormat="1" ht="12.2" hidden="1" customHeight="1">
      <c r="A2410" s="431"/>
    </row>
    <row r="2411" spans="1:1" s="432" customFormat="1" ht="12.2" hidden="1" customHeight="1">
      <c r="A2411" s="431"/>
    </row>
    <row r="2412" spans="1:1" s="432" customFormat="1" ht="12.2" hidden="1" customHeight="1">
      <c r="A2412" s="431"/>
    </row>
    <row r="2413" spans="1:1" s="432" customFormat="1" ht="12.2" hidden="1" customHeight="1">
      <c r="A2413" s="431"/>
    </row>
    <row r="2414" spans="1:1" s="432" customFormat="1" ht="12.2" hidden="1" customHeight="1">
      <c r="A2414" s="431"/>
    </row>
    <row r="2415" spans="1:1" s="432" customFormat="1" ht="12.2" hidden="1" customHeight="1">
      <c r="A2415" s="431"/>
    </row>
    <row r="2416" spans="1:1" s="432" customFormat="1" ht="12.2" hidden="1" customHeight="1">
      <c r="A2416" s="431"/>
    </row>
    <row r="2417" spans="1:1" s="432" customFormat="1" ht="12.2" hidden="1" customHeight="1">
      <c r="A2417" s="431"/>
    </row>
    <row r="2418" spans="1:1" s="432" customFormat="1" ht="12.2" hidden="1" customHeight="1">
      <c r="A2418" s="431"/>
    </row>
    <row r="2419" spans="1:1" s="432" customFormat="1" ht="12.2" hidden="1" customHeight="1">
      <c r="A2419" s="431"/>
    </row>
    <row r="2420" spans="1:1" s="432" customFormat="1" ht="12.2" hidden="1" customHeight="1">
      <c r="A2420" s="431"/>
    </row>
    <row r="2421" spans="1:1" s="432" customFormat="1" ht="12.2" hidden="1" customHeight="1">
      <c r="A2421" s="431"/>
    </row>
    <row r="2422" spans="1:1" s="432" customFormat="1" ht="12.2" hidden="1" customHeight="1">
      <c r="A2422" s="431"/>
    </row>
    <row r="2423" spans="1:1" s="432" customFormat="1" ht="12.2" hidden="1" customHeight="1">
      <c r="A2423" s="431"/>
    </row>
    <row r="2424" spans="1:1" s="432" customFormat="1" ht="12.2" hidden="1" customHeight="1">
      <c r="A2424" s="431"/>
    </row>
    <row r="2425" spans="1:1" s="432" customFormat="1" ht="12.2" hidden="1" customHeight="1">
      <c r="A2425" s="431"/>
    </row>
    <row r="2426" spans="1:1" s="432" customFormat="1" ht="12.2" hidden="1" customHeight="1">
      <c r="A2426" s="431"/>
    </row>
    <row r="2427" spans="1:1" s="432" customFormat="1" ht="12.2" hidden="1" customHeight="1">
      <c r="A2427" s="431"/>
    </row>
    <row r="2428" spans="1:1" s="432" customFormat="1" ht="12.2" hidden="1" customHeight="1">
      <c r="A2428" s="431"/>
    </row>
    <row r="2429" spans="1:1" s="432" customFormat="1" ht="12.2" hidden="1" customHeight="1">
      <c r="A2429" s="431"/>
    </row>
    <row r="2430" spans="1:1" s="432" customFormat="1" ht="12.2" hidden="1" customHeight="1">
      <c r="A2430" s="431"/>
    </row>
    <row r="2431" spans="1:1" s="432" customFormat="1" ht="12.2" hidden="1" customHeight="1">
      <c r="A2431" s="431"/>
    </row>
    <row r="2432" spans="1:1" s="432" customFormat="1" ht="12.2" hidden="1" customHeight="1">
      <c r="A2432" s="431"/>
    </row>
    <row r="2433" spans="1:1" s="432" customFormat="1" ht="12.2" hidden="1" customHeight="1">
      <c r="A2433" s="431"/>
    </row>
    <row r="2434" spans="1:1" s="432" customFormat="1" ht="12.2" hidden="1" customHeight="1">
      <c r="A2434" s="431"/>
    </row>
    <row r="2435" spans="1:1" s="432" customFormat="1" ht="12.2" hidden="1" customHeight="1">
      <c r="A2435" s="431"/>
    </row>
    <row r="2436" spans="1:1" s="432" customFormat="1" ht="12.2" hidden="1" customHeight="1">
      <c r="A2436" s="431"/>
    </row>
    <row r="2437" spans="1:1" s="432" customFormat="1" ht="12.2" hidden="1" customHeight="1">
      <c r="A2437" s="431"/>
    </row>
    <row r="2438" spans="1:1" s="432" customFormat="1" ht="12.2" hidden="1" customHeight="1">
      <c r="A2438" s="431"/>
    </row>
    <row r="2439" spans="1:1" s="432" customFormat="1" ht="12.2" hidden="1" customHeight="1">
      <c r="A2439" s="431"/>
    </row>
    <row r="2440" spans="1:1" s="432" customFormat="1" ht="12.2" hidden="1" customHeight="1">
      <c r="A2440" s="431"/>
    </row>
    <row r="2441" spans="1:1" s="432" customFormat="1" ht="12.2" hidden="1" customHeight="1">
      <c r="A2441" s="431"/>
    </row>
    <row r="2442" spans="1:1" s="432" customFormat="1" ht="12.2" hidden="1" customHeight="1">
      <c r="A2442" s="431"/>
    </row>
    <row r="2443" spans="1:1" s="432" customFormat="1" ht="12.2" hidden="1" customHeight="1">
      <c r="A2443" s="431"/>
    </row>
    <row r="2444" spans="1:1" s="432" customFormat="1" ht="12.2" hidden="1" customHeight="1">
      <c r="A2444" s="431"/>
    </row>
    <row r="2445" spans="1:1" s="432" customFormat="1" ht="12.2" hidden="1" customHeight="1">
      <c r="A2445" s="431"/>
    </row>
    <row r="2446" spans="1:1" s="432" customFormat="1" ht="12.2" hidden="1" customHeight="1">
      <c r="A2446" s="431"/>
    </row>
    <row r="2447" spans="1:1" s="432" customFormat="1" ht="12.2" hidden="1" customHeight="1">
      <c r="A2447" s="431"/>
    </row>
    <row r="2448" spans="1:1" s="432" customFormat="1" ht="12.2" hidden="1" customHeight="1">
      <c r="A2448" s="431"/>
    </row>
    <row r="2449" spans="1:1" s="432" customFormat="1" ht="12.2" hidden="1" customHeight="1">
      <c r="A2449" s="431"/>
    </row>
    <row r="2450" spans="1:1" s="432" customFormat="1" ht="12.2" hidden="1" customHeight="1">
      <c r="A2450" s="431"/>
    </row>
    <row r="2451" spans="1:1" s="432" customFormat="1" ht="12.2" hidden="1" customHeight="1">
      <c r="A2451" s="431"/>
    </row>
    <row r="2452" spans="1:1" s="432" customFormat="1" ht="12.2" hidden="1" customHeight="1">
      <c r="A2452" s="431"/>
    </row>
    <row r="2453" spans="1:1" s="432" customFormat="1" ht="12.2" hidden="1" customHeight="1">
      <c r="A2453" s="431"/>
    </row>
    <row r="2454" spans="1:1" s="432" customFormat="1" ht="12.2" hidden="1" customHeight="1">
      <c r="A2454" s="431"/>
    </row>
    <row r="2455" spans="1:1" s="432" customFormat="1" ht="12.2" hidden="1" customHeight="1">
      <c r="A2455" s="431"/>
    </row>
    <row r="2456" spans="1:1" s="432" customFormat="1" ht="12.2" hidden="1" customHeight="1">
      <c r="A2456" s="431"/>
    </row>
    <row r="2457" spans="1:1" s="432" customFormat="1" ht="12.2" hidden="1" customHeight="1">
      <c r="A2457" s="431"/>
    </row>
    <row r="2458" spans="1:1" s="432" customFormat="1" ht="12.2" hidden="1" customHeight="1">
      <c r="A2458" s="431"/>
    </row>
    <row r="2459" spans="1:1" s="432" customFormat="1" ht="12.2" hidden="1" customHeight="1">
      <c r="A2459" s="431"/>
    </row>
    <row r="2460" spans="1:1" s="432" customFormat="1" ht="12.2" hidden="1" customHeight="1">
      <c r="A2460" s="431"/>
    </row>
    <row r="2461" spans="1:1" s="432" customFormat="1" ht="12.2" hidden="1" customHeight="1">
      <c r="A2461" s="431"/>
    </row>
    <row r="2462" spans="1:1" s="432" customFormat="1" ht="12.2" hidden="1" customHeight="1">
      <c r="A2462" s="431"/>
    </row>
    <row r="2463" spans="1:1" s="432" customFormat="1" ht="12.2" hidden="1" customHeight="1">
      <c r="A2463" s="431"/>
    </row>
    <row r="2464" spans="1:1" s="432" customFormat="1" ht="12.2" hidden="1" customHeight="1">
      <c r="A2464" s="431"/>
    </row>
    <row r="2465" spans="1:1" s="432" customFormat="1" ht="12.2" hidden="1" customHeight="1">
      <c r="A2465" s="431"/>
    </row>
    <row r="2466" spans="1:1" s="432" customFormat="1" ht="12.2" hidden="1" customHeight="1">
      <c r="A2466" s="431"/>
    </row>
    <row r="2467" spans="1:1" s="432" customFormat="1" ht="12.2" hidden="1" customHeight="1">
      <c r="A2467" s="431"/>
    </row>
    <row r="2468" spans="1:1" s="432" customFormat="1" ht="12.2" hidden="1" customHeight="1">
      <c r="A2468" s="431"/>
    </row>
    <row r="2469" spans="1:1" s="432" customFormat="1" ht="12.2" hidden="1" customHeight="1">
      <c r="A2469" s="431"/>
    </row>
    <row r="2470" spans="1:1" s="432" customFormat="1" ht="12.2" hidden="1" customHeight="1">
      <c r="A2470" s="431"/>
    </row>
    <row r="2471" spans="1:1" s="432" customFormat="1" ht="12.2" hidden="1" customHeight="1">
      <c r="A2471" s="431"/>
    </row>
    <row r="2472" spans="1:1" s="432" customFormat="1" ht="12.2" hidden="1" customHeight="1">
      <c r="A2472" s="431"/>
    </row>
    <row r="2473" spans="1:1" s="432" customFormat="1" ht="12.2" hidden="1" customHeight="1">
      <c r="A2473" s="431"/>
    </row>
    <row r="2474" spans="1:1" s="432" customFormat="1" ht="12.2" hidden="1" customHeight="1">
      <c r="A2474" s="431"/>
    </row>
    <row r="2475" spans="1:1" s="432" customFormat="1" ht="12.2" hidden="1" customHeight="1">
      <c r="A2475" s="431"/>
    </row>
    <row r="2476" spans="1:1" s="432" customFormat="1" ht="12.2" hidden="1" customHeight="1">
      <c r="A2476" s="431"/>
    </row>
    <row r="2477" spans="1:1" s="432" customFormat="1" ht="12.2" hidden="1" customHeight="1">
      <c r="A2477" s="431"/>
    </row>
    <row r="2478" spans="1:1" s="432" customFormat="1" ht="12.2" hidden="1" customHeight="1">
      <c r="A2478" s="431"/>
    </row>
    <row r="2479" spans="1:1" s="432" customFormat="1" ht="12.2" hidden="1" customHeight="1">
      <c r="A2479" s="431"/>
    </row>
    <row r="2480" spans="1:1" s="432" customFormat="1" ht="12.2" hidden="1" customHeight="1">
      <c r="A2480" s="431"/>
    </row>
    <row r="2481" spans="1:1" s="432" customFormat="1" ht="12.2" hidden="1" customHeight="1">
      <c r="A2481" s="431"/>
    </row>
    <row r="2482" spans="1:1" s="432" customFormat="1" ht="12.2" hidden="1" customHeight="1">
      <c r="A2482" s="431"/>
    </row>
    <row r="2483" spans="1:1" s="432" customFormat="1" ht="12.2" hidden="1" customHeight="1">
      <c r="A2483" s="431"/>
    </row>
    <row r="2484" spans="1:1" s="432" customFormat="1" ht="12.2" hidden="1" customHeight="1">
      <c r="A2484" s="431"/>
    </row>
    <row r="2485" spans="1:1" s="432" customFormat="1" ht="12.2" hidden="1" customHeight="1">
      <c r="A2485" s="431"/>
    </row>
    <row r="2486" spans="1:1" s="432" customFormat="1" ht="12.2" hidden="1" customHeight="1">
      <c r="A2486" s="431"/>
    </row>
    <row r="2487" spans="1:1" s="432" customFormat="1" ht="12.2" hidden="1" customHeight="1">
      <c r="A2487" s="431"/>
    </row>
    <row r="2488" spans="1:1" s="432" customFormat="1" ht="12.2" hidden="1" customHeight="1">
      <c r="A2488" s="431"/>
    </row>
    <row r="2489" spans="1:1" s="432" customFormat="1" ht="12.2" hidden="1" customHeight="1">
      <c r="A2489" s="431"/>
    </row>
    <row r="2490" spans="1:1" s="432" customFormat="1" ht="12.2" hidden="1" customHeight="1">
      <c r="A2490" s="431"/>
    </row>
    <row r="2491" spans="1:1" s="432" customFormat="1" ht="12.2" hidden="1" customHeight="1">
      <c r="A2491" s="431"/>
    </row>
    <row r="2492" spans="1:1" s="432" customFormat="1" ht="12.2" hidden="1" customHeight="1">
      <c r="A2492" s="431"/>
    </row>
    <row r="2493" spans="1:1" s="432" customFormat="1" ht="12.2" hidden="1" customHeight="1">
      <c r="A2493" s="431"/>
    </row>
    <row r="2494" spans="1:1" s="432" customFormat="1" ht="12.2" hidden="1" customHeight="1">
      <c r="A2494" s="431"/>
    </row>
    <row r="2495" spans="1:1" s="432" customFormat="1" ht="12.2" hidden="1" customHeight="1">
      <c r="A2495" s="431"/>
    </row>
    <row r="2496" spans="1:1" s="432" customFormat="1" ht="12.2" hidden="1" customHeight="1">
      <c r="A2496" s="431"/>
    </row>
    <row r="2497" spans="1:1" s="432" customFormat="1" ht="12.2" hidden="1" customHeight="1">
      <c r="A2497" s="431"/>
    </row>
    <row r="2498" spans="1:1" s="432" customFormat="1" ht="12.2" hidden="1" customHeight="1">
      <c r="A2498" s="431"/>
    </row>
    <row r="2499" spans="1:1" s="432" customFormat="1" ht="12.2" hidden="1" customHeight="1">
      <c r="A2499" s="431"/>
    </row>
    <row r="2500" spans="1:1" s="432" customFormat="1" ht="12.2" hidden="1" customHeight="1">
      <c r="A2500" s="431"/>
    </row>
    <row r="2501" spans="1:1" s="432" customFormat="1" ht="12.2" hidden="1" customHeight="1">
      <c r="A2501" s="431"/>
    </row>
    <row r="2502" spans="1:1" s="432" customFormat="1" ht="12.2" hidden="1" customHeight="1">
      <c r="A2502" s="431"/>
    </row>
    <row r="2503" spans="1:1" s="432" customFormat="1" ht="12.2" hidden="1" customHeight="1">
      <c r="A2503" s="431"/>
    </row>
    <row r="2504" spans="1:1" s="432" customFormat="1" ht="12.2" hidden="1" customHeight="1">
      <c r="A2504" s="431"/>
    </row>
    <row r="2505" spans="1:1" s="432" customFormat="1" ht="12.2" hidden="1" customHeight="1">
      <c r="A2505" s="431"/>
    </row>
    <row r="2506" spans="1:1" s="432" customFormat="1" ht="12.2" hidden="1" customHeight="1">
      <c r="A2506" s="431"/>
    </row>
    <row r="2507" spans="1:1" s="432" customFormat="1" ht="12.2" hidden="1" customHeight="1">
      <c r="A2507" s="431"/>
    </row>
    <row r="2508" spans="1:1" s="432" customFormat="1" ht="12.2" hidden="1" customHeight="1">
      <c r="A2508" s="431"/>
    </row>
    <row r="2509" spans="1:1" s="432" customFormat="1" ht="12.2" hidden="1" customHeight="1">
      <c r="A2509" s="431"/>
    </row>
    <row r="2510" spans="1:1" s="432" customFormat="1" ht="12.2" hidden="1" customHeight="1">
      <c r="A2510" s="431"/>
    </row>
    <row r="2511" spans="1:1" s="432" customFormat="1" ht="12.2" hidden="1" customHeight="1">
      <c r="A2511" s="431"/>
    </row>
    <row r="2512" spans="1:1" s="432" customFormat="1" ht="12.2" hidden="1" customHeight="1">
      <c r="A2512" s="431"/>
    </row>
    <row r="2513" spans="1:1" s="432" customFormat="1" ht="12.2" hidden="1" customHeight="1">
      <c r="A2513" s="431"/>
    </row>
    <row r="2514" spans="1:1" s="432" customFormat="1" ht="12.2" hidden="1" customHeight="1">
      <c r="A2514" s="431"/>
    </row>
    <row r="2515" spans="1:1" s="432" customFormat="1" ht="12.2" hidden="1" customHeight="1">
      <c r="A2515" s="431"/>
    </row>
    <row r="2516" spans="1:1" s="432" customFormat="1" ht="12.2" hidden="1" customHeight="1">
      <c r="A2516" s="431"/>
    </row>
    <row r="2517" spans="1:1" s="432" customFormat="1" ht="12.2" hidden="1" customHeight="1">
      <c r="A2517" s="431"/>
    </row>
    <row r="2518" spans="1:1" s="432" customFormat="1" ht="12.2" hidden="1" customHeight="1">
      <c r="A2518" s="431"/>
    </row>
    <row r="2519" spans="1:1" s="432" customFormat="1" ht="12.2" hidden="1" customHeight="1">
      <c r="A2519" s="431"/>
    </row>
    <row r="2520" spans="1:1" s="432" customFormat="1" ht="12.2" hidden="1" customHeight="1">
      <c r="A2520" s="431"/>
    </row>
    <row r="2521" spans="1:1" s="432" customFormat="1" ht="12.2" hidden="1" customHeight="1">
      <c r="A2521" s="431"/>
    </row>
    <row r="2522" spans="1:1" s="432" customFormat="1" ht="12.2" hidden="1" customHeight="1">
      <c r="A2522" s="431"/>
    </row>
    <row r="2523" spans="1:1" s="432" customFormat="1" ht="12.2" hidden="1" customHeight="1">
      <c r="A2523" s="431"/>
    </row>
    <row r="2524" spans="1:1" s="432" customFormat="1" ht="12.2" hidden="1" customHeight="1">
      <c r="A2524" s="431"/>
    </row>
    <row r="2525" spans="1:1" s="432" customFormat="1" ht="12.2" hidden="1" customHeight="1">
      <c r="A2525" s="431"/>
    </row>
    <row r="2526" spans="1:1" s="432" customFormat="1" ht="12.2" hidden="1" customHeight="1">
      <c r="A2526" s="431"/>
    </row>
    <row r="2527" spans="1:1" s="432" customFormat="1" ht="12.2" hidden="1" customHeight="1">
      <c r="A2527" s="431"/>
    </row>
    <row r="2528" spans="1:1" s="432" customFormat="1" ht="12.2" hidden="1" customHeight="1">
      <c r="A2528" s="431"/>
    </row>
    <row r="2529" spans="1:1" s="432" customFormat="1" ht="12.2" hidden="1" customHeight="1">
      <c r="A2529" s="431"/>
    </row>
    <row r="2530" spans="1:1" s="432" customFormat="1" ht="12.2" hidden="1" customHeight="1">
      <c r="A2530" s="431"/>
    </row>
    <row r="2531" spans="1:1" s="432" customFormat="1" ht="12.2" hidden="1" customHeight="1">
      <c r="A2531" s="431"/>
    </row>
    <row r="2532" spans="1:1" s="432" customFormat="1" ht="12.2" hidden="1" customHeight="1">
      <c r="A2532" s="431"/>
    </row>
    <row r="2533" spans="1:1" s="432" customFormat="1" ht="12.2" hidden="1" customHeight="1">
      <c r="A2533" s="431"/>
    </row>
    <row r="2534" spans="1:1" s="432" customFormat="1" ht="12.2" hidden="1" customHeight="1">
      <c r="A2534" s="431"/>
    </row>
    <row r="2535" spans="1:1" s="432" customFormat="1" ht="12.2" hidden="1" customHeight="1">
      <c r="A2535" s="431"/>
    </row>
    <row r="2536" spans="1:1" s="432" customFormat="1" ht="12.2" hidden="1" customHeight="1">
      <c r="A2536" s="431"/>
    </row>
    <row r="2537" spans="1:1" s="432" customFormat="1" ht="12.2" hidden="1" customHeight="1">
      <c r="A2537" s="431"/>
    </row>
    <row r="2538" spans="1:1" s="432" customFormat="1" ht="12.2" hidden="1" customHeight="1">
      <c r="A2538" s="431"/>
    </row>
    <row r="2539" spans="1:1" s="432" customFormat="1" ht="12.2" hidden="1" customHeight="1">
      <c r="A2539" s="431"/>
    </row>
    <row r="2540" spans="1:1" s="432" customFormat="1" ht="12.2" hidden="1" customHeight="1">
      <c r="A2540" s="431"/>
    </row>
    <row r="2541" spans="1:1" s="432" customFormat="1" ht="12.2" hidden="1" customHeight="1">
      <c r="A2541" s="431"/>
    </row>
    <row r="2542" spans="1:1" s="432" customFormat="1" ht="12.2" hidden="1" customHeight="1">
      <c r="A2542" s="431"/>
    </row>
    <row r="2543" spans="1:1" s="432" customFormat="1" ht="12.2" hidden="1" customHeight="1">
      <c r="A2543" s="431"/>
    </row>
    <row r="2544" spans="1:1" s="432" customFormat="1" ht="12.2" hidden="1" customHeight="1">
      <c r="A2544" s="431"/>
    </row>
    <row r="2545" spans="1:1" s="432" customFormat="1" ht="12.2" hidden="1" customHeight="1">
      <c r="A2545" s="431"/>
    </row>
    <row r="2546" spans="1:1" s="432" customFormat="1" ht="12.2" hidden="1" customHeight="1">
      <c r="A2546" s="431"/>
    </row>
    <row r="2547" spans="1:1" s="432" customFormat="1" ht="12.2" hidden="1" customHeight="1">
      <c r="A2547" s="431"/>
    </row>
    <row r="2548" spans="1:1" s="432" customFormat="1" ht="12.2" hidden="1" customHeight="1">
      <c r="A2548" s="431"/>
    </row>
    <row r="2549" spans="1:1" s="432" customFormat="1" ht="12.2" hidden="1" customHeight="1">
      <c r="A2549" s="431"/>
    </row>
    <row r="2550" spans="1:1" s="432" customFormat="1" ht="12.2" hidden="1" customHeight="1">
      <c r="A2550" s="431"/>
    </row>
    <row r="2551" spans="1:1" s="432" customFormat="1" ht="12.2" hidden="1" customHeight="1">
      <c r="A2551" s="431"/>
    </row>
    <row r="2552" spans="1:1" s="432" customFormat="1" ht="12.2" hidden="1" customHeight="1">
      <c r="A2552" s="431"/>
    </row>
    <row r="2553" spans="1:1" s="432" customFormat="1" ht="12.2" hidden="1" customHeight="1">
      <c r="A2553" s="431"/>
    </row>
    <row r="2554" spans="1:1" s="432" customFormat="1" ht="12.2" hidden="1" customHeight="1">
      <c r="A2554" s="431"/>
    </row>
    <row r="2555" spans="1:1" s="432" customFormat="1" ht="12.2" hidden="1" customHeight="1">
      <c r="A2555" s="431"/>
    </row>
    <row r="2556" spans="1:1" s="432" customFormat="1" ht="12.2" hidden="1" customHeight="1">
      <c r="A2556" s="431"/>
    </row>
    <row r="2557" spans="1:1" s="432" customFormat="1" ht="12.2" hidden="1" customHeight="1">
      <c r="A2557" s="431"/>
    </row>
    <row r="2558" spans="1:1" s="432" customFormat="1" ht="12.2" hidden="1" customHeight="1">
      <c r="A2558" s="431"/>
    </row>
    <row r="2559" spans="1:1" s="432" customFormat="1" ht="12.2" hidden="1" customHeight="1">
      <c r="A2559" s="431"/>
    </row>
    <row r="2560" spans="1:1" s="432" customFormat="1" ht="12.2" hidden="1" customHeight="1">
      <c r="A2560" s="431"/>
    </row>
    <row r="2561" spans="1:1" s="432" customFormat="1" ht="12.2" hidden="1" customHeight="1">
      <c r="A2561" s="431"/>
    </row>
    <row r="2562" spans="1:1" s="432" customFormat="1" ht="12.2" hidden="1" customHeight="1">
      <c r="A2562" s="431"/>
    </row>
    <row r="2563" spans="1:1" s="432" customFormat="1" ht="12.2" hidden="1" customHeight="1">
      <c r="A2563" s="431"/>
    </row>
    <row r="2564" spans="1:1" s="432" customFormat="1" ht="12.2" hidden="1" customHeight="1">
      <c r="A2564" s="431"/>
    </row>
    <row r="2565" spans="1:1" s="432" customFormat="1" ht="12.2" hidden="1" customHeight="1">
      <c r="A2565" s="431"/>
    </row>
    <row r="2566" spans="1:1" s="432" customFormat="1" ht="12.2" hidden="1" customHeight="1">
      <c r="A2566" s="431"/>
    </row>
    <row r="2567" spans="1:1" s="432" customFormat="1" ht="12.2" hidden="1" customHeight="1">
      <c r="A2567" s="431"/>
    </row>
    <row r="2568" spans="1:1" s="432" customFormat="1" ht="12.2" hidden="1" customHeight="1">
      <c r="A2568" s="431"/>
    </row>
    <row r="2569" spans="1:1" s="432" customFormat="1" ht="12.2" hidden="1" customHeight="1">
      <c r="A2569" s="431"/>
    </row>
    <row r="2570" spans="1:1" s="432" customFormat="1" ht="12.2" hidden="1" customHeight="1">
      <c r="A2570" s="431"/>
    </row>
    <row r="2571" spans="1:1" s="432" customFormat="1" ht="12.2" hidden="1" customHeight="1">
      <c r="A2571" s="431"/>
    </row>
    <row r="2572" spans="1:1" s="432" customFormat="1" ht="12.2" hidden="1" customHeight="1">
      <c r="A2572" s="431"/>
    </row>
    <row r="2573" spans="1:1" s="432" customFormat="1" ht="12.2" hidden="1" customHeight="1">
      <c r="A2573" s="431"/>
    </row>
    <row r="2574" spans="1:1" s="432" customFormat="1" ht="12.2" hidden="1" customHeight="1">
      <c r="A2574" s="431"/>
    </row>
    <row r="2575" spans="1:1" s="432" customFormat="1" ht="12.2" hidden="1" customHeight="1">
      <c r="A2575" s="431"/>
    </row>
    <row r="2576" spans="1:1" s="432" customFormat="1" ht="12.2" hidden="1" customHeight="1">
      <c r="A2576" s="431"/>
    </row>
    <row r="2577" spans="1:1" s="432" customFormat="1" ht="12.2" hidden="1" customHeight="1">
      <c r="A2577" s="431"/>
    </row>
    <row r="2578" spans="1:1" s="432" customFormat="1" ht="12.2" hidden="1" customHeight="1">
      <c r="A2578" s="431"/>
    </row>
    <row r="2579" spans="1:1" s="432" customFormat="1" ht="12.2" hidden="1" customHeight="1">
      <c r="A2579" s="431"/>
    </row>
    <row r="2580" spans="1:1" s="432" customFormat="1" ht="12.2" hidden="1" customHeight="1">
      <c r="A2580" s="431"/>
    </row>
    <row r="2581" spans="1:1" s="432" customFormat="1" ht="12.2" hidden="1" customHeight="1">
      <c r="A2581" s="431"/>
    </row>
    <row r="2582" spans="1:1" s="432" customFormat="1" ht="12.2" hidden="1" customHeight="1">
      <c r="A2582" s="431"/>
    </row>
    <row r="2583" spans="1:1" s="432" customFormat="1" ht="12.2" hidden="1" customHeight="1">
      <c r="A2583" s="431"/>
    </row>
    <row r="2584" spans="1:1" s="432" customFormat="1" ht="12.2" hidden="1" customHeight="1">
      <c r="A2584" s="431"/>
    </row>
    <row r="2585" spans="1:1" s="432" customFormat="1" ht="12.2" hidden="1" customHeight="1">
      <c r="A2585" s="431"/>
    </row>
    <row r="2586" spans="1:1" s="432" customFormat="1" ht="12.2" hidden="1" customHeight="1">
      <c r="A2586" s="431"/>
    </row>
    <row r="2587" spans="1:1" s="432" customFormat="1" ht="12.2" hidden="1" customHeight="1">
      <c r="A2587" s="431"/>
    </row>
    <row r="2588" spans="1:1" s="432" customFormat="1" ht="12.2" hidden="1" customHeight="1">
      <c r="A2588" s="431"/>
    </row>
    <row r="2589" spans="1:1" s="432" customFormat="1" ht="12.2" hidden="1" customHeight="1">
      <c r="A2589" s="431"/>
    </row>
    <row r="2590" spans="1:1" s="432" customFormat="1" ht="12.2" hidden="1" customHeight="1">
      <c r="A2590" s="431"/>
    </row>
    <row r="2591" spans="1:1" s="432" customFormat="1" ht="12.2" hidden="1" customHeight="1">
      <c r="A2591" s="431"/>
    </row>
    <row r="2592" spans="1:1" s="432" customFormat="1" ht="12.2" hidden="1" customHeight="1">
      <c r="A2592" s="431"/>
    </row>
    <row r="2593" spans="1:1" s="432" customFormat="1" ht="12.2" hidden="1" customHeight="1">
      <c r="A2593" s="431"/>
    </row>
    <row r="2594" spans="1:1" s="432" customFormat="1" ht="12.2" hidden="1" customHeight="1">
      <c r="A2594" s="431"/>
    </row>
    <row r="2595" spans="1:1" s="432" customFormat="1" ht="12.2" hidden="1" customHeight="1">
      <c r="A2595" s="431"/>
    </row>
    <row r="2596" spans="1:1" s="432" customFormat="1" ht="12.2" hidden="1" customHeight="1">
      <c r="A2596" s="431"/>
    </row>
    <row r="2597" spans="1:1" s="432" customFormat="1" ht="12.2" hidden="1" customHeight="1">
      <c r="A2597" s="431"/>
    </row>
    <row r="2598" spans="1:1" s="432" customFormat="1" ht="12.2" hidden="1" customHeight="1">
      <c r="A2598" s="431"/>
    </row>
    <row r="2599" spans="1:1" s="432" customFormat="1" ht="12.2" hidden="1" customHeight="1">
      <c r="A2599" s="431"/>
    </row>
    <row r="2600" spans="1:1" s="432" customFormat="1" ht="12.2" hidden="1" customHeight="1">
      <c r="A2600" s="431"/>
    </row>
    <row r="2601" spans="1:1" s="432" customFormat="1" ht="12.2" hidden="1" customHeight="1">
      <c r="A2601" s="431"/>
    </row>
    <row r="2602" spans="1:1" s="432" customFormat="1" ht="12.2" hidden="1" customHeight="1">
      <c r="A2602" s="431"/>
    </row>
    <row r="2603" spans="1:1" s="432" customFormat="1" ht="12.2" hidden="1" customHeight="1">
      <c r="A2603" s="431"/>
    </row>
    <row r="2604" spans="1:1" s="432" customFormat="1" ht="12.2" hidden="1" customHeight="1">
      <c r="A2604" s="431"/>
    </row>
    <row r="2605" spans="1:1" s="432" customFormat="1" ht="12.2" hidden="1" customHeight="1">
      <c r="A2605" s="431"/>
    </row>
    <row r="2606" spans="1:1" s="432" customFormat="1" ht="12.2" hidden="1" customHeight="1">
      <c r="A2606" s="431"/>
    </row>
    <row r="2607" spans="1:1" s="432" customFormat="1" ht="12.2" hidden="1" customHeight="1">
      <c r="A2607" s="431"/>
    </row>
    <row r="2608" spans="1:1" s="432" customFormat="1" ht="12.2" hidden="1" customHeight="1">
      <c r="A2608" s="431"/>
    </row>
    <row r="2609" spans="1:1" s="432" customFormat="1" ht="12.2" hidden="1" customHeight="1">
      <c r="A2609" s="431"/>
    </row>
    <row r="2610" spans="1:1" s="432" customFormat="1" ht="12.2" hidden="1" customHeight="1">
      <c r="A2610" s="431"/>
    </row>
    <row r="2611" spans="1:1" s="432" customFormat="1" ht="12.2" hidden="1" customHeight="1">
      <c r="A2611" s="431"/>
    </row>
    <row r="2612" spans="1:1" s="432" customFormat="1" ht="12.2" hidden="1" customHeight="1">
      <c r="A2612" s="431"/>
    </row>
    <row r="2613" spans="1:1" s="432" customFormat="1" ht="12.2" hidden="1" customHeight="1">
      <c r="A2613" s="431"/>
    </row>
    <row r="2614" spans="1:1" s="432" customFormat="1" ht="12.2" hidden="1" customHeight="1">
      <c r="A2614" s="431"/>
    </row>
    <row r="2615" spans="1:1" s="432" customFormat="1" ht="12.2" hidden="1" customHeight="1">
      <c r="A2615" s="431"/>
    </row>
    <row r="2616" spans="1:1" s="432" customFormat="1" ht="12.2" hidden="1" customHeight="1">
      <c r="A2616" s="431"/>
    </row>
    <row r="2617" spans="1:1" s="432" customFormat="1" ht="12.2" hidden="1" customHeight="1">
      <c r="A2617" s="431"/>
    </row>
    <row r="2618" spans="1:1" s="432" customFormat="1" ht="12.2" hidden="1" customHeight="1">
      <c r="A2618" s="431"/>
    </row>
    <row r="2619" spans="1:1" s="432" customFormat="1" ht="12.2" hidden="1" customHeight="1">
      <c r="A2619" s="431"/>
    </row>
    <row r="2620" spans="1:1" s="432" customFormat="1" ht="12.2" hidden="1" customHeight="1">
      <c r="A2620" s="431"/>
    </row>
    <row r="2621" spans="1:1" s="432" customFormat="1" ht="12.2" hidden="1" customHeight="1">
      <c r="A2621" s="431"/>
    </row>
    <row r="2622" spans="1:1" s="432" customFormat="1" ht="12.2" hidden="1" customHeight="1">
      <c r="A2622" s="431"/>
    </row>
    <row r="2623" spans="1:1" s="432" customFormat="1" ht="12.2" hidden="1" customHeight="1">
      <c r="A2623" s="431"/>
    </row>
    <row r="2624" spans="1:1" s="432" customFormat="1" ht="12.2" hidden="1" customHeight="1">
      <c r="A2624" s="431"/>
    </row>
    <row r="2625" spans="1:1" s="432" customFormat="1" ht="12.2" hidden="1" customHeight="1">
      <c r="A2625" s="431"/>
    </row>
    <row r="2626" spans="1:1" s="432" customFormat="1" ht="12.2" hidden="1" customHeight="1">
      <c r="A2626" s="431"/>
    </row>
    <row r="2627" spans="1:1" s="432" customFormat="1" ht="12.2" hidden="1" customHeight="1">
      <c r="A2627" s="431"/>
    </row>
    <row r="2628" spans="1:1" s="432" customFormat="1" ht="12.2" hidden="1" customHeight="1">
      <c r="A2628" s="431"/>
    </row>
    <row r="2629" spans="1:1" s="432" customFormat="1" ht="12.2" hidden="1" customHeight="1">
      <c r="A2629" s="431"/>
    </row>
    <row r="2630" spans="1:1" s="432" customFormat="1" ht="12.2" hidden="1" customHeight="1">
      <c r="A2630" s="431"/>
    </row>
    <row r="2631" spans="1:1" s="432" customFormat="1" ht="12.2" hidden="1" customHeight="1">
      <c r="A2631" s="431"/>
    </row>
    <row r="2632" spans="1:1" s="432" customFormat="1" ht="12.2" hidden="1" customHeight="1">
      <c r="A2632" s="431"/>
    </row>
    <row r="2633" spans="1:1" s="432" customFormat="1" ht="12.2" hidden="1" customHeight="1">
      <c r="A2633" s="431"/>
    </row>
    <row r="2634" spans="1:1" s="432" customFormat="1" ht="12.2" hidden="1" customHeight="1">
      <c r="A2634" s="431"/>
    </row>
    <row r="2635" spans="1:1" s="432" customFormat="1" ht="12.2" hidden="1" customHeight="1">
      <c r="A2635" s="431"/>
    </row>
    <row r="2636" spans="1:1" s="432" customFormat="1" ht="12.2" hidden="1" customHeight="1">
      <c r="A2636" s="431"/>
    </row>
    <row r="2637" spans="1:1" s="432" customFormat="1" ht="12.2" hidden="1" customHeight="1">
      <c r="A2637" s="431"/>
    </row>
    <row r="2638" spans="1:1" s="432" customFormat="1" ht="12.2" hidden="1" customHeight="1">
      <c r="A2638" s="431"/>
    </row>
    <row r="2639" spans="1:1" s="432" customFormat="1" ht="12.2" hidden="1" customHeight="1">
      <c r="A2639" s="431"/>
    </row>
    <row r="2640" spans="1:1" s="432" customFormat="1" ht="12.2" hidden="1" customHeight="1">
      <c r="A2640" s="431"/>
    </row>
    <row r="2641" spans="1:1" s="432" customFormat="1" ht="12.2" hidden="1" customHeight="1">
      <c r="A2641" s="431"/>
    </row>
    <row r="2642" spans="1:1" s="432" customFormat="1" ht="12.2" hidden="1" customHeight="1">
      <c r="A2642" s="431"/>
    </row>
    <row r="2643" spans="1:1" s="432" customFormat="1" ht="12.2" hidden="1" customHeight="1">
      <c r="A2643" s="431"/>
    </row>
    <row r="2644" spans="1:1" s="432" customFormat="1" ht="12.2" hidden="1" customHeight="1">
      <c r="A2644" s="431"/>
    </row>
    <row r="2645" spans="1:1" s="432" customFormat="1" ht="12.2" hidden="1" customHeight="1">
      <c r="A2645" s="431"/>
    </row>
    <row r="2646" spans="1:1" s="432" customFormat="1" ht="12.2" hidden="1" customHeight="1">
      <c r="A2646" s="431"/>
    </row>
    <row r="2647" spans="1:1" s="432" customFormat="1" ht="12.2" hidden="1" customHeight="1">
      <c r="A2647" s="431"/>
    </row>
    <row r="2648" spans="1:1" s="432" customFormat="1" ht="12.2" hidden="1" customHeight="1">
      <c r="A2648" s="431"/>
    </row>
    <row r="2649" spans="1:1" s="432" customFormat="1" ht="12.2" hidden="1" customHeight="1">
      <c r="A2649" s="431"/>
    </row>
    <row r="2650" spans="1:1" s="432" customFormat="1" ht="12.2" hidden="1" customHeight="1">
      <c r="A2650" s="431"/>
    </row>
    <row r="2651" spans="1:1" s="432" customFormat="1" ht="12.2" hidden="1" customHeight="1">
      <c r="A2651" s="431"/>
    </row>
    <row r="2652" spans="1:1" s="432" customFormat="1" ht="12.2" hidden="1" customHeight="1">
      <c r="A2652" s="431"/>
    </row>
    <row r="2653" spans="1:1" s="432" customFormat="1" ht="12.2" hidden="1" customHeight="1">
      <c r="A2653" s="431"/>
    </row>
    <row r="2654" spans="1:1" s="432" customFormat="1" ht="12.2" hidden="1" customHeight="1">
      <c r="A2654" s="431"/>
    </row>
    <row r="2655" spans="1:1" s="432" customFormat="1" ht="12.2" hidden="1" customHeight="1">
      <c r="A2655" s="431"/>
    </row>
    <row r="2656" spans="1:1" s="432" customFormat="1" ht="12.2" hidden="1" customHeight="1">
      <c r="A2656" s="431"/>
    </row>
    <row r="2657" spans="1:1" s="432" customFormat="1" ht="12.2" hidden="1" customHeight="1">
      <c r="A2657" s="431"/>
    </row>
    <row r="2658" spans="1:1" s="432" customFormat="1" ht="12.2" hidden="1" customHeight="1">
      <c r="A2658" s="431"/>
    </row>
    <row r="2659" spans="1:1" s="432" customFormat="1" ht="12.2" hidden="1" customHeight="1">
      <c r="A2659" s="431"/>
    </row>
    <row r="2660" spans="1:1" s="432" customFormat="1" ht="12.2" hidden="1" customHeight="1">
      <c r="A2660" s="431"/>
    </row>
    <row r="2661" spans="1:1" s="432" customFormat="1" ht="12.2" hidden="1" customHeight="1">
      <c r="A2661" s="431"/>
    </row>
    <row r="2662" spans="1:1" s="432" customFormat="1" ht="12.2" hidden="1" customHeight="1">
      <c r="A2662" s="431"/>
    </row>
    <row r="2663" spans="1:1" s="432" customFormat="1" ht="12.2" hidden="1" customHeight="1">
      <c r="A2663" s="431"/>
    </row>
    <row r="2664" spans="1:1" s="432" customFormat="1" ht="12.2" hidden="1" customHeight="1">
      <c r="A2664" s="431"/>
    </row>
    <row r="2665" spans="1:1" s="432" customFormat="1" ht="12.2" hidden="1" customHeight="1">
      <c r="A2665" s="431"/>
    </row>
    <row r="2666" spans="1:1" s="432" customFormat="1" ht="12.2" hidden="1" customHeight="1">
      <c r="A2666" s="431"/>
    </row>
    <row r="2667" spans="1:1" s="432" customFormat="1" ht="12.2" hidden="1" customHeight="1">
      <c r="A2667" s="431"/>
    </row>
    <row r="2668" spans="1:1" s="432" customFormat="1" ht="12.2" hidden="1" customHeight="1">
      <c r="A2668" s="431"/>
    </row>
    <row r="2669" spans="1:1" s="432" customFormat="1" ht="12.2" hidden="1" customHeight="1">
      <c r="A2669" s="431"/>
    </row>
    <row r="2670" spans="1:1" s="432" customFormat="1" ht="12.2" hidden="1" customHeight="1">
      <c r="A2670" s="431"/>
    </row>
    <row r="2671" spans="1:1" s="432" customFormat="1" ht="12.2" hidden="1" customHeight="1">
      <c r="A2671" s="431"/>
    </row>
    <row r="2672" spans="1:1" s="432" customFormat="1" ht="12.2" hidden="1" customHeight="1">
      <c r="A2672" s="431"/>
    </row>
    <row r="2673" spans="1:1" s="432" customFormat="1" ht="12.2" hidden="1" customHeight="1">
      <c r="A2673" s="431"/>
    </row>
    <row r="2674" spans="1:1" s="432" customFormat="1" ht="12.2" hidden="1" customHeight="1">
      <c r="A2674" s="431"/>
    </row>
    <row r="2675" spans="1:1" s="432" customFormat="1" ht="12.2" hidden="1" customHeight="1">
      <c r="A2675" s="431"/>
    </row>
    <row r="2676" spans="1:1" s="432" customFormat="1" ht="12.2" hidden="1" customHeight="1">
      <c r="A2676" s="431"/>
    </row>
    <row r="2677" spans="1:1" s="432" customFormat="1" ht="12.2" hidden="1" customHeight="1">
      <c r="A2677" s="431"/>
    </row>
    <row r="2678" spans="1:1" s="432" customFormat="1" ht="12.2" hidden="1" customHeight="1">
      <c r="A2678" s="431"/>
    </row>
    <row r="2679" spans="1:1" s="432" customFormat="1" ht="12.2" hidden="1" customHeight="1">
      <c r="A2679" s="431"/>
    </row>
    <row r="2680" spans="1:1" s="432" customFormat="1" ht="12.2" hidden="1" customHeight="1">
      <c r="A2680" s="431"/>
    </row>
    <row r="2681" spans="1:1" s="432" customFormat="1" ht="12.2" hidden="1" customHeight="1">
      <c r="A2681" s="431"/>
    </row>
    <row r="2682" spans="1:1" s="432" customFormat="1" ht="12.2" hidden="1" customHeight="1">
      <c r="A2682" s="431"/>
    </row>
    <row r="2683" spans="1:1" s="432" customFormat="1" ht="12.2" hidden="1" customHeight="1">
      <c r="A2683" s="431"/>
    </row>
    <row r="2684" spans="1:1" s="432" customFormat="1" ht="12.2" hidden="1" customHeight="1">
      <c r="A2684" s="431"/>
    </row>
    <row r="2685" spans="1:1" s="432" customFormat="1" ht="12.2" hidden="1" customHeight="1">
      <c r="A2685" s="431"/>
    </row>
    <row r="2686" spans="1:1" s="432" customFormat="1" ht="12.2" hidden="1" customHeight="1">
      <c r="A2686" s="431"/>
    </row>
    <row r="2687" spans="1:1" s="432" customFormat="1" ht="12.2" hidden="1" customHeight="1">
      <c r="A2687" s="431"/>
    </row>
    <row r="2688" spans="1:1" s="432" customFormat="1" ht="12.2" hidden="1" customHeight="1">
      <c r="A2688" s="431"/>
    </row>
    <row r="2689" spans="1:1" s="432" customFormat="1" ht="12.2" hidden="1" customHeight="1">
      <c r="A2689" s="431"/>
    </row>
    <row r="2690" spans="1:1" s="432" customFormat="1" ht="12.2" hidden="1" customHeight="1">
      <c r="A2690" s="431"/>
    </row>
    <row r="2691" spans="1:1" s="432" customFormat="1" ht="12.2" hidden="1" customHeight="1">
      <c r="A2691" s="431"/>
    </row>
    <row r="2692" spans="1:1" s="432" customFormat="1" ht="12.2" hidden="1" customHeight="1">
      <c r="A2692" s="431"/>
    </row>
    <row r="2693" spans="1:1" s="432" customFormat="1" ht="12.2" hidden="1" customHeight="1">
      <c r="A2693" s="431"/>
    </row>
    <row r="2694" spans="1:1" s="432" customFormat="1" ht="12.2" hidden="1" customHeight="1">
      <c r="A2694" s="431"/>
    </row>
    <row r="2695" spans="1:1" s="432" customFormat="1" ht="12.2" hidden="1" customHeight="1">
      <c r="A2695" s="431"/>
    </row>
    <row r="2696" spans="1:1" s="432" customFormat="1" ht="12.2" hidden="1" customHeight="1">
      <c r="A2696" s="431"/>
    </row>
    <row r="2697" spans="1:1" s="432" customFormat="1" ht="12.2" hidden="1" customHeight="1">
      <c r="A2697" s="431"/>
    </row>
    <row r="2698" spans="1:1" s="432" customFormat="1" ht="12.2" hidden="1" customHeight="1">
      <c r="A2698" s="431"/>
    </row>
    <row r="2699" spans="1:1" s="432" customFormat="1" ht="12.2" hidden="1" customHeight="1">
      <c r="A2699" s="431"/>
    </row>
    <row r="2700" spans="1:1" s="432" customFormat="1" ht="12.2" hidden="1" customHeight="1">
      <c r="A2700" s="431"/>
    </row>
    <row r="2701" spans="1:1" s="432" customFormat="1" ht="12.2" hidden="1" customHeight="1">
      <c r="A2701" s="431"/>
    </row>
    <row r="2702" spans="1:1" s="432" customFormat="1" ht="12.2" hidden="1" customHeight="1">
      <c r="A2702" s="431"/>
    </row>
    <row r="2703" spans="1:1" s="432" customFormat="1" ht="12.2" hidden="1" customHeight="1">
      <c r="A2703" s="431"/>
    </row>
    <row r="2704" spans="1:1" s="432" customFormat="1" ht="12.2" hidden="1" customHeight="1">
      <c r="A2704" s="431"/>
    </row>
    <row r="2705" spans="1:1" s="432" customFormat="1" ht="12.2" hidden="1" customHeight="1">
      <c r="A2705" s="431"/>
    </row>
    <row r="2706" spans="1:1" s="432" customFormat="1" ht="12.2" hidden="1" customHeight="1">
      <c r="A2706" s="431"/>
    </row>
    <row r="2707" spans="1:1" s="432" customFormat="1" ht="12.2" hidden="1" customHeight="1">
      <c r="A2707" s="431"/>
    </row>
    <row r="2708" spans="1:1" s="432" customFormat="1" ht="12.2" hidden="1" customHeight="1">
      <c r="A2708" s="431"/>
    </row>
    <row r="2709" spans="1:1" s="432" customFormat="1" ht="12.2" hidden="1" customHeight="1">
      <c r="A2709" s="431"/>
    </row>
    <row r="2710" spans="1:1" s="432" customFormat="1" ht="12.2" hidden="1" customHeight="1">
      <c r="A2710" s="431"/>
    </row>
    <row r="2711" spans="1:1" s="432" customFormat="1" ht="12.2" hidden="1" customHeight="1">
      <c r="A2711" s="431"/>
    </row>
    <row r="2712" spans="1:1" s="432" customFormat="1" ht="12.2" hidden="1" customHeight="1">
      <c r="A2712" s="431"/>
    </row>
    <row r="2713" spans="1:1" s="432" customFormat="1" ht="12.2" hidden="1" customHeight="1">
      <c r="A2713" s="431"/>
    </row>
    <row r="2714" spans="1:1" s="432" customFormat="1" ht="12.2" hidden="1" customHeight="1">
      <c r="A2714" s="431"/>
    </row>
    <row r="2715" spans="1:1" s="432" customFormat="1" ht="12.2" hidden="1" customHeight="1">
      <c r="A2715" s="431"/>
    </row>
    <row r="2716" spans="1:1" s="432" customFormat="1" ht="12.2" hidden="1" customHeight="1">
      <c r="A2716" s="431"/>
    </row>
    <row r="2717" spans="1:1" s="432" customFormat="1" ht="12.2" hidden="1" customHeight="1">
      <c r="A2717" s="431"/>
    </row>
    <row r="2718" spans="1:1" s="432" customFormat="1" ht="12.2" hidden="1" customHeight="1">
      <c r="A2718" s="431"/>
    </row>
    <row r="2719" spans="1:1" s="432" customFormat="1" ht="12.2" hidden="1" customHeight="1">
      <c r="A2719" s="431"/>
    </row>
    <row r="2720" spans="1:1" s="432" customFormat="1" ht="12.2" hidden="1" customHeight="1">
      <c r="A2720" s="431"/>
    </row>
    <row r="2721" spans="1:1" s="432" customFormat="1" ht="12.2" hidden="1" customHeight="1">
      <c r="A2721" s="431"/>
    </row>
    <row r="2722" spans="1:1" s="432" customFormat="1" ht="12.2" hidden="1" customHeight="1">
      <c r="A2722" s="431"/>
    </row>
    <row r="2723" spans="1:1" s="432" customFormat="1" ht="12.2" hidden="1" customHeight="1">
      <c r="A2723" s="431"/>
    </row>
    <row r="2724" spans="1:1" s="432" customFormat="1" ht="12.2" hidden="1" customHeight="1">
      <c r="A2724" s="431"/>
    </row>
    <row r="2725" spans="1:1" s="432" customFormat="1" ht="12.2" hidden="1" customHeight="1">
      <c r="A2725" s="431"/>
    </row>
    <row r="2726" spans="1:1" s="432" customFormat="1" ht="12.2" hidden="1" customHeight="1">
      <c r="A2726" s="431"/>
    </row>
    <row r="2727" spans="1:1" s="432" customFormat="1" ht="12.2" hidden="1" customHeight="1">
      <c r="A2727" s="431"/>
    </row>
    <row r="2728" spans="1:1" s="432" customFormat="1" ht="12.2" hidden="1" customHeight="1">
      <c r="A2728" s="431"/>
    </row>
    <row r="2729" spans="1:1" s="432" customFormat="1" ht="12.2" hidden="1" customHeight="1">
      <c r="A2729" s="431"/>
    </row>
    <row r="2730" spans="1:1" s="432" customFormat="1" ht="12.2" hidden="1" customHeight="1">
      <c r="A2730" s="431"/>
    </row>
    <row r="2731" spans="1:1" s="432" customFormat="1" ht="12.2" hidden="1" customHeight="1">
      <c r="A2731" s="431"/>
    </row>
    <row r="2732" spans="1:1" s="432" customFormat="1" ht="12.2" hidden="1" customHeight="1">
      <c r="A2732" s="431"/>
    </row>
    <row r="2733" spans="1:1" s="432" customFormat="1" ht="12.2" hidden="1" customHeight="1">
      <c r="A2733" s="431"/>
    </row>
    <row r="2734" spans="1:1" s="432" customFormat="1" ht="12.2" hidden="1" customHeight="1">
      <c r="A2734" s="431"/>
    </row>
    <row r="2735" spans="1:1" s="432" customFormat="1" ht="12.2" hidden="1" customHeight="1">
      <c r="A2735" s="431"/>
    </row>
    <row r="2736" spans="1:1" s="432" customFormat="1" ht="12.2" hidden="1" customHeight="1">
      <c r="A2736" s="431"/>
    </row>
    <row r="2737" spans="1:1" s="432" customFormat="1" ht="12.2" hidden="1" customHeight="1">
      <c r="A2737" s="431"/>
    </row>
    <row r="2738" spans="1:1" s="432" customFormat="1" ht="12.2" hidden="1" customHeight="1">
      <c r="A2738" s="431"/>
    </row>
    <row r="2739" spans="1:1" s="432" customFormat="1" ht="12.2" hidden="1" customHeight="1">
      <c r="A2739" s="431"/>
    </row>
    <row r="2740" spans="1:1" s="432" customFormat="1" ht="12.2" hidden="1" customHeight="1">
      <c r="A2740" s="431"/>
    </row>
    <row r="2741" spans="1:1" s="432" customFormat="1" ht="12.2" hidden="1" customHeight="1">
      <c r="A2741" s="431"/>
    </row>
    <row r="2742" spans="1:1" s="432" customFormat="1" ht="12.2" hidden="1" customHeight="1">
      <c r="A2742" s="431"/>
    </row>
    <row r="2743" spans="1:1" s="432" customFormat="1" ht="12.2" hidden="1" customHeight="1">
      <c r="A2743" s="431"/>
    </row>
    <row r="2744" spans="1:1" s="432" customFormat="1" ht="12.2" hidden="1" customHeight="1">
      <c r="A2744" s="431"/>
    </row>
    <row r="2745" spans="1:1" s="432" customFormat="1" ht="12.2" hidden="1" customHeight="1">
      <c r="A2745" s="431"/>
    </row>
    <row r="2746" spans="1:1" s="432" customFormat="1" ht="12.2" hidden="1" customHeight="1">
      <c r="A2746" s="431"/>
    </row>
    <row r="2747" spans="1:1" s="432" customFormat="1" ht="12.2" hidden="1" customHeight="1">
      <c r="A2747" s="431"/>
    </row>
    <row r="2748" spans="1:1" s="432" customFormat="1" ht="12.2" hidden="1" customHeight="1">
      <c r="A2748" s="431"/>
    </row>
    <row r="2749" spans="1:1" s="432" customFormat="1" ht="12.2" hidden="1" customHeight="1">
      <c r="A2749" s="431"/>
    </row>
    <row r="2750" spans="1:1" s="432" customFormat="1" ht="12.2" hidden="1" customHeight="1">
      <c r="A2750" s="431"/>
    </row>
    <row r="2751" spans="1:1" s="432" customFormat="1" ht="12.2" hidden="1" customHeight="1">
      <c r="A2751" s="431"/>
    </row>
    <row r="2752" spans="1:1" s="432" customFormat="1" ht="12.2" hidden="1" customHeight="1">
      <c r="A2752" s="431"/>
    </row>
    <row r="2753" spans="1:1" s="432" customFormat="1" ht="12.2" hidden="1" customHeight="1">
      <c r="A2753" s="431"/>
    </row>
    <row r="2754" spans="1:1" s="432" customFormat="1" ht="12.2" hidden="1" customHeight="1">
      <c r="A2754" s="431"/>
    </row>
    <row r="2755" spans="1:1" s="432" customFormat="1" ht="12.2" hidden="1" customHeight="1">
      <c r="A2755" s="431"/>
    </row>
    <row r="2756" spans="1:1" s="432" customFormat="1" ht="12.2" hidden="1" customHeight="1">
      <c r="A2756" s="431"/>
    </row>
    <row r="2757" spans="1:1" s="432" customFormat="1" ht="12.2" hidden="1" customHeight="1">
      <c r="A2757" s="431"/>
    </row>
    <row r="2758" spans="1:1" s="432" customFormat="1" ht="12.2" hidden="1" customHeight="1">
      <c r="A2758" s="431"/>
    </row>
    <row r="2759" spans="1:1" s="432" customFormat="1" ht="12.2" hidden="1" customHeight="1">
      <c r="A2759" s="431"/>
    </row>
    <row r="2760" spans="1:1" s="432" customFormat="1" ht="12.2" hidden="1" customHeight="1">
      <c r="A2760" s="431"/>
    </row>
    <row r="2761" spans="1:1" s="432" customFormat="1" ht="12.2" hidden="1" customHeight="1">
      <c r="A2761" s="431"/>
    </row>
    <row r="2762" spans="1:1" s="432" customFormat="1" ht="12.2" hidden="1" customHeight="1">
      <c r="A2762" s="431"/>
    </row>
    <row r="2763" spans="1:1" s="432" customFormat="1" ht="12.2" hidden="1" customHeight="1">
      <c r="A2763" s="431"/>
    </row>
    <row r="2764" spans="1:1" s="432" customFormat="1" ht="12.2" hidden="1" customHeight="1">
      <c r="A2764" s="431"/>
    </row>
    <row r="2765" spans="1:1" s="432" customFormat="1" ht="12.2" hidden="1" customHeight="1">
      <c r="A2765" s="431"/>
    </row>
    <row r="2766" spans="1:1" s="432" customFormat="1" ht="12.2" hidden="1" customHeight="1">
      <c r="A2766" s="431"/>
    </row>
    <row r="2767" spans="1:1" s="432" customFormat="1" ht="12.2" hidden="1" customHeight="1">
      <c r="A2767" s="431"/>
    </row>
    <row r="2768" spans="1:1" s="432" customFormat="1" ht="12.2" hidden="1" customHeight="1">
      <c r="A2768" s="431"/>
    </row>
    <row r="2769" spans="1:1" s="432" customFormat="1" ht="12.2" hidden="1" customHeight="1">
      <c r="A2769" s="431"/>
    </row>
    <row r="2770" spans="1:1" s="432" customFormat="1" ht="12.2" hidden="1" customHeight="1">
      <c r="A2770" s="431"/>
    </row>
    <row r="2771" spans="1:1" s="432" customFormat="1" ht="12.2" hidden="1" customHeight="1">
      <c r="A2771" s="431"/>
    </row>
    <row r="2772" spans="1:1" s="432" customFormat="1" ht="12.2" hidden="1" customHeight="1">
      <c r="A2772" s="431"/>
    </row>
    <row r="2773" spans="1:1" s="432" customFormat="1" ht="12.2" hidden="1" customHeight="1">
      <c r="A2773" s="431"/>
    </row>
    <row r="2774" spans="1:1" s="432" customFormat="1" ht="12.2" hidden="1" customHeight="1">
      <c r="A2774" s="431"/>
    </row>
    <row r="2775" spans="1:1" s="432" customFormat="1" ht="12.2" hidden="1" customHeight="1">
      <c r="A2775" s="431"/>
    </row>
    <row r="2776" spans="1:1" s="432" customFormat="1" ht="12.2" hidden="1" customHeight="1">
      <c r="A2776" s="431"/>
    </row>
    <row r="2777" spans="1:1" s="432" customFormat="1" ht="12.2" hidden="1" customHeight="1">
      <c r="A2777" s="431"/>
    </row>
    <row r="2778" spans="1:1" s="432" customFormat="1" ht="12.2" hidden="1" customHeight="1">
      <c r="A2778" s="431"/>
    </row>
    <row r="2779" spans="1:1" s="432" customFormat="1" ht="12.2" hidden="1" customHeight="1">
      <c r="A2779" s="431"/>
    </row>
    <row r="2780" spans="1:1" s="432" customFormat="1" ht="12.2" hidden="1" customHeight="1">
      <c r="A2780" s="431"/>
    </row>
    <row r="2781" spans="1:1" s="432" customFormat="1" ht="12.2" hidden="1" customHeight="1">
      <c r="A2781" s="431"/>
    </row>
    <row r="2782" spans="1:1" s="432" customFormat="1" ht="12.2" hidden="1" customHeight="1">
      <c r="A2782" s="431"/>
    </row>
    <row r="2783" spans="1:1" s="432" customFormat="1" ht="12.2" hidden="1" customHeight="1">
      <c r="A2783" s="431"/>
    </row>
    <row r="2784" spans="1:1" s="432" customFormat="1" ht="12.2" hidden="1" customHeight="1">
      <c r="A2784" s="431"/>
    </row>
    <row r="2785" spans="1:1" s="432" customFormat="1" ht="12.2" hidden="1" customHeight="1">
      <c r="A2785" s="431"/>
    </row>
    <row r="2786" spans="1:1" s="432" customFormat="1" ht="12.2" hidden="1" customHeight="1">
      <c r="A2786" s="431"/>
    </row>
    <row r="2787" spans="1:1" s="432" customFormat="1" ht="12.2" hidden="1" customHeight="1">
      <c r="A2787" s="431"/>
    </row>
    <row r="2788" spans="1:1" s="432" customFormat="1" ht="12.2" hidden="1" customHeight="1">
      <c r="A2788" s="431"/>
    </row>
    <row r="2789" spans="1:1" s="432" customFormat="1" ht="12.2" hidden="1" customHeight="1">
      <c r="A2789" s="431"/>
    </row>
    <row r="2790" spans="1:1" s="432" customFormat="1" ht="12.2" hidden="1" customHeight="1">
      <c r="A2790" s="431"/>
    </row>
    <row r="2791" spans="1:1" s="432" customFormat="1" ht="12.2" hidden="1" customHeight="1">
      <c r="A2791" s="431"/>
    </row>
    <row r="2792" spans="1:1" s="432" customFormat="1" ht="12.2" hidden="1" customHeight="1">
      <c r="A2792" s="431"/>
    </row>
    <row r="2793" spans="1:1" s="432" customFormat="1" ht="12.2" hidden="1" customHeight="1">
      <c r="A2793" s="431"/>
    </row>
    <row r="2794" spans="1:1" s="432" customFormat="1" ht="12.2" hidden="1" customHeight="1">
      <c r="A2794" s="431"/>
    </row>
    <row r="2795" spans="1:1" s="432" customFormat="1" ht="12.2" hidden="1" customHeight="1">
      <c r="A2795" s="431"/>
    </row>
    <row r="2796" spans="1:1" s="432" customFormat="1" ht="12.2" hidden="1" customHeight="1">
      <c r="A2796" s="431"/>
    </row>
    <row r="2797" spans="1:1" s="432" customFormat="1" ht="12.2" hidden="1" customHeight="1">
      <c r="A2797" s="431"/>
    </row>
    <row r="2798" spans="1:1" s="432" customFormat="1" ht="12.2" hidden="1" customHeight="1">
      <c r="A2798" s="431"/>
    </row>
    <row r="2799" spans="1:1" s="432" customFormat="1" ht="12.2" hidden="1" customHeight="1">
      <c r="A2799" s="431"/>
    </row>
    <row r="2800" spans="1:1" s="432" customFormat="1" ht="12.2" hidden="1" customHeight="1">
      <c r="A2800" s="431"/>
    </row>
    <row r="2801" spans="1:1" s="432" customFormat="1" ht="12.2" hidden="1" customHeight="1">
      <c r="A2801" s="431"/>
    </row>
    <row r="2802" spans="1:1" s="432" customFormat="1" ht="12.2" hidden="1" customHeight="1">
      <c r="A2802" s="431"/>
    </row>
    <row r="2803" spans="1:1" s="432" customFormat="1" ht="12.2" hidden="1" customHeight="1">
      <c r="A2803" s="431"/>
    </row>
    <row r="2804" spans="1:1" s="432" customFormat="1" ht="12.2" hidden="1" customHeight="1">
      <c r="A2804" s="431"/>
    </row>
    <row r="2805" spans="1:1" s="432" customFormat="1" ht="12.2" hidden="1" customHeight="1">
      <c r="A2805" s="431"/>
    </row>
    <row r="2806" spans="1:1" s="432" customFormat="1" ht="12.2" hidden="1" customHeight="1">
      <c r="A2806" s="431"/>
    </row>
    <row r="2807" spans="1:1" s="432" customFormat="1" ht="12.2" hidden="1" customHeight="1">
      <c r="A2807" s="431"/>
    </row>
    <row r="2808" spans="1:1" s="432" customFormat="1" ht="12.2" hidden="1" customHeight="1">
      <c r="A2808" s="431"/>
    </row>
    <row r="2809" spans="1:1" s="432" customFormat="1" ht="12.2" hidden="1" customHeight="1">
      <c r="A2809" s="431"/>
    </row>
    <row r="2810" spans="1:1" s="432" customFormat="1" ht="12.2" hidden="1" customHeight="1">
      <c r="A2810" s="431"/>
    </row>
    <row r="2811" spans="1:1" s="432" customFormat="1" ht="12.2" hidden="1" customHeight="1">
      <c r="A2811" s="431"/>
    </row>
    <row r="2812" spans="1:1" s="432" customFormat="1" ht="12.2" hidden="1" customHeight="1">
      <c r="A2812" s="431"/>
    </row>
    <row r="2813" spans="1:1" s="432" customFormat="1" ht="12.2" hidden="1" customHeight="1">
      <c r="A2813" s="431"/>
    </row>
    <row r="2814" spans="1:1" s="432" customFormat="1" ht="12.2" hidden="1" customHeight="1">
      <c r="A2814" s="431"/>
    </row>
    <row r="2815" spans="1:1" s="432" customFormat="1" ht="12.2" hidden="1" customHeight="1">
      <c r="A2815" s="431"/>
    </row>
    <row r="2816" spans="1:1" s="432" customFormat="1" ht="12.2" hidden="1" customHeight="1">
      <c r="A2816" s="431"/>
    </row>
    <row r="2817" spans="1:1" s="432" customFormat="1" ht="12.2" hidden="1" customHeight="1">
      <c r="A2817" s="431"/>
    </row>
    <row r="2818" spans="1:1" s="432" customFormat="1" ht="12.2" hidden="1" customHeight="1">
      <c r="A2818" s="431"/>
    </row>
    <row r="2819" spans="1:1" s="432" customFormat="1" ht="12.2" hidden="1" customHeight="1">
      <c r="A2819" s="431"/>
    </row>
    <row r="2820" spans="1:1" s="432" customFormat="1" ht="12.2" hidden="1" customHeight="1">
      <c r="A2820" s="431"/>
    </row>
    <row r="2821" spans="1:1" s="432" customFormat="1" ht="12.2" hidden="1" customHeight="1">
      <c r="A2821" s="431"/>
    </row>
    <row r="2822" spans="1:1" s="432" customFormat="1" ht="12.2" hidden="1" customHeight="1">
      <c r="A2822" s="431"/>
    </row>
    <row r="2823" spans="1:1" s="432" customFormat="1" ht="12.2" hidden="1" customHeight="1">
      <c r="A2823" s="431"/>
    </row>
    <row r="2824" spans="1:1" s="432" customFormat="1" ht="12.2" hidden="1" customHeight="1">
      <c r="A2824" s="431"/>
    </row>
    <row r="2825" spans="1:1" s="432" customFormat="1" ht="12.2" hidden="1" customHeight="1">
      <c r="A2825" s="431"/>
    </row>
    <row r="2826" spans="1:1" s="432" customFormat="1" ht="12.2" hidden="1" customHeight="1">
      <c r="A2826" s="431"/>
    </row>
    <row r="2827" spans="1:1" s="432" customFormat="1" ht="12.2" hidden="1" customHeight="1">
      <c r="A2827" s="431"/>
    </row>
    <row r="2828" spans="1:1" s="432" customFormat="1" ht="12.2" hidden="1" customHeight="1">
      <c r="A2828" s="431"/>
    </row>
    <row r="2829" spans="1:1" s="432" customFormat="1" ht="12.2" hidden="1" customHeight="1">
      <c r="A2829" s="431"/>
    </row>
    <row r="2830" spans="1:1" s="432" customFormat="1" ht="12.2" hidden="1" customHeight="1">
      <c r="A2830" s="431"/>
    </row>
    <row r="2831" spans="1:1" s="432" customFormat="1" ht="12.2" hidden="1" customHeight="1">
      <c r="A2831" s="431"/>
    </row>
    <row r="2832" spans="1:1" s="432" customFormat="1" ht="12.2" hidden="1" customHeight="1">
      <c r="A2832" s="431"/>
    </row>
    <row r="2833" spans="1:1" s="432" customFormat="1" ht="12.2" hidden="1" customHeight="1">
      <c r="A2833" s="431"/>
    </row>
    <row r="2834" spans="1:1" s="432" customFormat="1" ht="12.2" hidden="1" customHeight="1">
      <c r="A2834" s="431"/>
    </row>
    <row r="2835" spans="1:1" s="432" customFormat="1" ht="12.2" hidden="1" customHeight="1">
      <c r="A2835" s="431"/>
    </row>
    <row r="2836" spans="1:1" s="432" customFormat="1" ht="12.2" hidden="1" customHeight="1">
      <c r="A2836" s="431"/>
    </row>
    <row r="2837" spans="1:1" s="432" customFormat="1" ht="12.2" hidden="1" customHeight="1">
      <c r="A2837" s="431"/>
    </row>
    <row r="2838" spans="1:1" s="432" customFormat="1" ht="12.2" hidden="1" customHeight="1">
      <c r="A2838" s="431"/>
    </row>
    <row r="2839" spans="1:1" s="432" customFormat="1" ht="12.2" hidden="1" customHeight="1">
      <c r="A2839" s="431"/>
    </row>
    <row r="2840" spans="1:1" s="432" customFormat="1" ht="12.2" hidden="1" customHeight="1">
      <c r="A2840" s="431"/>
    </row>
    <row r="2841" spans="1:1" s="432" customFormat="1" ht="12.2" hidden="1" customHeight="1">
      <c r="A2841" s="431"/>
    </row>
    <row r="2842" spans="1:1" s="432" customFormat="1" ht="12.2" hidden="1" customHeight="1">
      <c r="A2842" s="431"/>
    </row>
    <row r="2843" spans="1:1" s="432" customFormat="1" ht="12.2" hidden="1" customHeight="1">
      <c r="A2843" s="431"/>
    </row>
    <row r="2844" spans="1:1" s="432" customFormat="1" ht="12.2" hidden="1" customHeight="1">
      <c r="A2844" s="431"/>
    </row>
    <row r="2845" spans="1:1" s="432" customFormat="1" ht="12.2" hidden="1" customHeight="1">
      <c r="A2845" s="431"/>
    </row>
    <row r="2846" spans="1:1" s="432" customFormat="1" ht="12.2" hidden="1" customHeight="1">
      <c r="A2846" s="431"/>
    </row>
    <row r="2847" spans="1:1" s="432" customFormat="1" ht="12.2" hidden="1" customHeight="1">
      <c r="A2847" s="431"/>
    </row>
    <row r="2848" spans="1:1" s="432" customFormat="1" ht="12.2" hidden="1" customHeight="1">
      <c r="A2848" s="431"/>
    </row>
    <row r="2849" spans="1:1" s="432" customFormat="1" ht="12.2" hidden="1" customHeight="1">
      <c r="A2849" s="431"/>
    </row>
    <row r="2850" spans="1:1" s="432" customFormat="1" ht="12.2" hidden="1" customHeight="1">
      <c r="A2850" s="431"/>
    </row>
    <row r="2851" spans="1:1" s="432" customFormat="1" ht="12.2" hidden="1" customHeight="1">
      <c r="A2851" s="431"/>
    </row>
    <row r="2852" spans="1:1" s="432" customFormat="1" ht="12.2" hidden="1" customHeight="1">
      <c r="A2852" s="431"/>
    </row>
    <row r="2853" spans="1:1" s="432" customFormat="1" ht="12.2" hidden="1" customHeight="1">
      <c r="A2853" s="431"/>
    </row>
    <row r="2854" spans="1:1" s="432" customFormat="1" ht="12.2" hidden="1" customHeight="1">
      <c r="A2854" s="431"/>
    </row>
    <row r="2855" spans="1:1" s="432" customFormat="1" ht="12.2" hidden="1" customHeight="1">
      <c r="A2855" s="431"/>
    </row>
    <row r="2856" spans="1:1" s="432" customFormat="1" ht="12.2" hidden="1" customHeight="1">
      <c r="A2856" s="431"/>
    </row>
    <row r="2857" spans="1:1" s="432" customFormat="1" ht="12.2" hidden="1" customHeight="1">
      <c r="A2857" s="431"/>
    </row>
    <row r="2858" spans="1:1" s="432" customFormat="1" ht="12.2" hidden="1" customHeight="1">
      <c r="A2858" s="431"/>
    </row>
    <row r="2859" spans="1:1" s="432" customFormat="1" ht="12.2" hidden="1" customHeight="1">
      <c r="A2859" s="431"/>
    </row>
    <row r="2860" spans="1:1" s="432" customFormat="1" ht="12.2" hidden="1" customHeight="1">
      <c r="A2860" s="431"/>
    </row>
    <row r="2861" spans="1:1" s="432" customFormat="1" ht="12.2" hidden="1" customHeight="1">
      <c r="A2861" s="431"/>
    </row>
    <row r="2862" spans="1:1" s="432" customFormat="1" ht="12.2" hidden="1" customHeight="1">
      <c r="A2862" s="431"/>
    </row>
    <row r="2863" spans="1:1" s="432" customFormat="1" ht="12.2" hidden="1" customHeight="1">
      <c r="A2863" s="431"/>
    </row>
    <row r="2864" spans="1:1" s="432" customFormat="1" ht="12.2" hidden="1" customHeight="1">
      <c r="A2864" s="431"/>
    </row>
    <row r="2865" spans="1:1" s="432" customFormat="1" ht="12.2" hidden="1" customHeight="1">
      <c r="A2865" s="431"/>
    </row>
    <row r="2866" spans="1:1" s="432" customFormat="1" ht="12.2" hidden="1" customHeight="1">
      <c r="A2866" s="431"/>
    </row>
    <row r="2867" spans="1:1" s="432" customFormat="1" ht="12.2" hidden="1" customHeight="1">
      <c r="A2867" s="431"/>
    </row>
    <row r="2868" spans="1:1" s="432" customFormat="1" ht="12.2" hidden="1" customHeight="1">
      <c r="A2868" s="431"/>
    </row>
    <row r="2869" spans="1:1" s="432" customFormat="1" ht="12.2" hidden="1" customHeight="1">
      <c r="A2869" s="431"/>
    </row>
    <row r="2870" spans="1:1" s="432" customFormat="1" ht="12.2" hidden="1" customHeight="1">
      <c r="A2870" s="431"/>
    </row>
    <row r="2871" spans="1:1" s="432" customFormat="1" ht="12.2" hidden="1" customHeight="1">
      <c r="A2871" s="431"/>
    </row>
    <row r="2872" spans="1:1" s="432" customFormat="1" ht="12.2" hidden="1" customHeight="1">
      <c r="A2872" s="431"/>
    </row>
    <row r="2873" spans="1:1" s="432" customFormat="1" ht="12.2" hidden="1" customHeight="1">
      <c r="A2873" s="431"/>
    </row>
    <row r="2874" spans="1:1" s="432" customFormat="1" ht="12.2" hidden="1" customHeight="1">
      <c r="A2874" s="431"/>
    </row>
    <row r="2875" spans="1:1" s="432" customFormat="1" ht="12.2" hidden="1" customHeight="1">
      <c r="A2875" s="431"/>
    </row>
    <row r="2876" spans="1:1" s="432" customFormat="1" ht="12.2" hidden="1" customHeight="1">
      <c r="A2876" s="431"/>
    </row>
    <row r="2877" spans="1:1" s="432" customFormat="1" ht="12.2" hidden="1" customHeight="1">
      <c r="A2877" s="431"/>
    </row>
    <row r="2878" spans="1:1" s="432" customFormat="1" ht="12.2" hidden="1" customHeight="1">
      <c r="A2878" s="431"/>
    </row>
    <row r="2879" spans="1:1" s="432" customFormat="1" ht="12.2" hidden="1" customHeight="1">
      <c r="A2879" s="431"/>
    </row>
    <row r="2880" spans="1:1" s="432" customFormat="1" ht="12.2" hidden="1" customHeight="1">
      <c r="A2880" s="431"/>
    </row>
    <row r="2881" spans="1:1" s="432" customFormat="1" ht="12.2" hidden="1" customHeight="1">
      <c r="A2881" s="431"/>
    </row>
    <row r="2882" spans="1:1" s="432" customFormat="1" ht="12.2" hidden="1" customHeight="1">
      <c r="A2882" s="431"/>
    </row>
    <row r="2883" spans="1:1" s="432" customFormat="1" ht="12.2" hidden="1" customHeight="1">
      <c r="A2883" s="431"/>
    </row>
    <row r="2884" spans="1:1" s="432" customFormat="1" ht="12.2" hidden="1" customHeight="1">
      <c r="A2884" s="431"/>
    </row>
    <row r="2885" spans="1:1" s="432" customFormat="1" ht="12.2" hidden="1" customHeight="1">
      <c r="A2885" s="431"/>
    </row>
    <row r="2886" spans="1:1" s="432" customFormat="1" ht="12.2" hidden="1" customHeight="1">
      <c r="A2886" s="431"/>
    </row>
    <row r="2887" spans="1:1" s="432" customFormat="1" ht="12.2" hidden="1" customHeight="1">
      <c r="A2887" s="431"/>
    </row>
    <row r="2888" spans="1:1" s="432" customFormat="1" ht="12.2" hidden="1" customHeight="1">
      <c r="A2888" s="431"/>
    </row>
    <row r="2889" spans="1:1" s="432" customFormat="1" ht="12.2" hidden="1" customHeight="1">
      <c r="A2889" s="431"/>
    </row>
    <row r="2890" spans="1:1" s="432" customFormat="1" ht="12.2" hidden="1" customHeight="1">
      <c r="A2890" s="431"/>
    </row>
    <row r="2891" spans="1:1" s="432" customFormat="1" ht="12.2" hidden="1" customHeight="1">
      <c r="A2891" s="431"/>
    </row>
    <row r="2892" spans="1:1" s="432" customFormat="1" ht="12.2" hidden="1" customHeight="1">
      <c r="A2892" s="431"/>
    </row>
    <row r="2893" spans="1:1" s="432" customFormat="1" ht="12.2" hidden="1" customHeight="1">
      <c r="A2893" s="431"/>
    </row>
    <row r="2894" spans="1:1" s="432" customFormat="1" ht="12.2" hidden="1" customHeight="1">
      <c r="A2894" s="431"/>
    </row>
    <row r="2895" spans="1:1" s="432" customFormat="1" ht="12.2" hidden="1" customHeight="1">
      <c r="A2895" s="431"/>
    </row>
    <row r="2896" spans="1:1" s="432" customFormat="1" ht="12.2" hidden="1" customHeight="1">
      <c r="A2896" s="431"/>
    </row>
    <row r="2897" spans="1:1" s="432" customFormat="1" ht="12.2" hidden="1" customHeight="1">
      <c r="A2897" s="431"/>
    </row>
    <row r="2898" spans="1:1" s="432" customFormat="1" ht="12.2" hidden="1" customHeight="1">
      <c r="A2898" s="431"/>
    </row>
    <row r="2899" spans="1:1" s="432" customFormat="1" ht="12.2" hidden="1" customHeight="1">
      <c r="A2899" s="431"/>
    </row>
    <row r="2900" spans="1:1" s="432" customFormat="1" ht="12.2" hidden="1" customHeight="1">
      <c r="A2900" s="431"/>
    </row>
    <row r="2901" spans="1:1" s="432" customFormat="1" ht="12.2" hidden="1" customHeight="1">
      <c r="A2901" s="431"/>
    </row>
    <row r="2902" spans="1:1" s="432" customFormat="1" ht="12.2" hidden="1" customHeight="1">
      <c r="A2902" s="431"/>
    </row>
    <row r="2903" spans="1:1" s="432" customFormat="1" ht="12.2" hidden="1" customHeight="1">
      <c r="A2903" s="431"/>
    </row>
    <row r="2904" spans="1:1" s="432" customFormat="1" ht="12.2" hidden="1" customHeight="1">
      <c r="A2904" s="431"/>
    </row>
    <row r="2905" spans="1:1" s="432" customFormat="1" ht="12.2" hidden="1" customHeight="1">
      <c r="A2905" s="431"/>
    </row>
    <row r="2906" spans="1:1" s="432" customFormat="1" ht="12.2" hidden="1" customHeight="1">
      <c r="A2906" s="431"/>
    </row>
    <row r="2907" spans="1:1" s="432" customFormat="1" ht="12.2" hidden="1" customHeight="1">
      <c r="A2907" s="431"/>
    </row>
    <row r="2908" spans="1:1" s="432" customFormat="1" ht="12.2" hidden="1" customHeight="1">
      <c r="A2908" s="431"/>
    </row>
    <row r="2909" spans="1:1" s="432" customFormat="1" ht="12.2" hidden="1" customHeight="1">
      <c r="A2909" s="431"/>
    </row>
    <row r="2910" spans="1:1" s="432" customFormat="1" ht="12.2" hidden="1" customHeight="1">
      <c r="A2910" s="431"/>
    </row>
    <row r="2911" spans="1:1" s="432" customFormat="1" ht="12.2" hidden="1" customHeight="1">
      <c r="A2911" s="431"/>
    </row>
    <row r="2912" spans="1:1" s="432" customFormat="1" ht="12.2" hidden="1" customHeight="1">
      <c r="A2912" s="431"/>
    </row>
    <row r="2913" spans="1:1" s="432" customFormat="1" ht="12.2" hidden="1" customHeight="1">
      <c r="A2913" s="431"/>
    </row>
    <row r="2914" spans="1:1" s="432" customFormat="1" ht="12.2" hidden="1" customHeight="1">
      <c r="A2914" s="431"/>
    </row>
    <row r="2915" spans="1:1" s="432" customFormat="1" ht="12.2" hidden="1" customHeight="1">
      <c r="A2915" s="431"/>
    </row>
    <row r="2916" spans="1:1" s="432" customFormat="1" ht="12.2" hidden="1" customHeight="1">
      <c r="A2916" s="431"/>
    </row>
    <row r="2917" spans="1:1" s="432" customFormat="1" ht="12.2" hidden="1" customHeight="1">
      <c r="A2917" s="431"/>
    </row>
    <row r="2918" spans="1:1" s="432" customFormat="1" ht="12.2" hidden="1" customHeight="1">
      <c r="A2918" s="431"/>
    </row>
    <row r="2919" spans="1:1" s="432" customFormat="1" ht="12.2" hidden="1" customHeight="1">
      <c r="A2919" s="431"/>
    </row>
    <row r="2920" spans="1:1" s="432" customFormat="1" ht="12.2" hidden="1" customHeight="1">
      <c r="A2920" s="431"/>
    </row>
    <row r="2921" spans="1:1" s="432" customFormat="1" ht="12.2" hidden="1" customHeight="1">
      <c r="A2921" s="431"/>
    </row>
    <row r="2922" spans="1:1" s="432" customFormat="1" ht="12.2" hidden="1" customHeight="1">
      <c r="A2922" s="431"/>
    </row>
    <row r="2923" spans="1:1" s="432" customFormat="1" ht="12.2" hidden="1" customHeight="1">
      <c r="A2923" s="431"/>
    </row>
    <row r="2924" spans="1:1" s="432" customFormat="1" ht="12.2" hidden="1" customHeight="1">
      <c r="A2924" s="431"/>
    </row>
    <row r="2925" spans="1:1" s="432" customFormat="1" ht="12.2" hidden="1" customHeight="1">
      <c r="A2925" s="431"/>
    </row>
    <row r="2926" spans="1:1" s="432" customFormat="1" ht="12.2" hidden="1" customHeight="1">
      <c r="A2926" s="431"/>
    </row>
    <row r="2927" spans="1:1" s="432" customFormat="1" ht="12.2" hidden="1" customHeight="1">
      <c r="A2927" s="431"/>
    </row>
    <row r="2928" spans="1:1" s="432" customFormat="1" ht="12.2" hidden="1" customHeight="1">
      <c r="A2928" s="431"/>
    </row>
    <row r="2929" spans="1:1" s="432" customFormat="1" ht="12.2" hidden="1" customHeight="1">
      <c r="A2929" s="431"/>
    </row>
    <row r="2930" spans="1:1" s="432" customFormat="1" ht="12.2" hidden="1" customHeight="1">
      <c r="A2930" s="431"/>
    </row>
    <row r="2931" spans="1:1" s="432" customFormat="1" ht="12.2" hidden="1" customHeight="1">
      <c r="A2931" s="431"/>
    </row>
    <row r="2932" spans="1:1" s="432" customFormat="1" ht="12.2" hidden="1" customHeight="1">
      <c r="A2932" s="431"/>
    </row>
    <row r="2933" spans="1:1" s="432" customFormat="1" ht="12.2" hidden="1" customHeight="1">
      <c r="A2933" s="431"/>
    </row>
    <row r="2934" spans="1:1" s="432" customFormat="1" ht="12.2" hidden="1" customHeight="1">
      <c r="A2934" s="431"/>
    </row>
    <row r="2935" spans="1:1" s="432" customFormat="1" ht="12.2" hidden="1" customHeight="1">
      <c r="A2935" s="431"/>
    </row>
    <row r="2936" spans="1:1" s="432" customFormat="1" ht="12.2" hidden="1" customHeight="1">
      <c r="A2936" s="431"/>
    </row>
    <row r="2937" spans="1:1" s="432" customFormat="1" ht="12.2" hidden="1" customHeight="1">
      <c r="A2937" s="431"/>
    </row>
    <row r="2938" spans="1:1" s="432" customFormat="1" ht="12.2" hidden="1" customHeight="1">
      <c r="A2938" s="431"/>
    </row>
    <row r="2939" spans="1:1" s="432" customFormat="1" ht="12.2" hidden="1" customHeight="1">
      <c r="A2939" s="431"/>
    </row>
    <row r="2940" spans="1:1" s="432" customFormat="1" ht="12.2" hidden="1" customHeight="1">
      <c r="A2940" s="431"/>
    </row>
    <row r="2941" spans="1:1" s="432" customFormat="1" ht="12.2" hidden="1" customHeight="1">
      <c r="A2941" s="431"/>
    </row>
    <row r="2942" spans="1:1" s="432" customFormat="1" ht="12.2" hidden="1" customHeight="1">
      <c r="A2942" s="431"/>
    </row>
    <row r="2943" spans="1:1" s="432" customFormat="1" ht="12.2" hidden="1" customHeight="1">
      <c r="A2943" s="431"/>
    </row>
    <row r="2944" spans="1:1" s="432" customFormat="1" ht="12.2" hidden="1" customHeight="1">
      <c r="A2944" s="431"/>
    </row>
    <row r="2945" spans="1:1" s="432" customFormat="1" ht="12.2" hidden="1" customHeight="1">
      <c r="A2945" s="431"/>
    </row>
    <row r="2946" spans="1:1" s="432" customFormat="1" ht="12.2" hidden="1" customHeight="1">
      <c r="A2946" s="431"/>
    </row>
    <row r="2947" spans="1:1" s="432" customFormat="1" ht="12.2" hidden="1" customHeight="1">
      <c r="A2947" s="431"/>
    </row>
    <row r="2948" spans="1:1" s="432" customFormat="1" ht="12.2" hidden="1" customHeight="1">
      <c r="A2948" s="431"/>
    </row>
    <row r="2949" spans="1:1" s="432" customFormat="1" ht="12.2" hidden="1" customHeight="1">
      <c r="A2949" s="431"/>
    </row>
    <row r="2950" spans="1:1" s="432" customFormat="1" ht="12.2" hidden="1" customHeight="1">
      <c r="A2950" s="431"/>
    </row>
    <row r="2951" spans="1:1" s="432" customFormat="1" ht="12.2" hidden="1" customHeight="1">
      <c r="A2951" s="431"/>
    </row>
    <row r="2952" spans="1:1" s="432" customFormat="1" ht="12.2" hidden="1" customHeight="1">
      <c r="A2952" s="431"/>
    </row>
    <row r="2953" spans="1:1" s="432" customFormat="1" ht="12.2" hidden="1" customHeight="1">
      <c r="A2953" s="431"/>
    </row>
    <row r="2954" spans="1:1" s="432" customFormat="1" ht="12.2" hidden="1" customHeight="1">
      <c r="A2954" s="431"/>
    </row>
    <row r="2955" spans="1:1" s="432" customFormat="1" ht="12.2" hidden="1" customHeight="1">
      <c r="A2955" s="431"/>
    </row>
    <row r="2956" spans="1:1" s="432" customFormat="1" ht="12.2" hidden="1" customHeight="1">
      <c r="A2956" s="431"/>
    </row>
    <row r="2957" spans="1:1" s="432" customFormat="1" ht="12.2" hidden="1" customHeight="1">
      <c r="A2957" s="431"/>
    </row>
    <row r="2958" spans="1:1" s="432" customFormat="1" ht="12.2" hidden="1" customHeight="1">
      <c r="A2958" s="431"/>
    </row>
    <row r="2959" spans="1:1" s="432" customFormat="1" ht="12.2" hidden="1" customHeight="1">
      <c r="A2959" s="431"/>
    </row>
    <row r="2960" spans="1:1" s="432" customFormat="1" ht="12.2" hidden="1" customHeight="1">
      <c r="A2960" s="431"/>
    </row>
    <row r="2961" spans="1:1" s="432" customFormat="1" ht="12.2" hidden="1" customHeight="1">
      <c r="A2961" s="431"/>
    </row>
    <row r="2962" spans="1:1" s="432" customFormat="1" ht="12.2" hidden="1" customHeight="1">
      <c r="A2962" s="431"/>
    </row>
    <row r="2963" spans="1:1" s="432" customFormat="1" ht="12.2" hidden="1" customHeight="1">
      <c r="A2963" s="431"/>
    </row>
    <row r="2964" spans="1:1" s="432" customFormat="1" ht="12.2" hidden="1" customHeight="1">
      <c r="A2964" s="431"/>
    </row>
    <row r="2965" spans="1:1" s="432" customFormat="1" ht="12.2" hidden="1" customHeight="1">
      <c r="A2965" s="431"/>
    </row>
    <row r="2966" spans="1:1" s="432" customFormat="1" ht="12.2" hidden="1" customHeight="1">
      <c r="A2966" s="431"/>
    </row>
    <row r="2967" spans="1:1" s="432" customFormat="1" ht="12.2" hidden="1" customHeight="1">
      <c r="A2967" s="431"/>
    </row>
    <row r="2968" spans="1:1" s="432" customFormat="1" ht="12.2" hidden="1" customHeight="1">
      <c r="A2968" s="431"/>
    </row>
    <row r="2969" spans="1:1" s="432" customFormat="1" ht="12.2" hidden="1" customHeight="1">
      <c r="A2969" s="431"/>
    </row>
    <row r="2970" spans="1:1" s="432" customFormat="1" ht="12.2" hidden="1" customHeight="1">
      <c r="A2970" s="431"/>
    </row>
    <row r="2971" spans="1:1" s="432" customFormat="1" ht="12.2" hidden="1" customHeight="1">
      <c r="A2971" s="431"/>
    </row>
    <row r="2972" spans="1:1" s="432" customFormat="1" ht="12.2" hidden="1" customHeight="1">
      <c r="A2972" s="431"/>
    </row>
    <row r="2973" spans="1:1" s="432" customFormat="1" ht="12.2" hidden="1" customHeight="1">
      <c r="A2973" s="431"/>
    </row>
    <row r="2974" spans="1:1" s="432" customFormat="1" ht="12.2" hidden="1" customHeight="1">
      <c r="A2974" s="431"/>
    </row>
    <row r="2975" spans="1:1" s="432" customFormat="1" ht="12.2" hidden="1" customHeight="1">
      <c r="A2975" s="431"/>
    </row>
    <row r="2976" spans="1:1" s="432" customFormat="1" ht="12.2" hidden="1" customHeight="1">
      <c r="A2976" s="431"/>
    </row>
    <row r="2977" spans="1:1" s="432" customFormat="1" ht="12.2" hidden="1" customHeight="1">
      <c r="A2977" s="431"/>
    </row>
    <row r="2978" spans="1:1" s="432" customFormat="1" ht="12.2" hidden="1" customHeight="1">
      <c r="A2978" s="431"/>
    </row>
    <row r="2979" spans="1:1" s="432" customFormat="1" ht="12.2" hidden="1" customHeight="1">
      <c r="A2979" s="431"/>
    </row>
    <row r="2980" spans="1:1" s="432" customFormat="1" ht="12.2" hidden="1" customHeight="1">
      <c r="A2980" s="431"/>
    </row>
    <row r="2981" spans="1:1" s="432" customFormat="1" ht="12.2" hidden="1" customHeight="1">
      <c r="A2981" s="431"/>
    </row>
    <row r="2982" spans="1:1" s="432" customFormat="1" ht="12.2" hidden="1" customHeight="1">
      <c r="A2982" s="431"/>
    </row>
    <row r="2983" spans="1:1" s="432" customFormat="1" ht="12.2" hidden="1" customHeight="1">
      <c r="A2983" s="431"/>
    </row>
    <row r="2984" spans="1:1" s="432" customFormat="1" ht="12.2" hidden="1" customHeight="1">
      <c r="A2984" s="431"/>
    </row>
    <row r="2985" spans="1:1" s="432" customFormat="1" ht="12.2" hidden="1" customHeight="1">
      <c r="A2985" s="431"/>
    </row>
    <row r="2986" spans="1:1" s="432" customFormat="1" ht="12.2" hidden="1" customHeight="1">
      <c r="A2986" s="431"/>
    </row>
    <row r="2987" spans="1:1" s="432" customFormat="1" ht="12.2" hidden="1" customHeight="1">
      <c r="A2987" s="431"/>
    </row>
    <row r="2988" spans="1:1" s="432" customFormat="1" ht="12.2" hidden="1" customHeight="1">
      <c r="A2988" s="431"/>
    </row>
    <row r="2989" spans="1:1" s="432" customFormat="1" ht="12.2" hidden="1" customHeight="1">
      <c r="A2989" s="431"/>
    </row>
    <row r="2990" spans="1:1" s="432" customFormat="1" ht="12.2" hidden="1" customHeight="1">
      <c r="A2990" s="431"/>
    </row>
    <row r="2991" spans="1:1" s="432" customFormat="1" ht="12.2" hidden="1" customHeight="1">
      <c r="A2991" s="431"/>
    </row>
    <row r="2992" spans="1:1" s="432" customFormat="1" ht="12.2" hidden="1" customHeight="1">
      <c r="A2992" s="431"/>
    </row>
    <row r="2993" spans="1:1" s="432" customFormat="1" ht="12.2" hidden="1" customHeight="1">
      <c r="A2993" s="431"/>
    </row>
    <row r="2994" spans="1:1" s="432" customFormat="1" ht="12.2" hidden="1" customHeight="1">
      <c r="A2994" s="431"/>
    </row>
    <row r="2995" spans="1:1" s="432" customFormat="1" ht="12.2" hidden="1" customHeight="1">
      <c r="A2995" s="431"/>
    </row>
    <row r="2996" spans="1:1" s="432" customFormat="1" ht="12.2" hidden="1" customHeight="1">
      <c r="A2996" s="431"/>
    </row>
    <row r="2997" spans="1:1" s="432" customFormat="1" ht="12.2" hidden="1" customHeight="1">
      <c r="A2997" s="431"/>
    </row>
    <row r="2998" spans="1:1" s="432" customFormat="1" ht="12.2" hidden="1" customHeight="1">
      <c r="A2998" s="431"/>
    </row>
    <row r="2999" spans="1:1" s="432" customFormat="1" ht="12.2" hidden="1" customHeight="1">
      <c r="A2999" s="431"/>
    </row>
    <row r="3000" spans="1:1" s="432" customFormat="1" ht="12.2" hidden="1" customHeight="1">
      <c r="A3000" s="431"/>
    </row>
    <row r="3001" spans="1:1" s="432" customFormat="1" ht="12.2" hidden="1" customHeight="1">
      <c r="A3001" s="431"/>
    </row>
    <row r="3002" spans="1:1" s="432" customFormat="1" ht="12.2" hidden="1" customHeight="1">
      <c r="A3002" s="431"/>
    </row>
    <row r="3003" spans="1:1" s="432" customFormat="1" ht="12.2" hidden="1" customHeight="1">
      <c r="A3003" s="431"/>
    </row>
    <row r="3004" spans="1:1" s="432" customFormat="1" ht="12.2" hidden="1" customHeight="1">
      <c r="A3004" s="431"/>
    </row>
    <row r="3005" spans="1:1" s="432" customFormat="1" ht="12.2" hidden="1" customHeight="1">
      <c r="A3005" s="431"/>
    </row>
    <row r="3006" spans="1:1" s="432" customFormat="1" ht="12.2" hidden="1" customHeight="1">
      <c r="A3006" s="431"/>
    </row>
    <row r="3007" spans="1:1" s="432" customFormat="1" ht="12.2" hidden="1" customHeight="1">
      <c r="A3007" s="431"/>
    </row>
    <row r="3008" spans="1:1" s="432" customFormat="1" ht="12.2" hidden="1" customHeight="1">
      <c r="A3008" s="431"/>
    </row>
    <row r="3009" spans="1:1" s="432" customFormat="1" ht="12.2" hidden="1" customHeight="1">
      <c r="A3009" s="431"/>
    </row>
    <row r="3010" spans="1:1" s="432" customFormat="1" ht="12.2" hidden="1" customHeight="1">
      <c r="A3010" s="431"/>
    </row>
    <row r="3011" spans="1:1" s="432" customFormat="1" ht="12.2" hidden="1" customHeight="1">
      <c r="A3011" s="431"/>
    </row>
    <row r="3012" spans="1:1" s="432" customFormat="1" ht="12.2" hidden="1" customHeight="1">
      <c r="A3012" s="431"/>
    </row>
    <row r="3013" spans="1:1" s="432" customFormat="1" ht="12.2" hidden="1" customHeight="1">
      <c r="A3013" s="431"/>
    </row>
    <row r="3014" spans="1:1" s="432" customFormat="1" ht="12.2" hidden="1" customHeight="1">
      <c r="A3014" s="431"/>
    </row>
    <row r="3015" spans="1:1" s="432" customFormat="1" ht="12.2" hidden="1" customHeight="1">
      <c r="A3015" s="431"/>
    </row>
    <row r="3016" spans="1:1" s="432" customFormat="1" ht="12.2" hidden="1" customHeight="1">
      <c r="A3016" s="431"/>
    </row>
    <row r="3017" spans="1:1" s="432" customFormat="1" ht="12.2" hidden="1" customHeight="1">
      <c r="A3017" s="431"/>
    </row>
    <row r="3018" spans="1:1" s="432" customFormat="1" ht="12.2" hidden="1" customHeight="1">
      <c r="A3018" s="431"/>
    </row>
    <row r="3019" spans="1:1" s="432" customFormat="1" ht="12.2" hidden="1" customHeight="1">
      <c r="A3019" s="431"/>
    </row>
    <row r="3020" spans="1:1" s="432" customFormat="1" ht="12.2" hidden="1" customHeight="1">
      <c r="A3020" s="431"/>
    </row>
    <row r="3021" spans="1:1" s="432" customFormat="1" ht="12.2" hidden="1" customHeight="1">
      <c r="A3021" s="431"/>
    </row>
    <row r="3022" spans="1:1" s="432" customFormat="1" ht="12.2" hidden="1" customHeight="1">
      <c r="A3022" s="431"/>
    </row>
    <row r="3023" spans="1:1" s="432" customFormat="1" ht="12.2" hidden="1" customHeight="1">
      <c r="A3023" s="431"/>
    </row>
    <row r="3024" spans="1:1" s="432" customFormat="1" ht="12.2" hidden="1" customHeight="1">
      <c r="A3024" s="431"/>
    </row>
    <row r="3025" spans="1:1" s="432" customFormat="1" ht="12.2" hidden="1" customHeight="1">
      <c r="A3025" s="431"/>
    </row>
    <row r="3026" spans="1:1" s="432" customFormat="1" ht="12.2" hidden="1" customHeight="1">
      <c r="A3026" s="431"/>
    </row>
    <row r="3027" spans="1:1" s="432" customFormat="1" ht="12.2" hidden="1" customHeight="1">
      <c r="A3027" s="431"/>
    </row>
    <row r="3028" spans="1:1" s="432" customFormat="1" ht="12.2" hidden="1" customHeight="1">
      <c r="A3028" s="431"/>
    </row>
    <row r="3029" spans="1:1" s="432" customFormat="1" ht="12.2" hidden="1" customHeight="1">
      <c r="A3029" s="431"/>
    </row>
    <row r="3030" spans="1:1" s="432" customFormat="1" ht="12.2" hidden="1" customHeight="1">
      <c r="A3030" s="431"/>
    </row>
    <row r="3031" spans="1:1" s="432" customFormat="1" ht="12.2" hidden="1" customHeight="1">
      <c r="A3031" s="431"/>
    </row>
    <row r="3032" spans="1:1" s="432" customFormat="1" ht="12.2" hidden="1" customHeight="1">
      <c r="A3032" s="431"/>
    </row>
    <row r="3033" spans="1:1" s="432" customFormat="1" ht="12.2" hidden="1" customHeight="1">
      <c r="A3033" s="431"/>
    </row>
    <row r="3034" spans="1:1" s="432" customFormat="1" ht="12.2" hidden="1" customHeight="1">
      <c r="A3034" s="431"/>
    </row>
    <row r="3035" spans="1:1" s="432" customFormat="1" ht="12.2" hidden="1" customHeight="1">
      <c r="A3035" s="431"/>
    </row>
    <row r="3036" spans="1:1" s="432" customFormat="1" ht="12.2" hidden="1" customHeight="1">
      <c r="A3036" s="431"/>
    </row>
    <row r="3037" spans="1:1" s="432" customFormat="1" ht="12.2" hidden="1" customHeight="1">
      <c r="A3037" s="431"/>
    </row>
    <row r="3038" spans="1:1" s="432" customFormat="1" ht="12.2" hidden="1" customHeight="1">
      <c r="A3038" s="431"/>
    </row>
    <row r="3039" spans="1:1" s="432" customFormat="1" ht="12.2" hidden="1" customHeight="1">
      <c r="A3039" s="431"/>
    </row>
    <row r="3040" spans="1:1" s="432" customFormat="1" ht="12.2" hidden="1" customHeight="1">
      <c r="A3040" s="431"/>
    </row>
    <row r="3041" spans="1:1" s="432" customFormat="1" ht="12.2" hidden="1" customHeight="1">
      <c r="A3041" s="431"/>
    </row>
    <row r="3042" spans="1:1" s="432" customFormat="1" ht="12.2" hidden="1" customHeight="1">
      <c r="A3042" s="431"/>
    </row>
    <row r="3043" spans="1:1" s="432" customFormat="1" ht="12.2" hidden="1" customHeight="1">
      <c r="A3043" s="431"/>
    </row>
    <row r="3044" spans="1:1" s="432" customFormat="1" ht="12.2" hidden="1" customHeight="1">
      <c r="A3044" s="431"/>
    </row>
    <row r="3045" spans="1:1" s="432" customFormat="1" ht="12.2" hidden="1" customHeight="1">
      <c r="A3045" s="431"/>
    </row>
    <row r="3046" spans="1:1" s="432" customFormat="1" ht="12.2" hidden="1" customHeight="1">
      <c r="A3046" s="431"/>
    </row>
    <row r="3047" spans="1:1" s="432" customFormat="1" ht="12.2" hidden="1" customHeight="1">
      <c r="A3047" s="431"/>
    </row>
    <row r="3048" spans="1:1" s="432" customFormat="1" ht="12.2" hidden="1" customHeight="1">
      <c r="A3048" s="431"/>
    </row>
    <row r="3049" spans="1:1" s="432" customFormat="1" ht="12.2" hidden="1" customHeight="1">
      <c r="A3049" s="431"/>
    </row>
    <row r="3050" spans="1:1" s="432" customFormat="1" ht="12.2" hidden="1" customHeight="1">
      <c r="A3050" s="431"/>
    </row>
    <row r="3051" spans="1:1" s="432" customFormat="1" ht="12.2" hidden="1" customHeight="1">
      <c r="A3051" s="431"/>
    </row>
    <row r="3052" spans="1:1" s="432" customFormat="1" ht="12.2" hidden="1" customHeight="1">
      <c r="A3052" s="431"/>
    </row>
    <row r="3053" spans="1:1" s="432" customFormat="1" ht="12.2" hidden="1" customHeight="1">
      <c r="A3053" s="431"/>
    </row>
    <row r="3054" spans="1:1" s="432" customFormat="1" ht="12.2" hidden="1" customHeight="1">
      <c r="A3054" s="431"/>
    </row>
    <row r="3055" spans="1:1" s="432" customFormat="1" ht="12.2" hidden="1" customHeight="1">
      <c r="A3055" s="431"/>
    </row>
    <row r="3056" spans="1:1" s="432" customFormat="1" ht="12.2" hidden="1" customHeight="1">
      <c r="A3056" s="431"/>
    </row>
    <row r="3057" spans="1:1" s="432" customFormat="1" ht="12.2" hidden="1" customHeight="1">
      <c r="A3057" s="431"/>
    </row>
    <row r="3058" spans="1:1" s="432" customFormat="1" ht="12.2" hidden="1" customHeight="1">
      <c r="A3058" s="431"/>
    </row>
    <row r="3059" spans="1:1" s="432" customFormat="1" ht="12.2" hidden="1" customHeight="1">
      <c r="A3059" s="431"/>
    </row>
    <row r="3060" spans="1:1" s="432" customFormat="1" ht="12.2" hidden="1" customHeight="1">
      <c r="A3060" s="431"/>
    </row>
    <row r="3061" spans="1:1" s="432" customFormat="1" ht="12.2" hidden="1" customHeight="1">
      <c r="A3061" s="431"/>
    </row>
    <row r="3062" spans="1:1" s="432" customFormat="1" ht="12.2" hidden="1" customHeight="1">
      <c r="A3062" s="431"/>
    </row>
    <row r="3063" spans="1:1" s="432" customFormat="1" ht="12.2" hidden="1" customHeight="1">
      <c r="A3063" s="431"/>
    </row>
    <row r="3064" spans="1:1" s="432" customFormat="1" ht="12.2" hidden="1" customHeight="1">
      <c r="A3064" s="431"/>
    </row>
    <row r="3065" spans="1:1" s="432" customFormat="1" ht="12.2" hidden="1" customHeight="1">
      <c r="A3065" s="431"/>
    </row>
    <row r="3066" spans="1:1" s="432" customFormat="1" ht="12.2" hidden="1" customHeight="1">
      <c r="A3066" s="431"/>
    </row>
    <row r="3067" spans="1:1" s="432" customFormat="1" ht="12.2" hidden="1" customHeight="1">
      <c r="A3067" s="431"/>
    </row>
    <row r="3068" spans="1:1" s="432" customFormat="1" ht="12.2" hidden="1" customHeight="1">
      <c r="A3068" s="431"/>
    </row>
    <row r="3069" spans="1:1" s="432" customFormat="1" ht="12.2" hidden="1" customHeight="1">
      <c r="A3069" s="431"/>
    </row>
    <row r="3070" spans="1:1" s="432" customFormat="1" ht="12.2" hidden="1" customHeight="1">
      <c r="A3070" s="431"/>
    </row>
    <row r="3071" spans="1:1" s="432" customFormat="1" ht="12.2" hidden="1" customHeight="1">
      <c r="A3071" s="431"/>
    </row>
    <row r="3072" spans="1:1" s="432" customFormat="1" ht="12.2" hidden="1" customHeight="1">
      <c r="A3072" s="431"/>
    </row>
    <row r="3073" spans="1:1" s="432" customFormat="1" ht="12.2" hidden="1" customHeight="1">
      <c r="A3073" s="431"/>
    </row>
    <row r="3074" spans="1:1" s="432" customFormat="1" ht="12.2" hidden="1" customHeight="1">
      <c r="A3074" s="431"/>
    </row>
    <row r="3075" spans="1:1" s="432" customFormat="1" ht="12.2" hidden="1" customHeight="1">
      <c r="A3075" s="431"/>
    </row>
    <row r="3076" spans="1:1" s="432" customFormat="1" ht="12.2" hidden="1" customHeight="1">
      <c r="A3076" s="431"/>
    </row>
    <row r="3077" spans="1:1" s="432" customFormat="1" ht="12.2" hidden="1" customHeight="1">
      <c r="A3077" s="431"/>
    </row>
    <row r="3078" spans="1:1" s="432" customFormat="1" ht="12.2" hidden="1" customHeight="1">
      <c r="A3078" s="431"/>
    </row>
    <row r="3079" spans="1:1" s="432" customFormat="1" ht="12.2" hidden="1" customHeight="1">
      <c r="A3079" s="431"/>
    </row>
    <row r="3080" spans="1:1" s="432" customFormat="1" ht="12.2" hidden="1" customHeight="1">
      <c r="A3080" s="431"/>
    </row>
    <row r="3081" spans="1:1" s="432" customFormat="1" ht="12.2" hidden="1" customHeight="1">
      <c r="A3081" s="431"/>
    </row>
    <row r="3082" spans="1:1" s="432" customFormat="1" ht="12.2" hidden="1" customHeight="1">
      <c r="A3082" s="431"/>
    </row>
    <row r="3083" spans="1:1" s="432" customFormat="1" ht="12.2" hidden="1" customHeight="1">
      <c r="A3083" s="431"/>
    </row>
    <row r="3084" spans="1:1" s="432" customFormat="1" ht="12.2" hidden="1" customHeight="1">
      <c r="A3084" s="431"/>
    </row>
    <row r="3085" spans="1:1" s="432" customFormat="1" ht="12.2" hidden="1" customHeight="1">
      <c r="A3085" s="431"/>
    </row>
    <row r="3086" spans="1:1" s="432" customFormat="1" ht="12.2" hidden="1" customHeight="1">
      <c r="A3086" s="431"/>
    </row>
    <row r="3087" spans="1:1" s="432" customFormat="1" ht="12.2" hidden="1" customHeight="1">
      <c r="A3087" s="431"/>
    </row>
    <row r="3088" spans="1:1" s="432" customFormat="1" ht="12.2" hidden="1" customHeight="1">
      <c r="A3088" s="431"/>
    </row>
    <row r="3089" spans="1:1" s="432" customFormat="1" ht="12.2" hidden="1" customHeight="1">
      <c r="A3089" s="431"/>
    </row>
    <row r="3090" spans="1:1" s="432" customFormat="1" ht="12.2" hidden="1" customHeight="1">
      <c r="A3090" s="431"/>
    </row>
    <row r="3091" spans="1:1" s="432" customFormat="1" ht="12.2" hidden="1" customHeight="1">
      <c r="A3091" s="431"/>
    </row>
    <row r="3092" spans="1:1" s="432" customFormat="1" ht="12.2" hidden="1" customHeight="1">
      <c r="A3092" s="431"/>
    </row>
    <row r="3093" spans="1:1" s="432" customFormat="1" ht="12.2" hidden="1" customHeight="1">
      <c r="A3093" s="431"/>
    </row>
    <row r="3094" spans="1:1" s="432" customFormat="1" ht="12.2" hidden="1" customHeight="1">
      <c r="A3094" s="431"/>
    </row>
    <row r="3095" spans="1:1" s="432" customFormat="1" ht="12.2" hidden="1" customHeight="1">
      <c r="A3095" s="431"/>
    </row>
    <row r="3096" spans="1:1" s="432" customFormat="1" ht="12.2" hidden="1" customHeight="1">
      <c r="A3096" s="431"/>
    </row>
    <row r="3097" spans="1:1" s="432" customFormat="1" ht="12.2" hidden="1" customHeight="1">
      <c r="A3097" s="431"/>
    </row>
    <row r="3098" spans="1:1" s="432" customFormat="1" ht="12.2" hidden="1" customHeight="1">
      <c r="A3098" s="431"/>
    </row>
    <row r="3099" spans="1:1" s="432" customFormat="1" ht="12.2" hidden="1" customHeight="1">
      <c r="A3099" s="431"/>
    </row>
    <row r="3100" spans="1:1" s="432" customFormat="1" ht="12.2" hidden="1" customHeight="1">
      <c r="A3100" s="431"/>
    </row>
    <row r="3101" spans="1:1" s="432" customFormat="1" ht="12.2" hidden="1" customHeight="1">
      <c r="A3101" s="431"/>
    </row>
    <row r="3102" spans="1:1" s="432" customFormat="1" ht="12.2" hidden="1" customHeight="1">
      <c r="A3102" s="431"/>
    </row>
    <row r="3103" spans="1:1" s="432" customFormat="1" ht="12.2" hidden="1" customHeight="1">
      <c r="A3103" s="431"/>
    </row>
    <row r="3104" spans="1:1" s="432" customFormat="1" ht="12.2" hidden="1" customHeight="1">
      <c r="A3104" s="431"/>
    </row>
    <row r="3105" spans="1:1" s="432" customFormat="1" ht="12.2" hidden="1" customHeight="1">
      <c r="A3105" s="431"/>
    </row>
    <row r="3106" spans="1:1" s="432" customFormat="1" ht="12.2" hidden="1" customHeight="1">
      <c r="A3106" s="431"/>
    </row>
    <row r="3107" spans="1:1" s="432" customFormat="1" ht="12.2" hidden="1" customHeight="1">
      <c r="A3107" s="431"/>
    </row>
    <row r="3108" spans="1:1" s="432" customFormat="1" ht="12.2" hidden="1" customHeight="1">
      <c r="A3108" s="431"/>
    </row>
    <row r="3109" spans="1:1" s="432" customFormat="1" ht="12.2" hidden="1" customHeight="1">
      <c r="A3109" s="431"/>
    </row>
    <row r="3110" spans="1:1" s="432" customFormat="1" ht="12.2" hidden="1" customHeight="1">
      <c r="A3110" s="431"/>
    </row>
    <row r="3111" spans="1:1" s="432" customFormat="1" ht="12.2" hidden="1" customHeight="1">
      <c r="A3111" s="431"/>
    </row>
    <row r="3112" spans="1:1" s="432" customFormat="1" ht="12.2" hidden="1" customHeight="1">
      <c r="A3112" s="431"/>
    </row>
    <row r="3113" spans="1:1" s="432" customFormat="1" ht="12.2" hidden="1" customHeight="1">
      <c r="A3113" s="431"/>
    </row>
    <row r="3114" spans="1:1" s="432" customFormat="1" ht="12.2" hidden="1" customHeight="1">
      <c r="A3114" s="431"/>
    </row>
    <row r="3115" spans="1:1" s="432" customFormat="1" ht="12.2" hidden="1" customHeight="1">
      <c r="A3115" s="431"/>
    </row>
    <row r="3116" spans="1:1" s="432" customFormat="1" ht="12.2" hidden="1" customHeight="1">
      <c r="A3116" s="431"/>
    </row>
    <row r="3117" spans="1:1" s="432" customFormat="1" ht="12.2" hidden="1" customHeight="1">
      <c r="A3117" s="431"/>
    </row>
    <row r="3118" spans="1:1" s="432" customFormat="1" ht="12.2" hidden="1" customHeight="1">
      <c r="A3118" s="431"/>
    </row>
    <row r="3119" spans="1:1" s="432" customFormat="1" ht="12.2" hidden="1" customHeight="1">
      <c r="A3119" s="431"/>
    </row>
    <row r="3120" spans="1:1" s="432" customFormat="1" ht="12.2" hidden="1" customHeight="1">
      <c r="A3120" s="431"/>
    </row>
    <row r="3121" spans="1:1" s="432" customFormat="1" ht="12.2" hidden="1" customHeight="1">
      <c r="A3121" s="431"/>
    </row>
    <row r="3122" spans="1:1" s="432" customFormat="1" ht="12.2" hidden="1" customHeight="1">
      <c r="A3122" s="431"/>
    </row>
    <row r="3123" spans="1:1" s="432" customFormat="1" ht="12.2" hidden="1" customHeight="1">
      <c r="A3123" s="431"/>
    </row>
    <row r="3124" spans="1:1" s="432" customFormat="1" ht="12.2" hidden="1" customHeight="1">
      <c r="A3124" s="431"/>
    </row>
    <row r="3125" spans="1:1" s="432" customFormat="1" ht="12.2" hidden="1" customHeight="1">
      <c r="A3125" s="431"/>
    </row>
    <row r="3126" spans="1:1" s="432" customFormat="1" ht="12.2" hidden="1" customHeight="1">
      <c r="A3126" s="431"/>
    </row>
    <row r="3127" spans="1:1" s="432" customFormat="1" ht="12.2" hidden="1" customHeight="1">
      <c r="A3127" s="431"/>
    </row>
    <row r="3128" spans="1:1" s="432" customFormat="1" ht="12.2" hidden="1" customHeight="1">
      <c r="A3128" s="431"/>
    </row>
    <row r="3129" spans="1:1" s="432" customFormat="1" ht="12.2" hidden="1" customHeight="1">
      <c r="A3129" s="431"/>
    </row>
    <row r="3130" spans="1:1" s="432" customFormat="1" ht="12.2" hidden="1" customHeight="1">
      <c r="A3130" s="431"/>
    </row>
    <row r="3131" spans="1:1" s="432" customFormat="1" ht="12.2" hidden="1" customHeight="1">
      <c r="A3131" s="431"/>
    </row>
    <row r="3132" spans="1:1" s="432" customFormat="1" ht="12.2" hidden="1" customHeight="1">
      <c r="A3132" s="431"/>
    </row>
    <row r="3133" spans="1:1" s="432" customFormat="1" ht="12.2" hidden="1" customHeight="1">
      <c r="A3133" s="431"/>
    </row>
    <row r="3134" spans="1:1" s="432" customFormat="1" ht="12.2" hidden="1" customHeight="1">
      <c r="A3134" s="431"/>
    </row>
    <row r="3135" spans="1:1" s="432" customFormat="1" ht="12.2" hidden="1" customHeight="1">
      <c r="A3135" s="431"/>
    </row>
    <row r="3136" spans="1:1" s="432" customFormat="1" ht="12.2" hidden="1" customHeight="1">
      <c r="A3136" s="431"/>
    </row>
    <row r="3137" spans="1:1" s="432" customFormat="1" ht="12.2" hidden="1" customHeight="1">
      <c r="A3137" s="431"/>
    </row>
    <row r="3138" spans="1:1" s="432" customFormat="1" ht="12.2" hidden="1" customHeight="1">
      <c r="A3138" s="431"/>
    </row>
    <row r="3139" spans="1:1" s="432" customFormat="1" ht="12.2" hidden="1" customHeight="1">
      <c r="A3139" s="431"/>
    </row>
    <row r="3140" spans="1:1" s="432" customFormat="1" ht="12.2" hidden="1" customHeight="1">
      <c r="A3140" s="431"/>
    </row>
    <row r="3141" spans="1:1" s="432" customFormat="1" ht="12.2" hidden="1" customHeight="1">
      <c r="A3141" s="431"/>
    </row>
    <row r="3142" spans="1:1" s="432" customFormat="1" ht="12.2" hidden="1" customHeight="1">
      <c r="A3142" s="431"/>
    </row>
    <row r="3143" spans="1:1" s="432" customFormat="1" ht="12.2" hidden="1" customHeight="1">
      <c r="A3143" s="431"/>
    </row>
    <row r="3144" spans="1:1" s="432" customFormat="1" ht="12.2" hidden="1" customHeight="1">
      <c r="A3144" s="431"/>
    </row>
    <row r="3145" spans="1:1" s="432" customFormat="1" ht="12.2" hidden="1" customHeight="1">
      <c r="A3145" s="431"/>
    </row>
    <row r="3146" spans="1:1" s="432" customFormat="1" ht="12.2" hidden="1" customHeight="1">
      <c r="A3146" s="431"/>
    </row>
    <row r="3147" spans="1:1" s="432" customFormat="1" ht="12.2" hidden="1" customHeight="1">
      <c r="A3147" s="431"/>
    </row>
    <row r="3148" spans="1:1" s="432" customFormat="1" ht="12.2" hidden="1" customHeight="1">
      <c r="A3148" s="431"/>
    </row>
    <row r="3149" spans="1:1" s="432" customFormat="1" ht="12.2" hidden="1" customHeight="1">
      <c r="A3149" s="431"/>
    </row>
    <row r="3150" spans="1:1" s="432" customFormat="1" ht="12.2" hidden="1" customHeight="1">
      <c r="A3150" s="431"/>
    </row>
    <row r="3151" spans="1:1" s="432" customFormat="1" ht="12.2" hidden="1" customHeight="1">
      <c r="A3151" s="431"/>
    </row>
    <row r="3152" spans="1:1" s="432" customFormat="1" ht="12.2" hidden="1" customHeight="1">
      <c r="A3152" s="431"/>
    </row>
    <row r="3153" spans="1:1" s="432" customFormat="1" ht="12.2" hidden="1" customHeight="1">
      <c r="A3153" s="431"/>
    </row>
    <row r="3154" spans="1:1" s="432" customFormat="1" ht="12.2" hidden="1" customHeight="1">
      <c r="A3154" s="431"/>
    </row>
    <row r="3155" spans="1:1" s="432" customFormat="1" ht="12.2" hidden="1" customHeight="1">
      <c r="A3155" s="431"/>
    </row>
    <row r="3156" spans="1:1" s="432" customFormat="1" ht="12.2" hidden="1" customHeight="1">
      <c r="A3156" s="431"/>
    </row>
    <row r="3157" spans="1:1" s="432" customFormat="1" ht="12.2" hidden="1" customHeight="1">
      <c r="A3157" s="431"/>
    </row>
    <row r="3158" spans="1:1" s="432" customFormat="1" ht="12.2" hidden="1" customHeight="1">
      <c r="A3158" s="431"/>
    </row>
    <row r="3159" spans="1:1" s="432" customFormat="1" ht="12.2" hidden="1" customHeight="1">
      <c r="A3159" s="431"/>
    </row>
    <row r="3160" spans="1:1" s="432" customFormat="1" ht="12.2" hidden="1" customHeight="1">
      <c r="A3160" s="431"/>
    </row>
    <row r="3161" spans="1:1" s="432" customFormat="1" ht="12.2" hidden="1" customHeight="1">
      <c r="A3161" s="431"/>
    </row>
    <row r="3162" spans="1:1" s="432" customFormat="1" ht="12.2" hidden="1" customHeight="1">
      <c r="A3162" s="431"/>
    </row>
    <row r="3163" spans="1:1" s="432" customFormat="1" ht="12.2" hidden="1" customHeight="1">
      <c r="A3163" s="431"/>
    </row>
    <row r="3164" spans="1:1" s="432" customFormat="1" ht="12.2" hidden="1" customHeight="1">
      <c r="A3164" s="431"/>
    </row>
    <row r="3165" spans="1:1" s="432" customFormat="1" ht="12.2" hidden="1" customHeight="1">
      <c r="A3165" s="431"/>
    </row>
    <row r="3166" spans="1:1" s="432" customFormat="1" ht="12.2" hidden="1" customHeight="1">
      <c r="A3166" s="431"/>
    </row>
    <row r="3167" spans="1:1" s="432" customFormat="1" ht="12.2" hidden="1" customHeight="1">
      <c r="A3167" s="431"/>
    </row>
    <row r="3168" spans="1:1" s="432" customFormat="1" ht="12.2" hidden="1" customHeight="1">
      <c r="A3168" s="431"/>
    </row>
    <row r="3169" spans="1:1" s="432" customFormat="1" ht="12.2" hidden="1" customHeight="1">
      <c r="A3169" s="431"/>
    </row>
    <row r="3170" spans="1:1" s="432" customFormat="1" ht="12.2" hidden="1" customHeight="1">
      <c r="A3170" s="431"/>
    </row>
    <row r="3171" spans="1:1" s="432" customFormat="1" ht="12.2" hidden="1" customHeight="1">
      <c r="A3171" s="431"/>
    </row>
    <row r="3172" spans="1:1" s="432" customFormat="1" ht="12.2" hidden="1" customHeight="1">
      <c r="A3172" s="431"/>
    </row>
    <row r="3173" spans="1:1" s="432" customFormat="1" ht="12.2" hidden="1" customHeight="1">
      <c r="A3173" s="431"/>
    </row>
    <row r="3174" spans="1:1" s="432" customFormat="1" ht="12.2" hidden="1" customHeight="1">
      <c r="A3174" s="431"/>
    </row>
    <row r="3175" spans="1:1" s="432" customFormat="1" ht="12.2" hidden="1" customHeight="1">
      <c r="A3175" s="431"/>
    </row>
    <row r="3176" spans="1:1" s="432" customFormat="1" ht="12.2" hidden="1" customHeight="1">
      <c r="A3176" s="431"/>
    </row>
    <row r="3177" spans="1:1" s="432" customFormat="1" ht="12.2" hidden="1" customHeight="1">
      <c r="A3177" s="431"/>
    </row>
    <row r="3178" spans="1:1" s="432" customFormat="1" ht="12.2" hidden="1" customHeight="1">
      <c r="A3178" s="431"/>
    </row>
    <row r="3179" spans="1:1" s="432" customFormat="1" ht="12.2" hidden="1" customHeight="1">
      <c r="A3179" s="431"/>
    </row>
    <row r="3180" spans="1:1" s="432" customFormat="1" ht="12.2" hidden="1" customHeight="1">
      <c r="A3180" s="431"/>
    </row>
    <row r="3181" spans="1:1" s="432" customFormat="1" ht="12.2" hidden="1" customHeight="1">
      <c r="A3181" s="431"/>
    </row>
    <row r="3182" spans="1:1" s="432" customFormat="1" ht="12.2" hidden="1" customHeight="1">
      <c r="A3182" s="431"/>
    </row>
    <row r="3183" spans="1:1" s="432" customFormat="1" ht="12.2" hidden="1" customHeight="1">
      <c r="A3183" s="431"/>
    </row>
    <row r="3184" spans="1:1" s="432" customFormat="1" ht="12.2" hidden="1" customHeight="1">
      <c r="A3184" s="431"/>
    </row>
    <row r="3185" spans="1:1" s="432" customFormat="1" ht="12.2" hidden="1" customHeight="1">
      <c r="A3185" s="431"/>
    </row>
    <row r="3186" spans="1:1" s="432" customFormat="1" ht="12.2" hidden="1" customHeight="1">
      <c r="A3186" s="431"/>
    </row>
    <row r="3187" spans="1:1" s="432" customFormat="1" ht="12.2" hidden="1" customHeight="1">
      <c r="A3187" s="431"/>
    </row>
    <row r="3188" spans="1:1" s="432" customFormat="1" ht="12.2" hidden="1" customHeight="1">
      <c r="A3188" s="431"/>
    </row>
    <row r="3189" spans="1:1" s="432" customFormat="1" ht="12.2" hidden="1" customHeight="1">
      <c r="A3189" s="431"/>
    </row>
    <row r="3190" spans="1:1" s="432" customFormat="1" ht="12.2" hidden="1" customHeight="1">
      <c r="A3190" s="431"/>
    </row>
    <row r="3191" spans="1:1" s="432" customFormat="1" ht="12.2" hidden="1" customHeight="1">
      <c r="A3191" s="431"/>
    </row>
    <row r="3192" spans="1:1" s="432" customFormat="1" ht="12.2" hidden="1" customHeight="1">
      <c r="A3192" s="431"/>
    </row>
    <row r="3193" spans="1:1" s="432" customFormat="1" ht="12.2" hidden="1" customHeight="1">
      <c r="A3193" s="431"/>
    </row>
    <row r="3194" spans="1:1" s="432" customFormat="1" ht="12.2" hidden="1" customHeight="1">
      <c r="A3194" s="431"/>
    </row>
    <row r="3195" spans="1:1" s="432" customFormat="1" ht="12.2" hidden="1" customHeight="1">
      <c r="A3195" s="431"/>
    </row>
    <row r="3196" spans="1:1" s="432" customFormat="1" ht="12.2" hidden="1" customHeight="1">
      <c r="A3196" s="431"/>
    </row>
    <row r="3197" spans="1:1" s="432" customFormat="1" ht="12.2" hidden="1" customHeight="1">
      <c r="A3197" s="431"/>
    </row>
    <row r="3198" spans="1:1" s="432" customFormat="1" ht="12.2" hidden="1" customHeight="1">
      <c r="A3198" s="431"/>
    </row>
    <row r="3199" spans="1:1" s="432" customFormat="1" ht="12.2" hidden="1" customHeight="1">
      <c r="A3199" s="431"/>
    </row>
    <row r="3200" spans="1:1" s="432" customFormat="1" ht="12.2" hidden="1" customHeight="1">
      <c r="A3200" s="431"/>
    </row>
    <row r="3201" spans="1:1" s="432" customFormat="1" ht="12.2" hidden="1" customHeight="1">
      <c r="A3201" s="431"/>
    </row>
    <row r="3202" spans="1:1" s="432" customFormat="1" ht="12.2" hidden="1" customHeight="1">
      <c r="A3202" s="431"/>
    </row>
    <row r="3203" spans="1:1" s="432" customFormat="1" ht="12.2" hidden="1" customHeight="1">
      <c r="A3203" s="431"/>
    </row>
    <row r="3204" spans="1:1" s="432" customFormat="1" ht="12.2" hidden="1" customHeight="1">
      <c r="A3204" s="431"/>
    </row>
    <row r="3205" spans="1:1" s="432" customFormat="1" ht="12.2" hidden="1" customHeight="1">
      <c r="A3205" s="431"/>
    </row>
    <row r="3206" spans="1:1" s="432" customFormat="1" ht="12.2" hidden="1" customHeight="1">
      <c r="A3206" s="431"/>
    </row>
    <row r="3207" spans="1:1" s="432" customFormat="1" ht="12.2" hidden="1" customHeight="1">
      <c r="A3207" s="431"/>
    </row>
    <row r="3208" spans="1:1" s="432" customFormat="1" ht="12.2" hidden="1" customHeight="1">
      <c r="A3208" s="431"/>
    </row>
    <row r="3209" spans="1:1" s="432" customFormat="1" ht="12.2" hidden="1" customHeight="1">
      <c r="A3209" s="431"/>
    </row>
    <row r="3210" spans="1:1" s="432" customFormat="1" ht="12.2" hidden="1" customHeight="1">
      <c r="A3210" s="431"/>
    </row>
    <row r="3211" spans="1:1" s="432" customFormat="1" ht="12.2" hidden="1" customHeight="1">
      <c r="A3211" s="431"/>
    </row>
    <row r="3212" spans="1:1" s="432" customFormat="1" ht="12.2" hidden="1" customHeight="1">
      <c r="A3212" s="431"/>
    </row>
    <row r="3213" spans="1:1" s="432" customFormat="1" ht="12.2" hidden="1" customHeight="1">
      <c r="A3213" s="431"/>
    </row>
    <row r="3214" spans="1:1" s="432" customFormat="1" ht="12.2" hidden="1" customHeight="1">
      <c r="A3214" s="431"/>
    </row>
    <row r="3215" spans="1:1" s="432" customFormat="1" ht="12.2" hidden="1" customHeight="1">
      <c r="A3215" s="431"/>
    </row>
    <row r="3216" spans="1:1" s="432" customFormat="1" ht="12.2" hidden="1" customHeight="1">
      <c r="A3216" s="431"/>
    </row>
    <row r="3217" spans="1:1" s="432" customFormat="1" ht="12.2" hidden="1" customHeight="1">
      <c r="A3217" s="431"/>
    </row>
    <row r="3218" spans="1:1" s="432" customFormat="1" ht="12.2" hidden="1" customHeight="1">
      <c r="A3218" s="431"/>
    </row>
    <row r="3219" spans="1:1" s="432" customFormat="1" ht="12.2" hidden="1" customHeight="1">
      <c r="A3219" s="431"/>
    </row>
    <row r="3220" spans="1:1" s="432" customFormat="1" ht="12.2" hidden="1" customHeight="1">
      <c r="A3220" s="431"/>
    </row>
    <row r="3221" spans="1:1" s="432" customFormat="1" ht="12.2" hidden="1" customHeight="1">
      <c r="A3221" s="431"/>
    </row>
    <row r="3222" spans="1:1" s="432" customFormat="1" ht="12.2" hidden="1" customHeight="1">
      <c r="A3222" s="431"/>
    </row>
    <row r="3223" spans="1:1" s="432" customFormat="1" ht="12.2" hidden="1" customHeight="1">
      <c r="A3223" s="431"/>
    </row>
    <row r="3224" spans="1:1" s="432" customFormat="1" ht="12.2" hidden="1" customHeight="1">
      <c r="A3224" s="431"/>
    </row>
    <row r="3225" spans="1:1" s="432" customFormat="1" ht="12.2" hidden="1" customHeight="1">
      <c r="A3225" s="431"/>
    </row>
    <row r="3226" spans="1:1" s="432" customFormat="1" ht="12.2" hidden="1" customHeight="1">
      <c r="A3226" s="431"/>
    </row>
    <row r="3227" spans="1:1" s="432" customFormat="1" ht="12.2" hidden="1" customHeight="1">
      <c r="A3227" s="431"/>
    </row>
    <row r="3228" spans="1:1" s="432" customFormat="1" ht="12.2" hidden="1" customHeight="1">
      <c r="A3228" s="431"/>
    </row>
    <row r="3229" spans="1:1" s="432" customFormat="1" ht="12.2" hidden="1" customHeight="1">
      <c r="A3229" s="431"/>
    </row>
    <row r="3230" spans="1:1" s="432" customFormat="1" ht="12.2" hidden="1" customHeight="1">
      <c r="A3230" s="431"/>
    </row>
    <row r="3231" spans="1:1" s="432" customFormat="1" ht="12.2" hidden="1" customHeight="1">
      <c r="A3231" s="431"/>
    </row>
    <row r="3232" spans="1:1" s="432" customFormat="1" ht="12.2" hidden="1" customHeight="1">
      <c r="A3232" s="431"/>
    </row>
    <row r="3233" spans="1:1" s="432" customFormat="1" ht="12.2" hidden="1" customHeight="1">
      <c r="A3233" s="431"/>
    </row>
    <row r="3234" spans="1:1" s="432" customFormat="1" ht="12.2" hidden="1" customHeight="1">
      <c r="A3234" s="431"/>
    </row>
    <row r="3235" spans="1:1" s="432" customFormat="1" ht="12.2" hidden="1" customHeight="1">
      <c r="A3235" s="431"/>
    </row>
    <row r="3236" spans="1:1" s="432" customFormat="1" ht="12.2" hidden="1" customHeight="1">
      <c r="A3236" s="431"/>
    </row>
    <row r="3237" spans="1:1" s="432" customFormat="1" ht="12.2" hidden="1" customHeight="1">
      <c r="A3237" s="431"/>
    </row>
    <row r="3238" spans="1:1" s="432" customFormat="1" ht="12.2" hidden="1" customHeight="1">
      <c r="A3238" s="431"/>
    </row>
    <row r="3239" spans="1:1" s="432" customFormat="1" ht="12.2" hidden="1" customHeight="1">
      <c r="A3239" s="431"/>
    </row>
    <row r="3240" spans="1:1" s="432" customFormat="1" ht="12.2" hidden="1" customHeight="1">
      <c r="A3240" s="431"/>
    </row>
    <row r="3241" spans="1:1" s="432" customFormat="1" ht="12.2" hidden="1" customHeight="1">
      <c r="A3241" s="431"/>
    </row>
    <row r="3242" spans="1:1" s="432" customFormat="1" ht="12.2" hidden="1" customHeight="1">
      <c r="A3242" s="431"/>
    </row>
    <row r="3243" spans="1:1" s="432" customFormat="1" ht="12.2" hidden="1" customHeight="1">
      <c r="A3243" s="431"/>
    </row>
    <row r="3244" spans="1:1" s="432" customFormat="1" ht="12.2" hidden="1" customHeight="1">
      <c r="A3244" s="431"/>
    </row>
    <row r="3245" spans="1:1" s="432" customFormat="1" ht="12.2" hidden="1" customHeight="1">
      <c r="A3245" s="431"/>
    </row>
    <row r="3246" spans="1:1" s="432" customFormat="1" ht="12.2" hidden="1" customHeight="1">
      <c r="A3246" s="431"/>
    </row>
    <row r="3247" spans="1:1" s="432" customFormat="1" ht="12.2" hidden="1" customHeight="1">
      <c r="A3247" s="431"/>
    </row>
    <row r="3248" spans="1:1" s="432" customFormat="1" ht="12.2" hidden="1" customHeight="1">
      <c r="A3248" s="431"/>
    </row>
    <row r="3249" spans="1:1" s="432" customFormat="1" ht="12.2" hidden="1" customHeight="1">
      <c r="A3249" s="431"/>
    </row>
    <row r="3250" spans="1:1" s="432" customFormat="1" ht="12.2" hidden="1" customHeight="1">
      <c r="A3250" s="431"/>
    </row>
    <row r="3251" spans="1:1" s="432" customFormat="1" ht="12.2" hidden="1" customHeight="1">
      <c r="A3251" s="431"/>
    </row>
    <row r="3252" spans="1:1" s="432" customFormat="1" ht="12.2" hidden="1" customHeight="1">
      <c r="A3252" s="431"/>
    </row>
    <row r="3253" spans="1:1" s="432" customFormat="1" ht="12.2" hidden="1" customHeight="1">
      <c r="A3253" s="431"/>
    </row>
    <row r="3254" spans="1:1" s="432" customFormat="1" ht="12.2" hidden="1" customHeight="1">
      <c r="A3254" s="431"/>
    </row>
    <row r="3255" spans="1:1" s="432" customFormat="1" ht="12.2" hidden="1" customHeight="1">
      <c r="A3255" s="431"/>
    </row>
    <row r="3256" spans="1:1" s="432" customFormat="1" ht="12.2" hidden="1" customHeight="1">
      <c r="A3256" s="431"/>
    </row>
    <row r="3257" spans="1:1" s="432" customFormat="1" ht="12.2" hidden="1" customHeight="1">
      <c r="A3257" s="431"/>
    </row>
    <row r="3258" spans="1:1" s="432" customFormat="1" ht="12.2" hidden="1" customHeight="1">
      <c r="A3258" s="431"/>
    </row>
    <row r="3259" spans="1:1" s="432" customFormat="1" ht="12.2" hidden="1" customHeight="1">
      <c r="A3259" s="431"/>
    </row>
    <row r="3260" spans="1:1" s="432" customFormat="1" ht="12.2" hidden="1" customHeight="1">
      <c r="A3260" s="431"/>
    </row>
    <row r="3261" spans="1:1" s="432" customFormat="1" ht="12.2" hidden="1" customHeight="1">
      <c r="A3261" s="431"/>
    </row>
    <row r="3262" spans="1:1" s="432" customFormat="1" ht="12.2" hidden="1" customHeight="1">
      <c r="A3262" s="431"/>
    </row>
    <row r="3263" spans="1:1" s="432" customFormat="1" ht="12.2" hidden="1" customHeight="1">
      <c r="A3263" s="431"/>
    </row>
    <row r="3264" spans="1:1" s="432" customFormat="1" ht="12.2" hidden="1" customHeight="1">
      <c r="A3264" s="431"/>
    </row>
    <row r="3265" spans="1:1" s="432" customFormat="1" ht="12.2" hidden="1" customHeight="1">
      <c r="A3265" s="431"/>
    </row>
    <row r="3266" spans="1:1" s="432" customFormat="1" ht="12.2" hidden="1" customHeight="1">
      <c r="A3266" s="431"/>
    </row>
    <row r="3267" spans="1:1" s="432" customFormat="1" ht="12.2" hidden="1" customHeight="1">
      <c r="A3267" s="431"/>
    </row>
    <row r="3268" spans="1:1" s="432" customFormat="1" ht="12.2" hidden="1" customHeight="1">
      <c r="A3268" s="431"/>
    </row>
    <row r="3269" spans="1:1" s="432" customFormat="1" ht="12.2" hidden="1" customHeight="1">
      <c r="A3269" s="431"/>
    </row>
    <row r="3270" spans="1:1" s="432" customFormat="1" ht="12.2" hidden="1" customHeight="1">
      <c r="A3270" s="431"/>
    </row>
    <row r="3271" spans="1:1" s="432" customFormat="1" ht="12.2" hidden="1" customHeight="1">
      <c r="A3271" s="431"/>
    </row>
    <row r="3272" spans="1:1" s="432" customFormat="1" ht="12.2" hidden="1" customHeight="1">
      <c r="A3272" s="431"/>
    </row>
    <row r="3273" spans="1:1" s="432" customFormat="1" ht="12.2" hidden="1" customHeight="1">
      <c r="A3273" s="431"/>
    </row>
    <row r="3274" spans="1:1" s="432" customFormat="1" ht="12.2" hidden="1" customHeight="1">
      <c r="A3274" s="431"/>
    </row>
    <row r="3275" spans="1:1" s="432" customFormat="1" ht="12.2" hidden="1" customHeight="1">
      <c r="A3275" s="431"/>
    </row>
    <row r="3276" spans="1:1" s="432" customFormat="1" ht="12.2" hidden="1" customHeight="1">
      <c r="A3276" s="431"/>
    </row>
    <row r="3277" spans="1:1" s="432" customFormat="1" ht="12.2" hidden="1" customHeight="1">
      <c r="A3277" s="431"/>
    </row>
    <row r="3278" spans="1:1" s="432" customFormat="1" ht="12.2" hidden="1" customHeight="1">
      <c r="A3278" s="431"/>
    </row>
    <row r="3279" spans="1:1" s="432" customFormat="1" ht="12.2" hidden="1" customHeight="1">
      <c r="A3279" s="431"/>
    </row>
    <row r="3280" spans="1:1" s="432" customFormat="1" ht="12.2" hidden="1" customHeight="1">
      <c r="A3280" s="431"/>
    </row>
    <row r="3281" spans="1:1" s="432" customFormat="1" ht="12.2" hidden="1" customHeight="1">
      <c r="A3281" s="431"/>
    </row>
    <row r="3282" spans="1:1" s="432" customFormat="1" ht="12.2" hidden="1" customHeight="1">
      <c r="A3282" s="431"/>
    </row>
    <row r="3283" spans="1:1" s="432" customFormat="1" ht="12.2" hidden="1" customHeight="1">
      <c r="A3283" s="431"/>
    </row>
    <row r="3284" spans="1:1" s="432" customFormat="1" ht="12.2" hidden="1" customHeight="1">
      <c r="A3284" s="431"/>
    </row>
    <row r="3285" spans="1:1" s="432" customFormat="1" ht="12.2" hidden="1" customHeight="1">
      <c r="A3285" s="431"/>
    </row>
    <row r="3286" spans="1:1" s="432" customFormat="1" ht="12.2" hidden="1" customHeight="1">
      <c r="A3286" s="431"/>
    </row>
    <row r="3287" spans="1:1" s="432" customFormat="1" ht="12.2" hidden="1" customHeight="1">
      <c r="A3287" s="431"/>
    </row>
    <row r="3288" spans="1:1" s="432" customFormat="1" ht="12.2" hidden="1" customHeight="1">
      <c r="A3288" s="431"/>
    </row>
    <row r="3289" spans="1:1" s="432" customFormat="1" ht="12.2" hidden="1" customHeight="1">
      <c r="A3289" s="431"/>
    </row>
    <row r="3290" spans="1:1" s="432" customFormat="1" ht="12.2" hidden="1" customHeight="1">
      <c r="A3290" s="431"/>
    </row>
    <row r="3291" spans="1:1" s="432" customFormat="1" ht="12.2" hidden="1" customHeight="1">
      <c r="A3291" s="431"/>
    </row>
    <row r="3292" spans="1:1" s="432" customFormat="1" ht="12.2" hidden="1" customHeight="1">
      <c r="A3292" s="431"/>
    </row>
    <row r="3293" spans="1:1" s="432" customFormat="1" ht="12.2" hidden="1" customHeight="1">
      <c r="A3293" s="431"/>
    </row>
    <row r="3294" spans="1:1" s="432" customFormat="1" ht="12.2" hidden="1" customHeight="1">
      <c r="A3294" s="431"/>
    </row>
    <row r="3295" spans="1:1" s="432" customFormat="1" ht="12.2" hidden="1" customHeight="1">
      <c r="A3295" s="431"/>
    </row>
    <row r="3296" spans="1:1" s="432" customFormat="1" ht="12.2" hidden="1" customHeight="1">
      <c r="A3296" s="431"/>
    </row>
    <row r="3297" spans="1:1" s="432" customFormat="1" ht="12.2" hidden="1" customHeight="1">
      <c r="A3297" s="431"/>
    </row>
    <row r="3298" spans="1:1" s="432" customFormat="1" ht="12.2" hidden="1" customHeight="1">
      <c r="A3298" s="431"/>
    </row>
    <row r="3299" spans="1:1" s="432" customFormat="1" ht="12.2" hidden="1" customHeight="1">
      <c r="A3299" s="431"/>
    </row>
    <row r="3300" spans="1:1" s="432" customFormat="1" ht="12.2" hidden="1" customHeight="1">
      <c r="A3300" s="431"/>
    </row>
    <row r="3301" spans="1:1" s="432" customFormat="1" ht="12.2" hidden="1" customHeight="1">
      <c r="A3301" s="431"/>
    </row>
    <row r="3302" spans="1:1" s="432" customFormat="1" ht="12.2" hidden="1" customHeight="1">
      <c r="A3302" s="431"/>
    </row>
    <row r="3303" spans="1:1" s="432" customFormat="1" ht="12.2" hidden="1" customHeight="1">
      <c r="A3303" s="431"/>
    </row>
    <row r="3304" spans="1:1" s="432" customFormat="1" ht="12.2" hidden="1" customHeight="1">
      <c r="A3304" s="431"/>
    </row>
    <row r="3305" spans="1:1" s="432" customFormat="1" ht="12.2" hidden="1" customHeight="1">
      <c r="A3305" s="431"/>
    </row>
    <row r="3306" spans="1:1" s="432" customFormat="1" ht="12.2" hidden="1" customHeight="1">
      <c r="A3306" s="431"/>
    </row>
    <row r="3307" spans="1:1" s="432" customFormat="1" ht="12.2" hidden="1" customHeight="1">
      <c r="A3307" s="431"/>
    </row>
    <row r="3308" spans="1:1" s="432" customFormat="1" ht="12.2" hidden="1" customHeight="1">
      <c r="A3308" s="431"/>
    </row>
    <row r="3309" spans="1:1" s="432" customFormat="1" ht="12.2" hidden="1" customHeight="1">
      <c r="A3309" s="431"/>
    </row>
    <row r="3310" spans="1:1" s="432" customFormat="1" ht="12.2" hidden="1" customHeight="1">
      <c r="A3310" s="431"/>
    </row>
    <row r="3311" spans="1:1" s="432" customFormat="1" ht="12.2" hidden="1" customHeight="1">
      <c r="A3311" s="431"/>
    </row>
    <row r="3312" spans="1:1" s="432" customFormat="1" ht="12.2" hidden="1" customHeight="1">
      <c r="A3312" s="431"/>
    </row>
    <row r="3313" spans="1:1" s="432" customFormat="1" ht="12.2" hidden="1" customHeight="1">
      <c r="A3313" s="431"/>
    </row>
    <row r="3314" spans="1:1" s="432" customFormat="1" ht="12.2" hidden="1" customHeight="1">
      <c r="A3314" s="431"/>
    </row>
    <row r="3315" spans="1:1" s="432" customFormat="1" ht="12.2" hidden="1" customHeight="1">
      <c r="A3315" s="431"/>
    </row>
    <row r="3316" spans="1:1" s="432" customFormat="1" ht="12.2" hidden="1" customHeight="1">
      <c r="A3316" s="431"/>
    </row>
    <row r="3317" spans="1:1" s="432" customFormat="1" ht="12.2" hidden="1" customHeight="1">
      <c r="A3317" s="431"/>
    </row>
    <row r="3318" spans="1:1" s="432" customFormat="1" ht="12.2" hidden="1" customHeight="1">
      <c r="A3318" s="431"/>
    </row>
    <row r="3319" spans="1:1" s="432" customFormat="1" ht="12.2" hidden="1" customHeight="1">
      <c r="A3319" s="431"/>
    </row>
    <row r="3320" spans="1:1" s="432" customFormat="1" ht="12.2" hidden="1" customHeight="1">
      <c r="A3320" s="431"/>
    </row>
    <row r="3321" spans="1:1" s="432" customFormat="1" ht="12.2" hidden="1" customHeight="1">
      <c r="A3321" s="431"/>
    </row>
    <row r="3322" spans="1:1" s="432" customFormat="1" ht="12.2" hidden="1" customHeight="1">
      <c r="A3322" s="431"/>
    </row>
    <row r="3323" spans="1:1" s="432" customFormat="1" ht="12.2" hidden="1" customHeight="1">
      <c r="A3323" s="431"/>
    </row>
    <row r="3324" spans="1:1" s="432" customFormat="1" ht="12.2" hidden="1" customHeight="1">
      <c r="A3324" s="431"/>
    </row>
    <row r="3325" spans="1:1" s="432" customFormat="1" ht="12.2" hidden="1" customHeight="1">
      <c r="A3325" s="431"/>
    </row>
    <row r="3326" spans="1:1" s="432" customFormat="1" ht="12.2" hidden="1" customHeight="1">
      <c r="A3326" s="431"/>
    </row>
    <row r="3327" spans="1:1" s="432" customFormat="1" ht="12.2" hidden="1" customHeight="1">
      <c r="A3327" s="431"/>
    </row>
    <row r="3328" spans="1:1" s="432" customFormat="1" ht="12.2" hidden="1" customHeight="1">
      <c r="A3328" s="431"/>
    </row>
    <row r="3329" spans="1:1" s="432" customFormat="1" ht="12.2" hidden="1" customHeight="1">
      <c r="A3329" s="431"/>
    </row>
    <row r="3330" spans="1:1" s="432" customFormat="1" ht="12.2" hidden="1" customHeight="1">
      <c r="A3330" s="431"/>
    </row>
    <row r="3331" spans="1:1" s="432" customFormat="1" ht="12.2" hidden="1" customHeight="1">
      <c r="A3331" s="431"/>
    </row>
    <row r="3332" spans="1:1" s="432" customFormat="1" ht="12.2" hidden="1" customHeight="1">
      <c r="A3332" s="431"/>
    </row>
    <row r="3333" spans="1:1" s="432" customFormat="1" ht="12.2" hidden="1" customHeight="1">
      <c r="A3333" s="431"/>
    </row>
    <row r="3334" spans="1:1" s="432" customFormat="1" ht="12.2" hidden="1" customHeight="1">
      <c r="A3334" s="431"/>
    </row>
    <row r="3335" spans="1:1" s="432" customFormat="1" ht="12.2" hidden="1" customHeight="1">
      <c r="A3335" s="431"/>
    </row>
    <row r="3336" spans="1:1" s="432" customFormat="1" ht="12.2" hidden="1" customHeight="1">
      <c r="A3336" s="431"/>
    </row>
    <row r="3337" spans="1:1" s="432" customFormat="1" ht="12.2" hidden="1" customHeight="1">
      <c r="A3337" s="431"/>
    </row>
    <row r="3338" spans="1:1" s="432" customFormat="1" ht="12.2" hidden="1" customHeight="1">
      <c r="A3338" s="431"/>
    </row>
    <row r="3339" spans="1:1" s="432" customFormat="1" ht="12.2" hidden="1" customHeight="1">
      <c r="A3339" s="431"/>
    </row>
    <row r="3340" spans="1:1" s="432" customFormat="1" ht="12.2" hidden="1" customHeight="1">
      <c r="A3340" s="431"/>
    </row>
    <row r="3341" spans="1:1" s="432" customFormat="1" ht="12.2" hidden="1" customHeight="1">
      <c r="A3341" s="431"/>
    </row>
    <row r="3342" spans="1:1" s="432" customFormat="1" ht="12.2" hidden="1" customHeight="1">
      <c r="A3342" s="431"/>
    </row>
    <row r="3343" spans="1:1" s="432" customFormat="1" ht="12.2" hidden="1" customHeight="1">
      <c r="A3343" s="431"/>
    </row>
    <row r="3344" spans="1:1" s="432" customFormat="1" ht="12.2" hidden="1" customHeight="1">
      <c r="A3344" s="431"/>
    </row>
    <row r="3345" spans="1:1" s="432" customFormat="1" ht="12.2" hidden="1" customHeight="1">
      <c r="A3345" s="431"/>
    </row>
    <row r="3346" spans="1:1" s="432" customFormat="1" ht="12.2" hidden="1" customHeight="1">
      <c r="A3346" s="431"/>
    </row>
    <row r="3347" spans="1:1" s="432" customFormat="1" ht="12.2" hidden="1" customHeight="1">
      <c r="A3347" s="431"/>
    </row>
    <row r="3348" spans="1:1" s="432" customFormat="1" ht="12.2" hidden="1" customHeight="1">
      <c r="A3348" s="431"/>
    </row>
    <row r="3349" spans="1:1" s="432" customFormat="1" ht="12.2" hidden="1" customHeight="1">
      <c r="A3349" s="431"/>
    </row>
    <row r="3350" spans="1:1" s="432" customFormat="1" ht="12.2" hidden="1" customHeight="1">
      <c r="A3350" s="431"/>
    </row>
    <row r="3351" spans="1:1" s="432" customFormat="1" ht="12.2" hidden="1" customHeight="1">
      <c r="A3351" s="431"/>
    </row>
    <row r="3352" spans="1:1" s="432" customFormat="1" ht="12.2" hidden="1" customHeight="1">
      <c r="A3352" s="431"/>
    </row>
    <row r="3353" spans="1:1" s="432" customFormat="1" ht="12.2" hidden="1" customHeight="1">
      <c r="A3353" s="431"/>
    </row>
    <row r="3354" spans="1:1" s="432" customFormat="1" ht="12.2" hidden="1" customHeight="1">
      <c r="A3354" s="431"/>
    </row>
    <row r="3355" spans="1:1" s="432" customFormat="1" ht="12.2" hidden="1" customHeight="1">
      <c r="A3355" s="431"/>
    </row>
    <row r="3356" spans="1:1" s="432" customFormat="1" ht="12.2" hidden="1" customHeight="1">
      <c r="A3356" s="431"/>
    </row>
    <row r="3357" spans="1:1" s="432" customFormat="1" ht="12.2" hidden="1" customHeight="1">
      <c r="A3357" s="431"/>
    </row>
    <row r="3358" spans="1:1" s="432" customFormat="1" ht="12.2" hidden="1" customHeight="1">
      <c r="A3358" s="431"/>
    </row>
    <row r="3359" spans="1:1" s="432" customFormat="1" ht="12.2" hidden="1" customHeight="1">
      <c r="A3359" s="431"/>
    </row>
    <row r="3360" spans="1:1" s="432" customFormat="1" ht="12.2" hidden="1" customHeight="1">
      <c r="A3360" s="431"/>
    </row>
    <row r="3361" spans="1:1" s="432" customFormat="1" ht="12.2" hidden="1" customHeight="1">
      <c r="A3361" s="431"/>
    </row>
    <row r="3362" spans="1:1" s="432" customFormat="1" ht="12.2" hidden="1" customHeight="1">
      <c r="A3362" s="431"/>
    </row>
    <row r="3363" spans="1:1" s="432" customFormat="1" ht="12.2" hidden="1" customHeight="1">
      <c r="A3363" s="431"/>
    </row>
    <row r="3364" spans="1:1" s="432" customFormat="1" ht="12.2" hidden="1" customHeight="1">
      <c r="A3364" s="431"/>
    </row>
    <row r="3365" spans="1:1" s="432" customFormat="1" ht="12.2" hidden="1" customHeight="1">
      <c r="A3365" s="431"/>
    </row>
    <row r="3366" spans="1:1" s="432" customFormat="1" ht="12.2" hidden="1" customHeight="1">
      <c r="A3366" s="431"/>
    </row>
    <row r="3367" spans="1:1" s="432" customFormat="1" ht="12.2" hidden="1" customHeight="1">
      <c r="A3367" s="431"/>
    </row>
    <row r="3368" spans="1:1" s="432" customFormat="1" ht="12.2" hidden="1" customHeight="1">
      <c r="A3368" s="431"/>
    </row>
    <row r="3369" spans="1:1" s="432" customFormat="1" ht="12.2" hidden="1" customHeight="1">
      <c r="A3369" s="431"/>
    </row>
    <row r="3370" spans="1:1" s="432" customFormat="1" ht="12.2" hidden="1" customHeight="1">
      <c r="A3370" s="431"/>
    </row>
    <row r="3371" spans="1:1" s="432" customFormat="1" ht="12.2" hidden="1" customHeight="1">
      <c r="A3371" s="431"/>
    </row>
    <row r="3372" spans="1:1" s="432" customFormat="1" ht="12.2" hidden="1" customHeight="1">
      <c r="A3372" s="431"/>
    </row>
    <row r="3373" spans="1:1" s="432" customFormat="1" ht="12.2" hidden="1" customHeight="1">
      <c r="A3373" s="431"/>
    </row>
    <row r="3374" spans="1:1" s="432" customFormat="1" ht="12.2" hidden="1" customHeight="1">
      <c r="A3374" s="431"/>
    </row>
    <row r="3375" spans="1:1" s="432" customFormat="1" ht="12.2" hidden="1" customHeight="1">
      <c r="A3375" s="431"/>
    </row>
    <row r="3376" spans="1:1" s="432" customFormat="1" ht="12.2" hidden="1" customHeight="1">
      <c r="A3376" s="431"/>
    </row>
    <row r="3377" spans="1:1" s="432" customFormat="1" ht="12.2" hidden="1" customHeight="1">
      <c r="A3377" s="431"/>
    </row>
    <row r="3378" spans="1:1" s="432" customFormat="1" ht="12.2" hidden="1" customHeight="1">
      <c r="A3378" s="431"/>
    </row>
    <row r="3379" spans="1:1" s="432" customFormat="1" ht="12.2" hidden="1" customHeight="1">
      <c r="A3379" s="431"/>
    </row>
    <row r="3380" spans="1:1" s="432" customFormat="1" ht="12.2" hidden="1" customHeight="1">
      <c r="A3380" s="431"/>
    </row>
    <row r="3381" spans="1:1" s="432" customFormat="1" ht="12.2" hidden="1" customHeight="1">
      <c r="A3381" s="431"/>
    </row>
    <row r="3382" spans="1:1" s="432" customFormat="1" ht="12.2" hidden="1" customHeight="1">
      <c r="A3382" s="431"/>
    </row>
    <row r="3383" spans="1:1" s="432" customFormat="1" ht="12.2" hidden="1" customHeight="1">
      <c r="A3383" s="431"/>
    </row>
    <row r="3384" spans="1:1" s="432" customFormat="1" ht="12.2" hidden="1" customHeight="1">
      <c r="A3384" s="431"/>
    </row>
    <row r="3385" spans="1:1" s="432" customFormat="1" ht="12.2" hidden="1" customHeight="1">
      <c r="A3385" s="431"/>
    </row>
    <row r="3386" spans="1:1" s="432" customFormat="1" ht="12.2" hidden="1" customHeight="1">
      <c r="A3386" s="431"/>
    </row>
    <row r="3387" spans="1:1" s="432" customFormat="1" ht="12.2" hidden="1" customHeight="1">
      <c r="A3387" s="431"/>
    </row>
    <row r="3388" spans="1:1" s="432" customFormat="1" ht="12.2" hidden="1" customHeight="1">
      <c r="A3388" s="431"/>
    </row>
    <row r="3389" spans="1:1" s="432" customFormat="1" ht="12.2" hidden="1" customHeight="1">
      <c r="A3389" s="431"/>
    </row>
    <row r="3390" spans="1:1" s="432" customFormat="1" ht="12.2" hidden="1" customHeight="1">
      <c r="A3390" s="431"/>
    </row>
    <row r="3391" spans="1:1" s="432" customFormat="1" ht="12.2" hidden="1" customHeight="1">
      <c r="A3391" s="431"/>
    </row>
    <row r="3392" spans="1:1" s="432" customFormat="1" ht="12.2" hidden="1" customHeight="1">
      <c r="A3392" s="431"/>
    </row>
    <row r="3393" spans="1:1" s="432" customFormat="1" ht="12.2" hidden="1" customHeight="1">
      <c r="A3393" s="431"/>
    </row>
    <row r="3394" spans="1:1" s="432" customFormat="1" ht="12.2" hidden="1" customHeight="1">
      <c r="A3394" s="431"/>
    </row>
    <row r="3395" spans="1:1" s="432" customFormat="1" ht="12.2" hidden="1" customHeight="1">
      <c r="A3395" s="431"/>
    </row>
    <row r="3396" spans="1:1" s="432" customFormat="1" ht="12.2" hidden="1" customHeight="1">
      <c r="A3396" s="431"/>
    </row>
    <row r="3397" spans="1:1" s="432" customFormat="1" ht="12.2" hidden="1" customHeight="1">
      <c r="A3397" s="431"/>
    </row>
    <row r="3398" spans="1:1" s="432" customFormat="1" ht="12.2" hidden="1" customHeight="1">
      <c r="A3398" s="431"/>
    </row>
    <row r="3399" spans="1:1" s="432" customFormat="1" ht="12.2" hidden="1" customHeight="1">
      <c r="A3399" s="431"/>
    </row>
    <row r="3400" spans="1:1" s="432" customFormat="1" ht="12.2" hidden="1" customHeight="1">
      <c r="A3400" s="431"/>
    </row>
    <row r="3401" spans="1:1" s="432" customFormat="1" ht="12.2" hidden="1" customHeight="1">
      <c r="A3401" s="431"/>
    </row>
    <row r="3402" spans="1:1" s="432" customFormat="1" ht="12.2" hidden="1" customHeight="1">
      <c r="A3402" s="431"/>
    </row>
    <row r="3403" spans="1:1" s="432" customFormat="1" ht="12.2" hidden="1" customHeight="1">
      <c r="A3403" s="431"/>
    </row>
    <row r="3404" spans="1:1" s="432" customFormat="1" ht="12.2" hidden="1" customHeight="1">
      <c r="A3404" s="431"/>
    </row>
    <row r="3405" spans="1:1" s="432" customFormat="1" ht="12.2" hidden="1" customHeight="1">
      <c r="A3405" s="431"/>
    </row>
    <row r="3406" spans="1:1" s="432" customFormat="1" ht="12.2" hidden="1" customHeight="1">
      <c r="A3406" s="431"/>
    </row>
    <row r="3407" spans="1:1" s="432" customFormat="1" ht="12.2" hidden="1" customHeight="1">
      <c r="A3407" s="431"/>
    </row>
    <row r="3408" spans="1:1" s="432" customFormat="1" ht="12.2" hidden="1" customHeight="1">
      <c r="A3408" s="431"/>
    </row>
    <row r="3409" spans="1:1" s="432" customFormat="1" ht="12.2" hidden="1" customHeight="1">
      <c r="A3409" s="431"/>
    </row>
    <row r="3410" spans="1:1" s="432" customFormat="1" ht="12.2" hidden="1" customHeight="1">
      <c r="A3410" s="431"/>
    </row>
    <row r="3411" spans="1:1" s="432" customFormat="1" ht="12.2" hidden="1" customHeight="1">
      <c r="A3411" s="431"/>
    </row>
    <row r="3412" spans="1:1" s="432" customFormat="1" ht="12.2" hidden="1" customHeight="1">
      <c r="A3412" s="431"/>
    </row>
    <row r="3413" spans="1:1" s="432" customFormat="1" ht="12.2" hidden="1" customHeight="1">
      <c r="A3413" s="431"/>
    </row>
    <row r="3414" spans="1:1" s="432" customFormat="1" ht="12.2" hidden="1" customHeight="1">
      <c r="A3414" s="431"/>
    </row>
    <row r="3415" spans="1:1" s="432" customFormat="1" ht="12.2" hidden="1" customHeight="1">
      <c r="A3415" s="431"/>
    </row>
    <row r="3416" spans="1:1" s="432" customFormat="1" ht="12.2" hidden="1" customHeight="1">
      <c r="A3416" s="431"/>
    </row>
    <row r="3417" spans="1:1" s="432" customFormat="1" ht="12.2" hidden="1" customHeight="1">
      <c r="A3417" s="431"/>
    </row>
    <row r="3418" spans="1:1" s="432" customFormat="1" ht="12.2" hidden="1" customHeight="1">
      <c r="A3418" s="431"/>
    </row>
    <row r="3419" spans="1:1" s="432" customFormat="1" ht="12.2" hidden="1" customHeight="1">
      <c r="A3419" s="431"/>
    </row>
    <row r="3420" spans="1:1" s="432" customFormat="1" ht="12.2" hidden="1" customHeight="1">
      <c r="A3420" s="431"/>
    </row>
    <row r="3421" spans="1:1" s="432" customFormat="1" ht="12.2" hidden="1" customHeight="1">
      <c r="A3421" s="431"/>
    </row>
    <row r="3422" spans="1:1" s="432" customFormat="1" ht="12.2" hidden="1" customHeight="1">
      <c r="A3422" s="431"/>
    </row>
    <row r="3423" spans="1:1" s="432" customFormat="1" ht="12.2" hidden="1" customHeight="1">
      <c r="A3423" s="431"/>
    </row>
    <row r="3424" spans="1:1" s="432" customFormat="1" ht="12.2" hidden="1" customHeight="1">
      <c r="A3424" s="431"/>
    </row>
    <row r="3425" spans="1:1" s="432" customFormat="1" ht="12.2" hidden="1" customHeight="1">
      <c r="A3425" s="431"/>
    </row>
    <row r="3426" spans="1:1" s="432" customFormat="1" ht="12.2" hidden="1" customHeight="1">
      <c r="A3426" s="431"/>
    </row>
    <row r="3427" spans="1:1" s="432" customFormat="1" ht="12.2" hidden="1" customHeight="1">
      <c r="A3427" s="431"/>
    </row>
    <row r="3428" spans="1:1" s="432" customFormat="1" ht="12.2" hidden="1" customHeight="1">
      <c r="A3428" s="431"/>
    </row>
    <row r="3429" spans="1:1" s="432" customFormat="1" ht="12.2" hidden="1" customHeight="1">
      <c r="A3429" s="431"/>
    </row>
    <row r="3430" spans="1:1" s="432" customFormat="1" ht="12.2" hidden="1" customHeight="1">
      <c r="A3430" s="431"/>
    </row>
    <row r="3431" spans="1:1" s="432" customFormat="1" ht="12.2" hidden="1" customHeight="1">
      <c r="A3431" s="431"/>
    </row>
    <row r="3432" spans="1:1" s="432" customFormat="1" ht="12.2" hidden="1" customHeight="1">
      <c r="A3432" s="431"/>
    </row>
    <row r="3433" spans="1:1" s="432" customFormat="1" ht="12.2" hidden="1" customHeight="1">
      <c r="A3433" s="431"/>
    </row>
    <row r="3434" spans="1:1" s="432" customFormat="1" ht="12.2" hidden="1" customHeight="1">
      <c r="A3434" s="431"/>
    </row>
    <row r="3435" spans="1:1" s="432" customFormat="1" ht="12.2" hidden="1" customHeight="1">
      <c r="A3435" s="431"/>
    </row>
    <row r="3436" spans="1:1" s="432" customFormat="1" ht="12.2" hidden="1" customHeight="1">
      <c r="A3436" s="431"/>
    </row>
    <row r="3437" spans="1:1" s="432" customFormat="1" ht="12.2" hidden="1" customHeight="1">
      <c r="A3437" s="431"/>
    </row>
    <row r="3438" spans="1:1" s="432" customFormat="1" ht="12.2" hidden="1" customHeight="1">
      <c r="A3438" s="431"/>
    </row>
    <row r="3439" spans="1:1" s="432" customFormat="1" ht="12.2" hidden="1" customHeight="1">
      <c r="A3439" s="431"/>
    </row>
    <row r="3440" spans="1:1" s="432" customFormat="1" ht="12.2" hidden="1" customHeight="1">
      <c r="A3440" s="431"/>
    </row>
    <row r="3441" spans="1:1" s="432" customFormat="1" ht="12.2" hidden="1" customHeight="1">
      <c r="A3441" s="431"/>
    </row>
    <row r="3442" spans="1:1" s="432" customFormat="1" ht="12.2" hidden="1" customHeight="1">
      <c r="A3442" s="431"/>
    </row>
    <row r="3443" spans="1:1" s="432" customFormat="1" ht="12.2" hidden="1" customHeight="1">
      <c r="A3443" s="431"/>
    </row>
    <row r="3444" spans="1:1" s="432" customFormat="1" ht="12.2" hidden="1" customHeight="1">
      <c r="A3444" s="431"/>
    </row>
    <row r="3445" spans="1:1" s="432" customFormat="1" ht="12.2" hidden="1" customHeight="1">
      <c r="A3445" s="431"/>
    </row>
    <row r="3446" spans="1:1" s="432" customFormat="1" ht="12.2" hidden="1" customHeight="1">
      <c r="A3446" s="431"/>
    </row>
    <row r="3447" spans="1:1" s="432" customFormat="1" ht="12.2" hidden="1" customHeight="1">
      <c r="A3447" s="431"/>
    </row>
    <row r="3448" spans="1:1" s="432" customFormat="1" ht="12.2" hidden="1" customHeight="1">
      <c r="A3448" s="431"/>
    </row>
    <row r="3449" spans="1:1" s="432" customFormat="1" ht="12.2" hidden="1" customHeight="1">
      <c r="A3449" s="431"/>
    </row>
    <row r="3450" spans="1:1" s="432" customFormat="1" ht="12.2" hidden="1" customHeight="1">
      <c r="A3450" s="431"/>
    </row>
    <row r="3451" spans="1:1" s="432" customFormat="1" ht="12.2" hidden="1" customHeight="1">
      <c r="A3451" s="431"/>
    </row>
    <row r="3452" spans="1:1" s="432" customFormat="1" ht="12.2" hidden="1" customHeight="1">
      <c r="A3452" s="431"/>
    </row>
    <row r="3453" spans="1:1" s="432" customFormat="1" ht="12.2" hidden="1" customHeight="1">
      <c r="A3453" s="431"/>
    </row>
    <row r="3454" spans="1:1" s="432" customFormat="1" ht="12.2" hidden="1" customHeight="1">
      <c r="A3454" s="431"/>
    </row>
    <row r="3455" spans="1:1" s="432" customFormat="1" ht="12.2" hidden="1" customHeight="1">
      <c r="A3455" s="431"/>
    </row>
    <row r="3456" spans="1:1" s="432" customFormat="1" ht="12.2" hidden="1" customHeight="1">
      <c r="A3456" s="431"/>
    </row>
    <row r="3457" spans="1:1" s="432" customFormat="1" ht="12.2" hidden="1" customHeight="1">
      <c r="A3457" s="431"/>
    </row>
    <row r="3458" spans="1:1" s="432" customFormat="1" ht="12.2" hidden="1" customHeight="1">
      <c r="A3458" s="431"/>
    </row>
    <row r="3459" spans="1:1" s="432" customFormat="1" ht="12.2" hidden="1" customHeight="1">
      <c r="A3459" s="431"/>
    </row>
    <row r="3460" spans="1:1" s="432" customFormat="1" ht="12.2" hidden="1" customHeight="1">
      <c r="A3460" s="431"/>
    </row>
    <row r="3461" spans="1:1" s="432" customFormat="1" ht="12.2" hidden="1" customHeight="1">
      <c r="A3461" s="431"/>
    </row>
    <row r="3462" spans="1:1" s="432" customFormat="1" ht="12.2" hidden="1" customHeight="1">
      <c r="A3462" s="431"/>
    </row>
    <row r="3463" spans="1:1" s="432" customFormat="1" ht="12.2" hidden="1" customHeight="1">
      <c r="A3463" s="431"/>
    </row>
    <row r="3464" spans="1:1" s="432" customFormat="1" ht="12.2" hidden="1" customHeight="1">
      <c r="A3464" s="431"/>
    </row>
    <row r="3465" spans="1:1" s="432" customFormat="1" ht="12.2" hidden="1" customHeight="1">
      <c r="A3465" s="431"/>
    </row>
    <row r="3466" spans="1:1" s="432" customFormat="1" ht="12.2" hidden="1" customHeight="1">
      <c r="A3466" s="431"/>
    </row>
    <row r="3467" spans="1:1" s="432" customFormat="1" ht="12.2" hidden="1" customHeight="1">
      <c r="A3467" s="431"/>
    </row>
    <row r="3468" spans="1:1" s="432" customFormat="1" ht="12.2" hidden="1" customHeight="1">
      <c r="A3468" s="431"/>
    </row>
    <row r="3469" spans="1:1" s="432" customFormat="1" ht="12.2" hidden="1" customHeight="1">
      <c r="A3469" s="431"/>
    </row>
    <row r="3470" spans="1:1" s="432" customFormat="1" ht="12.2" hidden="1" customHeight="1">
      <c r="A3470" s="431"/>
    </row>
    <row r="3471" spans="1:1" s="432" customFormat="1" ht="12.2" hidden="1" customHeight="1">
      <c r="A3471" s="431"/>
    </row>
    <row r="3472" spans="1:1" s="432" customFormat="1" ht="12.2" hidden="1" customHeight="1">
      <c r="A3472" s="431"/>
    </row>
    <row r="3473" spans="1:1" s="432" customFormat="1" ht="12.2" hidden="1" customHeight="1">
      <c r="A3473" s="431"/>
    </row>
    <row r="3474" spans="1:1" s="432" customFormat="1" ht="12.2" hidden="1" customHeight="1">
      <c r="A3474" s="431"/>
    </row>
    <row r="3475" spans="1:1" s="432" customFormat="1" ht="12.2" hidden="1" customHeight="1">
      <c r="A3475" s="431"/>
    </row>
    <row r="3476" spans="1:1" s="432" customFormat="1" ht="12.2" hidden="1" customHeight="1">
      <c r="A3476" s="431"/>
    </row>
    <row r="3477" spans="1:1" s="432" customFormat="1" ht="12.2" hidden="1" customHeight="1">
      <c r="A3477" s="431"/>
    </row>
    <row r="3478" spans="1:1" s="432" customFormat="1" ht="12.2" hidden="1" customHeight="1">
      <c r="A3478" s="431"/>
    </row>
    <row r="3479" spans="1:1" s="432" customFormat="1" ht="12.2" hidden="1" customHeight="1">
      <c r="A3479" s="431"/>
    </row>
    <row r="3480" spans="1:1" s="432" customFormat="1" ht="12.2" hidden="1" customHeight="1">
      <c r="A3480" s="431"/>
    </row>
    <row r="3481" spans="1:1" s="432" customFormat="1" ht="12.2" hidden="1" customHeight="1">
      <c r="A3481" s="431"/>
    </row>
    <row r="3482" spans="1:1" s="432" customFormat="1" ht="12.2" hidden="1" customHeight="1">
      <c r="A3482" s="431"/>
    </row>
    <row r="3483" spans="1:1" s="432" customFormat="1" ht="12.2" hidden="1" customHeight="1">
      <c r="A3483" s="431"/>
    </row>
    <row r="3484" spans="1:1" s="432" customFormat="1" ht="12.2" hidden="1" customHeight="1">
      <c r="A3484" s="431"/>
    </row>
    <row r="3485" spans="1:1" s="432" customFormat="1" ht="12.2" hidden="1" customHeight="1">
      <c r="A3485" s="431"/>
    </row>
    <row r="3486" spans="1:1" s="432" customFormat="1" ht="12.2" hidden="1" customHeight="1">
      <c r="A3486" s="431"/>
    </row>
    <row r="3487" spans="1:1" s="432" customFormat="1" ht="12.2" hidden="1" customHeight="1">
      <c r="A3487" s="431"/>
    </row>
    <row r="3488" spans="1:1" s="432" customFormat="1" ht="12.2" hidden="1" customHeight="1">
      <c r="A3488" s="431"/>
    </row>
    <row r="3489" spans="1:1" s="432" customFormat="1" ht="12.2" hidden="1" customHeight="1">
      <c r="A3489" s="431"/>
    </row>
    <row r="3490" spans="1:1" s="432" customFormat="1" ht="12.2" hidden="1" customHeight="1">
      <c r="A3490" s="431"/>
    </row>
    <row r="3491" spans="1:1" s="432" customFormat="1" ht="12.2" hidden="1" customHeight="1">
      <c r="A3491" s="431"/>
    </row>
    <row r="3492" spans="1:1" s="432" customFormat="1" ht="12.2" hidden="1" customHeight="1">
      <c r="A3492" s="431"/>
    </row>
    <row r="3493" spans="1:1" s="432" customFormat="1" ht="12.2" hidden="1" customHeight="1">
      <c r="A3493" s="431"/>
    </row>
    <row r="3494" spans="1:1" s="432" customFormat="1" ht="12.2" hidden="1" customHeight="1">
      <c r="A3494" s="431"/>
    </row>
    <row r="3495" spans="1:1" s="432" customFormat="1" ht="12.2" hidden="1" customHeight="1">
      <c r="A3495" s="431"/>
    </row>
    <row r="3496" spans="1:1" s="432" customFormat="1" ht="12.2" hidden="1" customHeight="1">
      <c r="A3496" s="431"/>
    </row>
    <row r="3497" spans="1:1" s="432" customFormat="1" ht="12.2" hidden="1" customHeight="1">
      <c r="A3497" s="431"/>
    </row>
    <row r="3498" spans="1:1" s="432" customFormat="1" ht="12.2" hidden="1" customHeight="1">
      <c r="A3498" s="431"/>
    </row>
    <row r="3499" spans="1:1" s="432" customFormat="1" ht="12.2" hidden="1" customHeight="1">
      <c r="A3499" s="431"/>
    </row>
    <row r="3500" spans="1:1" s="432" customFormat="1" ht="12.2" hidden="1" customHeight="1">
      <c r="A3500" s="431"/>
    </row>
    <row r="3501" spans="1:1" s="432" customFormat="1" ht="12.2" hidden="1" customHeight="1">
      <c r="A3501" s="431"/>
    </row>
    <row r="3502" spans="1:1" s="432" customFormat="1" ht="12.2" hidden="1" customHeight="1">
      <c r="A3502" s="431"/>
    </row>
    <row r="3503" spans="1:1" s="432" customFormat="1" ht="12.2" hidden="1" customHeight="1">
      <c r="A3503" s="431"/>
    </row>
    <row r="3504" spans="1:1" s="432" customFormat="1" ht="12.2" hidden="1" customHeight="1">
      <c r="A3504" s="431"/>
    </row>
    <row r="3505" spans="1:1" s="432" customFormat="1" ht="12.2" hidden="1" customHeight="1">
      <c r="A3505" s="431"/>
    </row>
    <row r="3506" spans="1:1" s="432" customFormat="1" ht="12.2" hidden="1" customHeight="1">
      <c r="A3506" s="431"/>
    </row>
    <row r="3507" spans="1:1" s="432" customFormat="1" ht="12.2" hidden="1" customHeight="1">
      <c r="A3507" s="431"/>
    </row>
    <row r="3508" spans="1:1" s="432" customFormat="1" ht="12.2" hidden="1" customHeight="1">
      <c r="A3508" s="431"/>
    </row>
    <row r="3509" spans="1:1" s="432" customFormat="1" ht="12.2" hidden="1" customHeight="1">
      <c r="A3509" s="431"/>
    </row>
    <row r="3510" spans="1:1" s="432" customFormat="1" ht="12.2" hidden="1" customHeight="1">
      <c r="A3510" s="431"/>
    </row>
    <row r="3511" spans="1:1" s="432" customFormat="1" ht="12.2" hidden="1" customHeight="1">
      <c r="A3511" s="431"/>
    </row>
    <row r="3512" spans="1:1" s="432" customFormat="1" ht="12.2" hidden="1" customHeight="1">
      <c r="A3512" s="431"/>
    </row>
    <row r="3513" spans="1:1" s="432" customFormat="1" ht="12.2" hidden="1" customHeight="1">
      <c r="A3513" s="431"/>
    </row>
    <row r="3514" spans="1:1" s="432" customFormat="1" ht="12.2" hidden="1" customHeight="1">
      <c r="A3514" s="431"/>
    </row>
    <row r="3515" spans="1:1" s="432" customFormat="1" ht="12.2" hidden="1" customHeight="1">
      <c r="A3515" s="431"/>
    </row>
    <row r="3516" spans="1:1" s="432" customFormat="1" ht="12.2" hidden="1" customHeight="1">
      <c r="A3516" s="431"/>
    </row>
    <row r="3517" spans="1:1" s="432" customFormat="1" ht="12.2" hidden="1" customHeight="1">
      <c r="A3517" s="431"/>
    </row>
    <row r="3518" spans="1:1" s="432" customFormat="1" ht="12.2" hidden="1" customHeight="1">
      <c r="A3518" s="431"/>
    </row>
    <row r="3519" spans="1:1" s="432" customFormat="1" ht="12.2" hidden="1" customHeight="1">
      <c r="A3519" s="431"/>
    </row>
    <row r="3520" spans="1:1" s="432" customFormat="1" ht="12.2" hidden="1" customHeight="1">
      <c r="A3520" s="431"/>
    </row>
    <row r="3521" spans="1:1" s="432" customFormat="1" ht="12.2" hidden="1" customHeight="1">
      <c r="A3521" s="431"/>
    </row>
    <row r="3522" spans="1:1" s="432" customFormat="1" ht="12.2" hidden="1" customHeight="1">
      <c r="A3522" s="431"/>
    </row>
    <row r="3523" spans="1:1" s="432" customFormat="1" ht="12.2" hidden="1" customHeight="1">
      <c r="A3523" s="431"/>
    </row>
    <row r="3524" spans="1:1" s="432" customFormat="1" ht="12.2" hidden="1" customHeight="1">
      <c r="A3524" s="431"/>
    </row>
    <row r="3525" spans="1:1" s="432" customFormat="1" ht="12.2" hidden="1" customHeight="1">
      <c r="A3525" s="431"/>
    </row>
    <row r="3526" spans="1:1" s="432" customFormat="1" ht="12.2" hidden="1" customHeight="1">
      <c r="A3526" s="431"/>
    </row>
    <row r="3527" spans="1:1" s="432" customFormat="1" ht="12.2" hidden="1" customHeight="1">
      <c r="A3527" s="431"/>
    </row>
    <row r="3528" spans="1:1" s="432" customFormat="1" ht="12.2" hidden="1" customHeight="1">
      <c r="A3528" s="431"/>
    </row>
    <row r="3529" spans="1:1" s="432" customFormat="1" ht="12.2" hidden="1" customHeight="1">
      <c r="A3529" s="431"/>
    </row>
    <row r="3530" spans="1:1" s="432" customFormat="1" ht="12.2" hidden="1" customHeight="1">
      <c r="A3530" s="431"/>
    </row>
    <row r="3531" spans="1:1" s="432" customFormat="1" ht="12.2" hidden="1" customHeight="1">
      <c r="A3531" s="431"/>
    </row>
    <row r="3532" spans="1:1" s="432" customFormat="1" ht="12.2" hidden="1" customHeight="1">
      <c r="A3532" s="431"/>
    </row>
    <row r="3533" spans="1:1" s="432" customFormat="1" ht="12.2" hidden="1" customHeight="1">
      <c r="A3533" s="431"/>
    </row>
    <row r="3534" spans="1:1" s="432" customFormat="1" ht="12.2" hidden="1" customHeight="1">
      <c r="A3534" s="431"/>
    </row>
    <row r="3535" spans="1:1" s="432" customFormat="1" ht="12.2" hidden="1" customHeight="1">
      <c r="A3535" s="431"/>
    </row>
    <row r="3536" spans="1:1" s="432" customFormat="1" ht="12.2" hidden="1" customHeight="1">
      <c r="A3536" s="431"/>
    </row>
    <row r="3537" spans="1:1" s="432" customFormat="1" ht="12.2" hidden="1" customHeight="1">
      <c r="A3537" s="431"/>
    </row>
    <row r="3538" spans="1:1" s="432" customFormat="1" ht="12.2" hidden="1" customHeight="1">
      <c r="A3538" s="431"/>
    </row>
    <row r="3539" spans="1:1" s="432" customFormat="1" ht="12.2" hidden="1" customHeight="1">
      <c r="A3539" s="431"/>
    </row>
    <row r="3540" spans="1:1" s="432" customFormat="1" ht="12.2" hidden="1" customHeight="1">
      <c r="A3540" s="431"/>
    </row>
    <row r="3541" spans="1:1" s="432" customFormat="1" ht="12.2" hidden="1" customHeight="1">
      <c r="A3541" s="431"/>
    </row>
    <row r="3542" spans="1:1" s="432" customFormat="1" ht="12.2" hidden="1" customHeight="1">
      <c r="A3542" s="431"/>
    </row>
    <row r="3543" spans="1:1" s="432" customFormat="1" ht="12.2" hidden="1" customHeight="1">
      <c r="A3543" s="431"/>
    </row>
    <row r="3544" spans="1:1" s="432" customFormat="1" ht="12.2" hidden="1" customHeight="1">
      <c r="A3544" s="431"/>
    </row>
    <row r="3545" spans="1:1" s="432" customFormat="1" ht="12.2" hidden="1" customHeight="1">
      <c r="A3545" s="431"/>
    </row>
    <row r="3546" spans="1:1" s="432" customFormat="1" ht="12.2" hidden="1" customHeight="1">
      <c r="A3546" s="431"/>
    </row>
    <row r="3547" spans="1:1" s="432" customFormat="1" ht="12.2" hidden="1" customHeight="1">
      <c r="A3547" s="431"/>
    </row>
    <row r="3548" spans="1:1" s="432" customFormat="1" ht="12.2" hidden="1" customHeight="1">
      <c r="A3548" s="431"/>
    </row>
    <row r="3549" spans="1:1" s="432" customFormat="1" ht="12.2" hidden="1" customHeight="1">
      <c r="A3549" s="431"/>
    </row>
    <row r="3550" spans="1:1" s="432" customFormat="1" ht="12.2" hidden="1" customHeight="1">
      <c r="A3550" s="431"/>
    </row>
    <row r="3551" spans="1:1" s="432" customFormat="1" ht="12.2" hidden="1" customHeight="1">
      <c r="A3551" s="431"/>
    </row>
    <row r="3552" spans="1:1" s="432" customFormat="1" ht="12.2" hidden="1" customHeight="1">
      <c r="A3552" s="431"/>
    </row>
    <row r="3553" spans="1:1" s="432" customFormat="1" ht="12.2" hidden="1" customHeight="1">
      <c r="A3553" s="431"/>
    </row>
    <row r="3554" spans="1:1" s="432" customFormat="1" ht="12.2" hidden="1" customHeight="1">
      <c r="A3554" s="431"/>
    </row>
    <row r="3555" spans="1:1" s="432" customFormat="1" ht="12.2" hidden="1" customHeight="1">
      <c r="A3555" s="431"/>
    </row>
    <row r="3556" spans="1:1" s="432" customFormat="1" ht="12.2" hidden="1" customHeight="1">
      <c r="A3556" s="431"/>
    </row>
    <row r="3557" spans="1:1" s="432" customFormat="1" ht="12.2" hidden="1" customHeight="1">
      <c r="A3557" s="431"/>
    </row>
    <row r="3558" spans="1:1" s="432" customFormat="1" ht="12.2" hidden="1" customHeight="1">
      <c r="A3558" s="431"/>
    </row>
    <row r="3559" spans="1:1" s="432" customFormat="1" ht="12.2" hidden="1" customHeight="1">
      <c r="A3559" s="431"/>
    </row>
    <row r="3560" spans="1:1" s="432" customFormat="1" ht="12.2" hidden="1" customHeight="1">
      <c r="A3560" s="431"/>
    </row>
    <row r="3561" spans="1:1" s="432" customFormat="1" ht="12.2" hidden="1" customHeight="1">
      <c r="A3561" s="431"/>
    </row>
    <row r="3562" spans="1:1" s="432" customFormat="1" ht="12.2" hidden="1" customHeight="1">
      <c r="A3562" s="431"/>
    </row>
    <row r="3563" spans="1:1" s="432" customFormat="1" ht="12.2" hidden="1" customHeight="1">
      <c r="A3563" s="431"/>
    </row>
    <row r="3564" spans="1:1" s="432" customFormat="1" ht="12.2" hidden="1" customHeight="1">
      <c r="A3564" s="431"/>
    </row>
    <row r="3565" spans="1:1" s="432" customFormat="1" ht="12.2" hidden="1" customHeight="1">
      <c r="A3565" s="431"/>
    </row>
    <row r="3566" spans="1:1" s="432" customFormat="1" ht="12.2" hidden="1" customHeight="1">
      <c r="A3566" s="431"/>
    </row>
    <row r="3567" spans="1:1" s="432" customFormat="1" ht="12.2" hidden="1" customHeight="1">
      <c r="A3567" s="431"/>
    </row>
    <row r="3568" spans="1:1" s="432" customFormat="1" ht="12.2" hidden="1" customHeight="1">
      <c r="A3568" s="431"/>
    </row>
    <row r="3569" spans="1:1" s="432" customFormat="1" ht="12.2" hidden="1" customHeight="1">
      <c r="A3569" s="431"/>
    </row>
    <row r="3570" spans="1:1" s="432" customFormat="1" ht="12.2" hidden="1" customHeight="1">
      <c r="A3570" s="431"/>
    </row>
    <row r="3571" spans="1:1" s="432" customFormat="1" ht="12.2" hidden="1" customHeight="1">
      <c r="A3571" s="431"/>
    </row>
    <row r="3572" spans="1:1" s="432" customFormat="1" ht="12.2" hidden="1" customHeight="1">
      <c r="A3572" s="431"/>
    </row>
    <row r="3573" spans="1:1" s="432" customFormat="1" ht="12.2" hidden="1" customHeight="1">
      <c r="A3573" s="431"/>
    </row>
    <row r="3574" spans="1:1" s="432" customFormat="1" ht="12.2" hidden="1" customHeight="1">
      <c r="A3574" s="431"/>
    </row>
    <row r="3575" spans="1:1" s="432" customFormat="1" ht="12.2" hidden="1" customHeight="1">
      <c r="A3575" s="431"/>
    </row>
    <row r="3576" spans="1:1" s="432" customFormat="1" ht="12.2" hidden="1" customHeight="1">
      <c r="A3576" s="431"/>
    </row>
    <row r="3577" spans="1:1" s="432" customFormat="1" ht="12.2" hidden="1" customHeight="1">
      <c r="A3577" s="431"/>
    </row>
    <row r="3578" spans="1:1" s="432" customFormat="1" ht="12.2" hidden="1" customHeight="1">
      <c r="A3578" s="431"/>
    </row>
    <row r="3579" spans="1:1" s="432" customFormat="1" ht="12.2" hidden="1" customHeight="1">
      <c r="A3579" s="431"/>
    </row>
    <row r="3580" spans="1:1" s="432" customFormat="1" ht="12.2" hidden="1" customHeight="1">
      <c r="A3580" s="431"/>
    </row>
    <row r="3581" spans="1:1" s="432" customFormat="1" ht="12.2" hidden="1" customHeight="1">
      <c r="A3581" s="431"/>
    </row>
    <row r="3582" spans="1:1" s="432" customFormat="1" ht="12.2" hidden="1" customHeight="1">
      <c r="A3582" s="431"/>
    </row>
    <row r="3583" spans="1:1" s="432" customFormat="1" ht="12.2" hidden="1" customHeight="1">
      <c r="A3583" s="431"/>
    </row>
    <row r="3584" spans="1:1" s="432" customFormat="1" ht="12.2" hidden="1" customHeight="1">
      <c r="A3584" s="431"/>
    </row>
    <row r="3585" spans="1:1" s="432" customFormat="1" ht="12.2" hidden="1" customHeight="1">
      <c r="A3585" s="431"/>
    </row>
    <row r="3586" spans="1:1" s="432" customFormat="1" ht="12.2" hidden="1" customHeight="1">
      <c r="A3586" s="431"/>
    </row>
    <row r="3587" spans="1:1" s="432" customFormat="1" ht="12.2" hidden="1" customHeight="1">
      <c r="A3587" s="431"/>
    </row>
    <row r="3588" spans="1:1" s="432" customFormat="1" ht="12.2" hidden="1" customHeight="1">
      <c r="A3588" s="431"/>
    </row>
    <row r="3589" spans="1:1" s="432" customFormat="1" ht="12.2" hidden="1" customHeight="1">
      <c r="A3589" s="431"/>
    </row>
    <row r="3590" spans="1:1" s="432" customFormat="1" ht="12.2" hidden="1" customHeight="1">
      <c r="A3590" s="431"/>
    </row>
    <row r="3591" spans="1:1" s="432" customFormat="1" ht="12.2" hidden="1" customHeight="1">
      <c r="A3591" s="431"/>
    </row>
    <row r="3592" spans="1:1" s="432" customFormat="1" ht="12.2" hidden="1" customHeight="1">
      <c r="A3592" s="431"/>
    </row>
    <row r="3593" spans="1:1" s="432" customFormat="1" ht="12.2" hidden="1" customHeight="1">
      <c r="A3593" s="431"/>
    </row>
    <row r="3594" spans="1:1" s="432" customFormat="1" ht="12.2" hidden="1" customHeight="1">
      <c r="A3594" s="431"/>
    </row>
    <row r="3595" spans="1:1" s="432" customFormat="1" ht="12.2" hidden="1" customHeight="1">
      <c r="A3595" s="431"/>
    </row>
    <row r="3596" spans="1:1" s="432" customFormat="1" ht="12.2" hidden="1" customHeight="1">
      <c r="A3596" s="431"/>
    </row>
    <row r="3597" spans="1:1" s="432" customFormat="1" ht="12.2" hidden="1" customHeight="1">
      <c r="A3597" s="431"/>
    </row>
    <row r="3598" spans="1:1" s="432" customFormat="1" ht="12.2" hidden="1" customHeight="1">
      <c r="A3598" s="431"/>
    </row>
    <row r="3599" spans="1:1" s="432" customFormat="1" ht="12.2" hidden="1" customHeight="1">
      <c r="A3599" s="431"/>
    </row>
    <row r="3600" spans="1:1" s="432" customFormat="1" ht="12.2" hidden="1" customHeight="1">
      <c r="A3600" s="431"/>
    </row>
    <row r="3601" spans="1:1" s="432" customFormat="1" ht="12.2" hidden="1" customHeight="1">
      <c r="A3601" s="431"/>
    </row>
    <row r="3602" spans="1:1" s="432" customFormat="1" ht="12.2" hidden="1" customHeight="1">
      <c r="A3602" s="431"/>
    </row>
    <row r="3603" spans="1:1" s="432" customFormat="1" ht="12.2" hidden="1" customHeight="1">
      <c r="A3603" s="431"/>
    </row>
    <row r="3604" spans="1:1" s="432" customFormat="1" ht="12.2" hidden="1" customHeight="1">
      <c r="A3604" s="431"/>
    </row>
    <row r="3605" spans="1:1" s="432" customFormat="1" ht="12.2" hidden="1" customHeight="1">
      <c r="A3605" s="431"/>
    </row>
    <row r="3606" spans="1:1" s="432" customFormat="1" ht="12.2" hidden="1" customHeight="1">
      <c r="A3606" s="431"/>
    </row>
    <row r="3607" spans="1:1" s="432" customFormat="1" ht="12.2" hidden="1" customHeight="1">
      <c r="A3607" s="431"/>
    </row>
    <row r="3608" spans="1:1" s="432" customFormat="1" ht="12.2" hidden="1" customHeight="1">
      <c r="A3608" s="431"/>
    </row>
    <row r="3609" spans="1:1" s="432" customFormat="1" ht="12.2" hidden="1" customHeight="1">
      <c r="A3609" s="431"/>
    </row>
    <row r="3610" spans="1:1" s="432" customFormat="1" ht="12.2" hidden="1" customHeight="1">
      <c r="A3610" s="431"/>
    </row>
    <row r="3611" spans="1:1" s="432" customFormat="1" ht="12.2" hidden="1" customHeight="1">
      <c r="A3611" s="431"/>
    </row>
    <row r="3612" spans="1:1" s="432" customFormat="1" ht="12.2" hidden="1" customHeight="1">
      <c r="A3612" s="431"/>
    </row>
    <row r="3613" spans="1:1" s="432" customFormat="1" ht="12.2" hidden="1" customHeight="1">
      <c r="A3613" s="431"/>
    </row>
    <row r="3614" spans="1:1" s="432" customFormat="1" ht="12.2" hidden="1" customHeight="1">
      <c r="A3614" s="431"/>
    </row>
    <row r="3615" spans="1:1" s="432" customFormat="1" ht="12.2" hidden="1" customHeight="1">
      <c r="A3615" s="431"/>
    </row>
    <row r="3616" spans="1:1" s="432" customFormat="1" ht="12.2" hidden="1" customHeight="1">
      <c r="A3616" s="431"/>
    </row>
    <row r="3617" spans="1:1" s="432" customFormat="1" ht="12.2" hidden="1" customHeight="1">
      <c r="A3617" s="431"/>
    </row>
    <row r="3618" spans="1:1" s="432" customFormat="1" ht="12.2" hidden="1" customHeight="1">
      <c r="A3618" s="431"/>
    </row>
    <row r="3619" spans="1:1" s="432" customFormat="1" ht="12.2" hidden="1" customHeight="1">
      <c r="A3619" s="431"/>
    </row>
    <row r="3620" spans="1:1" s="432" customFormat="1" ht="12.2" hidden="1" customHeight="1">
      <c r="A3620" s="431"/>
    </row>
    <row r="3621" spans="1:1" s="432" customFormat="1" ht="12.2" hidden="1" customHeight="1">
      <c r="A3621" s="431"/>
    </row>
    <row r="3622" spans="1:1" s="432" customFormat="1" ht="12.2" hidden="1" customHeight="1">
      <c r="A3622" s="431"/>
    </row>
    <row r="3623" spans="1:1" s="432" customFormat="1" ht="12.2" hidden="1" customHeight="1">
      <c r="A3623" s="431"/>
    </row>
    <row r="3624" spans="1:1" s="432" customFormat="1" ht="12.2" hidden="1" customHeight="1">
      <c r="A3624" s="431"/>
    </row>
    <row r="3625" spans="1:1" s="432" customFormat="1" ht="12.2" hidden="1" customHeight="1">
      <c r="A3625" s="431"/>
    </row>
    <row r="3626" spans="1:1" s="432" customFormat="1" ht="12.2" hidden="1" customHeight="1">
      <c r="A3626" s="431"/>
    </row>
    <row r="3627" spans="1:1" s="432" customFormat="1" ht="12.2" hidden="1" customHeight="1">
      <c r="A3627" s="431"/>
    </row>
    <row r="3628" spans="1:1" s="432" customFormat="1" ht="12.2" hidden="1" customHeight="1">
      <c r="A3628" s="431"/>
    </row>
    <row r="3629" spans="1:1" s="432" customFormat="1" ht="12.2" hidden="1" customHeight="1">
      <c r="A3629" s="431"/>
    </row>
    <row r="3630" spans="1:1" s="432" customFormat="1" ht="12.2" hidden="1" customHeight="1">
      <c r="A3630" s="431"/>
    </row>
    <row r="3631" spans="1:1" s="432" customFormat="1" ht="12.2" hidden="1" customHeight="1">
      <c r="A3631" s="431"/>
    </row>
    <row r="3632" spans="1:1" s="432" customFormat="1" ht="12.2" hidden="1" customHeight="1">
      <c r="A3632" s="431"/>
    </row>
    <row r="3633" spans="1:1" s="432" customFormat="1" ht="12.2" hidden="1" customHeight="1">
      <c r="A3633" s="431"/>
    </row>
    <row r="3634" spans="1:1" s="432" customFormat="1" ht="12.2" hidden="1" customHeight="1">
      <c r="A3634" s="431"/>
    </row>
    <row r="3635" spans="1:1" s="432" customFormat="1" ht="12.2" hidden="1" customHeight="1">
      <c r="A3635" s="431"/>
    </row>
    <row r="3636" spans="1:1" s="432" customFormat="1" ht="12.2" hidden="1" customHeight="1">
      <c r="A3636" s="431"/>
    </row>
    <row r="3637" spans="1:1" s="432" customFormat="1" ht="12.2" hidden="1" customHeight="1">
      <c r="A3637" s="431"/>
    </row>
    <row r="3638" spans="1:1" s="432" customFormat="1" ht="12.2" hidden="1" customHeight="1">
      <c r="A3638" s="431"/>
    </row>
    <row r="3639" spans="1:1" s="432" customFormat="1" ht="12.2" hidden="1" customHeight="1">
      <c r="A3639" s="431"/>
    </row>
    <row r="3640" spans="1:1" s="432" customFormat="1" ht="12.2" hidden="1" customHeight="1">
      <c r="A3640" s="431"/>
    </row>
    <row r="3641" spans="1:1" s="432" customFormat="1" ht="12.2" hidden="1" customHeight="1">
      <c r="A3641" s="431"/>
    </row>
    <row r="3642" spans="1:1" s="432" customFormat="1" ht="12.2" hidden="1" customHeight="1">
      <c r="A3642" s="431"/>
    </row>
    <row r="3643" spans="1:1" s="432" customFormat="1" ht="12.2" hidden="1" customHeight="1">
      <c r="A3643" s="431"/>
    </row>
    <row r="3644" spans="1:1" s="432" customFormat="1" ht="12.2" hidden="1" customHeight="1">
      <c r="A3644" s="431"/>
    </row>
    <row r="3645" spans="1:1" s="432" customFormat="1" ht="12.2" hidden="1" customHeight="1">
      <c r="A3645" s="431"/>
    </row>
    <row r="3646" spans="1:1" s="432" customFormat="1" ht="12.2" hidden="1" customHeight="1">
      <c r="A3646" s="431"/>
    </row>
    <row r="3647" spans="1:1" s="432" customFormat="1" ht="12.2" hidden="1" customHeight="1">
      <c r="A3647" s="431"/>
    </row>
    <row r="3648" spans="1:1" s="432" customFormat="1" ht="12.2" hidden="1" customHeight="1">
      <c r="A3648" s="431"/>
    </row>
    <row r="3649" spans="1:1" s="432" customFormat="1" ht="12.2" hidden="1" customHeight="1">
      <c r="A3649" s="431"/>
    </row>
    <row r="3650" spans="1:1" s="432" customFormat="1" ht="12.2" hidden="1" customHeight="1">
      <c r="A3650" s="431"/>
    </row>
    <row r="3651" spans="1:1" s="432" customFormat="1" ht="12.2" hidden="1" customHeight="1">
      <c r="A3651" s="431"/>
    </row>
    <row r="3652" spans="1:1" s="432" customFormat="1" ht="12.2" hidden="1" customHeight="1">
      <c r="A3652" s="431"/>
    </row>
    <row r="3653" spans="1:1" s="432" customFormat="1" ht="12.2" hidden="1" customHeight="1">
      <c r="A3653" s="431"/>
    </row>
    <row r="3654" spans="1:1" s="432" customFormat="1" ht="12.2" hidden="1" customHeight="1">
      <c r="A3654" s="431"/>
    </row>
    <row r="3655" spans="1:1" s="432" customFormat="1" ht="12.2" hidden="1" customHeight="1">
      <c r="A3655" s="431"/>
    </row>
    <row r="3656" spans="1:1" s="432" customFormat="1" ht="12.2" hidden="1" customHeight="1">
      <c r="A3656" s="431"/>
    </row>
    <row r="3657" spans="1:1" s="432" customFormat="1" ht="12.2" hidden="1" customHeight="1">
      <c r="A3657" s="431"/>
    </row>
    <row r="3658" spans="1:1" s="432" customFormat="1" ht="12.2" hidden="1" customHeight="1">
      <c r="A3658" s="431"/>
    </row>
    <row r="3659" spans="1:1" s="432" customFormat="1" ht="12.2" hidden="1" customHeight="1">
      <c r="A3659" s="431"/>
    </row>
    <row r="3660" spans="1:1" s="432" customFormat="1" ht="12.2" hidden="1" customHeight="1">
      <c r="A3660" s="431"/>
    </row>
    <row r="3661" spans="1:1" s="432" customFormat="1" ht="12.2" hidden="1" customHeight="1">
      <c r="A3661" s="431"/>
    </row>
    <row r="3662" spans="1:1" s="432" customFormat="1" ht="12.2" hidden="1" customHeight="1">
      <c r="A3662" s="431"/>
    </row>
    <row r="3663" spans="1:1" s="432" customFormat="1" ht="12.2" hidden="1" customHeight="1">
      <c r="A3663" s="431"/>
    </row>
    <row r="3664" spans="1:1" s="432" customFormat="1" ht="12.2" hidden="1" customHeight="1">
      <c r="A3664" s="431"/>
    </row>
    <row r="3665" spans="1:1" s="432" customFormat="1" ht="12.2" hidden="1" customHeight="1">
      <c r="A3665" s="431"/>
    </row>
    <row r="3666" spans="1:1" s="432" customFormat="1" ht="12.2" hidden="1" customHeight="1">
      <c r="A3666" s="431"/>
    </row>
    <row r="3667" spans="1:1" s="432" customFormat="1" ht="12.2" hidden="1" customHeight="1">
      <c r="A3667" s="431"/>
    </row>
    <row r="3668" spans="1:1" s="432" customFormat="1" ht="12.2" hidden="1" customHeight="1">
      <c r="A3668" s="431"/>
    </row>
    <row r="3669" spans="1:1" s="432" customFormat="1" ht="12.2" hidden="1" customHeight="1">
      <c r="A3669" s="431"/>
    </row>
    <row r="3670" spans="1:1" s="432" customFormat="1" ht="12.2" hidden="1" customHeight="1">
      <c r="A3670" s="431"/>
    </row>
    <row r="3671" spans="1:1" s="432" customFormat="1" ht="12.2" hidden="1" customHeight="1">
      <c r="A3671" s="431"/>
    </row>
    <row r="3672" spans="1:1" s="432" customFormat="1" ht="12.2" hidden="1" customHeight="1">
      <c r="A3672" s="431"/>
    </row>
    <row r="3673" spans="1:1" s="432" customFormat="1" ht="12.2" hidden="1" customHeight="1">
      <c r="A3673" s="431"/>
    </row>
    <row r="3674" spans="1:1" s="432" customFormat="1" ht="12.2" hidden="1" customHeight="1">
      <c r="A3674" s="431"/>
    </row>
    <row r="3675" spans="1:1" s="432" customFormat="1" ht="12.2" hidden="1" customHeight="1">
      <c r="A3675" s="431"/>
    </row>
    <row r="3676" spans="1:1" s="432" customFormat="1" ht="12.2" hidden="1" customHeight="1">
      <c r="A3676" s="431"/>
    </row>
    <row r="3677" spans="1:1" s="432" customFormat="1" ht="12.2" hidden="1" customHeight="1">
      <c r="A3677" s="431"/>
    </row>
    <row r="3678" spans="1:1" s="432" customFormat="1" ht="12.2" hidden="1" customHeight="1">
      <c r="A3678" s="431"/>
    </row>
    <row r="3679" spans="1:1" s="432" customFormat="1" ht="12.2" hidden="1" customHeight="1">
      <c r="A3679" s="431"/>
    </row>
    <row r="3680" spans="1:1" s="432" customFormat="1" ht="12.2" hidden="1" customHeight="1">
      <c r="A3680" s="431"/>
    </row>
    <row r="3681" spans="1:1" s="432" customFormat="1" ht="12.2" hidden="1" customHeight="1">
      <c r="A3681" s="431"/>
    </row>
    <row r="3682" spans="1:1" s="432" customFormat="1" ht="12.2" hidden="1" customHeight="1">
      <c r="A3682" s="431"/>
    </row>
    <row r="3683" spans="1:1" s="432" customFormat="1" ht="12.2" hidden="1" customHeight="1">
      <c r="A3683" s="431"/>
    </row>
    <row r="3684" spans="1:1" s="432" customFormat="1" ht="12.2" hidden="1" customHeight="1">
      <c r="A3684" s="431"/>
    </row>
    <row r="3685" spans="1:1" s="432" customFormat="1" ht="12.2" hidden="1" customHeight="1">
      <c r="A3685" s="431"/>
    </row>
    <row r="3686" spans="1:1" s="432" customFormat="1" ht="12.2" hidden="1" customHeight="1">
      <c r="A3686" s="431"/>
    </row>
    <row r="3687" spans="1:1" s="432" customFormat="1" ht="12.2" hidden="1" customHeight="1">
      <c r="A3687" s="431"/>
    </row>
    <row r="3688" spans="1:1" s="432" customFormat="1" ht="12.2" hidden="1" customHeight="1">
      <c r="A3688" s="431"/>
    </row>
    <row r="3689" spans="1:1" s="432" customFormat="1" ht="12.2" hidden="1" customHeight="1">
      <c r="A3689" s="431"/>
    </row>
    <row r="3690" spans="1:1" s="432" customFormat="1" ht="12.2" hidden="1" customHeight="1">
      <c r="A3690" s="431"/>
    </row>
    <row r="3691" spans="1:1" s="432" customFormat="1" ht="12.2" hidden="1" customHeight="1">
      <c r="A3691" s="431"/>
    </row>
    <row r="3692" spans="1:1" s="432" customFormat="1" ht="12.2" hidden="1" customHeight="1">
      <c r="A3692" s="431"/>
    </row>
    <row r="3693" spans="1:1" s="432" customFormat="1" ht="12.2" hidden="1" customHeight="1">
      <c r="A3693" s="431"/>
    </row>
    <row r="3694" spans="1:1" s="432" customFormat="1" ht="12.2" hidden="1" customHeight="1">
      <c r="A3694" s="431"/>
    </row>
    <row r="3695" spans="1:1" s="432" customFormat="1" ht="12.2" hidden="1" customHeight="1">
      <c r="A3695" s="431"/>
    </row>
    <row r="3696" spans="1:1" s="432" customFormat="1" ht="12.2" hidden="1" customHeight="1">
      <c r="A3696" s="431"/>
    </row>
    <row r="3697" spans="1:1" s="432" customFormat="1" ht="12.2" hidden="1" customHeight="1">
      <c r="A3697" s="431"/>
    </row>
    <row r="3698" spans="1:1" s="432" customFormat="1" ht="12.2" hidden="1" customHeight="1">
      <c r="A3698" s="431"/>
    </row>
    <row r="3699" spans="1:1" s="432" customFormat="1" ht="12.2" hidden="1" customHeight="1">
      <c r="A3699" s="431"/>
    </row>
    <row r="3700" spans="1:1" s="432" customFormat="1" ht="12.2" hidden="1" customHeight="1">
      <c r="A3700" s="431"/>
    </row>
    <row r="3701" spans="1:1" s="432" customFormat="1" ht="12.2" hidden="1" customHeight="1">
      <c r="A3701" s="431"/>
    </row>
    <row r="3702" spans="1:1" s="432" customFormat="1" ht="12.2" hidden="1" customHeight="1">
      <c r="A3702" s="431"/>
    </row>
    <row r="3703" spans="1:1" s="432" customFormat="1" ht="12.2" hidden="1" customHeight="1">
      <c r="A3703" s="431"/>
    </row>
    <row r="3704" spans="1:1" s="432" customFormat="1" ht="12.2" hidden="1" customHeight="1">
      <c r="A3704" s="431"/>
    </row>
    <row r="3705" spans="1:1" s="432" customFormat="1" ht="12.2" hidden="1" customHeight="1">
      <c r="A3705" s="431"/>
    </row>
    <row r="3706" spans="1:1" s="432" customFormat="1" ht="12.2" hidden="1" customHeight="1">
      <c r="A3706" s="431"/>
    </row>
    <row r="3707" spans="1:1" s="432" customFormat="1" ht="12.2" hidden="1" customHeight="1">
      <c r="A3707" s="431"/>
    </row>
    <row r="3708" spans="1:1" s="432" customFormat="1" ht="12.2" hidden="1" customHeight="1">
      <c r="A3708" s="431"/>
    </row>
    <row r="3709" spans="1:1" s="432" customFormat="1" ht="12.2" hidden="1" customHeight="1">
      <c r="A3709" s="431"/>
    </row>
    <row r="3710" spans="1:1" s="432" customFormat="1" ht="12.2" hidden="1" customHeight="1">
      <c r="A3710" s="431"/>
    </row>
    <row r="3711" spans="1:1" s="432" customFormat="1" ht="12.2" hidden="1" customHeight="1">
      <c r="A3711" s="431"/>
    </row>
    <row r="3712" spans="1:1" s="432" customFormat="1" ht="12.2" hidden="1" customHeight="1">
      <c r="A3712" s="431"/>
    </row>
    <row r="3713" spans="1:1" s="432" customFormat="1" ht="12.2" hidden="1" customHeight="1">
      <c r="A3713" s="431"/>
    </row>
    <row r="3714" spans="1:1" s="432" customFormat="1" ht="12.2" hidden="1" customHeight="1">
      <c r="A3714" s="431"/>
    </row>
    <row r="3715" spans="1:1" s="432" customFormat="1" ht="12.2" hidden="1" customHeight="1">
      <c r="A3715" s="431"/>
    </row>
    <row r="3716" spans="1:1" s="432" customFormat="1" ht="12.2" hidden="1" customHeight="1">
      <c r="A3716" s="431"/>
    </row>
    <row r="3717" spans="1:1" s="432" customFormat="1" ht="12.2" hidden="1" customHeight="1">
      <c r="A3717" s="431"/>
    </row>
    <row r="3718" spans="1:1" s="432" customFormat="1" ht="12.2" hidden="1" customHeight="1">
      <c r="A3718" s="431"/>
    </row>
    <row r="3719" spans="1:1" s="432" customFormat="1" ht="12.2" hidden="1" customHeight="1">
      <c r="A3719" s="431"/>
    </row>
    <row r="3720" spans="1:1" s="432" customFormat="1" ht="12.2" hidden="1" customHeight="1">
      <c r="A3720" s="431"/>
    </row>
    <row r="3721" spans="1:1" s="432" customFormat="1" ht="12.2" hidden="1" customHeight="1">
      <c r="A3721" s="431"/>
    </row>
    <row r="3722" spans="1:1" s="432" customFormat="1" ht="12.2" hidden="1" customHeight="1">
      <c r="A3722" s="431"/>
    </row>
    <row r="3723" spans="1:1" s="432" customFormat="1" ht="12.2" hidden="1" customHeight="1">
      <c r="A3723" s="431"/>
    </row>
    <row r="3724" spans="1:1" s="432" customFormat="1" ht="12.2" hidden="1" customHeight="1">
      <c r="A3724" s="431"/>
    </row>
    <row r="3725" spans="1:1" s="432" customFormat="1" ht="12.2" hidden="1" customHeight="1">
      <c r="A3725" s="431"/>
    </row>
    <row r="3726" spans="1:1" s="432" customFormat="1" ht="12.2" hidden="1" customHeight="1">
      <c r="A3726" s="431"/>
    </row>
    <row r="3727" spans="1:1" s="432" customFormat="1" ht="12.2" hidden="1" customHeight="1">
      <c r="A3727" s="431"/>
    </row>
    <row r="3728" spans="1:1" s="432" customFormat="1" ht="12.2" hidden="1" customHeight="1">
      <c r="A3728" s="431"/>
    </row>
    <row r="3729" spans="1:1" s="432" customFormat="1" ht="12.2" hidden="1" customHeight="1">
      <c r="A3729" s="431"/>
    </row>
    <row r="3730" spans="1:1" s="432" customFormat="1" ht="12.2" hidden="1" customHeight="1">
      <c r="A3730" s="431"/>
    </row>
    <row r="3731" spans="1:1" s="432" customFormat="1" ht="12.2" hidden="1" customHeight="1">
      <c r="A3731" s="431"/>
    </row>
    <row r="3732" spans="1:1" s="432" customFormat="1" ht="12.2" hidden="1" customHeight="1">
      <c r="A3732" s="431"/>
    </row>
    <row r="3733" spans="1:1" s="432" customFormat="1" ht="12.2" hidden="1" customHeight="1">
      <c r="A3733" s="431"/>
    </row>
    <row r="3734" spans="1:1" s="432" customFormat="1" ht="12.2" hidden="1" customHeight="1">
      <c r="A3734" s="431"/>
    </row>
    <row r="3735" spans="1:1" s="432" customFormat="1" ht="12.2" hidden="1" customHeight="1">
      <c r="A3735" s="431"/>
    </row>
    <row r="3736" spans="1:1" s="432" customFormat="1" ht="12.2" hidden="1" customHeight="1">
      <c r="A3736" s="431"/>
    </row>
    <row r="3737" spans="1:1" s="432" customFormat="1" ht="12.2" hidden="1" customHeight="1">
      <c r="A3737" s="431"/>
    </row>
    <row r="3738" spans="1:1" s="432" customFormat="1" ht="12.2" hidden="1" customHeight="1">
      <c r="A3738" s="431"/>
    </row>
    <row r="3739" spans="1:1" s="432" customFormat="1" ht="12.2" hidden="1" customHeight="1">
      <c r="A3739" s="431"/>
    </row>
    <row r="3740" spans="1:1" s="432" customFormat="1" ht="12.2" hidden="1" customHeight="1">
      <c r="A3740" s="431"/>
    </row>
    <row r="3741" spans="1:1" s="432" customFormat="1" ht="12.2" hidden="1" customHeight="1">
      <c r="A3741" s="431"/>
    </row>
    <row r="3742" spans="1:1" s="432" customFormat="1" ht="12.2" hidden="1" customHeight="1">
      <c r="A3742" s="431"/>
    </row>
    <row r="3743" spans="1:1" s="432" customFormat="1" ht="12.2" hidden="1" customHeight="1">
      <c r="A3743" s="431"/>
    </row>
    <row r="3744" spans="1:1" s="432" customFormat="1" ht="12.2" hidden="1" customHeight="1">
      <c r="A3744" s="431"/>
    </row>
    <row r="3745" spans="1:1" s="432" customFormat="1" ht="12.2" hidden="1" customHeight="1">
      <c r="A3745" s="431"/>
    </row>
    <row r="3746" spans="1:1" s="432" customFormat="1" ht="12.2" hidden="1" customHeight="1">
      <c r="A3746" s="431"/>
    </row>
    <row r="3747" spans="1:1" s="432" customFormat="1" ht="12.2" hidden="1" customHeight="1">
      <c r="A3747" s="431"/>
    </row>
    <row r="3748" spans="1:1" s="432" customFormat="1" ht="12.2" hidden="1" customHeight="1">
      <c r="A3748" s="431"/>
    </row>
    <row r="3749" spans="1:1" s="432" customFormat="1" ht="12.2" hidden="1" customHeight="1">
      <c r="A3749" s="431"/>
    </row>
    <row r="3750" spans="1:1" s="432" customFormat="1" ht="12.2" hidden="1" customHeight="1">
      <c r="A3750" s="431"/>
    </row>
    <row r="3751" spans="1:1" s="432" customFormat="1" ht="12.2" hidden="1" customHeight="1">
      <c r="A3751" s="431"/>
    </row>
    <row r="3752" spans="1:1" s="432" customFormat="1" ht="12.2" hidden="1" customHeight="1">
      <c r="A3752" s="431"/>
    </row>
    <row r="3753" spans="1:1" s="432" customFormat="1" ht="12.2" hidden="1" customHeight="1">
      <c r="A3753" s="431"/>
    </row>
    <row r="3754" spans="1:1" s="432" customFormat="1" ht="12.2" hidden="1" customHeight="1">
      <c r="A3754" s="431"/>
    </row>
    <row r="3755" spans="1:1" s="432" customFormat="1" ht="12.2" hidden="1" customHeight="1">
      <c r="A3755" s="431"/>
    </row>
    <row r="3756" spans="1:1" s="432" customFormat="1" ht="12.2" hidden="1" customHeight="1">
      <c r="A3756" s="431"/>
    </row>
    <row r="3757" spans="1:1" s="432" customFormat="1" ht="12.2" hidden="1" customHeight="1">
      <c r="A3757" s="431"/>
    </row>
    <row r="3758" spans="1:1" s="432" customFormat="1" ht="12.2" hidden="1" customHeight="1">
      <c r="A3758" s="431"/>
    </row>
    <row r="3759" spans="1:1" s="432" customFormat="1" ht="12.2" hidden="1" customHeight="1">
      <c r="A3759" s="431"/>
    </row>
    <row r="3760" spans="1:1" s="432" customFormat="1" ht="12.2" hidden="1" customHeight="1">
      <c r="A3760" s="431"/>
    </row>
    <row r="3761" spans="1:1" s="432" customFormat="1" ht="12.2" hidden="1" customHeight="1">
      <c r="A3761" s="431"/>
    </row>
    <row r="3762" spans="1:1" s="432" customFormat="1" ht="12.2" hidden="1" customHeight="1">
      <c r="A3762" s="431"/>
    </row>
    <row r="3763" spans="1:1" s="432" customFormat="1" ht="12.2" hidden="1" customHeight="1">
      <c r="A3763" s="431"/>
    </row>
    <row r="3764" spans="1:1" s="432" customFormat="1" ht="12.2" hidden="1" customHeight="1">
      <c r="A3764" s="431"/>
    </row>
    <row r="3765" spans="1:1" s="432" customFormat="1" ht="12.2" hidden="1" customHeight="1">
      <c r="A3765" s="431"/>
    </row>
    <row r="3766" spans="1:1" s="432" customFormat="1" ht="12.2" hidden="1" customHeight="1">
      <c r="A3766" s="431"/>
    </row>
    <row r="3767" spans="1:1" s="432" customFormat="1" ht="12.2" hidden="1" customHeight="1">
      <c r="A3767" s="431"/>
    </row>
    <row r="3768" spans="1:1" s="432" customFormat="1" ht="12.2" hidden="1" customHeight="1">
      <c r="A3768" s="431"/>
    </row>
    <row r="3769" spans="1:1" s="432" customFormat="1" ht="12.2" hidden="1" customHeight="1">
      <c r="A3769" s="431"/>
    </row>
    <row r="3770" spans="1:1" s="432" customFormat="1" ht="12.2" hidden="1" customHeight="1">
      <c r="A3770" s="431"/>
    </row>
    <row r="3771" spans="1:1" s="432" customFormat="1" ht="12.2" hidden="1" customHeight="1">
      <c r="A3771" s="431"/>
    </row>
    <row r="3772" spans="1:1" s="432" customFormat="1" ht="12.2" hidden="1" customHeight="1">
      <c r="A3772" s="431"/>
    </row>
    <row r="3773" spans="1:1" s="432" customFormat="1" ht="12.2" hidden="1" customHeight="1">
      <c r="A3773" s="431"/>
    </row>
    <row r="3774" spans="1:1" s="432" customFormat="1" ht="12.2" hidden="1" customHeight="1">
      <c r="A3774" s="431"/>
    </row>
    <row r="3775" spans="1:1" s="432" customFormat="1" ht="12.2" hidden="1" customHeight="1">
      <c r="A3775" s="431"/>
    </row>
    <row r="3776" spans="1:1" s="432" customFormat="1" ht="12.2" hidden="1" customHeight="1">
      <c r="A3776" s="431"/>
    </row>
    <row r="3777" spans="1:1" s="432" customFormat="1" ht="12.2" hidden="1" customHeight="1">
      <c r="A3777" s="431"/>
    </row>
    <row r="3778" spans="1:1" s="432" customFormat="1" ht="12.2" hidden="1" customHeight="1">
      <c r="A3778" s="431"/>
    </row>
    <row r="3779" spans="1:1" s="432" customFormat="1" ht="12.2" hidden="1" customHeight="1">
      <c r="A3779" s="431"/>
    </row>
    <row r="3780" spans="1:1" s="432" customFormat="1" ht="12.2" hidden="1" customHeight="1">
      <c r="A3780" s="431"/>
    </row>
    <row r="3781" spans="1:1" s="432" customFormat="1" ht="12.2" hidden="1" customHeight="1">
      <c r="A3781" s="431"/>
    </row>
    <row r="3782" spans="1:1" s="432" customFormat="1" ht="12.2" hidden="1" customHeight="1">
      <c r="A3782" s="431"/>
    </row>
    <row r="3783" spans="1:1" s="432" customFormat="1" ht="12.2" hidden="1" customHeight="1">
      <c r="A3783" s="431"/>
    </row>
    <row r="3784" spans="1:1" s="432" customFormat="1" ht="12.2" hidden="1" customHeight="1">
      <c r="A3784" s="431"/>
    </row>
    <row r="3785" spans="1:1" s="432" customFormat="1" ht="12.2" hidden="1" customHeight="1">
      <c r="A3785" s="431"/>
    </row>
    <row r="3786" spans="1:1" s="432" customFormat="1" ht="12.2" hidden="1" customHeight="1">
      <c r="A3786" s="431"/>
    </row>
    <row r="3787" spans="1:1" s="432" customFormat="1" ht="12.2" hidden="1" customHeight="1">
      <c r="A3787" s="431"/>
    </row>
    <row r="3788" spans="1:1" s="432" customFormat="1" ht="12.2" hidden="1" customHeight="1">
      <c r="A3788" s="431"/>
    </row>
    <row r="3789" spans="1:1" s="432" customFormat="1" ht="12.2" hidden="1" customHeight="1">
      <c r="A3789" s="431"/>
    </row>
    <row r="3790" spans="1:1" s="432" customFormat="1" ht="12.2" hidden="1" customHeight="1">
      <c r="A3790" s="431"/>
    </row>
    <row r="3791" spans="1:1" s="432" customFormat="1" ht="12.2" hidden="1" customHeight="1">
      <c r="A3791" s="431"/>
    </row>
    <row r="3792" spans="1:1" s="432" customFormat="1" ht="12.2" hidden="1" customHeight="1">
      <c r="A3792" s="431"/>
    </row>
    <row r="3793" spans="1:1" s="432" customFormat="1" ht="12.2" hidden="1" customHeight="1">
      <c r="A3793" s="431"/>
    </row>
    <row r="3794" spans="1:1" s="432" customFormat="1" ht="12.2" hidden="1" customHeight="1">
      <c r="A3794" s="431"/>
    </row>
    <row r="3795" spans="1:1" s="432" customFormat="1" ht="12.2" hidden="1" customHeight="1">
      <c r="A3795" s="431"/>
    </row>
    <row r="3796" spans="1:1" s="432" customFormat="1" ht="12.2" hidden="1" customHeight="1">
      <c r="A3796" s="431"/>
    </row>
    <row r="3797" spans="1:1" s="432" customFormat="1" ht="12.2" hidden="1" customHeight="1">
      <c r="A3797" s="431"/>
    </row>
    <row r="3798" spans="1:1" s="432" customFormat="1" ht="12.2" hidden="1" customHeight="1">
      <c r="A3798" s="431"/>
    </row>
    <row r="3799" spans="1:1" s="432" customFormat="1" ht="12.2" hidden="1" customHeight="1">
      <c r="A3799" s="431"/>
    </row>
    <row r="3800" spans="1:1" s="432" customFormat="1" ht="12.2" hidden="1" customHeight="1">
      <c r="A3800" s="431"/>
    </row>
    <row r="3801" spans="1:1" s="432" customFormat="1" ht="12.2" hidden="1" customHeight="1">
      <c r="A3801" s="431"/>
    </row>
    <row r="3802" spans="1:1" s="432" customFormat="1" ht="12.2" hidden="1" customHeight="1">
      <c r="A3802" s="431"/>
    </row>
    <row r="3803" spans="1:1" s="432" customFormat="1" ht="12.2" hidden="1" customHeight="1">
      <c r="A3803" s="431"/>
    </row>
    <row r="3804" spans="1:1" s="432" customFormat="1" ht="12.2" hidden="1" customHeight="1">
      <c r="A3804" s="431"/>
    </row>
    <row r="3805" spans="1:1" s="432" customFormat="1" ht="12.2" hidden="1" customHeight="1">
      <c r="A3805" s="431"/>
    </row>
    <row r="3806" spans="1:1" s="432" customFormat="1" ht="12.2" hidden="1" customHeight="1">
      <c r="A3806" s="431"/>
    </row>
    <row r="3807" spans="1:1" s="432" customFormat="1" ht="12.2" hidden="1" customHeight="1">
      <c r="A3807" s="431"/>
    </row>
    <row r="3808" spans="1:1" s="432" customFormat="1" ht="12.2" hidden="1" customHeight="1">
      <c r="A3808" s="431"/>
    </row>
    <row r="3809" spans="1:1" s="432" customFormat="1" ht="12.2" hidden="1" customHeight="1">
      <c r="A3809" s="431"/>
    </row>
    <row r="3810" spans="1:1" s="432" customFormat="1" ht="12.2" hidden="1" customHeight="1">
      <c r="A3810" s="431"/>
    </row>
    <row r="3811" spans="1:1" s="432" customFormat="1" ht="12.2" hidden="1" customHeight="1">
      <c r="A3811" s="431"/>
    </row>
    <row r="3812" spans="1:1" s="432" customFormat="1" ht="12.2" hidden="1" customHeight="1">
      <c r="A3812" s="431"/>
    </row>
    <row r="3813" spans="1:1" s="432" customFormat="1" ht="12.2" hidden="1" customHeight="1">
      <c r="A3813" s="431"/>
    </row>
    <row r="3814" spans="1:1" s="432" customFormat="1" ht="12.2" hidden="1" customHeight="1">
      <c r="A3814" s="431"/>
    </row>
    <row r="3815" spans="1:1" s="432" customFormat="1" ht="12.2" hidden="1" customHeight="1">
      <c r="A3815" s="431"/>
    </row>
    <row r="3816" spans="1:1" s="432" customFormat="1" ht="12.2" hidden="1" customHeight="1">
      <c r="A3816" s="431"/>
    </row>
    <row r="3817" spans="1:1" s="432" customFormat="1" ht="12.2" hidden="1" customHeight="1">
      <c r="A3817" s="431"/>
    </row>
    <row r="3818" spans="1:1" s="432" customFormat="1" ht="12.2" hidden="1" customHeight="1">
      <c r="A3818" s="431"/>
    </row>
    <row r="3819" spans="1:1" s="432" customFormat="1" ht="12.2" hidden="1" customHeight="1">
      <c r="A3819" s="431"/>
    </row>
    <row r="3820" spans="1:1" s="432" customFormat="1" ht="12.2" hidden="1" customHeight="1">
      <c r="A3820" s="431"/>
    </row>
    <row r="3821" spans="1:1" s="432" customFormat="1" ht="12.2" hidden="1" customHeight="1">
      <c r="A3821" s="431"/>
    </row>
    <row r="3822" spans="1:1" s="432" customFormat="1" ht="12.2" hidden="1" customHeight="1">
      <c r="A3822" s="431"/>
    </row>
    <row r="3823" spans="1:1" s="432" customFormat="1" ht="12.2" hidden="1" customHeight="1">
      <c r="A3823" s="431"/>
    </row>
    <row r="3824" spans="1:1" s="432" customFormat="1" ht="12.2" hidden="1" customHeight="1">
      <c r="A3824" s="431"/>
    </row>
    <row r="3825" spans="1:1" s="432" customFormat="1" ht="12.2" hidden="1" customHeight="1">
      <c r="A3825" s="431"/>
    </row>
    <row r="3826" spans="1:1" s="432" customFormat="1" ht="12.2" hidden="1" customHeight="1">
      <c r="A3826" s="431"/>
    </row>
    <row r="3827" spans="1:1" s="432" customFormat="1" ht="12.2" hidden="1" customHeight="1">
      <c r="A3827" s="431"/>
    </row>
    <row r="3828" spans="1:1" s="432" customFormat="1" ht="12.2" hidden="1" customHeight="1">
      <c r="A3828" s="431"/>
    </row>
    <row r="3829" spans="1:1" s="432" customFormat="1" ht="12.2" hidden="1" customHeight="1">
      <c r="A3829" s="431"/>
    </row>
    <row r="3830" spans="1:1" s="432" customFormat="1" ht="12.2" hidden="1" customHeight="1">
      <c r="A3830" s="431"/>
    </row>
    <row r="3831" spans="1:1" s="432" customFormat="1" ht="12.2" hidden="1" customHeight="1">
      <c r="A3831" s="431"/>
    </row>
    <row r="3832" spans="1:1" s="432" customFormat="1" ht="12.2" hidden="1" customHeight="1">
      <c r="A3832" s="431"/>
    </row>
    <row r="3833" spans="1:1" s="432" customFormat="1" ht="12.2" hidden="1" customHeight="1">
      <c r="A3833" s="431"/>
    </row>
    <row r="3834" spans="1:1" s="432" customFormat="1" ht="12.2" hidden="1" customHeight="1">
      <c r="A3834" s="431"/>
    </row>
    <row r="3835" spans="1:1" s="432" customFormat="1" ht="12.2" hidden="1" customHeight="1">
      <c r="A3835" s="431"/>
    </row>
    <row r="3836" spans="1:1" s="432" customFormat="1" ht="12.2" hidden="1" customHeight="1">
      <c r="A3836" s="431"/>
    </row>
    <row r="3837" spans="1:1" s="432" customFormat="1" ht="12.2" hidden="1" customHeight="1">
      <c r="A3837" s="431"/>
    </row>
    <row r="3838" spans="1:1" s="432" customFormat="1" ht="12.2" hidden="1" customHeight="1">
      <c r="A3838" s="431"/>
    </row>
    <row r="3839" spans="1:1" s="432" customFormat="1" ht="12.2" hidden="1" customHeight="1">
      <c r="A3839" s="431"/>
    </row>
    <row r="3840" spans="1:1" s="432" customFormat="1" ht="12.2" hidden="1" customHeight="1">
      <c r="A3840" s="431"/>
    </row>
    <row r="3841" spans="1:1" s="432" customFormat="1" ht="12.2" hidden="1" customHeight="1">
      <c r="A3841" s="431"/>
    </row>
    <row r="3842" spans="1:1" s="432" customFormat="1" ht="12.2" hidden="1" customHeight="1">
      <c r="A3842" s="431"/>
    </row>
    <row r="3843" spans="1:1" s="432" customFormat="1" ht="12.2" hidden="1" customHeight="1">
      <c r="A3843" s="431"/>
    </row>
    <row r="3844" spans="1:1" s="432" customFormat="1" ht="12.2" hidden="1" customHeight="1">
      <c r="A3844" s="431"/>
    </row>
    <row r="3845" spans="1:1" s="432" customFormat="1" ht="12.2" hidden="1" customHeight="1">
      <c r="A3845" s="431"/>
    </row>
    <row r="3846" spans="1:1" s="432" customFormat="1" ht="12.2" hidden="1" customHeight="1">
      <c r="A3846" s="431"/>
    </row>
    <row r="3847" spans="1:1" s="432" customFormat="1" ht="12.2" hidden="1" customHeight="1">
      <c r="A3847" s="431"/>
    </row>
    <row r="3848" spans="1:1" s="432" customFormat="1" ht="12.2" hidden="1" customHeight="1">
      <c r="A3848" s="431"/>
    </row>
    <row r="3849" spans="1:1" s="432" customFormat="1" ht="12.2" hidden="1" customHeight="1">
      <c r="A3849" s="431"/>
    </row>
    <row r="3850" spans="1:1" s="432" customFormat="1" ht="12.2" hidden="1" customHeight="1">
      <c r="A3850" s="431"/>
    </row>
    <row r="3851" spans="1:1" s="432" customFormat="1" ht="12.2" hidden="1" customHeight="1">
      <c r="A3851" s="431"/>
    </row>
    <row r="3852" spans="1:1" s="432" customFormat="1" ht="12.2" hidden="1" customHeight="1">
      <c r="A3852" s="431"/>
    </row>
    <row r="3853" spans="1:1" s="432" customFormat="1" ht="12.2" hidden="1" customHeight="1">
      <c r="A3853" s="431"/>
    </row>
    <row r="3854" spans="1:1" s="432" customFormat="1" ht="12.2" hidden="1" customHeight="1">
      <c r="A3854" s="431"/>
    </row>
    <row r="3855" spans="1:1" s="432" customFormat="1" ht="12.2" hidden="1" customHeight="1">
      <c r="A3855" s="431"/>
    </row>
    <row r="3856" spans="1:1" s="432" customFormat="1" ht="12.2" hidden="1" customHeight="1">
      <c r="A3856" s="431"/>
    </row>
    <row r="3857" spans="1:1" s="432" customFormat="1" ht="12.2" hidden="1" customHeight="1">
      <c r="A3857" s="431"/>
    </row>
    <row r="3858" spans="1:1" s="432" customFormat="1" ht="12.2" hidden="1" customHeight="1">
      <c r="A3858" s="431"/>
    </row>
    <row r="3859" spans="1:1" s="432" customFormat="1" ht="12.2" hidden="1" customHeight="1">
      <c r="A3859" s="431"/>
    </row>
    <row r="3860" spans="1:1" s="432" customFormat="1" ht="12.2" hidden="1" customHeight="1">
      <c r="A3860" s="431"/>
    </row>
    <row r="3861" spans="1:1" s="432" customFormat="1" ht="12.2" hidden="1" customHeight="1">
      <c r="A3861" s="431"/>
    </row>
    <row r="3862" spans="1:1" s="432" customFormat="1" ht="12.2" hidden="1" customHeight="1">
      <c r="A3862" s="431"/>
    </row>
    <row r="3863" spans="1:1" s="432" customFormat="1" ht="12.2" hidden="1" customHeight="1">
      <c r="A3863" s="431"/>
    </row>
    <row r="3864" spans="1:1" s="432" customFormat="1" ht="12.2" hidden="1" customHeight="1">
      <c r="A3864" s="431"/>
    </row>
    <row r="3865" spans="1:1" s="432" customFormat="1" ht="12.2" hidden="1" customHeight="1">
      <c r="A3865" s="431"/>
    </row>
    <row r="3866" spans="1:1" s="432" customFormat="1" ht="12.2" hidden="1" customHeight="1">
      <c r="A3866" s="431"/>
    </row>
    <row r="3867" spans="1:1" s="432" customFormat="1" ht="12.2" hidden="1" customHeight="1">
      <c r="A3867" s="431"/>
    </row>
    <row r="3868" spans="1:1" s="432" customFormat="1" ht="12.2" hidden="1" customHeight="1">
      <c r="A3868" s="431"/>
    </row>
    <row r="3869" spans="1:1" s="432" customFormat="1" ht="12.2" hidden="1" customHeight="1">
      <c r="A3869" s="431"/>
    </row>
    <row r="3870" spans="1:1" s="432" customFormat="1" ht="12.2" hidden="1" customHeight="1">
      <c r="A3870" s="431"/>
    </row>
    <row r="3871" spans="1:1" s="432" customFormat="1" ht="12.2" hidden="1" customHeight="1">
      <c r="A3871" s="431"/>
    </row>
    <row r="3872" spans="1:1" s="432" customFormat="1" ht="12.2" hidden="1" customHeight="1">
      <c r="A3872" s="431"/>
    </row>
    <row r="3873" spans="1:1" s="432" customFormat="1" ht="12.2" hidden="1" customHeight="1">
      <c r="A3873" s="431"/>
    </row>
    <row r="3874" spans="1:1" s="432" customFormat="1" ht="12.2" hidden="1" customHeight="1">
      <c r="A3874" s="431"/>
    </row>
    <row r="3875" spans="1:1" s="432" customFormat="1" ht="12.2" hidden="1" customHeight="1">
      <c r="A3875" s="431"/>
    </row>
    <row r="3876" spans="1:1" s="432" customFormat="1" ht="12.2" hidden="1" customHeight="1">
      <c r="A3876" s="431"/>
    </row>
    <row r="3877" spans="1:1" s="432" customFormat="1" ht="12.2" hidden="1" customHeight="1">
      <c r="A3877" s="431"/>
    </row>
    <row r="3878" spans="1:1" s="432" customFormat="1" ht="12.2" hidden="1" customHeight="1">
      <c r="A3878" s="431"/>
    </row>
    <row r="3879" spans="1:1" s="432" customFormat="1" ht="12.2" hidden="1" customHeight="1">
      <c r="A3879" s="431"/>
    </row>
    <row r="3880" spans="1:1" s="432" customFormat="1" ht="12.2" hidden="1" customHeight="1">
      <c r="A3880" s="431"/>
    </row>
    <row r="3881" spans="1:1" s="432" customFormat="1" ht="12.2" hidden="1" customHeight="1">
      <c r="A3881" s="431"/>
    </row>
    <row r="3882" spans="1:1" s="432" customFormat="1" ht="12.2" hidden="1" customHeight="1">
      <c r="A3882" s="431"/>
    </row>
    <row r="3883" spans="1:1" s="432" customFormat="1" ht="12.2" hidden="1" customHeight="1">
      <c r="A3883" s="431"/>
    </row>
    <row r="3884" spans="1:1" s="432" customFormat="1" ht="12.2" hidden="1" customHeight="1">
      <c r="A3884" s="431"/>
    </row>
    <row r="3885" spans="1:1" s="432" customFormat="1" ht="12.2" hidden="1" customHeight="1">
      <c r="A3885" s="431"/>
    </row>
    <row r="3886" spans="1:1" s="432" customFormat="1" ht="12.2" hidden="1" customHeight="1">
      <c r="A3886" s="431"/>
    </row>
    <row r="3887" spans="1:1" s="432" customFormat="1" ht="12.2" hidden="1" customHeight="1">
      <c r="A3887" s="431"/>
    </row>
    <row r="3888" spans="1:1" s="432" customFormat="1" ht="12.2" hidden="1" customHeight="1">
      <c r="A3888" s="431"/>
    </row>
    <row r="3889" spans="1:1" s="432" customFormat="1" ht="12.2" hidden="1" customHeight="1">
      <c r="A3889" s="431"/>
    </row>
    <row r="3890" spans="1:1" s="432" customFormat="1" ht="12.2" hidden="1" customHeight="1">
      <c r="A3890" s="431"/>
    </row>
    <row r="3891" spans="1:1" s="432" customFormat="1" ht="12.2" hidden="1" customHeight="1">
      <c r="A3891" s="431"/>
    </row>
    <row r="3892" spans="1:1" s="432" customFormat="1" ht="12.2" hidden="1" customHeight="1">
      <c r="A3892" s="431"/>
    </row>
    <row r="3893" spans="1:1" s="432" customFormat="1" ht="12.2" hidden="1" customHeight="1">
      <c r="A3893" s="431"/>
    </row>
    <row r="3894" spans="1:1" s="432" customFormat="1" ht="12.2" hidden="1" customHeight="1">
      <c r="A3894" s="431"/>
    </row>
    <row r="3895" spans="1:1" s="432" customFormat="1" ht="12.2" hidden="1" customHeight="1">
      <c r="A3895" s="431"/>
    </row>
    <row r="3896" spans="1:1" s="432" customFormat="1" ht="12.2" hidden="1" customHeight="1">
      <c r="A3896" s="431"/>
    </row>
    <row r="3897" spans="1:1" s="432" customFormat="1" ht="12.2" hidden="1" customHeight="1">
      <c r="A3897" s="431"/>
    </row>
    <row r="3898" spans="1:1" s="432" customFormat="1" ht="12.2" hidden="1" customHeight="1">
      <c r="A3898" s="431"/>
    </row>
    <row r="3899" spans="1:1" s="432" customFormat="1" ht="12.2" hidden="1" customHeight="1">
      <c r="A3899" s="431"/>
    </row>
    <row r="3900" spans="1:1" s="432" customFormat="1" ht="12.2" hidden="1" customHeight="1">
      <c r="A3900" s="431"/>
    </row>
    <row r="3901" spans="1:1" s="432" customFormat="1" ht="12.2" hidden="1" customHeight="1">
      <c r="A3901" s="431"/>
    </row>
    <row r="3902" spans="1:1" s="432" customFormat="1" ht="12.2" hidden="1" customHeight="1">
      <c r="A3902" s="431"/>
    </row>
    <row r="3903" spans="1:1" s="432" customFormat="1" ht="12.2" hidden="1" customHeight="1">
      <c r="A3903" s="431"/>
    </row>
    <row r="3904" spans="1:1" s="432" customFormat="1" ht="12.2" hidden="1" customHeight="1">
      <c r="A3904" s="431"/>
    </row>
    <row r="3905" spans="1:1" s="432" customFormat="1" ht="12.2" hidden="1" customHeight="1">
      <c r="A3905" s="431"/>
    </row>
    <row r="3906" spans="1:1" s="432" customFormat="1" ht="12.2" hidden="1" customHeight="1">
      <c r="A3906" s="431"/>
    </row>
    <row r="3907" spans="1:1" s="432" customFormat="1" ht="12.2" hidden="1" customHeight="1">
      <c r="A3907" s="431"/>
    </row>
    <row r="3908" spans="1:1" s="432" customFormat="1" ht="12.2" hidden="1" customHeight="1">
      <c r="A3908" s="431"/>
    </row>
    <row r="3909" spans="1:1" s="432" customFormat="1" ht="12.2" hidden="1" customHeight="1">
      <c r="A3909" s="431"/>
    </row>
    <row r="3910" spans="1:1" s="432" customFormat="1" ht="12.2" hidden="1" customHeight="1">
      <c r="A3910" s="431"/>
    </row>
    <row r="3911" spans="1:1" s="432" customFormat="1" ht="12.2" hidden="1" customHeight="1">
      <c r="A3911" s="431"/>
    </row>
    <row r="3912" spans="1:1" s="432" customFormat="1" ht="12.2" hidden="1" customHeight="1">
      <c r="A3912" s="431"/>
    </row>
    <row r="3913" spans="1:1" s="432" customFormat="1" ht="12.2" hidden="1" customHeight="1">
      <c r="A3913" s="431"/>
    </row>
    <row r="3914" spans="1:1" s="432" customFormat="1" ht="12.2" hidden="1" customHeight="1">
      <c r="A3914" s="431"/>
    </row>
    <row r="3915" spans="1:1" s="432" customFormat="1" ht="12.2" hidden="1" customHeight="1">
      <c r="A3915" s="431"/>
    </row>
    <row r="3916" spans="1:1" s="432" customFormat="1" ht="12.2" hidden="1" customHeight="1">
      <c r="A3916" s="431"/>
    </row>
    <row r="3917" spans="1:1" s="432" customFormat="1" ht="12.2" hidden="1" customHeight="1">
      <c r="A3917" s="431"/>
    </row>
    <row r="3918" spans="1:1" s="432" customFormat="1" ht="12.2" hidden="1" customHeight="1">
      <c r="A3918" s="431"/>
    </row>
    <row r="3919" spans="1:1" s="432" customFormat="1" ht="12.2" hidden="1" customHeight="1">
      <c r="A3919" s="431"/>
    </row>
    <row r="3920" spans="1:1" s="432" customFormat="1" ht="12.2" hidden="1" customHeight="1">
      <c r="A3920" s="431"/>
    </row>
    <row r="3921" spans="1:1" s="432" customFormat="1" ht="12.2" hidden="1" customHeight="1">
      <c r="A3921" s="431"/>
    </row>
    <row r="3922" spans="1:1" s="432" customFormat="1" ht="12.2" hidden="1" customHeight="1">
      <c r="A3922" s="431"/>
    </row>
    <row r="3923" spans="1:1" s="432" customFormat="1" ht="12.2" hidden="1" customHeight="1">
      <c r="A3923" s="431"/>
    </row>
    <row r="3924" spans="1:1" s="432" customFormat="1" ht="12.2" hidden="1" customHeight="1">
      <c r="A3924" s="431"/>
    </row>
    <row r="3925" spans="1:1" s="432" customFormat="1" ht="12.2" hidden="1" customHeight="1">
      <c r="A3925" s="431"/>
    </row>
    <row r="3926" spans="1:1" s="432" customFormat="1" ht="12.2" hidden="1" customHeight="1">
      <c r="A3926" s="431"/>
    </row>
    <row r="3927" spans="1:1" s="432" customFormat="1" ht="12.2" hidden="1" customHeight="1">
      <c r="A3927" s="431"/>
    </row>
    <row r="3928" spans="1:1" s="432" customFormat="1" ht="12.2" hidden="1" customHeight="1">
      <c r="A3928" s="431"/>
    </row>
    <row r="3929" spans="1:1" s="432" customFormat="1" ht="12.2" hidden="1" customHeight="1">
      <c r="A3929" s="431"/>
    </row>
    <row r="3930" spans="1:1" s="432" customFormat="1" ht="12.2" hidden="1" customHeight="1">
      <c r="A3930" s="431"/>
    </row>
    <row r="3931" spans="1:1" s="432" customFormat="1" ht="12.2" hidden="1" customHeight="1">
      <c r="A3931" s="431"/>
    </row>
    <row r="3932" spans="1:1" s="432" customFormat="1" ht="12.2" hidden="1" customHeight="1">
      <c r="A3932" s="431"/>
    </row>
    <row r="3933" spans="1:1" s="432" customFormat="1" ht="12.2" hidden="1" customHeight="1">
      <c r="A3933" s="431"/>
    </row>
    <row r="3934" spans="1:1" s="432" customFormat="1" ht="12.2" hidden="1" customHeight="1">
      <c r="A3934" s="431"/>
    </row>
    <row r="3935" spans="1:1" s="432" customFormat="1" ht="12.2" hidden="1" customHeight="1">
      <c r="A3935" s="431"/>
    </row>
    <row r="3936" spans="1:1" s="432" customFormat="1" ht="12.2" hidden="1" customHeight="1">
      <c r="A3936" s="431"/>
    </row>
    <row r="3937" spans="1:1" s="432" customFormat="1" ht="12.2" hidden="1" customHeight="1">
      <c r="A3937" s="431"/>
    </row>
    <row r="3938" spans="1:1" s="432" customFormat="1" ht="12.2" hidden="1" customHeight="1">
      <c r="A3938" s="431"/>
    </row>
    <row r="3939" spans="1:1" s="432" customFormat="1" ht="12.2" hidden="1" customHeight="1">
      <c r="A3939" s="431"/>
    </row>
    <row r="3940" spans="1:1" s="432" customFormat="1" ht="12.2" hidden="1" customHeight="1">
      <c r="A3940" s="431"/>
    </row>
    <row r="3941" spans="1:1" s="432" customFormat="1" ht="12.2" hidden="1" customHeight="1">
      <c r="A3941" s="431"/>
    </row>
    <row r="3942" spans="1:1" s="432" customFormat="1" ht="12.2" hidden="1" customHeight="1">
      <c r="A3942" s="431"/>
    </row>
    <row r="3943" spans="1:1" s="432" customFormat="1" ht="12.2" hidden="1" customHeight="1">
      <c r="A3943" s="431"/>
    </row>
    <row r="3944" spans="1:1" s="432" customFormat="1" ht="12.2" hidden="1" customHeight="1">
      <c r="A3944" s="431"/>
    </row>
    <row r="3945" spans="1:1" s="432" customFormat="1" ht="12.2" hidden="1" customHeight="1">
      <c r="A3945" s="431"/>
    </row>
    <row r="3946" spans="1:1" s="432" customFormat="1" ht="12.2" hidden="1" customHeight="1">
      <c r="A3946" s="431"/>
    </row>
    <row r="3947" spans="1:1" s="432" customFormat="1" ht="12.2" hidden="1" customHeight="1">
      <c r="A3947" s="431"/>
    </row>
    <row r="3948" spans="1:1" s="432" customFormat="1" ht="12.2" hidden="1" customHeight="1">
      <c r="A3948" s="431"/>
    </row>
    <row r="3949" spans="1:1" s="432" customFormat="1" ht="12.2" hidden="1" customHeight="1">
      <c r="A3949" s="431"/>
    </row>
    <row r="3950" spans="1:1" s="432" customFormat="1" ht="12.2" hidden="1" customHeight="1">
      <c r="A3950" s="431"/>
    </row>
    <row r="3951" spans="1:1" s="432" customFormat="1" ht="12.2" hidden="1" customHeight="1">
      <c r="A3951" s="431"/>
    </row>
    <row r="3952" spans="1:1" s="432" customFormat="1" ht="12.2" hidden="1" customHeight="1">
      <c r="A3952" s="431"/>
    </row>
    <row r="3953" spans="1:1" s="432" customFormat="1" ht="12.2" hidden="1" customHeight="1">
      <c r="A3953" s="431"/>
    </row>
    <row r="3954" spans="1:1" s="432" customFormat="1" ht="12.2" hidden="1" customHeight="1">
      <c r="A3954" s="431"/>
    </row>
    <row r="3955" spans="1:1" s="432" customFormat="1" ht="12.2" hidden="1" customHeight="1">
      <c r="A3955" s="431"/>
    </row>
    <row r="3956" spans="1:1" s="432" customFormat="1" ht="12.2" hidden="1" customHeight="1">
      <c r="A3956" s="431"/>
    </row>
    <row r="3957" spans="1:1" s="432" customFormat="1" ht="12.2" hidden="1" customHeight="1">
      <c r="A3957" s="431"/>
    </row>
    <row r="3958" spans="1:1" s="432" customFormat="1" ht="12.2" hidden="1" customHeight="1">
      <c r="A3958" s="431"/>
    </row>
    <row r="3959" spans="1:1" s="432" customFormat="1" ht="12.2" hidden="1" customHeight="1">
      <c r="A3959" s="431"/>
    </row>
    <row r="3960" spans="1:1" s="432" customFormat="1" ht="12.2" hidden="1" customHeight="1">
      <c r="A3960" s="431"/>
    </row>
    <row r="3961" spans="1:1" s="432" customFormat="1" ht="12.2" hidden="1" customHeight="1">
      <c r="A3961" s="431"/>
    </row>
    <row r="3962" spans="1:1" s="432" customFormat="1" ht="12.2" hidden="1" customHeight="1">
      <c r="A3962" s="431"/>
    </row>
    <row r="3963" spans="1:1" s="432" customFormat="1" ht="12.2" hidden="1" customHeight="1">
      <c r="A3963" s="431"/>
    </row>
    <row r="3964" spans="1:1" s="432" customFormat="1" ht="12.2" hidden="1" customHeight="1">
      <c r="A3964" s="431"/>
    </row>
    <row r="3965" spans="1:1" s="432" customFormat="1" ht="12.2" hidden="1" customHeight="1">
      <c r="A3965" s="431"/>
    </row>
    <row r="3966" spans="1:1" s="432" customFormat="1" ht="12.2" hidden="1" customHeight="1">
      <c r="A3966" s="431"/>
    </row>
    <row r="3967" spans="1:1" s="432" customFormat="1" ht="12.2" hidden="1" customHeight="1">
      <c r="A3967" s="431"/>
    </row>
    <row r="3968" spans="1:1" s="432" customFormat="1" ht="12.2" hidden="1" customHeight="1">
      <c r="A3968" s="431"/>
    </row>
    <row r="3969" spans="1:1" s="432" customFormat="1" ht="12.2" hidden="1" customHeight="1">
      <c r="A3969" s="431"/>
    </row>
    <row r="3970" spans="1:1" s="432" customFormat="1" ht="12.2" hidden="1" customHeight="1">
      <c r="A3970" s="431"/>
    </row>
    <row r="3971" spans="1:1" s="432" customFormat="1" ht="12.2" hidden="1" customHeight="1">
      <c r="A3971" s="431"/>
    </row>
    <row r="3972" spans="1:1" s="432" customFormat="1" ht="12.2" hidden="1" customHeight="1">
      <c r="A3972" s="431"/>
    </row>
    <row r="3973" spans="1:1" s="432" customFormat="1" ht="12.2" hidden="1" customHeight="1">
      <c r="A3973" s="431"/>
    </row>
    <row r="3974" spans="1:1" s="432" customFormat="1" ht="12.2" hidden="1" customHeight="1">
      <c r="A3974" s="431"/>
    </row>
    <row r="3975" spans="1:1" s="432" customFormat="1" ht="12.2" hidden="1" customHeight="1">
      <c r="A3975" s="431"/>
    </row>
    <row r="3976" spans="1:1" s="432" customFormat="1" ht="12.2" hidden="1" customHeight="1">
      <c r="A3976" s="431"/>
    </row>
    <row r="3977" spans="1:1" s="432" customFormat="1" ht="12.2" hidden="1" customHeight="1">
      <c r="A3977" s="431"/>
    </row>
    <row r="3978" spans="1:1" s="432" customFormat="1" ht="12.2" hidden="1" customHeight="1">
      <c r="A3978" s="431"/>
    </row>
    <row r="3979" spans="1:1" s="432" customFormat="1" ht="12.2" hidden="1" customHeight="1">
      <c r="A3979" s="431"/>
    </row>
    <row r="3980" spans="1:1" s="432" customFormat="1" ht="12.2" hidden="1" customHeight="1">
      <c r="A3980" s="431"/>
    </row>
    <row r="3981" spans="1:1" s="432" customFormat="1" ht="12.2" hidden="1" customHeight="1">
      <c r="A3981" s="431"/>
    </row>
    <row r="3982" spans="1:1" s="432" customFormat="1" ht="12.2" hidden="1" customHeight="1">
      <c r="A3982" s="431"/>
    </row>
    <row r="3983" spans="1:1" s="432" customFormat="1" ht="12.2" hidden="1" customHeight="1">
      <c r="A3983" s="431"/>
    </row>
    <row r="3984" spans="1:1" s="432" customFormat="1" ht="12.2" hidden="1" customHeight="1">
      <c r="A3984" s="431"/>
    </row>
    <row r="3985" spans="1:1" s="432" customFormat="1" ht="12.2" hidden="1" customHeight="1">
      <c r="A3985" s="431"/>
    </row>
    <row r="3986" spans="1:1" s="432" customFormat="1" ht="12.2" hidden="1" customHeight="1">
      <c r="A3986" s="431"/>
    </row>
    <row r="3987" spans="1:1" s="432" customFormat="1" ht="12.2" hidden="1" customHeight="1">
      <c r="A3987" s="431"/>
    </row>
    <row r="3988" spans="1:1" s="432" customFormat="1" ht="12.2" hidden="1" customHeight="1">
      <c r="A3988" s="431"/>
    </row>
    <row r="3989" spans="1:1" s="432" customFormat="1" ht="12.2" hidden="1" customHeight="1">
      <c r="A3989" s="431"/>
    </row>
    <row r="3990" spans="1:1" s="432" customFormat="1" ht="12.2" hidden="1" customHeight="1">
      <c r="A3990" s="431"/>
    </row>
    <row r="3991" spans="1:1" s="432" customFormat="1" ht="12.2" hidden="1" customHeight="1">
      <c r="A3991" s="431"/>
    </row>
    <row r="3992" spans="1:1" s="432" customFormat="1" ht="12.2" hidden="1" customHeight="1">
      <c r="A3992" s="431"/>
    </row>
    <row r="3993" spans="1:1" s="432" customFormat="1" ht="12.2" hidden="1" customHeight="1">
      <c r="A3993" s="431"/>
    </row>
    <row r="3994" spans="1:1" s="432" customFormat="1" ht="12.2" hidden="1" customHeight="1">
      <c r="A3994" s="431"/>
    </row>
    <row r="3995" spans="1:1" s="432" customFormat="1" ht="12.2" hidden="1" customHeight="1">
      <c r="A3995" s="431"/>
    </row>
    <row r="3996" spans="1:1" s="432" customFormat="1" ht="12.2" hidden="1" customHeight="1">
      <c r="A3996" s="431"/>
    </row>
    <row r="3997" spans="1:1" s="432" customFormat="1" ht="12.2" hidden="1" customHeight="1">
      <c r="A3997" s="431"/>
    </row>
    <row r="3998" spans="1:1" s="432" customFormat="1" ht="12.2" hidden="1" customHeight="1">
      <c r="A3998" s="431"/>
    </row>
    <row r="3999" spans="1:1" s="432" customFormat="1" ht="12.2" hidden="1" customHeight="1">
      <c r="A3999" s="431"/>
    </row>
    <row r="4000" spans="1:1" s="432" customFormat="1" ht="12.2" hidden="1" customHeight="1">
      <c r="A4000" s="431"/>
    </row>
    <row r="4001" spans="1:1" s="432" customFormat="1" ht="12.2" hidden="1" customHeight="1">
      <c r="A4001" s="431"/>
    </row>
    <row r="4002" spans="1:1" s="432" customFormat="1" ht="12.2" hidden="1" customHeight="1">
      <c r="A4002" s="431"/>
    </row>
    <row r="4003" spans="1:1" s="432" customFormat="1" ht="12.2" hidden="1" customHeight="1">
      <c r="A4003" s="431"/>
    </row>
    <row r="4004" spans="1:1" s="432" customFormat="1" ht="12.2" hidden="1" customHeight="1">
      <c r="A4004" s="431"/>
    </row>
    <row r="4005" spans="1:1" s="432" customFormat="1" ht="12.2" hidden="1" customHeight="1">
      <c r="A4005" s="431"/>
    </row>
    <row r="4006" spans="1:1" s="432" customFormat="1" ht="12.2" hidden="1" customHeight="1">
      <c r="A4006" s="431"/>
    </row>
    <row r="4007" spans="1:1" s="432" customFormat="1" ht="12.2" hidden="1" customHeight="1">
      <c r="A4007" s="431"/>
    </row>
    <row r="4008" spans="1:1" s="432" customFormat="1" ht="12.2" hidden="1" customHeight="1">
      <c r="A4008" s="431"/>
    </row>
    <row r="4009" spans="1:1" s="432" customFormat="1" ht="12.2" hidden="1" customHeight="1">
      <c r="A4009" s="431"/>
    </row>
    <row r="4010" spans="1:1" s="432" customFormat="1" ht="12.2" hidden="1" customHeight="1">
      <c r="A4010" s="431"/>
    </row>
    <row r="4011" spans="1:1" s="432" customFormat="1" ht="12.2" hidden="1" customHeight="1">
      <c r="A4011" s="431"/>
    </row>
    <row r="4012" spans="1:1" s="432" customFormat="1" ht="12.2" hidden="1" customHeight="1">
      <c r="A4012" s="431"/>
    </row>
    <row r="4013" spans="1:1" s="432" customFormat="1" ht="12.2" hidden="1" customHeight="1">
      <c r="A4013" s="431"/>
    </row>
    <row r="4014" spans="1:1" s="432" customFormat="1" ht="12.2" hidden="1" customHeight="1">
      <c r="A4014" s="431"/>
    </row>
    <row r="4015" spans="1:1" s="432" customFormat="1" ht="12.2" hidden="1" customHeight="1">
      <c r="A4015" s="431"/>
    </row>
    <row r="4016" spans="1:1" s="432" customFormat="1" ht="12.2" hidden="1" customHeight="1">
      <c r="A4016" s="431"/>
    </row>
    <row r="4017" spans="1:1" s="432" customFormat="1" ht="12.2" hidden="1" customHeight="1">
      <c r="A4017" s="431"/>
    </row>
    <row r="4018" spans="1:1" s="432" customFormat="1" ht="12.2" hidden="1" customHeight="1">
      <c r="A4018" s="431"/>
    </row>
    <row r="4019" spans="1:1" s="432" customFormat="1" ht="12.2" hidden="1" customHeight="1">
      <c r="A4019" s="431"/>
    </row>
    <row r="4020" spans="1:1" s="432" customFormat="1" ht="12.2" hidden="1" customHeight="1">
      <c r="A4020" s="431"/>
    </row>
    <row r="4021" spans="1:1" s="432" customFormat="1" ht="12.2" hidden="1" customHeight="1">
      <c r="A4021" s="431"/>
    </row>
    <row r="4022" spans="1:1" s="432" customFormat="1" ht="12.2" hidden="1" customHeight="1">
      <c r="A4022" s="431"/>
    </row>
    <row r="4023" spans="1:1" s="432" customFormat="1" ht="12.2" hidden="1" customHeight="1">
      <c r="A4023" s="431"/>
    </row>
    <row r="4024" spans="1:1" s="432" customFormat="1" ht="12.2" hidden="1" customHeight="1">
      <c r="A4024" s="431"/>
    </row>
    <row r="4025" spans="1:1" s="432" customFormat="1" ht="12.2" hidden="1" customHeight="1">
      <c r="A4025" s="431"/>
    </row>
    <row r="4026" spans="1:1" s="432" customFormat="1" ht="12.2" hidden="1" customHeight="1">
      <c r="A4026" s="431"/>
    </row>
    <row r="4027" spans="1:1" s="432" customFormat="1" ht="12.2" hidden="1" customHeight="1">
      <c r="A4027" s="431"/>
    </row>
    <row r="4028" spans="1:1" s="432" customFormat="1" ht="12.2" hidden="1" customHeight="1">
      <c r="A4028" s="431"/>
    </row>
    <row r="4029" spans="1:1" s="432" customFormat="1" ht="12.2" hidden="1" customHeight="1">
      <c r="A4029" s="431"/>
    </row>
    <row r="4030" spans="1:1" s="432" customFormat="1" ht="12.2" hidden="1" customHeight="1">
      <c r="A4030" s="431"/>
    </row>
    <row r="4031" spans="1:1" s="432" customFormat="1" ht="12.2" hidden="1" customHeight="1">
      <c r="A4031" s="431"/>
    </row>
    <row r="4032" spans="1:1" s="432" customFormat="1" ht="12.2" hidden="1" customHeight="1">
      <c r="A4032" s="431"/>
    </row>
    <row r="4033" spans="1:1" s="432" customFormat="1" ht="12.2" hidden="1" customHeight="1">
      <c r="A4033" s="431"/>
    </row>
    <row r="4034" spans="1:1" s="432" customFormat="1" ht="12.2" hidden="1" customHeight="1">
      <c r="A4034" s="431"/>
    </row>
    <row r="4035" spans="1:1" s="432" customFormat="1" ht="12.2" hidden="1" customHeight="1">
      <c r="A4035" s="431"/>
    </row>
    <row r="4036" spans="1:1" s="432" customFormat="1" ht="12.2" hidden="1" customHeight="1">
      <c r="A4036" s="431"/>
    </row>
    <row r="4037" spans="1:1" s="432" customFormat="1" ht="12.2" hidden="1" customHeight="1">
      <c r="A4037" s="431"/>
    </row>
    <row r="4038" spans="1:1" s="432" customFormat="1" ht="12.2" hidden="1" customHeight="1">
      <c r="A4038" s="431"/>
    </row>
    <row r="4039" spans="1:1" s="432" customFormat="1" ht="12.2" hidden="1" customHeight="1">
      <c r="A4039" s="431"/>
    </row>
    <row r="4040" spans="1:1" s="432" customFormat="1" ht="12.2" hidden="1" customHeight="1">
      <c r="A4040" s="431"/>
    </row>
    <row r="4041" spans="1:1" s="432" customFormat="1" ht="12.2" hidden="1" customHeight="1">
      <c r="A4041" s="431"/>
    </row>
    <row r="4042" spans="1:1" s="432" customFormat="1" ht="12.2" hidden="1" customHeight="1">
      <c r="A4042" s="431"/>
    </row>
    <row r="4043" spans="1:1" s="432" customFormat="1" ht="12.2" hidden="1" customHeight="1">
      <c r="A4043" s="431"/>
    </row>
    <row r="4044" spans="1:1" s="432" customFormat="1" ht="12.2" hidden="1" customHeight="1">
      <c r="A4044" s="431"/>
    </row>
    <row r="4045" spans="1:1" s="432" customFormat="1" ht="12.2" hidden="1" customHeight="1">
      <c r="A4045" s="431"/>
    </row>
    <row r="4046" spans="1:1" s="432" customFormat="1" ht="12.2" hidden="1" customHeight="1">
      <c r="A4046" s="431"/>
    </row>
    <row r="4047" spans="1:1" s="432" customFormat="1" ht="12.2" hidden="1" customHeight="1">
      <c r="A4047" s="431"/>
    </row>
    <row r="4048" spans="1:1" s="432" customFormat="1" ht="12.2" hidden="1" customHeight="1">
      <c r="A4048" s="431"/>
    </row>
    <row r="4049" spans="1:1" s="432" customFormat="1" ht="12.2" hidden="1" customHeight="1">
      <c r="A4049" s="431"/>
    </row>
    <row r="4050" spans="1:1" s="432" customFormat="1" ht="12.2" hidden="1" customHeight="1">
      <c r="A4050" s="431"/>
    </row>
    <row r="4051" spans="1:1" s="432" customFormat="1" ht="12.2" hidden="1" customHeight="1">
      <c r="A4051" s="431"/>
    </row>
    <row r="4052" spans="1:1" s="432" customFormat="1" ht="12.2" hidden="1" customHeight="1">
      <c r="A4052" s="431"/>
    </row>
    <row r="4053" spans="1:1" s="432" customFormat="1" ht="12.2" hidden="1" customHeight="1">
      <c r="A4053" s="431"/>
    </row>
    <row r="4054" spans="1:1" s="432" customFormat="1" ht="12.2" hidden="1" customHeight="1">
      <c r="A4054" s="431"/>
    </row>
    <row r="4055" spans="1:1" s="432" customFormat="1" ht="12.2" hidden="1" customHeight="1">
      <c r="A4055" s="431"/>
    </row>
    <row r="4056" spans="1:1" s="432" customFormat="1" ht="12.2" hidden="1" customHeight="1">
      <c r="A4056" s="431"/>
    </row>
    <row r="4057" spans="1:1" s="432" customFormat="1" ht="12.2" hidden="1" customHeight="1">
      <c r="A4057" s="431"/>
    </row>
    <row r="4058" spans="1:1" s="432" customFormat="1" ht="12.2" hidden="1" customHeight="1">
      <c r="A4058" s="431"/>
    </row>
    <row r="4059" spans="1:1" s="432" customFormat="1" ht="12.2" hidden="1" customHeight="1">
      <c r="A4059" s="431"/>
    </row>
    <row r="4060" spans="1:1" s="432" customFormat="1" ht="12.2" hidden="1" customHeight="1">
      <c r="A4060" s="431"/>
    </row>
    <row r="4061" spans="1:1" s="432" customFormat="1" ht="12.2" hidden="1" customHeight="1">
      <c r="A4061" s="431"/>
    </row>
    <row r="4062" spans="1:1" s="432" customFormat="1" ht="12.2" hidden="1" customHeight="1">
      <c r="A4062" s="431"/>
    </row>
    <row r="4063" spans="1:1" s="432" customFormat="1" ht="12.2" hidden="1" customHeight="1">
      <c r="A4063" s="431"/>
    </row>
    <row r="4064" spans="1:1" s="432" customFormat="1" ht="12.2" hidden="1" customHeight="1">
      <c r="A4064" s="431"/>
    </row>
    <row r="4065" spans="1:1" s="432" customFormat="1" ht="12.2" hidden="1" customHeight="1">
      <c r="A4065" s="431"/>
    </row>
    <row r="4066" spans="1:1" s="432" customFormat="1" ht="12.2" hidden="1" customHeight="1">
      <c r="A4066" s="431"/>
    </row>
    <row r="4067" spans="1:1" s="432" customFormat="1" ht="12.2" hidden="1" customHeight="1">
      <c r="A4067" s="431"/>
    </row>
    <row r="4068" spans="1:1" s="432" customFormat="1" ht="12.2" hidden="1" customHeight="1">
      <c r="A4068" s="431"/>
    </row>
    <row r="4069" spans="1:1" s="432" customFormat="1" ht="12.2" hidden="1" customHeight="1">
      <c r="A4069" s="431"/>
    </row>
    <row r="4070" spans="1:1" s="432" customFormat="1" ht="12.2" hidden="1" customHeight="1">
      <c r="A4070" s="431"/>
    </row>
    <row r="4071" spans="1:1" s="432" customFormat="1" ht="12.2" hidden="1" customHeight="1">
      <c r="A4071" s="431"/>
    </row>
    <row r="4072" spans="1:1" s="432" customFormat="1" ht="12.2" hidden="1" customHeight="1">
      <c r="A4072" s="431"/>
    </row>
    <row r="4073" spans="1:1" s="432" customFormat="1" ht="12.2" hidden="1" customHeight="1">
      <c r="A4073" s="431"/>
    </row>
    <row r="4074" spans="1:1" s="432" customFormat="1" ht="12.2" hidden="1" customHeight="1">
      <c r="A4074" s="431"/>
    </row>
    <row r="4075" spans="1:1" s="432" customFormat="1" ht="12.2" hidden="1" customHeight="1">
      <c r="A4075" s="431"/>
    </row>
    <row r="4076" spans="1:1" s="432" customFormat="1" ht="12.2" hidden="1" customHeight="1">
      <c r="A4076" s="431"/>
    </row>
    <row r="4077" spans="1:1" s="432" customFormat="1" ht="12.2" hidden="1" customHeight="1">
      <c r="A4077" s="431"/>
    </row>
    <row r="4078" spans="1:1" s="432" customFormat="1" ht="12.2" hidden="1" customHeight="1">
      <c r="A4078" s="431"/>
    </row>
    <row r="4079" spans="1:1" s="432" customFormat="1" ht="12.2" hidden="1" customHeight="1">
      <c r="A4079" s="431"/>
    </row>
    <row r="4080" spans="1:1" s="432" customFormat="1" ht="12.2" hidden="1" customHeight="1">
      <c r="A4080" s="431"/>
    </row>
    <row r="4081" spans="1:1" s="432" customFormat="1" ht="12.2" hidden="1" customHeight="1">
      <c r="A4081" s="431"/>
    </row>
    <row r="4082" spans="1:1" s="432" customFormat="1" ht="12.2" hidden="1" customHeight="1">
      <c r="A4082" s="431"/>
    </row>
    <row r="4083" spans="1:1" s="432" customFormat="1" ht="12.2" hidden="1" customHeight="1">
      <c r="A4083" s="431"/>
    </row>
    <row r="4084" spans="1:1" s="432" customFormat="1" ht="12.2" hidden="1" customHeight="1">
      <c r="A4084" s="431"/>
    </row>
    <row r="4085" spans="1:1" s="432" customFormat="1" ht="12.2" hidden="1" customHeight="1">
      <c r="A4085" s="431"/>
    </row>
    <row r="4086" spans="1:1" s="432" customFormat="1" ht="12.2" hidden="1" customHeight="1">
      <c r="A4086" s="431"/>
    </row>
    <row r="4087" spans="1:1" s="432" customFormat="1" ht="12.2" hidden="1" customHeight="1">
      <c r="A4087" s="431"/>
    </row>
    <row r="4088" spans="1:1" s="432" customFormat="1" ht="12.2" hidden="1" customHeight="1">
      <c r="A4088" s="431"/>
    </row>
    <row r="4089" spans="1:1" s="432" customFormat="1" ht="12.2" hidden="1" customHeight="1">
      <c r="A4089" s="431"/>
    </row>
    <row r="4090" spans="1:1" s="432" customFormat="1" ht="12.2" hidden="1" customHeight="1">
      <c r="A4090" s="431"/>
    </row>
    <row r="4091" spans="1:1" s="432" customFormat="1" ht="12.2" hidden="1" customHeight="1">
      <c r="A4091" s="431"/>
    </row>
    <row r="4092" spans="1:1" s="432" customFormat="1" ht="12.2" hidden="1" customHeight="1">
      <c r="A4092" s="431"/>
    </row>
    <row r="4093" spans="1:1" s="432" customFormat="1" ht="12.2" hidden="1" customHeight="1">
      <c r="A4093" s="431"/>
    </row>
    <row r="4094" spans="1:1" s="432" customFormat="1" ht="12.2" hidden="1" customHeight="1">
      <c r="A4094" s="431"/>
    </row>
    <row r="4095" spans="1:1" s="432" customFormat="1" ht="12.2" hidden="1" customHeight="1">
      <c r="A4095" s="431"/>
    </row>
    <row r="4096" spans="1:1" s="432" customFormat="1" ht="12.2" hidden="1" customHeight="1">
      <c r="A4096" s="431"/>
    </row>
    <row r="4097" spans="1:1" s="432" customFormat="1" ht="12.2" hidden="1" customHeight="1">
      <c r="A4097" s="431"/>
    </row>
    <row r="4098" spans="1:1" s="432" customFormat="1" ht="12.2" hidden="1" customHeight="1">
      <c r="A4098" s="431"/>
    </row>
    <row r="4099" spans="1:1" s="432" customFormat="1" ht="12.2" hidden="1" customHeight="1">
      <c r="A4099" s="431"/>
    </row>
    <row r="4100" spans="1:1" s="432" customFormat="1" ht="12.2" hidden="1" customHeight="1">
      <c r="A4100" s="431"/>
    </row>
    <row r="4101" spans="1:1" s="432" customFormat="1" ht="12.2" hidden="1" customHeight="1">
      <c r="A4101" s="431"/>
    </row>
    <row r="4102" spans="1:1" s="432" customFormat="1" ht="12.2" hidden="1" customHeight="1">
      <c r="A4102" s="431"/>
    </row>
    <row r="4103" spans="1:1" s="432" customFormat="1" ht="12.2" hidden="1" customHeight="1">
      <c r="A4103" s="431"/>
    </row>
    <row r="4104" spans="1:1" s="432" customFormat="1" ht="12.2" hidden="1" customHeight="1">
      <c r="A4104" s="431"/>
    </row>
    <row r="4105" spans="1:1" s="432" customFormat="1" ht="12.2" hidden="1" customHeight="1">
      <c r="A4105" s="431"/>
    </row>
    <row r="4106" spans="1:1" s="432" customFormat="1" ht="12.2" hidden="1" customHeight="1">
      <c r="A4106" s="431"/>
    </row>
    <row r="4107" spans="1:1" s="432" customFormat="1" ht="12.2" hidden="1" customHeight="1">
      <c r="A4107" s="431"/>
    </row>
    <row r="4108" spans="1:1" s="432" customFormat="1" ht="12.2" hidden="1" customHeight="1">
      <c r="A4108" s="431"/>
    </row>
    <row r="4109" spans="1:1" s="432" customFormat="1" ht="12.2" hidden="1" customHeight="1">
      <c r="A4109" s="431"/>
    </row>
    <row r="4110" spans="1:1" s="432" customFormat="1" ht="12.2" hidden="1" customHeight="1">
      <c r="A4110" s="431"/>
    </row>
    <row r="4111" spans="1:1" s="432" customFormat="1" ht="12.2" hidden="1" customHeight="1">
      <c r="A4111" s="431"/>
    </row>
    <row r="4112" spans="1:1" s="432" customFormat="1" ht="12.2" hidden="1" customHeight="1">
      <c r="A4112" s="431"/>
    </row>
    <row r="4113" spans="1:1" s="432" customFormat="1" ht="12.2" hidden="1" customHeight="1">
      <c r="A4113" s="431"/>
    </row>
    <row r="4114" spans="1:1" s="432" customFormat="1" ht="12.2" hidden="1" customHeight="1">
      <c r="A4114" s="431"/>
    </row>
    <row r="4115" spans="1:1" s="432" customFormat="1" ht="12.2" hidden="1" customHeight="1">
      <c r="A4115" s="431"/>
    </row>
    <row r="4116" spans="1:1" s="432" customFormat="1" ht="12.2" hidden="1" customHeight="1">
      <c r="A4116" s="431"/>
    </row>
    <row r="4117" spans="1:1" s="432" customFormat="1" ht="12.2" hidden="1" customHeight="1">
      <c r="A4117" s="431"/>
    </row>
    <row r="4118" spans="1:1" s="432" customFormat="1" ht="12.2" hidden="1" customHeight="1">
      <c r="A4118" s="431"/>
    </row>
    <row r="4119" spans="1:1" s="432" customFormat="1" ht="12.2" hidden="1" customHeight="1">
      <c r="A4119" s="431"/>
    </row>
    <row r="4120" spans="1:1" s="432" customFormat="1" ht="12.2" hidden="1" customHeight="1">
      <c r="A4120" s="431"/>
    </row>
    <row r="4121" spans="1:1" s="432" customFormat="1" ht="12.2" hidden="1" customHeight="1">
      <c r="A4121" s="431"/>
    </row>
    <row r="4122" spans="1:1" s="432" customFormat="1" ht="12.2" hidden="1" customHeight="1">
      <c r="A4122" s="431"/>
    </row>
    <row r="4123" spans="1:1" s="432" customFormat="1" ht="12.2" hidden="1" customHeight="1">
      <c r="A4123" s="431"/>
    </row>
    <row r="4124" spans="1:1" s="432" customFormat="1" ht="12.2" hidden="1" customHeight="1">
      <c r="A4124" s="431"/>
    </row>
    <row r="4125" spans="1:1" s="432" customFormat="1" ht="12.2" hidden="1" customHeight="1">
      <c r="A4125" s="431"/>
    </row>
    <row r="4126" spans="1:1" s="432" customFormat="1" ht="12.2" hidden="1" customHeight="1">
      <c r="A4126" s="431"/>
    </row>
    <row r="4127" spans="1:1" s="432" customFormat="1" ht="12.2" hidden="1" customHeight="1">
      <c r="A4127" s="431"/>
    </row>
    <row r="4128" spans="1:1" s="432" customFormat="1" ht="12.2" hidden="1" customHeight="1">
      <c r="A4128" s="431"/>
    </row>
    <row r="4129" spans="1:1" s="432" customFormat="1" ht="12.2" hidden="1" customHeight="1">
      <c r="A4129" s="431"/>
    </row>
    <row r="4130" spans="1:1" s="432" customFormat="1" ht="12.2" hidden="1" customHeight="1">
      <c r="A4130" s="431"/>
    </row>
    <row r="4131" spans="1:1" s="432" customFormat="1" ht="12.2" hidden="1" customHeight="1">
      <c r="A4131" s="431"/>
    </row>
    <row r="4132" spans="1:1" s="432" customFormat="1" ht="12.2" hidden="1" customHeight="1">
      <c r="A4132" s="431"/>
    </row>
    <row r="4133" spans="1:1" s="432" customFormat="1" ht="12.2" hidden="1" customHeight="1">
      <c r="A4133" s="431"/>
    </row>
    <row r="4134" spans="1:1" s="432" customFormat="1" ht="12.2" hidden="1" customHeight="1">
      <c r="A4134" s="431"/>
    </row>
    <row r="4135" spans="1:1" s="432" customFormat="1" ht="12.2" hidden="1" customHeight="1">
      <c r="A4135" s="431"/>
    </row>
    <row r="4136" spans="1:1" s="432" customFormat="1" ht="12.2" hidden="1" customHeight="1">
      <c r="A4136" s="431"/>
    </row>
    <row r="4137" spans="1:1" s="432" customFormat="1" ht="12.2" hidden="1" customHeight="1">
      <c r="A4137" s="431"/>
    </row>
    <row r="4138" spans="1:1" s="432" customFormat="1" ht="12.2" hidden="1" customHeight="1">
      <c r="A4138" s="431"/>
    </row>
    <row r="4139" spans="1:1" s="432" customFormat="1" ht="12.2" hidden="1" customHeight="1">
      <c r="A4139" s="431"/>
    </row>
    <row r="4140" spans="1:1" s="432" customFormat="1" ht="12.2" hidden="1" customHeight="1">
      <c r="A4140" s="431"/>
    </row>
    <row r="4141" spans="1:1" s="432" customFormat="1" ht="12.2" hidden="1" customHeight="1">
      <c r="A4141" s="431"/>
    </row>
    <row r="4142" spans="1:1" s="432" customFormat="1" ht="12.2" hidden="1" customHeight="1">
      <c r="A4142" s="431"/>
    </row>
    <row r="4143" spans="1:1" s="432" customFormat="1" ht="12.2" hidden="1" customHeight="1">
      <c r="A4143" s="431"/>
    </row>
    <row r="4144" spans="1:1" s="432" customFormat="1" ht="12.2" hidden="1" customHeight="1">
      <c r="A4144" s="431"/>
    </row>
    <row r="4145" spans="1:1" s="432" customFormat="1" ht="12.2" hidden="1" customHeight="1">
      <c r="A4145" s="431"/>
    </row>
    <row r="4146" spans="1:1" s="432" customFormat="1" ht="12.2" hidden="1" customHeight="1">
      <c r="A4146" s="431"/>
    </row>
    <row r="4147" spans="1:1" s="432" customFormat="1" ht="12.2" hidden="1" customHeight="1">
      <c r="A4147" s="431"/>
    </row>
    <row r="4148" spans="1:1" s="432" customFormat="1" ht="12.2" hidden="1" customHeight="1">
      <c r="A4148" s="431"/>
    </row>
    <row r="4149" spans="1:1" s="432" customFormat="1" ht="12.2" hidden="1" customHeight="1">
      <c r="A4149" s="431"/>
    </row>
    <row r="4150" spans="1:1" s="432" customFormat="1" ht="12.2" hidden="1" customHeight="1">
      <c r="A4150" s="431"/>
    </row>
    <row r="4151" spans="1:1" s="432" customFormat="1" ht="12.2" hidden="1" customHeight="1">
      <c r="A4151" s="431"/>
    </row>
    <row r="4152" spans="1:1" s="432" customFormat="1" ht="12.2" hidden="1" customHeight="1">
      <c r="A4152" s="431"/>
    </row>
    <row r="4153" spans="1:1" s="432" customFormat="1" ht="12.2" hidden="1" customHeight="1">
      <c r="A4153" s="431"/>
    </row>
    <row r="4154" spans="1:1" s="432" customFormat="1" ht="12.2" hidden="1" customHeight="1">
      <c r="A4154" s="431"/>
    </row>
    <row r="4155" spans="1:1" s="432" customFormat="1" ht="12.2" hidden="1" customHeight="1">
      <c r="A4155" s="431"/>
    </row>
    <row r="4156" spans="1:1" s="432" customFormat="1" ht="12.2" hidden="1" customHeight="1">
      <c r="A4156" s="431"/>
    </row>
    <row r="4157" spans="1:1" s="432" customFormat="1" ht="12.2" hidden="1" customHeight="1">
      <c r="A4157" s="431"/>
    </row>
    <row r="4158" spans="1:1" s="432" customFormat="1" ht="12.2" hidden="1" customHeight="1">
      <c r="A4158" s="431"/>
    </row>
    <row r="4159" spans="1:1" s="432" customFormat="1" ht="12.2" hidden="1" customHeight="1">
      <c r="A4159" s="431"/>
    </row>
    <row r="4160" spans="1:1" s="432" customFormat="1" ht="12.2" hidden="1" customHeight="1">
      <c r="A4160" s="431"/>
    </row>
    <row r="4161" spans="1:1" s="432" customFormat="1" ht="12.2" hidden="1" customHeight="1">
      <c r="A4161" s="431"/>
    </row>
    <row r="4162" spans="1:1" s="432" customFormat="1" ht="12.2" hidden="1" customHeight="1">
      <c r="A4162" s="431"/>
    </row>
    <row r="4163" spans="1:1" s="432" customFormat="1" ht="12.2" hidden="1" customHeight="1">
      <c r="A4163" s="431"/>
    </row>
    <row r="4164" spans="1:1" s="432" customFormat="1" ht="12.2" hidden="1" customHeight="1">
      <c r="A4164" s="431"/>
    </row>
    <row r="4165" spans="1:1" s="432" customFormat="1" ht="12.2" hidden="1" customHeight="1">
      <c r="A4165" s="431"/>
    </row>
    <row r="4166" spans="1:1" s="432" customFormat="1" ht="12.2" hidden="1" customHeight="1">
      <c r="A4166" s="431"/>
    </row>
    <row r="4167" spans="1:1" s="432" customFormat="1" ht="12.2" hidden="1" customHeight="1">
      <c r="A4167" s="431"/>
    </row>
    <row r="4168" spans="1:1" s="432" customFormat="1" ht="12.2" hidden="1" customHeight="1">
      <c r="A4168" s="431"/>
    </row>
    <row r="4169" spans="1:1" s="432" customFormat="1" ht="12.2" hidden="1" customHeight="1">
      <c r="A4169" s="431"/>
    </row>
    <row r="4170" spans="1:1" s="432" customFormat="1" ht="12.2" hidden="1" customHeight="1">
      <c r="A4170" s="431"/>
    </row>
    <row r="4171" spans="1:1" s="432" customFormat="1" ht="12.2" hidden="1" customHeight="1">
      <c r="A4171" s="431"/>
    </row>
    <row r="4172" spans="1:1" s="432" customFormat="1" ht="12.2" hidden="1" customHeight="1">
      <c r="A4172" s="431"/>
    </row>
    <row r="4173" spans="1:1" s="432" customFormat="1" ht="12.2" hidden="1" customHeight="1">
      <c r="A4173" s="431"/>
    </row>
    <row r="4174" spans="1:1" s="432" customFormat="1" ht="12.2" hidden="1" customHeight="1">
      <c r="A4174" s="431"/>
    </row>
    <row r="4175" spans="1:1" s="432" customFormat="1" ht="12.2" hidden="1" customHeight="1">
      <c r="A4175" s="431"/>
    </row>
    <row r="4176" spans="1:1" s="432" customFormat="1" ht="12.2" hidden="1" customHeight="1">
      <c r="A4176" s="431"/>
    </row>
    <row r="4177" spans="1:1" s="432" customFormat="1" ht="12.2" hidden="1" customHeight="1">
      <c r="A4177" s="431"/>
    </row>
    <row r="4178" spans="1:1" s="432" customFormat="1" ht="12.2" hidden="1" customHeight="1">
      <c r="A4178" s="431"/>
    </row>
    <row r="4179" spans="1:1" s="432" customFormat="1" ht="12.2" hidden="1" customHeight="1">
      <c r="A4179" s="431"/>
    </row>
    <row r="4180" spans="1:1" s="432" customFormat="1" ht="12.2" hidden="1" customHeight="1">
      <c r="A4180" s="431"/>
    </row>
    <row r="4181" spans="1:1" s="432" customFormat="1" ht="12.2" hidden="1" customHeight="1">
      <c r="A4181" s="431"/>
    </row>
    <row r="4182" spans="1:1" s="432" customFormat="1" ht="12.2" hidden="1" customHeight="1">
      <c r="A4182" s="431"/>
    </row>
    <row r="4183" spans="1:1" s="432" customFormat="1" ht="12.2" hidden="1" customHeight="1">
      <c r="A4183" s="431"/>
    </row>
    <row r="4184" spans="1:1" s="432" customFormat="1" ht="12.2" hidden="1" customHeight="1">
      <c r="A4184" s="431"/>
    </row>
    <row r="4185" spans="1:1" s="432" customFormat="1" ht="12.2" hidden="1" customHeight="1">
      <c r="A4185" s="431"/>
    </row>
    <row r="4186" spans="1:1" s="432" customFormat="1" ht="12.2" hidden="1" customHeight="1">
      <c r="A4186" s="431"/>
    </row>
    <row r="4187" spans="1:1" s="432" customFormat="1" ht="12.2" hidden="1" customHeight="1">
      <c r="A4187" s="431"/>
    </row>
    <row r="4188" spans="1:1" s="432" customFormat="1" ht="12.2" hidden="1" customHeight="1">
      <c r="A4188" s="431"/>
    </row>
    <row r="4189" spans="1:1" s="432" customFormat="1" ht="12.2" hidden="1" customHeight="1">
      <c r="A4189" s="431"/>
    </row>
    <row r="4190" spans="1:1" s="432" customFormat="1" ht="12.2" hidden="1" customHeight="1">
      <c r="A4190" s="431"/>
    </row>
    <row r="4191" spans="1:1" s="432" customFormat="1" ht="12.2" hidden="1" customHeight="1">
      <c r="A4191" s="431"/>
    </row>
    <row r="4192" spans="1:1" s="432" customFormat="1" ht="12.2" hidden="1" customHeight="1">
      <c r="A4192" s="431"/>
    </row>
    <row r="4193" spans="1:1" s="432" customFormat="1" ht="12.2" hidden="1" customHeight="1">
      <c r="A4193" s="431"/>
    </row>
    <row r="4194" spans="1:1" s="432" customFormat="1" ht="12.2" hidden="1" customHeight="1">
      <c r="A4194" s="431"/>
    </row>
    <row r="4195" spans="1:1" s="432" customFormat="1" ht="12.2" hidden="1" customHeight="1">
      <c r="A4195" s="431"/>
    </row>
    <row r="4196" spans="1:1" s="432" customFormat="1" ht="12.2" hidden="1" customHeight="1">
      <c r="A4196" s="431"/>
    </row>
    <row r="4197" spans="1:1" s="432" customFormat="1" ht="12.2" hidden="1" customHeight="1">
      <c r="A4197" s="431"/>
    </row>
    <row r="4198" spans="1:1" s="432" customFormat="1" ht="12.2" hidden="1" customHeight="1">
      <c r="A4198" s="431"/>
    </row>
    <row r="4199" spans="1:1" s="432" customFormat="1" ht="12.2" hidden="1" customHeight="1">
      <c r="A4199" s="431"/>
    </row>
    <row r="4200" spans="1:1" s="432" customFormat="1" ht="12.2" hidden="1" customHeight="1">
      <c r="A4200" s="431"/>
    </row>
    <row r="4201" spans="1:1" s="432" customFormat="1" ht="12.2" hidden="1" customHeight="1">
      <c r="A4201" s="431"/>
    </row>
    <row r="4202" spans="1:1" s="432" customFormat="1" ht="12.2" hidden="1" customHeight="1">
      <c r="A4202" s="431"/>
    </row>
    <row r="4203" spans="1:1" s="432" customFormat="1" ht="12.2" hidden="1" customHeight="1">
      <c r="A4203" s="431"/>
    </row>
    <row r="4204" spans="1:1" s="432" customFormat="1" ht="12.2" hidden="1" customHeight="1">
      <c r="A4204" s="431"/>
    </row>
    <row r="4205" spans="1:1" s="432" customFormat="1" ht="12.2" hidden="1" customHeight="1">
      <c r="A4205" s="431"/>
    </row>
    <row r="4206" spans="1:1" s="432" customFormat="1" ht="12.2" hidden="1" customHeight="1">
      <c r="A4206" s="431"/>
    </row>
    <row r="4207" spans="1:1" s="432" customFormat="1" ht="12.2" hidden="1" customHeight="1">
      <c r="A4207" s="431"/>
    </row>
    <row r="4208" spans="1:1" s="432" customFormat="1" ht="12.2" hidden="1" customHeight="1">
      <c r="A4208" s="431"/>
    </row>
    <row r="4209" spans="1:1" s="432" customFormat="1" ht="12.2" hidden="1" customHeight="1">
      <c r="A4209" s="431"/>
    </row>
    <row r="4210" spans="1:1" s="432" customFormat="1" ht="12.2" hidden="1" customHeight="1">
      <c r="A4210" s="431"/>
    </row>
    <row r="4211" spans="1:1" s="432" customFormat="1" ht="12.2" hidden="1" customHeight="1">
      <c r="A4211" s="431"/>
    </row>
    <row r="4212" spans="1:1" s="432" customFormat="1" ht="12.2" hidden="1" customHeight="1">
      <c r="A4212" s="431"/>
    </row>
    <row r="4213" spans="1:1" s="432" customFormat="1" ht="12.2" hidden="1" customHeight="1">
      <c r="A4213" s="431"/>
    </row>
    <row r="4214" spans="1:1" s="432" customFormat="1" ht="12.2" hidden="1" customHeight="1">
      <c r="A4214" s="431"/>
    </row>
    <row r="4215" spans="1:1" s="432" customFormat="1" ht="12.2" hidden="1" customHeight="1">
      <c r="A4215" s="431"/>
    </row>
    <row r="4216" spans="1:1" s="432" customFormat="1" ht="12.2" hidden="1" customHeight="1">
      <c r="A4216" s="431"/>
    </row>
    <row r="4217" spans="1:1" s="432" customFormat="1" ht="12.2" hidden="1" customHeight="1">
      <c r="A4217" s="431"/>
    </row>
    <row r="4218" spans="1:1" s="432" customFormat="1" ht="12.2" hidden="1" customHeight="1">
      <c r="A4218" s="431"/>
    </row>
    <row r="4219" spans="1:1" s="432" customFormat="1" ht="12.2" hidden="1" customHeight="1">
      <c r="A4219" s="431"/>
    </row>
    <row r="4220" spans="1:1" s="432" customFormat="1" ht="12.2" hidden="1" customHeight="1">
      <c r="A4220" s="431"/>
    </row>
    <row r="4221" spans="1:1" s="432" customFormat="1" ht="12.2" hidden="1" customHeight="1">
      <c r="A4221" s="431"/>
    </row>
    <row r="4222" spans="1:1" s="432" customFormat="1" ht="12.2" hidden="1" customHeight="1">
      <c r="A4222" s="431"/>
    </row>
    <row r="4223" spans="1:1" s="432" customFormat="1" ht="12.2" hidden="1" customHeight="1">
      <c r="A4223" s="431"/>
    </row>
    <row r="4224" spans="1:1" s="432" customFormat="1" ht="12.2" hidden="1" customHeight="1">
      <c r="A4224" s="431"/>
    </row>
    <row r="4225" spans="1:1" s="432" customFormat="1" ht="12.2" hidden="1" customHeight="1">
      <c r="A4225" s="431"/>
    </row>
    <row r="4226" spans="1:1" s="432" customFormat="1" ht="12.2" hidden="1" customHeight="1">
      <c r="A4226" s="431"/>
    </row>
    <row r="4227" spans="1:1" s="432" customFormat="1" ht="12.2" hidden="1" customHeight="1">
      <c r="A4227" s="431"/>
    </row>
    <row r="4228" spans="1:1" s="432" customFormat="1" ht="12.2" hidden="1" customHeight="1">
      <c r="A4228" s="431"/>
    </row>
    <row r="4229" spans="1:1" s="432" customFormat="1" ht="12.2" hidden="1" customHeight="1">
      <c r="A4229" s="431"/>
    </row>
    <row r="4230" spans="1:1" s="432" customFormat="1" ht="12.2" hidden="1" customHeight="1">
      <c r="A4230" s="431"/>
    </row>
    <row r="4231" spans="1:1" s="432" customFormat="1" ht="12.2" hidden="1" customHeight="1">
      <c r="A4231" s="431"/>
    </row>
    <row r="4232" spans="1:1" s="432" customFormat="1" ht="12.2" hidden="1" customHeight="1">
      <c r="A4232" s="431"/>
    </row>
    <row r="4233" spans="1:1" s="432" customFormat="1" ht="12.2" hidden="1" customHeight="1">
      <c r="A4233" s="431"/>
    </row>
    <row r="4234" spans="1:1" s="432" customFormat="1" ht="12.2" hidden="1" customHeight="1">
      <c r="A4234" s="431"/>
    </row>
    <row r="4235" spans="1:1" s="432" customFormat="1" ht="12.2" hidden="1" customHeight="1">
      <c r="A4235" s="431"/>
    </row>
    <row r="4236" spans="1:1" s="432" customFormat="1" ht="12.2" hidden="1" customHeight="1">
      <c r="A4236" s="431"/>
    </row>
    <row r="4237" spans="1:1" s="432" customFormat="1" ht="12.2" hidden="1" customHeight="1">
      <c r="A4237" s="431"/>
    </row>
    <row r="4238" spans="1:1" s="432" customFormat="1" ht="12.2" hidden="1" customHeight="1">
      <c r="A4238" s="431"/>
    </row>
    <row r="4239" spans="1:1" s="432" customFormat="1" ht="12.2" hidden="1" customHeight="1">
      <c r="A4239" s="431"/>
    </row>
    <row r="4240" spans="1:1" s="432" customFormat="1" ht="12.2" hidden="1" customHeight="1">
      <c r="A4240" s="431"/>
    </row>
    <row r="4241" spans="1:1" s="432" customFormat="1" ht="12.2" hidden="1" customHeight="1">
      <c r="A4241" s="431"/>
    </row>
    <row r="4242" spans="1:1" s="432" customFormat="1" ht="12.2" hidden="1" customHeight="1">
      <c r="A4242" s="431"/>
    </row>
    <row r="4243" spans="1:1" s="432" customFormat="1" ht="12.2" hidden="1" customHeight="1">
      <c r="A4243" s="431"/>
    </row>
    <row r="4244" spans="1:1" s="432" customFormat="1" ht="12.2" hidden="1" customHeight="1">
      <c r="A4244" s="431"/>
    </row>
    <row r="4245" spans="1:1" s="432" customFormat="1" ht="12.2" hidden="1" customHeight="1">
      <c r="A4245" s="431"/>
    </row>
    <row r="4246" spans="1:1" s="432" customFormat="1" ht="12.2" hidden="1" customHeight="1">
      <c r="A4246" s="431"/>
    </row>
    <row r="4247" spans="1:1" s="432" customFormat="1" ht="12.2" hidden="1" customHeight="1">
      <c r="A4247" s="431"/>
    </row>
    <row r="4248" spans="1:1" s="432" customFormat="1" ht="12.2" hidden="1" customHeight="1">
      <c r="A4248" s="431"/>
    </row>
    <row r="4249" spans="1:1" s="432" customFormat="1" ht="12.2" hidden="1" customHeight="1">
      <c r="A4249" s="431"/>
    </row>
    <row r="4250" spans="1:1" s="432" customFormat="1" ht="12.2" hidden="1" customHeight="1">
      <c r="A4250" s="431"/>
    </row>
    <row r="4251" spans="1:1" s="432" customFormat="1" ht="12.2" hidden="1" customHeight="1">
      <c r="A4251" s="431"/>
    </row>
    <row r="4252" spans="1:1" s="432" customFormat="1" ht="12.2" hidden="1" customHeight="1">
      <c r="A4252" s="431"/>
    </row>
    <row r="4253" spans="1:1" s="432" customFormat="1" ht="12.2" hidden="1" customHeight="1">
      <c r="A4253" s="431"/>
    </row>
    <row r="4254" spans="1:1" s="432" customFormat="1" ht="12.2" hidden="1" customHeight="1">
      <c r="A4254" s="431"/>
    </row>
    <row r="4255" spans="1:1" s="432" customFormat="1" ht="12.2" hidden="1" customHeight="1">
      <c r="A4255" s="431"/>
    </row>
    <row r="4256" spans="1:1" s="432" customFormat="1" ht="12.2" hidden="1" customHeight="1">
      <c r="A4256" s="431"/>
    </row>
    <row r="4257" spans="1:1" s="432" customFormat="1" ht="12.2" hidden="1" customHeight="1">
      <c r="A4257" s="431"/>
    </row>
    <row r="4258" spans="1:1" s="432" customFormat="1" ht="12.2" hidden="1" customHeight="1">
      <c r="A4258" s="431"/>
    </row>
    <row r="4259" spans="1:1" s="432" customFormat="1" ht="12.2" hidden="1" customHeight="1">
      <c r="A4259" s="431"/>
    </row>
    <row r="4260" spans="1:1" s="432" customFormat="1" ht="12.2" hidden="1" customHeight="1">
      <c r="A4260" s="431"/>
    </row>
    <row r="4261" spans="1:1" s="432" customFormat="1" ht="12.2" hidden="1" customHeight="1">
      <c r="A4261" s="431"/>
    </row>
    <row r="4262" spans="1:1" s="432" customFormat="1" ht="12.2" hidden="1" customHeight="1">
      <c r="A4262" s="431"/>
    </row>
    <row r="4263" spans="1:1" s="432" customFormat="1" ht="12.2" hidden="1" customHeight="1">
      <c r="A4263" s="431"/>
    </row>
    <row r="4264" spans="1:1" s="432" customFormat="1" ht="12.2" hidden="1" customHeight="1">
      <c r="A4264" s="431"/>
    </row>
    <row r="4265" spans="1:1" s="432" customFormat="1" ht="12.2" hidden="1" customHeight="1">
      <c r="A4265" s="431"/>
    </row>
    <row r="4266" spans="1:1" s="432" customFormat="1" ht="12.2" hidden="1" customHeight="1">
      <c r="A4266" s="431"/>
    </row>
    <row r="4267" spans="1:1" s="432" customFormat="1" ht="12.2" hidden="1" customHeight="1">
      <c r="A4267" s="431"/>
    </row>
    <row r="4268" spans="1:1" s="432" customFormat="1" ht="12.2" hidden="1" customHeight="1">
      <c r="A4268" s="431"/>
    </row>
    <row r="4269" spans="1:1" s="432" customFormat="1" ht="12.2" hidden="1" customHeight="1">
      <c r="A4269" s="431"/>
    </row>
    <row r="4270" spans="1:1" s="432" customFormat="1" ht="12.2" hidden="1" customHeight="1">
      <c r="A4270" s="431"/>
    </row>
    <row r="4271" spans="1:1" s="432" customFormat="1" ht="12.2" hidden="1" customHeight="1">
      <c r="A4271" s="431"/>
    </row>
    <row r="4272" spans="1:1" s="432" customFormat="1" ht="12.2" hidden="1" customHeight="1">
      <c r="A4272" s="431"/>
    </row>
    <row r="4273" spans="1:1" s="432" customFormat="1" ht="12.2" hidden="1" customHeight="1">
      <c r="A4273" s="431"/>
    </row>
    <row r="4274" spans="1:1" s="432" customFormat="1" ht="12.2" hidden="1" customHeight="1">
      <c r="A4274" s="431"/>
    </row>
    <row r="4275" spans="1:1" s="432" customFormat="1" ht="12.2" hidden="1" customHeight="1">
      <c r="A4275" s="431"/>
    </row>
    <row r="4276" spans="1:1" s="432" customFormat="1" ht="12.2" hidden="1" customHeight="1">
      <c r="A4276" s="431"/>
    </row>
    <row r="4277" spans="1:1" s="432" customFormat="1" ht="12.2" hidden="1" customHeight="1">
      <c r="A4277" s="431"/>
    </row>
    <row r="4278" spans="1:1" s="432" customFormat="1" ht="12.2" hidden="1" customHeight="1">
      <c r="A4278" s="431"/>
    </row>
    <row r="4279" spans="1:1" s="432" customFormat="1" ht="12.2" hidden="1" customHeight="1">
      <c r="A4279" s="431"/>
    </row>
    <row r="4280" spans="1:1" s="432" customFormat="1" ht="12.2" hidden="1" customHeight="1">
      <c r="A4280" s="431"/>
    </row>
    <row r="4281" spans="1:1" s="432" customFormat="1" ht="12.2" hidden="1" customHeight="1">
      <c r="A4281" s="431"/>
    </row>
    <row r="4282" spans="1:1" s="432" customFormat="1" ht="12.2" hidden="1" customHeight="1">
      <c r="A4282" s="431"/>
    </row>
    <row r="4283" spans="1:1" s="432" customFormat="1" ht="12.2" hidden="1" customHeight="1">
      <c r="A4283" s="431"/>
    </row>
    <row r="4284" spans="1:1" s="432" customFormat="1" ht="12.2" hidden="1" customHeight="1">
      <c r="A4284" s="431"/>
    </row>
    <row r="4285" spans="1:1" s="432" customFormat="1" ht="12.2" hidden="1" customHeight="1">
      <c r="A4285" s="431"/>
    </row>
    <row r="4286" spans="1:1" s="432" customFormat="1" ht="12.2" hidden="1" customHeight="1">
      <c r="A4286" s="431"/>
    </row>
    <row r="4287" spans="1:1" s="432" customFormat="1" ht="12.2" hidden="1" customHeight="1">
      <c r="A4287" s="431"/>
    </row>
    <row r="4288" spans="1:1" s="432" customFormat="1" ht="12.2" hidden="1" customHeight="1">
      <c r="A4288" s="431"/>
    </row>
    <row r="4289" spans="1:1" s="432" customFormat="1" ht="12.2" hidden="1" customHeight="1">
      <c r="A4289" s="431"/>
    </row>
    <row r="4290" spans="1:1" s="432" customFormat="1" ht="12.2" hidden="1" customHeight="1">
      <c r="A4290" s="431"/>
    </row>
    <row r="4291" spans="1:1" s="432" customFormat="1" ht="12.2" hidden="1" customHeight="1">
      <c r="A4291" s="431"/>
    </row>
    <row r="4292" spans="1:1" s="432" customFormat="1" ht="12.2" hidden="1" customHeight="1">
      <c r="A4292" s="431"/>
    </row>
    <row r="4293" spans="1:1" s="432" customFormat="1" ht="12.2" hidden="1" customHeight="1">
      <c r="A4293" s="431"/>
    </row>
    <row r="4294" spans="1:1" s="432" customFormat="1" ht="12.2" hidden="1" customHeight="1">
      <c r="A4294" s="431"/>
    </row>
    <row r="4295" spans="1:1" s="432" customFormat="1" ht="12.2" hidden="1" customHeight="1">
      <c r="A4295" s="431"/>
    </row>
    <row r="4296" spans="1:1" s="432" customFormat="1" ht="12.2" hidden="1" customHeight="1">
      <c r="A4296" s="431"/>
    </row>
    <row r="4297" spans="1:1" s="432" customFormat="1" ht="12.2" hidden="1" customHeight="1">
      <c r="A4297" s="431"/>
    </row>
    <row r="4298" spans="1:1" s="432" customFormat="1" ht="12.2" hidden="1" customHeight="1">
      <c r="A4298" s="431"/>
    </row>
    <row r="4299" spans="1:1" s="432" customFormat="1" ht="12.2" hidden="1" customHeight="1">
      <c r="A4299" s="431"/>
    </row>
    <row r="4300" spans="1:1" s="432" customFormat="1" ht="12.2" hidden="1" customHeight="1">
      <c r="A4300" s="431"/>
    </row>
    <row r="4301" spans="1:1" s="432" customFormat="1" ht="12.2" hidden="1" customHeight="1">
      <c r="A4301" s="431"/>
    </row>
    <row r="4302" spans="1:1" s="432" customFormat="1" ht="12.2" hidden="1" customHeight="1">
      <c r="A4302" s="431"/>
    </row>
    <row r="4303" spans="1:1" s="432" customFormat="1" ht="12.2" hidden="1" customHeight="1">
      <c r="A4303" s="431"/>
    </row>
    <row r="4304" spans="1:1" s="432" customFormat="1" ht="12.2" hidden="1" customHeight="1">
      <c r="A4304" s="431"/>
    </row>
    <row r="4305" spans="1:1" s="432" customFormat="1" ht="12.2" hidden="1" customHeight="1">
      <c r="A4305" s="431"/>
    </row>
    <row r="4306" spans="1:1" s="432" customFormat="1" ht="12.2" hidden="1" customHeight="1">
      <c r="A4306" s="431"/>
    </row>
    <row r="4307" spans="1:1" s="432" customFormat="1" ht="12.2" hidden="1" customHeight="1">
      <c r="A4307" s="431"/>
    </row>
    <row r="4308" spans="1:1" s="432" customFormat="1" ht="12.2" hidden="1" customHeight="1">
      <c r="A4308" s="431"/>
    </row>
    <row r="4309" spans="1:1" s="432" customFormat="1" ht="12.2" hidden="1" customHeight="1">
      <c r="A4309" s="431"/>
    </row>
    <row r="4310" spans="1:1" s="432" customFormat="1" ht="12.2" hidden="1" customHeight="1">
      <c r="A4310" s="431"/>
    </row>
    <row r="4311" spans="1:1" s="432" customFormat="1" ht="12.2" hidden="1" customHeight="1">
      <c r="A4311" s="431"/>
    </row>
    <row r="4312" spans="1:1" s="432" customFormat="1" ht="12.2" hidden="1" customHeight="1">
      <c r="A4312" s="431"/>
    </row>
    <row r="4313" spans="1:1" s="432" customFormat="1" ht="12.2" hidden="1" customHeight="1">
      <c r="A4313" s="431"/>
    </row>
    <row r="4314" spans="1:1" s="432" customFormat="1" ht="12.2" hidden="1" customHeight="1">
      <c r="A4314" s="431"/>
    </row>
    <row r="4315" spans="1:1" s="432" customFormat="1" ht="12.2" hidden="1" customHeight="1">
      <c r="A4315" s="431"/>
    </row>
    <row r="4316" spans="1:1" s="432" customFormat="1" ht="12.2" hidden="1" customHeight="1">
      <c r="A4316" s="431"/>
    </row>
    <row r="4317" spans="1:1" s="432" customFormat="1" ht="12.2" hidden="1" customHeight="1">
      <c r="A4317" s="431"/>
    </row>
    <row r="4318" spans="1:1" s="432" customFormat="1" ht="12.2" hidden="1" customHeight="1">
      <c r="A4318" s="431"/>
    </row>
    <row r="4319" spans="1:1" s="432" customFormat="1" ht="12.2" hidden="1" customHeight="1">
      <c r="A4319" s="431"/>
    </row>
    <row r="4320" spans="1:1" s="432" customFormat="1" ht="12.2" hidden="1" customHeight="1">
      <c r="A4320" s="431"/>
    </row>
    <row r="4321" spans="1:1" s="432" customFormat="1" ht="12.2" hidden="1" customHeight="1">
      <c r="A4321" s="431"/>
    </row>
    <row r="4322" spans="1:1" s="432" customFormat="1" ht="12.2" hidden="1" customHeight="1">
      <c r="A4322" s="431"/>
    </row>
    <row r="4323" spans="1:1" s="432" customFormat="1" ht="12.2" hidden="1" customHeight="1">
      <c r="A4323" s="431"/>
    </row>
    <row r="4324" spans="1:1" s="432" customFormat="1" ht="12.2" hidden="1" customHeight="1">
      <c r="A4324" s="431"/>
    </row>
    <row r="4325" spans="1:1" s="432" customFormat="1" ht="12.2" hidden="1" customHeight="1">
      <c r="A4325" s="431"/>
    </row>
    <row r="4326" spans="1:1" s="432" customFormat="1" ht="12.2" hidden="1" customHeight="1">
      <c r="A4326" s="431"/>
    </row>
    <row r="4327" spans="1:1" s="432" customFormat="1" ht="12.2" hidden="1" customHeight="1">
      <c r="A4327" s="431"/>
    </row>
    <row r="4328" spans="1:1" s="432" customFormat="1" ht="12.2" hidden="1" customHeight="1">
      <c r="A4328" s="431"/>
    </row>
    <row r="4329" spans="1:1" s="432" customFormat="1" ht="12.2" hidden="1" customHeight="1">
      <c r="A4329" s="431"/>
    </row>
    <row r="4330" spans="1:1" s="432" customFormat="1" ht="12.2" hidden="1" customHeight="1">
      <c r="A4330" s="431"/>
    </row>
    <row r="4331" spans="1:1" s="432" customFormat="1" ht="12.2" hidden="1" customHeight="1">
      <c r="A4331" s="431"/>
    </row>
    <row r="4332" spans="1:1" s="432" customFormat="1" ht="12.2" hidden="1" customHeight="1">
      <c r="A4332" s="431"/>
    </row>
    <row r="4333" spans="1:1" s="432" customFormat="1" ht="12.2" hidden="1" customHeight="1">
      <c r="A4333" s="431"/>
    </row>
    <row r="4334" spans="1:1" s="432" customFormat="1" ht="12.2" hidden="1" customHeight="1">
      <c r="A4334" s="431"/>
    </row>
    <row r="4335" spans="1:1" s="432" customFormat="1" ht="12.2" hidden="1" customHeight="1">
      <c r="A4335" s="431"/>
    </row>
    <row r="4336" spans="1:1" s="432" customFormat="1" ht="12.2" hidden="1" customHeight="1">
      <c r="A4336" s="431"/>
    </row>
    <row r="4337" spans="1:1" s="432" customFormat="1" ht="12.2" hidden="1" customHeight="1">
      <c r="A4337" s="431"/>
    </row>
    <row r="4338" spans="1:1" s="432" customFormat="1" ht="12.2" hidden="1" customHeight="1">
      <c r="A4338" s="431"/>
    </row>
    <row r="4339" spans="1:1" s="432" customFormat="1" ht="12.2" hidden="1" customHeight="1">
      <c r="A4339" s="431"/>
    </row>
    <row r="4340" spans="1:1" s="432" customFormat="1" ht="12.2" hidden="1" customHeight="1">
      <c r="A4340" s="431"/>
    </row>
    <row r="4341" spans="1:1" s="432" customFormat="1" ht="12.2" hidden="1" customHeight="1">
      <c r="A4341" s="431"/>
    </row>
    <row r="4342" spans="1:1" s="432" customFormat="1" ht="12.2" hidden="1" customHeight="1">
      <c r="A4342" s="431"/>
    </row>
    <row r="4343" spans="1:1" s="432" customFormat="1" ht="12.2" hidden="1" customHeight="1">
      <c r="A4343" s="431"/>
    </row>
    <row r="4344" spans="1:1" s="432" customFormat="1" ht="12.2" hidden="1" customHeight="1">
      <c r="A4344" s="431"/>
    </row>
    <row r="4345" spans="1:1" s="432" customFormat="1" ht="12.2" hidden="1" customHeight="1">
      <c r="A4345" s="431"/>
    </row>
    <row r="4346" spans="1:1" s="432" customFormat="1" ht="12.2" hidden="1" customHeight="1">
      <c r="A4346" s="431"/>
    </row>
    <row r="4347" spans="1:1" s="432" customFormat="1" ht="12.2" hidden="1" customHeight="1">
      <c r="A4347" s="431"/>
    </row>
    <row r="4348" spans="1:1" s="432" customFormat="1" ht="12.2" hidden="1" customHeight="1">
      <c r="A4348" s="431"/>
    </row>
    <row r="4349" spans="1:1" s="432" customFormat="1" ht="12.2" hidden="1" customHeight="1">
      <c r="A4349" s="431"/>
    </row>
    <row r="4350" spans="1:1" s="432" customFormat="1" ht="12.2" hidden="1" customHeight="1">
      <c r="A4350" s="431"/>
    </row>
    <row r="4351" spans="1:1" s="432" customFormat="1" ht="12.2" hidden="1" customHeight="1">
      <c r="A4351" s="431"/>
    </row>
    <row r="4352" spans="1:1" s="432" customFormat="1" ht="12.2" hidden="1" customHeight="1">
      <c r="A4352" s="431"/>
    </row>
    <row r="4353" spans="1:1" s="432" customFormat="1" ht="12.2" hidden="1" customHeight="1">
      <c r="A4353" s="431"/>
    </row>
    <row r="4354" spans="1:1" s="432" customFormat="1" ht="12.2" hidden="1" customHeight="1">
      <c r="A4354" s="431"/>
    </row>
    <row r="4355" spans="1:1" s="432" customFormat="1" ht="12.2" hidden="1" customHeight="1">
      <c r="A4355" s="431"/>
    </row>
    <row r="4356" spans="1:1" s="432" customFormat="1" ht="12.2" hidden="1" customHeight="1">
      <c r="A4356" s="431"/>
    </row>
    <row r="4357" spans="1:1" s="432" customFormat="1" ht="12.2" hidden="1" customHeight="1">
      <c r="A4357" s="431"/>
    </row>
    <row r="4358" spans="1:1" s="432" customFormat="1" ht="12.2" hidden="1" customHeight="1">
      <c r="A4358" s="431"/>
    </row>
    <row r="4359" spans="1:1" s="432" customFormat="1" ht="12.2" hidden="1" customHeight="1">
      <c r="A4359" s="431"/>
    </row>
    <row r="4360" spans="1:1" s="432" customFormat="1" ht="12.2" hidden="1" customHeight="1">
      <c r="A4360" s="431"/>
    </row>
    <row r="4361" spans="1:1" s="432" customFormat="1" ht="12.2" hidden="1" customHeight="1">
      <c r="A4361" s="431"/>
    </row>
    <row r="4362" spans="1:1" s="432" customFormat="1" ht="12.2" hidden="1" customHeight="1">
      <c r="A4362" s="431"/>
    </row>
    <row r="4363" spans="1:1" s="432" customFormat="1" ht="12.2" hidden="1" customHeight="1">
      <c r="A4363" s="431"/>
    </row>
    <row r="4364" spans="1:1" s="432" customFormat="1" ht="12.2" hidden="1" customHeight="1">
      <c r="A4364" s="431"/>
    </row>
    <row r="4365" spans="1:1" s="432" customFormat="1" ht="12.2" hidden="1" customHeight="1">
      <c r="A4365" s="431"/>
    </row>
    <row r="4366" spans="1:1" s="432" customFormat="1" ht="12.2" hidden="1" customHeight="1">
      <c r="A4366" s="431"/>
    </row>
    <row r="4367" spans="1:1" s="432" customFormat="1" ht="12.2" hidden="1" customHeight="1">
      <c r="A4367" s="431"/>
    </row>
    <row r="4368" spans="1:1" s="432" customFormat="1" ht="12.2" hidden="1" customHeight="1">
      <c r="A4368" s="431"/>
    </row>
    <row r="4369" spans="1:1" s="432" customFormat="1" ht="12.2" hidden="1" customHeight="1">
      <c r="A4369" s="431"/>
    </row>
    <row r="4370" spans="1:1" s="432" customFormat="1" ht="12.2" hidden="1" customHeight="1">
      <c r="A4370" s="431"/>
    </row>
    <row r="4371" spans="1:1" s="432" customFormat="1" ht="12.2" hidden="1" customHeight="1">
      <c r="A4371" s="431"/>
    </row>
    <row r="4372" spans="1:1" s="432" customFormat="1" ht="12.2" hidden="1" customHeight="1">
      <c r="A4372" s="431"/>
    </row>
    <row r="4373" spans="1:1" s="432" customFormat="1" ht="12.2" hidden="1" customHeight="1">
      <c r="A4373" s="431"/>
    </row>
    <row r="4374" spans="1:1" s="432" customFormat="1" ht="12.2" hidden="1" customHeight="1">
      <c r="A4374" s="431"/>
    </row>
    <row r="4375" spans="1:1" s="432" customFormat="1" ht="12.2" hidden="1" customHeight="1">
      <c r="A4375" s="431"/>
    </row>
    <row r="4376" spans="1:1" s="432" customFormat="1" ht="12.2" hidden="1" customHeight="1">
      <c r="A4376" s="431"/>
    </row>
    <row r="4377" spans="1:1" s="432" customFormat="1" ht="12.2" hidden="1" customHeight="1">
      <c r="A4377" s="431"/>
    </row>
    <row r="4378" spans="1:1" s="432" customFormat="1" ht="12.2" hidden="1" customHeight="1">
      <c r="A4378" s="431"/>
    </row>
    <row r="4379" spans="1:1" s="432" customFormat="1" ht="12.2" hidden="1" customHeight="1">
      <c r="A4379" s="431"/>
    </row>
    <row r="4380" spans="1:1" s="432" customFormat="1" ht="12.2" hidden="1" customHeight="1">
      <c r="A4380" s="431"/>
    </row>
    <row r="4381" spans="1:1" s="432" customFormat="1" ht="12.2" hidden="1" customHeight="1">
      <c r="A4381" s="431"/>
    </row>
    <row r="4382" spans="1:1" s="432" customFormat="1" ht="12.2" hidden="1" customHeight="1">
      <c r="A4382" s="431"/>
    </row>
    <row r="4383" spans="1:1" s="432" customFormat="1" ht="12.2" hidden="1" customHeight="1">
      <c r="A4383" s="431"/>
    </row>
    <row r="4384" spans="1:1" s="432" customFormat="1" ht="12.2" hidden="1" customHeight="1">
      <c r="A4384" s="431"/>
    </row>
    <row r="4385" spans="1:1" s="432" customFormat="1" ht="12.2" hidden="1" customHeight="1">
      <c r="A4385" s="431"/>
    </row>
    <row r="4386" spans="1:1" s="432" customFormat="1" ht="12.2" hidden="1" customHeight="1">
      <c r="A4386" s="431"/>
    </row>
    <row r="4387" spans="1:1" s="432" customFormat="1" ht="12.2" hidden="1" customHeight="1">
      <c r="A4387" s="431"/>
    </row>
    <row r="4388" spans="1:1" s="432" customFormat="1" ht="12.2" hidden="1" customHeight="1">
      <c r="A4388" s="431"/>
    </row>
    <row r="4389" spans="1:1" s="432" customFormat="1" ht="12.2" hidden="1" customHeight="1">
      <c r="A4389" s="431"/>
    </row>
    <row r="4390" spans="1:1" s="432" customFormat="1" ht="12.2" hidden="1" customHeight="1">
      <c r="A4390" s="431"/>
    </row>
    <row r="4391" spans="1:1" s="432" customFormat="1" ht="12.2" hidden="1" customHeight="1">
      <c r="A4391" s="431"/>
    </row>
    <row r="4392" spans="1:1" s="432" customFormat="1" ht="12.2" hidden="1" customHeight="1">
      <c r="A4392" s="431"/>
    </row>
    <row r="4393" spans="1:1" s="432" customFormat="1" ht="12.2" hidden="1" customHeight="1">
      <c r="A4393" s="431"/>
    </row>
    <row r="4394" spans="1:1" s="432" customFormat="1" ht="12.2" hidden="1" customHeight="1">
      <c r="A4394" s="431"/>
    </row>
    <row r="4395" spans="1:1" s="432" customFormat="1" ht="12.2" hidden="1" customHeight="1">
      <c r="A4395" s="431"/>
    </row>
    <row r="4396" spans="1:1" s="432" customFormat="1" ht="12.2" hidden="1" customHeight="1">
      <c r="A4396" s="431"/>
    </row>
    <row r="4397" spans="1:1" s="432" customFormat="1" ht="12.2" hidden="1" customHeight="1">
      <c r="A4397" s="431"/>
    </row>
    <row r="4398" spans="1:1" s="432" customFormat="1" ht="12.2" hidden="1" customHeight="1">
      <c r="A4398" s="431"/>
    </row>
    <row r="4399" spans="1:1" s="432" customFormat="1" ht="12.2" hidden="1" customHeight="1">
      <c r="A4399" s="431"/>
    </row>
    <row r="4400" spans="1:1" s="432" customFormat="1" ht="12.2" hidden="1" customHeight="1">
      <c r="A4400" s="431"/>
    </row>
    <row r="4401" spans="1:1" s="432" customFormat="1" ht="12.2" hidden="1" customHeight="1">
      <c r="A4401" s="431"/>
    </row>
    <row r="4402" spans="1:1" s="432" customFormat="1" ht="12.2" hidden="1" customHeight="1">
      <c r="A4402" s="431"/>
    </row>
    <row r="4403" spans="1:1" s="432" customFormat="1" ht="12.2" hidden="1" customHeight="1">
      <c r="A4403" s="431"/>
    </row>
    <row r="4404" spans="1:1" s="432" customFormat="1" ht="12.2" hidden="1" customHeight="1">
      <c r="A4404" s="431"/>
    </row>
    <row r="4405" spans="1:1" s="432" customFormat="1" ht="12.2" hidden="1" customHeight="1">
      <c r="A4405" s="431"/>
    </row>
    <row r="4406" spans="1:1" s="432" customFormat="1" ht="12.2" hidden="1" customHeight="1">
      <c r="A4406" s="431"/>
    </row>
    <row r="4407" spans="1:1" s="432" customFormat="1" ht="12.2" hidden="1" customHeight="1">
      <c r="A4407" s="431"/>
    </row>
    <row r="4408" spans="1:1" s="432" customFormat="1" ht="12.2" hidden="1" customHeight="1">
      <c r="A4408" s="431"/>
    </row>
    <row r="4409" spans="1:1" s="432" customFormat="1" ht="12.2" hidden="1" customHeight="1">
      <c r="A4409" s="431"/>
    </row>
    <row r="4410" spans="1:1" s="432" customFormat="1" ht="12.2" hidden="1" customHeight="1">
      <c r="A4410" s="431"/>
    </row>
    <row r="4411" spans="1:1" s="432" customFormat="1" ht="12.2" hidden="1" customHeight="1">
      <c r="A4411" s="431"/>
    </row>
    <row r="4412" spans="1:1" s="432" customFormat="1" ht="12.2" hidden="1" customHeight="1">
      <c r="A4412" s="431"/>
    </row>
    <row r="4413" spans="1:1" s="432" customFormat="1" ht="12.2" hidden="1" customHeight="1">
      <c r="A4413" s="431"/>
    </row>
    <row r="4414" spans="1:1" s="432" customFormat="1" ht="12.2" hidden="1" customHeight="1">
      <c r="A4414" s="431"/>
    </row>
    <row r="4415" spans="1:1" s="432" customFormat="1" ht="12.2" hidden="1" customHeight="1">
      <c r="A4415" s="431"/>
    </row>
    <row r="4416" spans="1:1" s="432" customFormat="1" ht="12.2" hidden="1" customHeight="1">
      <c r="A4416" s="431"/>
    </row>
    <row r="4417" spans="1:1" s="432" customFormat="1" ht="12.2" hidden="1" customHeight="1">
      <c r="A4417" s="431"/>
    </row>
    <row r="4418" spans="1:1" s="432" customFormat="1" ht="12.2" hidden="1" customHeight="1">
      <c r="A4418" s="431"/>
    </row>
    <row r="4419" spans="1:1" s="432" customFormat="1" ht="12.2" hidden="1" customHeight="1">
      <c r="A4419" s="431"/>
    </row>
    <row r="4420" spans="1:1" s="432" customFormat="1" ht="12.2" hidden="1" customHeight="1">
      <c r="A4420" s="431"/>
    </row>
    <row r="4421" spans="1:1" s="432" customFormat="1" ht="12.2" hidden="1" customHeight="1">
      <c r="A4421" s="431"/>
    </row>
    <row r="4422" spans="1:1" s="432" customFormat="1" ht="12.2" hidden="1" customHeight="1">
      <c r="A4422" s="431"/>
    </row>
    <row r="4423" spans="1:1" s="432" customFormat="1" ht="12.2" hidden="1" customHeight="1">
      <c r="A4423" s="431"/>
    </row>
    <row r="4424" spans="1:1" s="432" customFormat="1" ht="12.2" hidden="1" customHeight="1">
      <c r="A4424" s="431"/>
    </row>
    <row r="4425" spans="1:1" s="432" customFormat="1" ht="12.2" hidden="1" customHeight="1">
      <c r="A4425" s="431"/>
    </row>
    <row r="4426" spans="1:1" s="432" customFormat="1" ht="12.2" hidden="1" customHeight="1">
      <c r="A4426" s="431"/>
    </row>
    <row r="4427" spans="1:1" s="432" customFormat="1" ht="12.2" hidden="1" customHeight="1">
      <c r="A4427" s="431"/>
    </row>
    <row r="4428" spans="1:1" s="432" customFormat="1" ht="12.2" hidden="1" customHeight="1">
      <c r="A4428" s="431"/>
    </row>
    <row r="4429" spans="1:1" s="432" customFormat="1" ht="12.2" hidden="1" customHeight="1">
      <c r="A4429" s="431"/>
    </row>
    <row r="4430" spans="1:1" s="432" customFormat="1" ht="12.2" hidden="1" customHeight="1">
      <c r="A4430" s="431"/>
    </row>
    <row r="4431" spans="1:1" s="432" customFormat="1" ht="12.2" hidden="1" customHeight="1">
      <c r="A4431" s="431"/>
    </row>
    <row r="4432" spans="1:1" s="432" customFormat="1" ht="12.2" hidden="1" customHeight="1">
      <c r="A4432" s="431"/>
    </row>
    <row r="4433" spans="1:1" s="432" customFormat="1" ht="12.2" hidden="1" customHeight="1">
      <c r="A4433" s="431"/>
    </row>
    <row r="4434" spans="1:1" s="432" customFormat="1" ht="12.2" hidden="1" customHeight="1">
      <c r="A4434" s="431"/>
    </row>
    <row r="4435" spans="1:1" s="432" customFormat="1" ht="12.2" hidden="1" customHeight="1">
      <c r="A4435" s="431"/>
    </row>
    <row r="4436" spans="1:1" s="432" customFormat="1" ht="12.2" hidden="1" customHeight="1">
      <c r="A4436" s="431"/>
    </row>
    <row r="4437" spans="1:1" s="432" customFormat="1" ht="12.2" hidden="1" customHeight="1">
      <c r="A4437" s="431"/>
    </row>
    <row r="4438" spans="1:1" s="432" customFormat="1" ht="12.2" hidden="1" customHeight="1">
      <c r="A4438" s="431"/>
    </row>
    <row r="4439" spans="1:1" s="432" customFormat="1" ht="12.2" hidden="1" customHeight="1">
      <c r="A4439" s="431"/>
    </row>
    <row r="4440" spans="1:1" s="432" customFormat="1" ht="12.2" hidden="1" customHeight="1">
      <c r="A4440" s="431"/>
    </row>
    <row r="4441" spans="1:1" s="432" customFormat="1" ht="12.2" hidden="1" customHeight="1">
      <c r="A4441" s="431"/>
    </row>
    <row r="4442" spans="1:1" s="432" customFormat="1" ht="12.2" hidden="1" customHeight="1">
      <c r="A4442" s="431"/>
    </row>
    <row r="4443" spans="1:1" s="432" customFormat="1" ht="12.2" hidden="1" customHeight="1">
      <c r="A4443" s="431"/>
    </row>
    <row r="4444" spans="1:1" s="432" customFormat="1" ht="12.2" hidden="1" customHeight="1">
      <c r="A4444" s="431"/>
    </row>
    <row r="4445" spans="1:1" s="432" customFormat="1" ht="12.2" hidden="1" customHeight="1">
      <c r="A4445" s="431"/>
    </row>
    <row r="4446" spans="1:1" s="432" customFormat="1" ht="12.2" hidden="1" customHeight="1">
      <c r="A4446" s="431"/>
    </row>
    <row r="4447" spans="1:1" s="432" customFormat="1" ht="12.2" hidden="1" customHeight="1">
      <c r="A4447" s="431"/>
    </row>
    <row r="4448" spans="1:1" s="432" customFormat="1" ht="12.2" hidden="1" customHeight="1">
      <c r="A4448" s="431"/>
    </row>
    <row r="4449" spans="1:1" s="432" customFormat="1" ht="12.2" hidden="1" customHeight="1">
      <c r="A4449" s="431"/>
    </row>
    <row r="4450" spans="1:1" s="432" customFormat="1" ht="12.2" hidden="1" customHeight="1">
      <c r="A4450" s="431"/>
    </row>
    <row r="4451" spans="1:1" s="432" customFormat="1" ht="12.2" hidden="1" customHeight="1">
      <c r="A4451" s="431"/>
    </row>
    <row r="4452" spans="1:1" s="432" customFormat="1" ht="12.2" hidden="1" customHeight="1">
      <c r="A4452" s="431"/>
    </row>
    <row r="4453" spans="1:1" s="432" customFormat="1" ht="12.2" hidden="1" customHeight="1">
      <c r="A4453" s="431"/>
    </row>
    <row r="4454" spans="1:1" s="432" customFormat="1" ht="12.2" hidden="1" customHeight="1">
      <c r="A4454" s="431"/>
    </row>
    <row r="4455" spans="1:1" s="432" customFormat="1" ht="12.2" hidden="1" customHeight="1">
      <c r="A4455" s="431"/>
    </row>
    <row r="4456" spans="1:1" s="432" customFormat="1" ht="12.2" hidden="1" customHeight="1">
      <c r="A4456" s="431"/>
    </row>
    <row r="4457" spans="1:1" s="432" customFormat="1" ht="12.2" hidden="1" customHeight="1">
      <c r="A4457" s="431"/>
    </row>
    <row r="4458" spans="1:1" s="432" customFormat="1" ht="12.2" hidden="1" customHeight="1">
      <c r="A4458" s="431"/>
    </row>
    <row r="4459" spans="1:1" s="432" customFormat="1" ht="12.2" hidden="1" customHeight="1">
      <c r="A4459" s="431"/>
    </row>
    <row r="4460" spans="1:1" s="432" customFormat="1" ht="12.2" hidden="1" customHeight="1">
      <c r="A4460" s="431"/>
    </row>
    <row r="4461" spans="1:1" s="432" customFormat="1" ht="12.2" hidden="1" customHeight="1">
      <c r="A4461" s="431"/>
    </row>
    <row r="4462" spans="1:1" s="432" customFormat="1" ht="12.2" hidden="1" customHeight="1">
      <c r="A4462" s="431"/>
    </row>
    <row r="4463" spans="1:1" s="432" customFormat="1" ht="12.2" hidden="1" customHeight="1">
      <c r="A4463" s="431"/>
    </row>
    <row r="4464" spans="1:1" s="432" customFormat="1" ht="12.2" hidden="1" customHeight="1">
      <c r="A4464" s="431"/>
    </row>
    <row r="4465" spans="1:1" s="432" customFormat="1" ht="12.2" hidden="1" customHeight="1">
      <c r="A4465" s="431"/>
    </row>
    <row r="4466" spans="1:1" s="432" customFormat="1" ht="12.2" hidden="1" customHeight="1">
      <c r="A4466" s="431"/>
    </row>
    <row r="4467" spans="1:1" s="432" customFormat="1" ht="12.2" hidden="1" customHeight="1">
      <c r="A4467" s="431"/>
    </row>
    <row r="4468" spans="1:1" s="432" customFormat="1" ht="12.2" hidden="1" customHeight="1">
      <c r="A4468" s="431"/>
    </row>
    <row r="4469" spans="1:1" s="432" customFormat="1" ht="12.2" hidden="1" customHeight="1">
      <c r="A4469" s="431"/>
    </row>
    <row r="4470" spans="1:1" s="432" customFormat="1" ht="12.2" hidden="1" customHeight="1">
      <c r="A4470" s="431"/>
    </row>
    <row r="4471" spans="1:1" s="432" customFormat="1" ht="12.2" hidden="1" customHeight="1">
      <c r="A4471" s="431"/>
    </row>
    <row r="4472" spans="1:1" s="432" customFormat="1" ht="12.2" hidden="1" customHeight="1">
      <c r="A4472" s="431"/>
    </row>
    <row r="4473" spans="1:1" s="432" customFormat="1" ht="12.2" hidden="1" customHeight="1">
      <c r="A4473" s="431"/>
    </row>
    <row r="4474" spans="1:1" s="432" customFormat="1" ht="12.2" hidden="1" customHeight="1">
      <c r="A4474" s="431"/>
    </row>
    <row r="4475" spans="1:1" s="432" customFormat="1" ht="12.2" hidden="1" customHeight="1">
      <c r="A4475" s="431"/>
    </row>
    <row r="4476" spans="1:1" s="432" customFormat="1" ht="12.2" hidden="1" customHeight="1">
      <c r="A4476" s="431"/>
    </row>
    <row r="4477" spans="1:1" s="432" customFormat="1" ht="12.2" hidden="1" customHeight="1">
      <c r="A4477" s="431"/>
    </row>
    <row r="4478" spans="1:1" s="432" customFormat="1" ht="12.2" hidden="1" customHeight="1">
      <c r="A4478" s="431"/>
    </row>
    <row r="4479" spans="1:1" s="432" customFormat="1" ht="12.2" hidden="1" customHeight="1">
      <c r="A4479" s="431"/>
    </row>
    <row r="4480" spans="1:1" s="432" customFormat="1" ht="12.2" hidden="1" customHeight="1">
      <c r="A4480" s="431"/>
    </row>
    <row r="4481" spans="1:1" s="432" customFormat="1" ht="12.2" hidden="1" customHeight="1">
      <c r="A4481" s="431"/>
    </row>
    <row r="4482" spans="1:1" s="432" customFormat="1" ht="12.2" hidden="1" customHeight="1">
      <c r="A4482" s="431"/>
    </row>
    <row r="4483" spans="1:1" s="432" customFormat="1" ht="12.2" hidden="1" customHeight="1">
      <c r="A4483" s="431"/>
    </row>
    <row r="4484" spans="1:1" s="432" customFormat="1" ht="12.2" hidden="1" customHeight="1">
      <c r="A4484" s="431"/>
    </row>
    <row r="4485" spans="1:1" s="432" customFormat="1" ht="12.2" hidden="1" customHeight="1">
      <c r="A4485" s="431"/>
    </row>
    <row r="4486" spans="1:1" s="432" customFormat="1" ht="12.2" hidden="1" customHeight="1">
      <c r="A4486" s="431"/>
    </row>
    <row r="4487" spans="1:1" s="432" customFormat="1" ht="12.2" hidden="1" customHeight="1">
      <c r="A4487" s="431"/>
    </row>
    <row r="4488" spans="1:1" s="432" customFormat="1" ht="12.2" hidden="1" customHeight="1">
      <c r="A4488" s="431"/>
    </row>
    <row r="4489" spans="1:1" s="432" customFormat="1" ht="12.2" hidden="1" customHeight="1">
      <c r="A4489" s="431"/>
    </row>
    <row r="4490" spans="1:1" s="432" customFormat="1" ht="12.2" hidden="1" customHeight="1">
      <c r="A4490" s="431"/>
    </row>
    <row r="4491" spans="1:1" s="432" customFormat="1" ht="12.2" hidden="1" customHeight="1">
      <c r="A4491" s="431"/>
    </row>
    <row r="4492" spans="1:1" s="432" customFormat="1" ht="12.2" hidden="1" customHeight="1">
      <c r="A4492" s="431"/>
    </row>
    <row r="4493" spans="1:1" s="432" customFormat="1" ht="12.2" hidden="1" customHeight="1">
      <c r="A4493" s="431"/>
    </row>
    <row r="4494" spans="1:1" s="432" customFormat="1" ht="12.2" hidden="1" customHeight="1">
      <c r="A4494" s="431"/>
    </row>
    <row r="4495" spans="1:1" s="432" customFormat="1" ht="12.2" hidden="1" customHeight="1">
      <c r="A4495" s="431"/>
    </row>
    <row r="4496" spans="1:1" s="432" customFormat="1" ht="12.2" hidden="1" customHeight="1">
      <c r="A4496" s="431"/>
    </row>
    <row r="4497" spans="1:1" s="432" customFormat="1" ht="12.2" hidden="1" customHeight="1">
      <c r="A4497" s="431"/>
    </row>
    <row r="4498" spans="1:1" s="432" customFormat="1" ht="12.2" hidden="1" customHeight="1">
      <c r="A4498" s="431"/>
    </row>
    <row r="4499" spans="1:1" s="432" customFormat="1" ht="12.2" hidden="1" customHeight="1">
      <c r="A4499" s="431"/>
    </row>
    <row r="4500" spans="1:1" s="432" customFormat="1" ht="12.2" hidden="1" customHeight="1">
      <c r="A4500" s="431"/>
    </row>
    <row r="4501" spans="1:1" s="432" customFormat="1" ht="12.2" hidden="1" customHeight="1">
      <c r="A4501" s="431"/>
    </row>
    <row r="4502" spans="1:1" s="432" customFormat="1" ht="12.2" hidden="1" customHeight="1">
      <c r="A4502" s="431"/>
    </row>
    <row r="4503" spans="1:1" s="432" customFormat="1" ht="12.2" hidden="1" customHeight="1">
      <c r="A4503" s="431"/>
    </row>
    <row r="4504" spans="1:1" s="432" customFormat="1" ht="12.2" hidden="1" customHeight="1">
      <c r="A4504" s="431"/>
    </row>
    <row r="4505" spans="1:1" s="432" customFormat="1" ht="12.2" hidden="1" customHeight="1">
      <c r="A4505" s="431"/>
    </row>
    <row r="4506" spans="1:1" s="432" customFormat="1" ht="12.2" hidden="1" customHeight="1">
      <c r="A4506" s="431"/>
    </row>
    <row r="4507" spans="1:1" s="432" customFormat="1" ht="12.2" hidden="1" customHeight="1">
      <c r="A4507" s="431"/>
    </row>
    <row r="4508" spans="1:1" s="432" customFormat="1" ht="12.2" hidden="1" customHeight="1">
      <c r="A4508" s="431"/>
    </row>
    <row r="4509" spans="1:1" s="432" customFormat="1" ht="12.2" hidden="1" customHeight="1">
      <c r="A4509" s="431"/>
    </row>
    <row r="4510" spans="1:1" s="432" customFormat="1" ht="12.2" hidden="1" customHeight="1">
      <c r="A4510" s="431"/>
    </row>
    <row r="4511" spans="1:1" s="432" customFormat="1" ht="12.2" hidden="1" customHeight="1">
      <c r="A4511" s="431"/>
    </row>
    <row r="4512" spans="1:1" s="432" customFormat="1" ht="12.2" hidden="1" customHeight="1">
      <c r="A4512" s="431"/>
    </row>
    <row r="4513" spans="1:1" s="432" customFormat="1" ht="12.2" hidden="1" customHeight="1">
      <c r="A4513" s="431"/>
    </row>
    <row r="4514" spans="1:1" s="432" customFormat="1" ht="12.2" hidden="1" customHeight="1">
      <c r="A4514" s="431"/>
    </row>
    <row r="4515" spans="1:1" s="432" customFormat="1" ht="12.2" hidden="1" customHeight="1">
      <c r="A4515" s="431"/>
    </row>
    <row r="4516" spans="1:1" s="432" customFormat="1" ht="12.2" hidden="1" customHeight="1">
      <c r="A4516" s="431"/>
    </row>
    <row r="4517" spans="1:1" s="432" customFormat="1" ht="12.2" hidden="1" customHeight="1">
      <c r="A4517" s="431"/>
    </row>
    <row r="4518" spans="1:1" s="432" customFormat="1" ht="12.2" hidden="1" customHeight="1">
      <c r="A4518" s="431"/>
    </row>
    <row r="4519" spans="1:1" s="432" customFormat="1" ht="12.2" hidden="1" customHeight="1">
      <c r="A4519" s="431"/>
    </row>
    <row r="4520" spans="1:1" s="432" customFormat="1" ht="12.2" hidden="1" customHeight="1">
      <c r="A4520" s="431"/>
    </row>
    <row r="4521" spans="1:1" s="432" customFormat="1" ht="12.2" hidden="1" customHeight="1">
      <c r="A4521" s="431"/>
    </row>
    <row r="4522" spans="1:1" s="432" customFormat="1" ht="12.2" hidden="1" customHeight="1">
      <c r="A4522" s="431"/>
    </row>
    <row r="4523" spans="1:1" s="432" customFormat="1" ht="12.2" hidden="1" customHeight="1">
      <c r="A4523" s="431"/>
    </row>
    <row r="4524" spans="1:1" s="432" customFormat="1" ht="12.2" hidden="1" customHeight="1">
      <c r="A4524" s="431"/>
    </row>
    <row r="4525" spans="1:1" s="432" customFormat="1" ht="12.2" hidden="1" customHeight="1">
      <c r="A4525" s="431"/>
    </row>
    <row r="4526" spans="1:1" s="432" customFormat="1" ht="12.2" hidden="1" customHeight="1">
      <c r="A4526" s="431"/>
    </row>
    <row r="4527" spans="1:1" s="432" customFormat="1" ht="12.2" hidden="1" customHeight="1">
      <c r="A4527" s="431"/>
    </row>
    <row r="4528" spans="1:1" s="432" customFormat="1" ht="12.2" hidden="1" customHeight="1">
      <c r="A4528" s="431"/>
    </row>
    <row r="4529" spans="1:1" s="432" customFormat="1" ht="12.2" hidden="1" customHeight="1">
      <c r="A4529" s="431"/>
    </row>
    <row r="4530" spans="1:1" s="432" customFormat="1" ht="12.2" hidden="1" customHeight="1">
      <c r="A4530" s="431"/>
    </row>
    <row r="4531" spans="1:1" s="432" customFormat="1" ht="12.2" hidden="1" customHeight="1">
      <c r="A4531" s="431"/>
    </row>
    <row r="4532" spans="1:1" s="432" customFormat="1" ht="12.2" hidden="1" customHeight="1">
      <c r="A4532" s="431"/>
    </row>
    <row r="4533" spans="1:1" s="432" customFormat="1" ht="12.2" hidden="1" customHeight="1">
      <c r="A4533" s="431"/>
    </row>
    <row r="4534" spans="1:1" s="432" customFormat="1" ht="12.2" hidden="1" customHeight="1">
      <c r="A4534" s="431"/>
    </row>
    <row r="4535" spans="1:1" s="432" customFormat="1" ht="12.2" hidden="1" customHeight="1">
      <c r="A4535" s="431"/>
    </row>
    <row r="4536" spans="1:1" s="432" customFormat="1" ht="12.2" hidden="1" customHeight="1">
      <c r="A4536" s="431"/>
    </row>
    <row r="4537" spans="1:1" s="432" customFormat="1" ht="12.2" hidden="1" customHeight="1">
      <c r="A4537" s="431"/>
    </row>
    <row r="4538" spans="1:1" s="432" customFormat="1" ht="12.2" hidden="1" customHeight="1">
      <c r="A4538" s="431"/>
    </row>
    <row r="4539" spans="1:1" s="432" customFormat="1" ht="12.2" hidden="1" customHeight="1">
      <c r="A4539" s="431"/>
    </row>
    <row r="4540" spans="1:1" s="432" customFormat="1" ht="12.2" hidden="1" customHeight="1">
      <c r="A4540" s="431"/>
    </row>
    <row r="4541" spans="1:1" s="432" customFormat="1" ht="12.2" hidden="1" customHeight="1">
      <c r="A4541" s="431"/>
    </row>
    <row r="4542" spans="1:1" s="432" customFormat="1" ht="12.2" hidden="1" customHeight="1">
      <c r="A4542" s="431"/>
    </row>
    <row r="4543" spans="1:1" s="432" customFormat="1" ht="12.2" hidden="1" customHeight="1">
      <c r="A4543" s="431"/>
    </row>
    <row r="4544" spans="1:1" s="432" customFormat="1" ht="12.2" hidden="1" customHeight="1">
      <c r="A4544" s="431"/>
    </row>
    <row r="4545" spans="1:1" s="432" customFormat="1" ht="12.2" hidden="1" customHeight="1">
      <c r="A4545" s="431"/>
    </row>
    <row r="4546" spans="1:1" s="432" customFormat="1" ht="12.2" hidden="1" customHeight="1">
      <c r="A4546" s="431"/>
    </row>
    <row r="4547" spans="1:1" s="432" customFormat="1" ht="12.2" hidden="1" customHeight="1">
      <c r="A4547" s="431"/>
    </row>
    <row r="4548" spans="1:1" s="432" customFormat="1" ht="12.2" hidden="1" customHeight="1">
      <c r="A4548" s="431"/>
    </row>
    <row r="4549" spans="1:1" s="432" customFormat="1" ht="12.2" hidden="1" customHeight="1">
      <c r="A4549" s="431"/>
    </row>
    <row r="4550" spans="1:1" s="432" customFormat="1" ht="12.2" hidden="1" customHeight="1">
      <c r="A4550" s="431"/>
    </row>
    <row r="4551" spans="1:1" s="432" customFormat="1" ht="12.2" hidden="1" customHeight="1">
      <c r="A4551" s="431"/>
    </row>
    <row r="4552" spans="1:1" s="432" customFormat="1" ht="12.2" hidden="1" customHeight="1">
      <c r="A4552" s="431"/>
    </row>
    <row r="4553" spans="1:1" s="432" customFormat="1" ht="12.2" hidden="1" customHeight="1">
      <c r="A4553" s="431"/>
    </row>
    <row r="4554" spans="1:1" s="432" customFormat="1" ht="12.2" hidden="1" customHeight="1">
      <c r="A4554" s="431"/>
    </row>
    <row r="4555" spans="1:1" s="432" customFormat="1" ht="12.2" hidden="1" customHeight="1">
      <c r="A4555" s="431"/>
    </row>
    <row r="4556" spans="1:1" s="432" customFormat="1" ht="12.2" hidden="1" customHeight="1">
      <c r="A4556" s="431"/>
    </row>
    <row r="4557" spans="1:1" s="432" customFormat="1" ht="12.2" hidden="1" customHeight="1">
      <c r="A4557" s="431"/>
    </row>
    <row r="4558" spans="1:1" s="432" customFormat="1" ht="12.2" hidden="1" customHeight="1">
      <c r="A4558" s="431"/>
    </row>
    <row r="4559" spans="1:1" s="432" customFormat="1" ht="12.2" hidden="1" customHeight="1">
      <c r="A4559" s="431"/>
    </row>
    <row r="4560" spans="1:1" s="432" customFormat="1" ht="12.2" hidden="1" customHeight="1">
      <c r="A4560" s="431"/>
    </row>
    <row r="4561" spans="1:1" s="432" customFormat="1" ht="12.2" hidden="1" customHeight="1">
      <c r="A4561" s="431"/>
    </row>
    <row r="4562" spans="1:1" s="432" customFormat="1" ht="12.2" hidden="1" customHeight="1">
      <c r="A4562" s="431"/>
    </row>
    <row r="4563" spans="1:1" s="432" customFormat="1" ht="12.2" hidden="1" customHeight="1">
      <c r="A4563" s="431"/>
    </row>
    <row r="4564" spans="1:1" s="432" customFormat="1" ht="12.2" hidden="1" customHeight="1">
      <c r="A4564" s="431"/>
    </row>
    <row r="4565" spans="1:1" s="432" customFormat="1" ht="12.2" hidden="1" customHeight="1">
      <c r="A4565" s="431"/>
    </row>
    <row r="4566" spans="1:1" s="432" customFormat="1" ht="12.2" hidden="1" customHeight="1">
      <c r="A4566" s="431"/>
    </row>
    <row r="4567" spans="1:1" s="432" customFormat="1" ht="12.2" hidden="1" customHeight="1">
      <c r="A4567" s="431"/>
    </row>
    <row r="4568" spans="1:1" s="432" customFormat="1" ht="12.2" hidden="1" customHeight="1">
      <c r="A4568" s="431"/>
    </row>
    <row r="4569" spans="1:1" s="432" customFormat="1" ht="12.2" hidden="1" customHeight="1">
      <c r="A4569" s="431"/>
    </row>
    <row r="4570" spans="1:1" s="432" customFormat="1" ht="12.2" hidden="1" customHeight="1">
      <c r="A4570" s="431"/>
    </row>
    <row r="4571" spans="1:1" s="432" customFormat="1" ht="12.2" hidden="1" customHeight="1">
      <c r="A4571" s="431"/>
    </row>
    <row r="4572" spans="1:1" s="432" customFormat="1" ht="12.2" hidden="1" customHeight="1">
      <c r="A4572" s="431"/>
    </row>
    <row r="4573" spans="1:1" s="432" customFormat="1" ht="12.2" hidden="1" customHeight="1">
      <c r="A4573" s="431"/>
    </row>
    <row r="4574" spans="1:1" s="432" customFormat="1" ht="12.2" hidden="1" customHeight="1">
      <c r="A4574" s="431"/>
    </row>
    <row r="4575" spans="1:1" s="432" customFormat="1" ht="12.2" hidden="1" customHeight="1">
      <c r="A4575" s="431"/>
    </row>
    <row r="4576" spans="1:1" s="432" customFormat="1" ht="12.2" hidden="1" customHeight="1">
      <c r="A4576" s="431"/>
    </row>
    <row r="4577" spans="1:1" s="432" customFormat="1" ht="12.2" hidden="1" customHeight="1">
      <c r="A4577" s="431"/>
    </row>
    <row r="4578" spans="1:1" s="432" customFormat="1" ht="12.2" hidden="1" customHeight="1">
      <c r="A4578" s="431"/>
    </row>
    <row r="4579" spans="1:1" s="432" customFormat="1" ht="12.2" hidden="1" customHeight="1">
      <c r="A4579" s="431"/>
    </row>
    <row r="4580" spans="1:1" s="432" customFormat="1" ht="12.2" hidden="1" customHeight="1">
      <c r="A4580" s="431"/>
    </row>
    <row r="4581" spans="1:1" s="432" customFormat="1" ht="12.2" hidden="1" customHeight="1">
      <c r="A4581" s="431"/>
    </row>
    <row r="4582" spans="1:1" s="432" customFormat="1" ht="12.2" hidden="1" customHeight="1">
      <c r="A4582" s="431"/>
    </row>
    <row r="4583" spans="1:1" s="432" customFormat="1" ht="12.2" hidden="1" customHeight="1">
      <c r="A4583" s="431"/>
    </row>
    <row r="4584" spans="1:1" s="432" customFormat="1" ht="12.2" hidden="1" customHeight="1">
      <c r="A4584" s="431"/>
    </row>
    <row r="4585" spans="1:1" s="432" customFormat="1" ht="12.2" hidden="1" customHeight="1">
      <c r="A4585" s="431"/>
    </row>
    <row r="4586" spans="1:1" s="432" customFormat="1" ht="12.2" hidden="1" customHeight="1">
      <c r="A4586" s="431"/>
    </row>
    <row r="4587" spans="1:1" s="432" customFormat="1" ht="12.2" hidden="1" customHeight="1">
      <c r="A4587" s="431"/>
    </row>
    <row r="4588" spans="1:1" s="432" customFormat="1" ht="12.2" hidden="1" customHeight="1">
      <c r="A4588" s="431"/>
    </row>
    <row r="4589" spans="1:1" s="432" customFormat="1" ht="12.2" hidden="1" customHeight="1">
      <c r="A4589" s="431"/>
    </row>
    <row r="4590" spans="1:1" s="432" customFormat="1" ht="12.2" hidden="1" customHeight="1">
      <c r="A4590" s="431"/>
    </row>
    <row r="4591" spans="1:1" s="432" customFormat="1" ht="12.2" hidden="1" customHeight="1">
      <c r="A4591" s="431"/>
    </row>
    <row r="4592" spans="1:1" s="432" customFormat="1" ht="12.2" hidden="1" customHeight="1">
      <c r="A4592" s="431"/>
    </row>
    <row r="4593" spans="1:1" s="432" customFormat="1" ht="12.2" hidden="1" customHeight="1">
      <c r="A4593" s="431"/>
    </row>
    <row r="4594" spans="1:1" s="432" customFormat="1" ht="12.2" hidden="1" customHeight="1">
      <c r="A4594" s="431"/>
    </row>
    <row r="4595" spans="1:1" s="432" customFormat="1" ht="12.2" hidden="1" customHeight="1">
      <c r="A4595" s="431"/>
    </row>
    <row r="4596" spans="1:1" s="432" customFormat="1" ht="12.2" hidden="1" customHeight="1">
      <c r="A4596" s="431"/>
    </row>
    <row r="4597" spans="1:1" s="432" customFormat="1" ht="12.2" hidden="1" customHeight="1">
      <c r="A4597" s="431"/>
    </row>
    <row r="4598" spans="1:1" s="432" customFormat="1" ht="12.2" hidden="1" customHeight="1">
      <c r="A4598" s="431"/>
    </row>
    <row r="4599" spans="1:1" s="432" customFormat="1" ht="12.2" hidden="1" customHeight="1">
      <c r="A4599" s="431"/>
    </row>
    <row r="4600" spans="1:1" s="432" customFormat="1" ht="12.2" hidden="1" customHeight="1">
      <c r="A4600" s="431"/>
    </row>
    <row r="4601" spans="1:1" s="432" customFormat="1" ht="12.2" hidden="1" customHeight="1">
      <c r="A4601" s="431"/>
    </row>
    <row r="4602" spans="1:1" s="432" customFormat="1" ht="12.2" hidden="1" customHeight="1">
      <c r="A4602" s="431"/>
    </row>
    <row r="4603" spans="1:1" s="432" customFormat="1" ht="12.2" hidden="1" customHeight="1">
      <c r="A4603" s="431"/>
    </row>
    <row r="4604" spans="1:1" s="432" customFormat="1" ht="12.2" hidden="1" customHeight="1">
      <c r="A4604" s="431"/>
    </row>
    <row r="4605" spans="1:1" s="432" customFormat="1" ht="12.2" hidden="1" customHeight="1">
      <c r="A4605" s="431"/>
    </row>
    <row r="4606" spans="1:1" s="432" customFormat="1" ht="12.2" hidden="1" customHeight="1">
      <c r="A4606" s="431"/>
    </row>
    <row r="4607" spans="1:1" s="432" customFormat="1" ht="12.2" hidden="1" customHeight="1">
      <c r="A4607" s="431"/>
    </row>
    <row r="4608" spans="1:1" s="432" customFormat="1" ht="12.2" hidden="1" customHeight="1">
      <c r="A4608" s="431"/>
    </row>
    <row r="4609" spans="1:1" s="432" customFormat="1" ht="12.2" hidden="1" customHeight="1">
      <c r="A4609" s="431"/>
    </row>
    <row r="4610" spans="1:1" s="432" customFormat="1" ht="12.2" hidden="1" customHeight="1">
      <c r="A4610" s="431"/>
    </row>
    <row r="4611" spans="1:1" s="432" customFormat="1" ht="12.2" hidden="1" customHeight="1">
      <c r="A4611" s="431"/>
    </row>
    <row r="4612" spans="1:1" s="432" customFormat="1" ht="12.2" hidden="1" customHeight="1">
      <c r="A4612" s="431"/>
    </row>
    <row r="4613" spans="1:1" s="432" customFormat="1" ht="12.2" hidden="1" customHeight="1">
      <c r="A4613" s="431"/>
    </row>
    <row r="4614" spans="1:1" s="432" customFormat="1" ht="12.2" hidden="1" customHeight="1">
      <c r="A4614" s="431"/>
    </row>
    <row r="4615" spans="1:1" s="432" customFormat="1" ht="12.2" hidden="1" customHeight="1">
      <c r="A4615" s="431"/>
    </row>
    <row r="4616" spans="1:1" s="432" customFormat="1" ht="12.2" hidden="1" customHeight="1">
      <c r="A4616" s="431"/>
    </row>
    <row r="4617" spans="1:1" s="432" customFormat="1" ht="12.2" hidden="1" customHeight="1">
      <c r="A4617" s="431"/>
    </row>
    <row r="4618" spans="1:1" s="432" customFormat="1" ht="12.2" hidden="1" customHeight="1">
      <c r="A4618" s="431"/>
    </row>
    <row r="4619" spans="1:1" s="432" customFormat="1" ht="12.2" hidden="1" customHeight="1">
      <c r="A4619" s="431"/>
    </row>
    <row r="4620" spans="1:1" s="432" customFormat="1" ht="12.2" hidden="1" customHeight="1">
      <c r="A4620" s="431"/>
    </row>
    <row r="4621" spans="1:1" s="432" customFormat="1" ht="12.2" hidden="1" customHeight="1">
      <c r="A4621" s="431"/>
    </row>
    <row r="4622" spans="1:1" s="432" customFormat="1" ht="12.2" hidden="1" customHeight="1">
      <c r="A4622" s="431"/>
    </row>
    <row r="4623" spans="1:1" s="432" customFormat="1" ht="12.2" hidden="1" customHeight="1">
      <c r="A4623" s="431"/>
    </row>
    <row r="4624" spans="1:1" s="432" customFormat="1" ht="12.2" hidden="1" customHeight="1">
      <c r="A4624" s="431"/>
    </row>
    <row r="4625" spans="1:1" s="432" customFormat="1" ht="12.2" hidden="1" customHeight="1">
      <c r="A4625" s="431"/>
    </row>
    <row r="4626" spans="1:1" s="432" customFormat="1" ht="12.2" hidden="1" customHeight="1">
      <c r="A4626" s="431"/>
    </row>
    <row r="4627" spans="1:1" s="432" customFormat="1" ht="12.2" hidden="1" customHeight="1">
      <c r="A4627" s="431"/>
    </row>
    <row r="4628" spans="1:1" s="432" customFormat="1" ht="12.2" hidden="1" customHeight="1">
      <c r="A4628" s="431"/>
    </row>
    <row r="4629" spans="1:1" s="432" customFormat="1" ht="12.2" hidden="1" customHeight="1">
      <c r="A4629" s="431"/>
    </row>
    <row r="4630" spans="1:1" s="432" customFormat="1" ht="12.2" hidden="1" customHeight="1">
      <c r="A4630" s="431"/>
    </row>
    <row r="4631" spans="1:1" s="432" customFormat="1" ht="12.2" hidden="1" customHeight="1">
      <c r="A4631" s="431"/>
    </row>
    <row r="4632" spans="1:1" s="432" customFormat="1" ht="12.2" hidden="1" customHeight="1">
      <c r="A4632" s="431"/>
    </row>
    <row r="4633" spans="1:1" s="432" customFormat="1" ht="12.2" hidden="1" customHeight="1">
      <c r="A4633" s="431"/>
    </row>
    <row r="4634" spans="1:1" s="432" customFormat="1" ht="12.2" hidden="1" customHeight="1">
      <c r="A4634" s="431"/>
    </row>
    <row r="4635" spans="1:1" s="432" customFormat="1" ht="12.2" hidden="1" customHeight="1">
      <c r="A4635" s="431"/>
    </row>
    <row r="4636" spans="1:1" s="432" customFormat="1" ht="12.2" hidden="1" customHeight="1">
      <c r="A4636" s="431"/>
    </row>
    <row r="4637" spans="1:1" s="432" customFormat="1" ht="12.2" hidden="1" customHeight="1">
      <c r="A4637" s="431"/>
    </row>
    <row r="4638" spans="1:1" s="432" customFormat="1" ht="12.2" hidden="1" customHeight="1">
      <c r="A4638" s="431"/>
    </row>
    <row r="4639" spans="1:1" s="432" customFormat="1" ht="12.2" hidden="1" customHeight="1">
      <c r="A4639" s="431"/>
    </row>
    <row r="4640" spans="1:1" s="432" customFormat="1" ht="12.2" hidden="1" customHeight="1">
      <c r="A4640" s="431"/>
    </row>
    <row r="4641" spans="1:1" s="432" customFormat="1" ht="12.2" hidden="1" customHeight="1">
      <c r="A4641" s="431"/>
    </row>
    <row r="4642" spans="1:1" s="432" customFormat="1" ht="12.2" hidden="1" customHeight="1">
      <c r="A4642" s="431"/>
    </row>
    <row r="4643" spans="1:1" s="432" customFormat="1" ht="12.2" hidden="1" customHeight="1">
      <c r="A4643" s="431"/>
    </row>
    <row r="4644" spans="1:1" s="432" customFormat="1" ht="12.2" hidden="1" customHeight="1">
      <c r="A4644" s="431"/>
    </row>
    <row r="4645" spans="1:1" s="432" customFormat="1" ht="12.2" hidden="1" customHeight="1">
      <c r="A4645" s="431"/>
    </row>
    <row r="4646" spans="1:1" s="432" customFormat="1" ht="12.2" hidden="1" customHeight="1">
      <c r="A4646" s="431"/>
    </row>
    <row r="4647" spans="1:1" s="432" customFormat="1" ht="12.2" hidden="1" customHeight="1">
      <c r="A4647" s="431"/>
    </row>
    <row r="4648" spans="1:1" s="432" customFormat="1" ht="12.2" hidden="1" customHeight="1">
      <c r="A4648" s="431"/>
    </row>
    <row r="4649" spans="1:1" s="432" customFormat="1" ht="12.2" hidden="1" customHeight="1">
      <c r="A4649" s="431"/>
    </row>
    <row r="4650" spans="1:1" s="432" customFormat="1" ht="12.2" hidden="1" customHeight="1">
      <c r="A4650" s="431"/>
    </row>
    <row r="4651" spans="1:1" s="432" customFormat="1" ht="12.2" hidden="1" customHeight="1">
      <c r="A4651" s="431"/>
    </row>
    <row r="4652" spans="1:1" s="432" customFormat="1" ht="12.2" hidden="1" customHeight="1">
      <c r="A4652" s="431"/>
    </row>
    <row r="4653" spans="1:1" s="432" customFormat="1" ht="12.2" hidden="1" customHeight="1">
      <c r="A4653" s="431"/>
    </row>
    <row r="4654" spans="1:1" s="432" customFormat="1" ht="12.2" hidden="1" customHeight="1">
      <c r="A4654" s="431"/>
    </row>
    <row r="4655" spans="1:1" s="432" customFormat="1" ht="12.2" hidden="1" customHeight="1">
      <c r="A4655" s="431"/>
    </row>
    <row r="4656" spans="1:1" s="432" customFormat="1" ht="12.2" hidden="1" customHeight="1">
      <c r="A4656" s="431"/>
    </row>
    <row r="4657" spans="1:1" s="432" customFormat="1" ht="12.2" hidden="1" customHeight="1">
      <c r="A4657" s="431"/>
    </row>
    <row r="4658" spans="1:1" s="432" customFormat="1" ht="12.2" hidden="1" customHeight="1">
      <c r="A4658" s="431"/>
    </row>
    <row r="4659" spans="1:1" s="432" customFormat="1" ht="12.2" hidden="1" customHeight="1">
      <c r="A4659" s="431"/>
    </row>
    <row r="4660" spans="1:1" s="432" customFormat="1" ht="12.2" hidden="1" customHeight="1">
      <c r="A4660" s="431"/>
    </row>
    <row r="4661" spans="1:1" s="432" customFormat="1" ht="12.2" hidden="1" customHeight="1">
      <c r="A4661" s="431"/>
    </row>
    <row r="4662" spans="1:1" s="432" customFormat="1" ht="12.2" hidden="1" customHeight="1">
      <c r="A4662" s="431"/>
    </row>
    <row r="4663" spans="1:1" s="432" customFormat="1" ht="12.2" hidden="1" customHeight="1">
      <c r="A4663" s="431"/>
    </row>
    <row r="4664" spans="1:1" s="432" customFormat="1" ht="12.2" hidden="1" customHeight="1">
      <c r="A4664" s="431"/>
    </row>
    <row r="4665" spans="1:1" s="432" customFormat="1" ht="12.2" hidden="1" customHeight="1">
      <c r="A4665" s="431"/>
    </row>
    <row r="4666" spans="1:1" s="432" customFormat="1" ht="12.2" hidden="1" customHeight="1">
      <c r="A4666" s="431"/>
    </row>
    <row r="4667" spans="1:1" s="432" customFormat="1" ht="12.2" hidden="1" customHeight="1">
      <c r="A4667" s="431"/>
    </row>
    <row r="4668" spans="1:1" s="432" customFormat="1" ht="12.2" hidden="1" customHeight="1">
      <c r="A4668" s="431"/>
    </row>
    <row r="4669" spans="1:1" s="432" customFormat="1" ht="12.2" hidden="1" customHeight="1">
      <c r="A4669" s="431"/>
    </row>
    <row r="4670" spans="1:1" s="432" customFormat="1" ht="12.2" hidden="1" customHeight="1">
      <c r="A4670" s="431"/>
    </row>
    <row r="4671" spans="1:1" s="432" customFormat="1" ht="12.2" hidden="1" customHeight="1">
      <c r="A4671" s="431"/>
    </row>
    <row r="4672" spans="1:1" s="432" customFormat="1" ht="12.2" hidden="1" customHeight="1">
      <c r="A4672" s="431"/>
    </row>
    <row r="4673" spans="1:1" s="432" customFormat="1" ht="12.2" hidden="1" customHeight="1">
      <c r="A4673" s="431"/>
    </row>
    <row r="4674" spans="1:1" s="432" customFormat="1" ht="12.2" hidden="1" customHeight="1">
      <c r="A4674" s="431"/>
    </row>
    <row r="4675" spans="1:1" s="432" customFormat="1" ht="12.2" hidden="1" customHeight="1">
      <c r="A4675" s="431"/>
    </row>
    <row r="4676" spans="1:1" s="432" customFormat="1" ht="12.2" hidden="1" customHeight="1">
      <c r="A4676" s="431"/>
    </row>
    <row r="4677" spans="1:1" s="432" customFormat="1" ht="12.2" hidden="1" customHeight="1">
      <c r="A4677" s="431"/>
    </row>
    <row r="4678" spans="1:1" s="432" customFormat="1" ht="12.2" hidden="1" customHeight="1">
      <c r="A4678" s="431"/>
    </row>
    <row r="4679" spans="1:1" s="432" customFormat="1" ht="12.2" hidden="1" customHeight="1">
      <c r="A4679" s="431"/>
    </row>
    <row r="4680" spans="1:1" s="432" customFormat="1" ht="12.2" hidden="1" customHeight="1">
      <c r="A4680" s="431"/>
    </row>
    <row r="4681" spans="1:1" s="432" customFormat="1" ht="12.2" hidden="1" customHeight="1">
      <c r="A4681" s="431"/>
    </row>
    <row r="4682" spans="1:1" s="432" customFormat="1" ht="12.2" hidden="1" customHeight="1">
      <c r="A4682" s="431"/>
    </row>
    <row r="4683" spans="1:1" s="432" customFormat="1" ht="12.2" hidden="1" customHeight="1">
      <c r="A4683" s="431"/>
    </row>
    <row r="4684" spans="1:1" s="432" customFormat="1" ht="12.2" hidden="1" customHeight="1">
      <c r="A4684" s="431"/>
    </row>
    <row r="4685" spans="1:1" s="432" customFormat="1" ht="12.2" hidden="1" customHeight="1">
      <c r="A4685" s="431"/>
    </row>
    <row r="4686" spans="1:1" s="432" customFormat="1" ht="12.2" hidden="1" customHeight="1">
      <c r="A4686" s="431"/>
    </row>
    <row r="4687" spans="1:1" s="432" customFormat="1" ht="12.2" hidden="1" customHeight="1">
      <c r="A4687" s="431"/>
    </row>
    <row r="4688" spans="1:1" s="432" customFormat="1" ht="12.2" hidden="1" customHeight="1">
      <c r="A4688" s="431"/>
    </row>
    <row r="4689" spans="1:1" s="432" customFormat="1" ht="12.2" hidden="1" customHeight="1">
      <c r="A4689" s="431"/>
    </row>
    <row r="4690" spans="1:1" s="432" customFormat="1" ht="12.2" hidden="1" customHeight="1">
      <c r="A4690" s="431"/>
    </row>
    <row r="4691" spans="1:1" s="432" customFormat="1" ht="12.2" hidden="1" customHeight="1">
      <c r="A4691" s="431"/>
    </row>
    <row r="4692" spans="1:1" s="432" customFormat="1" ht="12.2" hidden="1" customHeight="1">
      <c r="A4692" s="431"/>
    </row>
    <row r="4693" spans="1:1" s="432" customFormat="1" ht="12.2" hidden="1" customHeight="1">
      <c r="A4693" s="431"/>
    </row>
    <row r="4694" spans="1:1" s="432" customFormat="1" ht="12.2" hidden="1" customHeight="1">
      <c r="A4694" s="431"/>
    </row>
    <row r="4695" spans="1:1" s="432" customFormat="1" ht="12.2" hidden="1" customHeight="1">
      <c r="A4695" s="431"/>
    </row>
    <row r="4696" spans="1:1" s="432" customFormat="1" ht="12.2" hidden="1" customHeight="1">
      <c r="A4696" s="431"/>
    </row>
    <row r="4697" spans="1:1" s="432" customFormat="1" ht="12.2" hidden="1" customHeight="1">
      <c r="A4697" s="431"/>
    </row>
    <row r="4698" spans="1:1" s="432" customFormat="1" ht="12.2" hidden="1" customHeight="1">
      <c r="A4698" s="431"/>
    </row>
    <row r="4699" spans="1:1" s="432" customFormat="1" ht="12.2" hidden="1" customHeight="1">
      <c r="A4699" s="431"/>
    </row>
    <row r="4700" spans="1:1" s="432" customFormat="1" ht="12.2" hidden="1" customHeight="1">
      <c r="A4700" s="431"/>
    </row>
    <row r="4701" spans="1:1" s="432" customFormat="1" ht="12.2" hidden="1" customHeight="1">
      <c r="A4701" s="431"/>
    </row>
    <row r="4702" spans="1:1" s="432" customFormat="1" ht="12.2" hidden="1" customHeight="1">
      <c r="A4702" s="431"/>
    </row>
    <row r="4703" spans="1:1" s="432" customFormat="1" ht="12.2" hidden="1" customHeight="1">
      <c r="A4703" s="431"/>
    </row>
    <row r="4704" spans="1:1" s="432" customFormat="1" ht="12.2" hidden="1" customHeight="1">
      <c r="A4704" s="431"/>
    </row>
    <row r="4705" spans="1:1" s="432" customFormat="1" ht="12.2" hidden="1" customHeight="1">
      <c r="A4705" s="431"/>
    </row>
    <row r="4706" spans="1:1" s="432" customFormat="1" ht="12.2" hidden="1" customHeight="1">
      <c r="A4706" s="431"/>
    </row>
    <row r="4707" spans="1:1" s="432" customFormat="1" ht="12.2" hidden="1" customHeight="1">
      <c r="A4707" s="431"/>
    </row>
    <row r="4708" spans="1:1" s="432" customFormat="1" ht="12.2" hidden="1" customHeight="1">
      <c r="A4708" s="431"/>
    </row>
    <row r="4709" spans="1:1" s="432" customFormat="1" ht="12.2" hidden="1" customHeight="1">
      <c r="A4709" s="431"/>
    </row>
    <row r="4710" spans="1:1" s="432" customFormat="1" ht="12.2" hidden="1" customHeight="1">
      <c r="A4710" s="431"/>
    </row>
    <row r="4711" spans="1:1" s="432" customFormat="1" ht="12.2" hidden="1" customHeight="1">
      <c r="A4711" s="431"/>
    </row>
    <row r="4712" spans="1:1" s="432" customFormat="1" ht="12.2" hidden="1" customHeight="1">
      <c r="A4712" s="431"/>
    </row>
    <row r="4713" spans="1:1" s="432" customFormat="1" ht="12.2" hidden="1" customHeight="1">
      <c r="A4713" s="431"/>
    </row>
    <row r="4714" spans="1:1" s="432" customFormat="1" ht="12.2" hidden="1" customHeight="1">
      <c r="A4714" s="431"/>
    </row>
    <row r="4715" spans="1:1" s="432" customFormat="1" ht="12.2" hidden="1" customHeight="1">
      <c r="A4715" s="431"/>
    </row>
    <row r="4716" spans="1:1" s="432" customFormat="1" ht="12.2" hidden="1" customHeight="1">
      <c r="A4716" s="431"/>
    </row>
    <row r="4717" spans="1:1" s="432" customFormat="1" ht="12.2" hidden="1" customHeight="1">
      <c r="A4717" s="431"/>
    </row>
    <row r="4718" spans="1:1" s="432" customFormat="1" ht="12.2" hidden="1" customHeight="1">
      <c r="A4718" s="431"/>
    </row>
    <row r="4719" spans="1:1" s="432" customFormat="1" ht="12.2" hidden="1" customHeight="1">
      <c r="A4719" s="431"/>
    </row>
    <row r="4720" spans="1:1" s="432" customFormat="1" ht="12.2" hidden="1" customHeight="1">
      <c r="A4720" s="431"/>
    </row>
    <row r="4721" spans="1:1" s="432" customFormat="1" ht="12.2" hidden="1" customHeight="1">
      <c r="A4721" s="431"/>
    </row>
    <row r="4722" spans="1:1" s="432" customFormat="1" ht="12.2" hidden="1" customHeight="1">
      <c r="A4722" s="431"/>
    </row>
    <row r="4723" spans="1:1" s="432" customFormat="1" ht="12.2" hidden="1" customHeight="1">
      <c r="A4723" s="431"/>
    </row>
    <row r="4724" spans="1:1" s="432" customFormat="1" ht="12.2" hidden="1" customHeight="1">
      <c r="A4724" s="431"/>
    </row>
    <row r="4725" spans="1:1" s="432" customFormat="1" ht="12.2" hidden="1" customHeight="1">
      <c r="A4725" s="431"/>
    </row>
    <row r="4726" spans="1:1" s="432" customFormat="1" ht="12.2" hidden="1" customHeight="1">
      <c r="A4726" s="431"/>
    </row>
    <row r="4727" spans="1:1" s="432" customFormat="1" ht="12.2" hidden="1" customHeight="1">
      <c r="A4727" s="431"/>
    </row>
    <row r="4728" spans="1:1" s="432" customFormat="1" ht="12.2" hidden="1" customHeight="1">
      <c r="A4728" s="431"/>
    </row>
    <row r="4729" spans="1:1" s="432" customFormat="1" ht="12.2" hidden="1" customHeight="1">
      <c r="A4729" s="431"/>
    </row>
    <row r="4730" spans="1:1" s="432" customFormat="1" ht="12.2" hidden="1" customHeight="1">
      <c r="A4730" s="431"/>
    </row>
    <row r="4731" spans="1:1" s="432" customFormat="1" ht="12.2" hidden="1" customHeight="1">
      <c r="A4731" s="431"/>
    </row>
    <row r="4732" spans="1:1" s="432" customFormat="1" ht="12.2" hidden="1" customHeight="1">
      <c r="A4732" s="431"/>
    </row>
    <row r="4733" spans="1:1" s="432" customFormat="1" ht="12.2" hidden="1" customHeight="1">
      <c r="A4733" s="431"/>
    </row>
    <row r="4734" spans="1:1" s="432" customFormat="1" ht="12.2" hidden="1" customHeight="1">
      <c r="A4734" s="431"/>
    </row>
    <row r="4735" spans="1:1" s="432" customFormat="1" ht="12.2" hidden="1" customHeight="1">
      <c r="A4735" s="431"/>
    </row>
    <row r="4736" spans="1:1" s="432" customFormat="1" ht="12.2" hidden="1" customHeight="1">
      <c r="A4736" s="431"/>
    </row>
    <row r="4737" spans="1:1" s="432" customFormat="1" ht="12.2" hidden="1" customHeight="1">
      <c r="A4737" s="431"/>
    </row>
    <row r="4738" spans="1:1" s="432" customFormat="1" ht="12.2" hidden="1" customHeight="1">
      <c r="A4738" s="431"/>
    </row>
    <row r="4739" spans="1:1" s="432" customFormat="1" ht="12.2" hidden="1" customHeight="1">
      <c r="A4739" s="431"/>
    </row>
    <row r="4740" spans="1:1" s="432" customFormat="1" ht="12.2" hidden="1" customHeight="1">
      <c r="A4740" s="431"/>
    </row>
    <row r="4741" spans="1:1" s="432" customFormat="1" ht="12.2" hidden="1" customHeight="1">
      <c r="A4741" s="431"/>
    </row>
    <row r="4742" spans="1:1" s="432" customFormat="1" ht="12.2" hidden="1" customHeight="1">
      <c r="A4742" s="431"/>
    </row>
    <row r="4743" spans="1:1" s="432" customFormat="1" ht="12.2" hidden="1" customHeight="1">
      <c r="A4743" s="431"/>
    </row>
    <row r="4744" spans="1:1" s="432" customFormat="1" ht="12.2" hidden="1" customHeight="1">
      <c r="A4744" s="431"/>
    </row>
    <row r="4745" spans="1:1" s="432" customFormat="1" ht="12.2" hidden="1" customHeight="1">
      <c r="A4745" s="431"/>
    </row>
    <row r="4746" spans="1:1" s="432" customFormat="1" ht="12.2" hidden="1" customHeight="1">
      <c r="A4746" s="431"/>
    </row>
    <row r="4747" spans="1:1" s="432" customFormat="1" ht="12.2" hidden="1" customHeight="1">
      <c r="A4747" s="431"/>
    </row>
    <row r="4748" spans="1:1" s="432" customFormat="1" ht="12.2" hidden="1" customHeight="1">
      <c r="A4748" s="431"/>
    </row>
    <row r="4749" spans="1:1" s="432" customFormat="1" ht="12.2" hidden="1" customHeight="1">
      <c r="A4749" s="431"/>
    </row>
    <row r="4750" spans="1:1" s="432" customFormat="1" ht="12.2" hidden="1" customHeight="1">
      <c r="A4750" s="431"/>
    </row>
    <row r="4751" spans="1:1" s="432" customFormat="1" ht="12.2" hidden="1" customHeight="1">
      <c r="A4751" s="431"/>
    </row>
    <row r="4752" spans="1:1" s="432" customFormat="1" ht="12.2" hidden="1" customHeight="1">
      <c r="A4752" s="431"/>
    </row>
    <row r="4753" spans="1:1" s="432" customFormat="1" ht="12.2" hidden="1" customHeight="1">
      <c r="A4753" s="431"/>
    </row>
    <row r="4754" spans="1:1" s="432" customFormat="1" ht="12.2" hidden="1" customHeight="1">
      <c r="A4754" s="431"/>
    </row>
    <row r="4755" spans="1:1" s="432" customFormat="1" ht="12.2" hidden="1" customHeight="1">
      <c r="A4755" s="431"/>
    </row>
    <row r="4756" spans="1:1" s="432" customFormat="1" ht="12.2" hidden="1" customHeight="1">
      <c r="A4756" s="431"/>
    </row>
    <row r="4757" spans="1:1" s="432" customFormat="1" ht="12.2" hidden="1" customHeight="1">
      <c r="A4757" s="431"/>
    </row>
    <row r="4758" spans="1:1" s="432" customFormat="1" ht="12.2" hidden="1" customHeight="1">
      <c r="A4758" s="431"/>
    </row>
    <row r="4759" spans="1:1" s="432" customFormat="1" ht="12.2" hidden="1" customHeight="1">
      <c r="A4759" s="431"/>
    </row>
    <row r="4760" spans="1:1" s="432" customFormat="1" ht="12.2" hidden="1" customHeight="1">
      <c r="A4760" s="431"/>
    </row>
    <row r="4761" spans="1:1" s="432" customFormat="1" ht="12.2" hidden="1" customHeight="1">
      <c r="A4761" s="431"/>
    </row>
    <row r="4762" spans="1:1" s="432" customFormat="1" ht="12.2" hidden="1" customHeight="1">
      <c r="A4762" s="431"/>
    </row>
    <row r="4763" spans="1:1" s="432" customFormat="1" ht="12.2" hidden="1" customHeight="1">
      <c r="A4763" s="431"/>
    </row>
    <row r="4764" spans="1:1" s="432" customFormat="1" ht="12.2" hidden="1" customHeight="1">
      <c r="A4764" s="431"/>
    </row>
    <row r="4765" spans="1:1" s="432" customFormat="1" ht="12.2" hidden="1" customHeight="1">
      <c r="A4765" s="431"/>
    </row>
    <row r="4766" spans="1:1" s="432" customFormat="1" ht="12.2" hidden="1" customHeight="1">
      <c r="A4766" s="431"/>
    </row>
    <row r="4767" spans="1:1" s="432" customFormat="1" ht="12.2" hidden="1" customHeight="1">
      <c r="A4767" s="431"/>
    </row>
    <row r="4768" spans="1:1" s="432" customFormat="1" ht="12.2" hidden="1" customHeight="1">
      <c r="A4768" s="431"/>
    </row>
    <row r="4769" spans="1:1" s="432" customFormat="1" ht="12.2" hidden="1" customHeight="1">
      <c r="A4769" s="431"/>
    </row>
    <row r="4770" spans="1:1" s="432" customFormat="1" ht="12.2" hidden="1" customHeight="1">
      <c r="A4770" s="431"/>
    </row>
    <row r="4771" spans="1:1" s="432" customFormat="1" ht="12.2" hidden="1" customHeight="1">
      <c r="A4771" s="431"/>
    </row>
    <row r="4772" spans="1:1" s="432" customFormat="1" ht="12.2" hidden="1" customHeight="1">
      <c r="A4772" s="431"/>
    </row>
    <row r="4773" spans="1:1" s="432" customFormat="1" ht="12.2" hidden="1" customHeight="1">
      <c r="A4773" s="431"/>
    </row>
    <row r="4774" spans="1:1" s="432" customFormat="1" ht="12.2" hidden="1" customHeight="1">
      <c r="A4774" s="431"/>
    </row>
    <row r="4775" spans="1:1" s="432" customFormat="1" ht="12.2" hidden="1" customHeight="1">
      <c r="A4775" s="431"/>
    </row>
    <row r="4776" spans="1:1" s="432" customFormat="1" ht="12.2" hidden="1" customHeight="1">
      <c r="A4776" s="431"/>
    </row>
    <row r="4777" spans="1:1" s="432" customFormat="1" ht="12.2" hidden="1" customHeight="1">
      <c r="A4777" s="431"/>
    </row>
    <row r="4778" spans="1:1" s="432" customFormat="1" ht="12.2" hidden="1" customHeight="1">
      <c r="A4778" s="431"/>
    </row>
    <row r="4779" spans="1:1" s="432" customFormat="1" ht="12.2" hidden="1" customHeight="1">
      <c r="A4779" s="431"/>
    </row>
    <row r="4780" spans="1:1" s="432" customFormat="1" ht="12.2" hidden="1" customHeight="1">
      <c r="A4780" s="431"/>
    </row>
    <row r="4781" spans="1:1" s="432" customFormat="1" ht="12.2" hidden="1" customHeight="1">
      <c r="A4781" s="431"/>
    </row>
    <row r="4782" spans="1:1" s="432" customFormat="1" ht="12.2" hidden="1" customHeight="1">
      <c r="A4782" s="431"/>
    </row>
    <row r="4783" spans="1:1" s="432" customFormat="1" ht="12.2" hidden="1" customHeight="1">
      <c r="A4783" s="431"/>
    </row>
    <row r="4784" spans="1:1" s="432" customFormat="1" ht="12.2" hidden="1" customHeight="1">
      <c r="A4784" s="431"/>
    </row>
    <row r="4785" spans="1:1" s="432" customFormat="1" ht="12.2" hidden="1" customHeight="1">
      <c r="A4785" s="431"/>
    </row>
    <row r="4786" spans="1:1" s="432" customFormat="1" ht="12.2" hidden="1" customHeight="1">
      <c r="A4786" s="431"/>
    </row>
    <row r="4787" spans="1:1" s="432" customFormat="1" ht="12.2" hidden="1" customHeight="1">
      <c r="A4787" s="431"/>
    </row>
    <row r="4788" spans="1:1" s="432" customFormat="1" ht="12.2" hidden="1" customHeight="1">
      <c r="A4788" s="431"/>
    </row>
    <row r="4789" spans="1:1" s="432" customFormat="1" ht="12.2" hidden="1" customHeight="1">
      <c r="A4789" s="431"/>
    </row>
    <row r="4790" spans="1:1" s="432" customFormat="1" ht="12.2" hidden="1" customHeight="1">
      <c r="A4790" s="431"/>
    </row>
    <row r="4791" spans="1:1" s="432" customFormat="1" ht="12.2" hidden="1" customHeight="1">
      <c r="A4791" s="431"/>
    </row>
    <row r="4792" spans="1:1" s="432" customFormat="1" ht="12.2" hidden="1" customHeight="1">
      <c r="A4792" s="431"/>
    </row>
    <row r="4793" spans="1:1" s="432" customFormat="1" ht="12.2" hidden="1" customHeight="1">
      <c r="A4793" s="431"/>
    </row>
    <row r="4794" spans="1:1" s="432" customFormat="1" ht="12.2" hidden="1" customHeight="1">
      <c r="A4794" s="431"/>
    </row>
    <row r="4795" spans="1:1" s="432" customFormat="1" ht="12.2" hidden="1" customHeight="1">
      <c r="A4795" s="431"/>
    </row>
    <row r="4796" spans="1:1" s="432" customFormat="1" ht="12.2" hidden="1" customHeight="1">
      <c r="A4796" s="431"/>
    </row>
    <row r="4797" spans="1:1" s="432" customFormat="1" ht="12.2" hidden="1" customHeight="1">
      <c r="A4797" s="431"/>
    </row>
    <row r="4798" spans="1:1" s="432" customFormat="1" ht="12.2" hidden="1" customHeight="1">
      <c r="A4798" s="431"/>
    </row>
    <row r="4799" spans="1:1" s="432" customFormat="1" ht="12.2" hidden="1" customHeight="1">
      <c r="A4799" s="431"/>
    </row>
    <row r="4800" spans="1:1" s="432" customFormat="1" ht="12.2" hidden="1" customHeight="1">
      <c r="A4800" s="431"/>
    </row>
    <row r="4801" spans="1:1" s="432" customFormat="1" ht="12.2" hidden="1" customHeight="1">
      <c r="A4801" s="431"/>
    </row>
    <row r="4802" spans="1:1" s="432" customFormat="1" ht="12.2" hidden="1" customHeight="1">
      <c r="A4802" s="431"/>
    </row>
    <row r="4803" spans="1:1" s="432" customFormat="1" ht="12.2" hidden="1" customHeight="1">
      <c r="A4803" s="431"/>
    </row>
    <row r="4804" spans="1:1" s="432" customFormat="1" ht="12.2" hidden="1" customHeight="1">
      <c r="A4804" s="431"/>
    </row>
    <row r="4805" spans="1:1" s="432" customFormat="1" ht="12.2" hidden="1" customHeight="1">
      <c r="A4805" s="431"/>
    </row>
    <row r="4806" spans="1:1" s="432" customFormat="1" ht="12.2" hidden="1" customHeight="1">
      <c r="A4806" s="431"/>
    </row>
    <row r="4807" spans="1:1" s="432" customFormat="1" ht="12.2" hidden="1" customHeight="1">
      <c r="A4807" s="431"/>
    </row>
    <row r="4808" spans="1:1" s="432" customFormat="1" ht="12.2" hidden="1" customHeight="1">
      <c r="A4808" s="431"/>
    </row>
    <row r="4809" spans="1:1" s="432" customFormat="1" ht="12.2" hidden="1" customHeight="1">
      <c r="A4809" s="431"/>
    </row>
    <row r="4810" spans="1:1" s="432" customFormat="1" ht="12.2" hidden="1" customHeight="1">
      <c r="A4810" s="431"/>
    </row>
    <row r="4811" spans="1:1" s="432" customFormat="1" ht="12.2" hidden="1" customHeight="1">
      <c r="A4811" s="431"/>
    </row>
    <row r="4812" spans="1:1" s="432" customFormat="1" ht="12.2" hidden="1" customHeight="1">
      <c r="A4812" s="431"/>
    </row>
    <row r="4813" spans="1:1" s="432" customFormat="1" ht="12.2" hidden="1" customHeight="1">
      <c r="A4813" s="431"/>
    </row>
    <row r="4814" spans="1:1" s="432" customFormat="1" ht="12.2" hidden="1" customHeight="1">
      <c r="A4814" s="431"/>
    </row>
    <row r="4815" spans="1:1" s="432" customFormat="1" ht="12.2" hidden="1" customHeight="1">
      <c r="A4815" s="431"/>
    </row>
    <row r="4816" spans="1:1" s="432" customFormat="1" ht="12.2" hidden="1" customHeight="1">
      <c r="A4816" s="431"/>
    </row>
    <row r="4817" spans="1:1" s="432" customFormat="1" ht="12.2" hidden="1" customHeight="1">
      <c r="A4817" s="431"/>
    </row>
    <row r="4818" spans="1:1" s="432" customFormat="1" ht="12.2" hidden="1" customHeight="1">
      <c r="A4818" s="431"/>
    </row>
    <row r="4819" spans="1:1" s="432" customFormat="1" ht="12.2" hidden="1" customHeight="1">
      <c r="A4819" s="431"/>
    </row>
    <row r="4820" spans="1:1" s="432" customFormat="1" ht="12.2" hidden="1" customHeight="1">
      <c r="A4820" s="431"/>
    </row>
    <row r="4821" spans="1:1" s="432" customFormat="1" ht="12.2" hidden="1" customHeight="1">
      <c r="A4821" s="431"/>
    </row>
    <row r="4822" spans="1:1" s="432" customFormat="1" ht="12.2" hidden="1" customHeight="1">
      <c r="A4822" s="431"/>
    </row>
    <row r="4823" spans="1:1" s="432" customFormat="1" ht="12.2" hidden="1" customHeight="1">
      <c r="A4823" s="431"/>
    </row>
    <row r="4824" spans="1:1" s="432" customFormat="1" ht="12.2" hidden="1" customHeight="1">
      <c r="A4824" s="431"/>
    </row>
    <row r="4825" spans="1:1" s="432" customFormat="1" ht="12.2" hidden="1" customHeight="1">
      <c r="A4825" s="431"/>
    </row>
    <row r="4826" spans="1:1" s="432" customFormat="1" ht="12.2" hidden="1" customHeight="1">
      <c r="A4826" s="431"/>
    </row>
    <row r="4827" spans="1:1" s="432" customFormat="1" ht="12.2" hidden="1" customHeight="1">
      <c r="A4827" s="431"/>
    </row>
    <row r="4828" spans="1:1" s="432" customFormat="1" ht="12.2" hidden="1" customHeight="1">
      <c r="A4828" s="431"/>
    </row>
    <row r="4829" spans="1:1" s="432" customFormat="1" ht="12.2" hidden="1" customHeight="1">
      <c r="A4829" s="431"/>
    </row>
    <row r="4830" spans="1:1" s="432" customFormat="1" ht="12.2" hidden="1" customHeight="1">
      <c r="A4830" s="431"/>
    </row>
    <row r="4831" spans="1:1" s="432" customFormat="1" ht="12.2" hidden="1" customHeight="1">
      <c r="A4831" s="431"/>
    </row>
    <row r="4832" spans="1:1" s="432" customFormat="1" ht="12.2" hidden="1" customHeight="1">
      <c r="A4832" s="431"/>
    </row>
    <row r="4833" spans="1:1" s="432" customFormat="1" ht="12.2" hidden="1" customHeight="1">
      <c r="A4833" s="431"/>
    </row>
    <row r="4834" spans="1:1" s="432" customFormat="1" ht="12.2" hidden="1" customHeight="1">
      <c r="A4834" s="431"/>
    </row>
    <row r="4835" spans="1:1" s="432" customFormat="1" ht="12.2" hidden="1" customHeight="1">
      <c r="A4835" s="431"/>
    </row>
    <row r="4836" spans="1:1" s="432" customFormat="1" ht="12.2" hidden="1" customHeight="1">
      <c r="A4836" s="431"/>
    </row>
    <row r="4837" spans="1:1" s="432" customFormat="1" ht="12.2" hidden="1" customHeight="1">
      <c r="A4837" s="431"/>
    </row>
    <row r="4838" spans="1:1" s="432" customFormat="1" ht="12.2" hidden="1" customHeight="1">
      <c r="A4838" s="431"/>
    </row>
    <row r="4839" spans="1:1" s="432" customFormat="1" ht="12.2" hidden="1" customHeight="1">
      <c r="A4839" s="431"/>
    </row>
    <row r="4840" spans="1:1" s="432" customFormat="1" ht="12.2" hidden="1" customHeight="1">
      <c r="A4840" s="431"/>
    </row>
    <row r="4841" spans="1:1" s="432" customFormat="1" ht="12.2" hidden="1" customHeight="1">
      <c r="A4841" s="431"/>
    </row>
    <row r="4842" spans="1:1" s="432" customFormat="1" ht="12.2" hidden="1" customHeight="1">
      <c r="A4842" s="431"/>
    </row>
    <row r="4843" spans="1:1" s="432" customFormat="1" ht="12.2" hidden="1" customHeight="1">
      <c r="A4843" s="431"/>
    </row>
    <row r="4844" spans="1:1" s="432" customFormat="1" ht="12.2" hidden="1" customHeight="1">
      <c r="A4844" s="431"/>
    </row>
    <row r="4845" spans="1:1" s="432" customFormat="1" ht="12.2" hidden="1" customHeight="1">
      <c r="A4845" s="431"/>
    </row>
    <row r="4846" spans="1:1" s="432" customFormat="1" ht="12.2" hidden="1" customHeight="1">
      <c r="A4846" s="431"/>
    </row>
    <row r="4847" spans="1:1" s="432" customFormat="1" ht="12.2" hidden="1" customHeight="1">
      <c r="A4847" s="431"/>
    </row>
    <row r="4848" spans="1:1" s="432" customFormat="1" ht="12.2" hidden="1" customHeight="1">
      <c r="A4848" s="431"/>
    </row>
    <row r="4849" spans="1:1" s="432" customFormat="1" ht="12.2" hidden="1" customHeight="1">
      <c r="A4849" s="431"/>
    </row>
    <row r="4850" spans="1:1" s="432" customFormat="1" ht="12.2" hidden="1" customHeight="1">
      <c r="A4850" s="431"/>
    </row>
    <row r="4851" spans="1:1" s="432" customFormat="1" ht="12.2" hidden="1" customHeight="1">
      <c r="A4851" s="431"/>
    </row>
    <row r="4852" spans="1:1" s="432" customFormat="1" ht="12.2" hidden="1" customHeight="1">
      <c r="A4852" s="431"/>
    </row>
    <row r="4853" spans="1:1" s="432" customFormat="1" ht="12.2" hidden="1" customHeight="1">
      <c r="A4853" s="431"/>
    </row>
    <row r="4854" spans="1:1" s="432" customFormat="1" ht="12.2" hidden="1" customHeight="1">
      <c r="A4854" s="431"/>
    </row>
    <row r="4855" spans="1:1" s="432" customFormat="1" ht="12.2" hidden="1" customHeight="1">
      <c r="A4855" s="431"/>
    </row>
    <row r="4856" spans="1:1" s="432" customFormat="1" ht="12.2" hidden="1" customHeight="1">
      <c r="A4856" s="431"/>
    </row>
    <row r="4857" spans="1:1" s="432" customFormat="1" ht="12.2" hidden="1" customHeight="1">
      <c r="A4857" s="431"/>
    </row>
    <row r="4858" spans="1:1" s="432" customFormat="1" ht="12.2" hidden="1" customHeight="1">
      <c r="A4858" s="431"/>
    </row>
    <row r="4859" spans="1:1" s="432" customFormat="1" ht="12.2" hidden="1" customHeight="1">
      <c r="A4859" s="431"/>
    </row>
    <row r="4860" spans="1:1" s="432" customFormat="1" ht="12.2" hidden="1" customHeight="1">
      <c r="A4860" s="431"/>
    </row>
    <row r="4861" spans="1:1" s="432" customFormat="1" ht="12.2" hidden="1" customHeight="1">
      <c r="A4861" s="431"/>
    </row>
    <row r="4862" spans="1:1" s="432" customFormat="1" ht="12.2" hidden="1" customHeight="1">
      <c r="A4862" s="431"/>
    </row>
    <row r="4863" spans="1:1" s="432" customFormat="1" ht="12.2" hidden="1" customHeight="1">
      <c r="A4863" s="431"/>
    </row>
    <row r="4864" spans="1:1" s="432" customFormat="1" ht="12.2" hidden="1" customHeight="1">
      <c r="A4864" s="431"/>
    </row>
    <row r="4865" spans="1:1" s="432" customFormat="1" ht="12.2" hidden="1" customHeight="1">
      <c r="A4865" s="431"/>
    </row>
    <row r="4866" spans="1:1" s="432" customFormat="1" ht="12.2" hidden="1" customHeight="1">
      <c r="A4866" s="431"/>
    </row>
    <row r="4867" spans="1:1" s="432" customFormat="1" ht="12.2" hidden="1" customHeight="1">
      <c r="A4867" s="431"/>
    </row>
    <row r="4868" spans="1:1" s="432" customFormat="1" ht="12.2" hidden="1" customHeight="1">
      <c r="A4868" s="431"/>
    </row>
    <row r="4869" spans="1:1" s="432" customFormat="1" ht="12.2" hidden="1" customHeight="1">
      <c r="A4869" s="431"/>
    </row>
    <row r="4870" spans="1:1" s="432" customFormat="1" ht="12.2" hidden="1" customHeight="1">
      <c r="A4870" s="431"/>
    </row>
    <row r="4871" spans="1:1" s="432" customFormat="1" ht="12.2" hidden="1" customHeight="1">
      <c r="A4871" s="431"/>
    </row>
    <row r="4872" spans="1:1" s="432" customFormat="1" ht="12.2" hidden="1" customHeight="1">
      <c r="A4872" s="431"/>
    </row>
    <row r="4873" spans="1:1" s="432" customFormat="1" ht="12.2" hidden="1" customHeight="1">
      <c r="A4873" s="431"/>
    </row>
    <row r="4874" spans="1:1" s="432" customFormat="1" ht="12.2" hidden="1" customHeight="1">
      <c r="A4874" s="431"/>
    </row>
    <row r="4875" spans="1:1" s="432" customFormat="1" ht="12.2" hidden="1" customHeight="1">
      <c r="A4875" s="431"/>
    </row>
    <row r="4876" spans="1:1" s="432" customFormat="1" ht="12.2" hidden="1" customHeight="1">
      <c r="A4876" s="431"/>
    </row>
    <row r="4877" spans="1:1" s="432" customFormat="1" ht="12.2" hidden="1" customHeight="1">
      <c r="A4877" s="431"/>
    </row>
    <row r="4878" spans="1:1" s="432" customFormat="1" ht="12.2" hidden="1" customHeight="1">
      <c r="A4878" s="431"/>
    </row>
    <row r="4879" spans="1:1" s="432" customFormat="1" ht="12.2" hidden="1" customHeight="1">
      <c r="A4879" s="431"/>
    </row>
    <row r="4880" spans="1:1" s="432" customFormat="1" ht="12.2" hidden="1" customHeight="1">
      <c r="A4880" s="431"/>
    </row>
    <row r="4881" spans="1:1" s="432" customFormat="1" ht="12.2" hidden="1" customHeight="1">
      <c r="A4881" s="431"/>
    </row>
    <row r="4882" spans="1:1" s="432" customFormat="1" ht="12.2" hidden="1" customHeight="1">
      <c r="A4882" s="431"/>
    </row>
    <row r="4883" spans="1:1" s="432" customFormat="1" ht="12.2" hidden="1" customHeight="1">
      <c r="A4883" s="431"/>
    </row>
    <row r="4884" spans="1:1" s="432" customFormat="1" ht="12.2" hidden="1" customHeight="1">
      <c r="A4884" s="431"/>
    </row>
    <row r="4885" spans="1:1" s="432" customFormat="1" ht="12.2" hidden="1" customHeight="1">
      <c r="A4885" s="431"/>
    </row>
    <row r="4886" spans="1:1" s="432" customFormat="1" ht="12.2" hidden="1" customHeight="1">
      <c r="A4886" s="431"/>
    </row>
    <row r="4887" spans="1:1" s="432" customFormat="1" ht="12.2" hidden="1" customHeight="1">
      <c r="A4887" s="431"/>
    </row>
    <row r="4888" spans="1:1" s="432" customFormat="1" ht="12.2" hidden="1" customHeight="1">
      <c r="A4888" s="431"/>
    </row>
    <row r="4889" spans="1:1" s="432" customFormat="1" ht="12.2" hidden="1" customHeight="1">
      <c r="A4889" s="431"/>
    </row>
    <row r="4890" spans="1:1" s="432" customFormat="1" ht="12.2" hidden="1" customHeight="1">
      <c r="A4890" s="431"/>
    </row>
    <row r="4891" spans="1:1" s="432" customFormat="1" ht="12.2" hidden="1" customHeight="1">
      <c r="A4891" s="431"/>
    </row>
    <row r="4892" spans="1:1" s="432" customFormat="1" ht="12.2" hidden="1" customHeight="1">
      <c r="A4892" s="431"/>
    </row>
    <row r="4893" spans="1:1" s="432" customFormat="1" ht="12.2" hidden="1" customHeight="1">
      <c r="A4893" s="431"/>
    </row>
    <row r="4894" spans="1:1" s="432" customFormat="1" ht="12.2" hidden="1" customHeight="1">
      <c r="A4894" s="431"/>
    </row>
    <row r="4895" spans="1:1" s="432" customFormat="1" ht="12.2" hidden="1" customHeight="1">
      <c r="A4895" s="431"/>
    </row>
    <row r="4896" spans="1:1" s="432" customFormat="1" ht="12.2" hidden="1" customHeight="1">
      <c r="A4896" s="431"/>
    </row>
    <row r="4897" spans="1:1" s="432" customFormat="1" ht="12.2" hidden="1" customHeight="1">
      <c r="A4897" s="431"/>
    </row>
    <row r="4898" spans="1:1" s="432" customFormat="1" ht="12.2" hidden="1" customHeight="1">
      <c r="A4898" s="431"/>
    </row>
    <row r="4899" spans="1:1" s="432" customFormat="1" ht="12.2" hidden="1" customHeight="1">
      <c r="A4899" s="431"/>
    </row>
    <row r="4900" spans="1:1" s="432" customFormat="1" ht="12.2" hidden="1" customHeight="1">
      <c r="A4900" s="431"/>
    </row>
    <row r="4901" spans="1:1" s="432" customFormat="1" ht="12.2" hidden="1" customHeight="1">
      <c r="A4901" s="431"/>
    </row>
    <row r="4902" spans="1:1" s="432" customFormat="1" ht="12.2" hidden="1" customHeight="1">
      <c r="A4902" s="431"/>
    </row>
    <row r="4903" spans="1:1" s="432" customFormat="1" ht="12.2" hidden="1" customHeight="1">
      <c r="A4903" s="431"/>
    </row>
    <row r="4904" spans="1:1" s="432" customFormat="1" ht="12.2" hidden="1" customHeight="1">
      <c r="A4904" s="431"/>
    </row>
    <row r="4905" spans="1:1" s="432" customFormat="1" ht="12.2" hidden="1" customHeight="1">
      <c r="A4905" s="431"/>
    </row>
    <row r="4906" spans="1:1" s="432" customFormat="1" ht="12.2" hidden="1" customHeight="1">
      <c r="A4906" s="431"/>
    </row>
    <row r="4907" spans="1:1" s="432" customFormat="1" ht="12.2" hidden="1" customHeight="1">
      <c r="A4907" s="431"/>
    </row>
    <row r="4908" spans="1:1" s="432" customFormat="1" ht="12.2" hidden="1" customHeight="1">
      <c r="A4908" s="431"/>
    </row>
    <row r="4909" spans="1:1" s="432" customFormat="1" ht="12.2" hidden="1" customHeight="1">
      <c r="A4909" s="431"/>
    </row>
    <row r="4910" spans="1:1" s="432" customFormat="1" ht="12.2" hidden="1" customHeight="1">
      <c r="A4910" s="431"/>
    </row>
    <row r="4911" spans="1:1" s="432" customFormat="1" ht="12.2" hidden="1" customHeight="1">
      <c r="A4911" s="431"/>
    </row>
    <row r="4912" spans="1:1" s="432" customFormat="1" ht="12.2" hidden="1" customHeight="1">
      <c r="A4912" s="431"/>
    </row>
    <row r="4913" spans="1:1" s="432" customFormat="1" ht="12.2" hidden="1" customHeight="1">
      <c r="A4913" s="431"/>
    </row>
    <row r="4914" spans="1:1" s="432" customFormat="1" ht="12.2" hidden="1" customHeight="1">
      <c r="A4914" s="431"/>
    </row>
    <row r="4915" spans="1:1" s="432" customFormat="1" ht="12.2" hidden="1" customHeight="1">
      <c r="A4915" s="431"/>
    </row>
    <row r="4916" spans="1:1" s="432" customFormat="1" ht="12.2" hidden="1" customHeight="1">
      <c r="A4916" s="431"/>
    </row>
    <row r="4917" spans="1:1" s="432" customFormat="1" ht="12.2" hidden="1" customHeight="1">
      <c r="A4917" s="431"/>
    </row>
    <row r="4918" spans="1:1" s="432" customFormat="1" ht="12.2" hidden="1" customHeight="1">
      <c r="A4918" s="431"/>
    </row>
    <row r="4919" spans="1:1" s="432" customFormat="1" ht="12.2" hidden="1" customHeight="1">
      <c r="A4919" s="431"/>
    </row>
    <row r="4920" spans="1:1" s="432" customFormat="1" ht="12.2" hidden="1" customHeight="1">
      <c r="A4920" s="431"/>
    </row>
    <row r="4921" spans="1:1" s="432" customFormat="1" ht="12.2" hidden="1" customHeight="1">
      <c r="A4921" s="431"/>
    </row>
    <row r="4922" spans="1:1" s="432" customFormat="1" ht="12.2" hidden="1" customHeight="1">
      <c r="A4922" s="431"/>
    </row>
    <row r="4923" spans="1:1" s="432" customFormat="1" ht="12.2" hidden="1" customHeight="1">
      <c r="A4923" s="431"/>
    </row>
    <row r="4924" spans="1:1" s="432" customFormat="1" ht="12.2" hidden="1" customHeight="1">
      <c r="A4924" s="431"/>
    </row>
    <row r="4925" spans="1:1" s="432" customFormat="1" ht="12.2" hidden="1" customHeight="1">
      <c r="A4925" s="431"/>
    </row>
    <row r="4926" spans="1:1" s="432" customFormat="1" ht="12.2" hidden="1" customHeight="1">
      <c r="A4926" s="431"/>
    </row>
    <row r="4927" spans="1:1" s="432" customFormat="1" ht="12.2" hidden="1" customHeight="1">
      <c r="A4927" s="431"/>
    </row>
    <row r="4928" spans="1:1" s="432" customFormat="1" ht="12.2" hidden="1" customHeight="1">
      <c r="A4928" s="431"/>
    </row>
    <row r="4929" spans="1:1" s="432" customFormat="1" ht="12.2" hidden="1" customHeight="1">
      <c r="A4929" s="431"/>
    </row>
    <row r="4930" spans="1:1" s="432" customFormat="1" ht="12.2" hidden="1" customHeight="1">
      <c r="A4930" s="431"/>
    </row>
    <row r="4931" spans="1:1" s="432" customFormat="1" ht="12.2" hidden="1" customHeight="1">
      <c r="A4931" s="431"/>
    </row>
    <row r="4932" spans="1:1" s="432" customFormat="1" ht="12.2" hidden="1" customHeight="1">
      <c r="A4932" s="431"/>
    </row>
    <row r="4933" spans="1:1" s="432" customFormat="1" ht="12.2" hidden="1" customHeight="1">
      <c r="A4933" s="431"/>
    </row>
    <row r="4934" spans="1:1" s="432" customFormat="1" ht="12.2" hidden="1" customHeight="1">
      <c r="A4934" s="431"/>
    </row>
    <row r="4935" spans="1:1" s="432" customFormat="1" ht="12.2" hidden="1" customHeight="1">
      <c r="A4935" s="431"/>
    </row>
    <row r="4936" spans="1:1" s="432" customFormat="1" ht="12.2" hidden="1" customHeight="1">
      <c r="A4936" s="431"/>
    </row>
    <row r="4937" spans="1:1" s="432" customFormat="1" ht="12.2" hidden="1" customHeight="1">
      <c r="A4937" s="431"/>
    </row>
    <row r="4938" spans="1:1" s="432" customFormat="1" ht="12.2" hidden="1" customHeight="1">
      <c r="A4938" s="431"/>
    </row>
    <row r="4939" spans="1:1" s="432" customFormat="1" ht="12.2" hidden="1" customHeight="1">
      <c r="A4939" s="431"/>
    </row>
    <row r="4940" spans="1:1" s="432" customFormat="1" ht="12.2" hidden="1" customHeight="1">
      <c r="A4940" s="431"/>
    </row>
    <row r="4941" spans="1:1" s="432" customFormat="1" ht="12.2" hidden="1" customHeight="1">
      <c r="A4941" s="431"/>
    </row>
    <row r="4942" spans="1:1" s="432" customFormat="1" ht="12.2" hidden="1" customHeight="1">
      <c r="A4942" s="431"/>
    </row>
    <row r="4943" spans="1:1" s="432" customFormat="1" ht="12.2" hidden="1" customHeight="1">
      <c r="A4943" s="431"/>
    </row>
    <row r="4944" spans="1:1" s="432" customFormat="1" ht="12.2" hidden="1" customHeight="1">
      <c r="A4944" s="431"/>
    </row>
    <row r="4945" spans="1:1" s="432" customFormat="1" ht="12.2" hidden="1" customHeight="1">
      <c r="A4945" s="431"/>
    </row>
    <row r="4946" spans="1:1" s="432" customFormat="1" ht="12.2" hidden="1" customHeight="1">
      <c r="A4946" s="431"/>
    </row>
    <row r="4947" spans="1:1" s="432" customFormat="1" ht="12.2" hidden="1" customHeight="1">
      <c r="A4947" s="431"/>
    </row>
    <row r="4948" spans="1:1" s="432" customFormat="1" ht="12.2" hidden="1" customHeight="1">
      <c r="A4948" s="431"/>
    </row>
    <row r="4949" spans="1:1" s="432" customFormat="1" ht="12.2" hidden="1" customHeight="1">
      <c r="A4949" s="431"/>
    </row>
    <row r="4950" spans="1:1" s="432" customFormat="1" ht="12.2" hidden="1" customHeight="1">
      <c r="A4950" s="431"/>
    </row>
    <row r="4951" spans="1:1" s="432" customFormat="1" ht="12.2" hidden="1" customHeight="1">
      <c r="A4951" s="431"/>
    </row>
    <row r="4952" spans="1:1" s="432" customFormat="1" ht="12.2" hidden="1" customHeight="1">
      <c r="A4952" s="431"/>
    </row>
    <row r="4953" spans="1:1" s="432" customFormat="1" ht="12.2" hidden="1" customHeight="1">
      <c r="A4953" s="431"/>
    </row>
    <row r="4954" spans="1:1" s="432" customFormat="1" ht="12.2" hidden="1" customHeight="1">
      <c r="A4954" s="431"/>
    </row>
    <row r="4955" spans="1:1" s="432" customFormat="1" ht="12.2" hidden="1" customHeight="1">
      <c r="A4955" s="431"/>
    </row>
    <row r="4956" spans="1:1" s="432" customFormat="1" ht="12.2" hidden="1" customHeight="1">
      <c r="A4956" s="431"/>
    </row>
    <row r="4957" spans="1:1" s="432" customFormat="1" ht="12.2" hidden="1" customHeight="1">
      <c r="A4957" s="431"/>
    </row>
    <row r="4958" spans="1:1" s="432" customFormat="1" ht="12.2" hidden="1" customHeight="1">
      <c r="A4958" s="431"/>
    </row>
    <row r="4959" spans="1:1" s="432" customFormat="1" ht="12.2" hidden="1" customHeight="1">
      <c r="A4959" s="431"/>
    </row>
    <row r="4960" spans="1:1" s="432" customFormat="1" ht="12.2" hidden="1" customHeight="1">
      <c r="A4960" s="431"/>
    </row>
    <row r="4961" spans="1:1" s="432" customFormat="1" ht="12.2" hidden="1" customHeight="1">
      <c r="A4961" s="431"/>
    </row>
    <row r="4962" spans="1:1" s="432" customFormat="1" ht="12.2" hidden="1" customHeight="1">
      <c r="A4962" s="431"/>
    </row>
    <row r="4963" spans="1:1" s="432" customFormat="1" ht="12.2" hidden="1" customHeight="1">
      <c r="A4963" s="431"/>
    </row>
    <row r="4964" spans="1:1" s="432" customFormat="1" ht="12.2" hidden="1" customHeight="1">
      <c r="A4964" s="431"/>
    </row>
    <row r="4965" spans="1:1" s="432" customFormat="1" ht="12.2" hidden="1" customHeight="1">
      <c r="A4965" s="431"/>
    </row>
    <row r="4966" spans="1:1" s="432" customFormat="1" ht="12.2" hidden="1" customHeight="1">
      <c r="A4966" s="431"/>
    </row>
    <row r="4967" spans="1:1" s="432" customFormat="1" ht="12.2" hidden="1" customHeight="1">
      <c r="A4967" s="431"/>
    </row>
    <row r="4968" spans="1:1" s="432" customFormat="1" ht="12.2" hidden="1" customHeight="1">
      <c r="A4968" s="431"/>
    </row>
    <row r="4969" spans="1:1" s="432" customFormat="1" ht="12.2" hidden="1" customHeight="1">
      <c r="A4969" s="431"/>
    </row>
    <row r="4970" spans="1:1" s="432" customFormat="1" ht="12.2" hidden="1" customHeight="1">
      <c r="A4970" s="431"/>
    </row>
    <row r="4971" spans="1:1" s="432" customFormat="1" ht="12.2" hidden="1" customHeight="1">
      <c r="A4971" s="431"/>
    </row>
    <row r="4972" spans="1:1" s="432" customFormat="1" ht="12.2" hidden="1" customHeight="1">
      <c r="A4972" s="431"/>
    </row>
    <row r="4973" spans="1:1" s="432" customFormat="1" ht="12.2" hidden="1" customHeight="1">
      <c r="A4973" s="431"/>
    </row>
    <row r="4974" spans="1:1" s="432" customFormat="1" ht="12.2" hidden="1" customHeight="1">
      <c r="A4974" s="431"/>
    </row>
    <row r="4975" spans="1:1" s="432" customFormat="1" ht="12.2" hidden="1" customHeight="1">
      <c r="A4975" s="431"/>
    </row>
    <row r="4976" spans="1:1" s="432" customFormat="1" ht="12.2" hidden="1" customHeight="1">
      <c r="A4976" s="431"/>
    </row>
    <row r="4977" spans="1:1" s="432" customFormat="1" ht="12.2" hidden="1" customHeight="1">
      <c r="A4977" s="431"/>
    </row>
    <row r="4978" spans="1:1" s="432" customFormat="1" ht="12.2" hidden="1" customHeight="1">
      <c r="A4978" s="431"/>
    </row>
    <row r="4979" spans="1:1" s="432" customFormat="1" ht="12.2" hidden="1" customHeight="1">
      <c r="A4979" s="431"/>
    </row>
    <row r="4980" spans="1:1" s="432" customFormat="1" ht="12.2" hidden="1" customHeight="1">
      <c r="A4980" s="431"/>
    </row>
    <row r="4981" spans="1:1" s="432" customFormat="1" ht="12.2" hidden="1" customHeight="1">
      <c r="A4981" s="431"/>
    </row>
    <row r="4982" spans="1:1" s="432" customFormat="1" ht="12.2" hidden="1" customHeight="1">
      <c r="A4982" s="431"/>
    </row>
    <row r="4983" spans="1:1" s="432" customFormat="1" ht="12.2" hidden="1" customHeight="1">
      <c r="A4983" s="431"/>
    </row>
    <row r="4984" spans="1:1" s="432" customFormat="1" ht="12.2" hidden="1" customHeight="1">
      <c r="A4984" s="431"/>
    </row>
    <row r="4985" spans="1:1" s="432" customFormat="1" ht="12.2" hidden="1" customHeight="1">
      <c r="A4985" s="431"/>
    </row>
    <row r="4986" spans="1:1" s="432" customFormat="1" ht="12.2" hidden="1" customHeight="1">
      <c r="A4986" s="431"/>
    </row>
    <row r="4987" spans="1:1" s="432" customFormat="1" ht="12.2" hidden="1" customHeight="1">
      <c r="A4987" s="431"/>
    </row>
    <row r="4988" spans="1:1" s="432" customFormat="1" ht="12.2" hidden="1" customHeight="1">
      <c r="A4988" s="431"/>
    </row>
    <row r="4989" spans="1:1" s="432" customFormat="1" ht="12.2" hidden="1" customHeight="1">
      <c r="A4989" s="431"/>
    </row>
    <row r="4990" spans="1:1" s="432" customFormat="1" ht="12.2" hidden="1" customHeight="1">
      <c r="A4990" s="431"/>
    </row>
    <row r="4991" spans="1:1" s="432" customFormat="1" ht="12.2" hidden="1" customHeight="1">
      <c r="A4991" s="431"/>
    </row>
    <row r="4992" spans="1:1" s="432" customFormat="1" ht="12.2" hidden="1" customHeight="1">
      <c r="A4992" s="431"/>
    </row>
    <row r="4993" spans="1:1" s="432" customFormat="1" ht="12.2" hidden="1" customHeight="1">
      <c r="A4993" s="431"/>
    </row>
    <row r="4994" spans="1:1" s="432" customFormat="1" ht="12.2" hidden="1" customHeight="1">
      <c r="A4994" s="431"/>
    </row>
    <row r="4995" spans="1:1" s="432" customFormat="1" ht="12.2" hidden="1" customHeight="1">
      <c r="A4995" s="431"/>
    </row>
    <row r="4996" spans="1:1" s="432" customFormat="1" ht="12.2" hidden="1" customHeight="1">
      <c r="A4996" s="431"/>
    </row>
    <row r="4997" spans="1:1" s="432" customFormat="1" ht="12.2" hidden="1" customHeight="1">
      <c r="A4997" s="431"/>
    </row>
    <row r="4998" spans="1:1" s="432" customFormat="1" ht="12.2" hidden="1" customHeight="1">
      <c r="A4998" s="431"/>
    </row>
    <row r="4999" spans="1:1" s="432" customFormat="1" ht="12.2" hidden="1" customHeight="1">
      <c r="A4999" s="431"/>
    </row>
    <row r="5000" spans="1:1" s="432" customFormat="1" ht="12.2" hidden="1" customHeight="1">
      <c r="A5000" s="431"/>
    </row>
    <row r="5001" spans="1:1" s="432" customFormat="1" ht="12.2" hidden="1" customHeight="1">
      <c r="A5001" s="431"/>
    </row>
    <row r="5002" spans="1:1" s="432" customFormat="1" ht="12.2" hidden="1" customHeight="1">
      <c r="A5002" s="431"/>
    </row>
    <row r="5003" spans="1:1" s="432" customFormat="1" ht="12.2" hidden="1" customHeight="1">
      <c r="A5003" s="431"/>
    </row>
    <row r="5004" spans="1:1" s="432" customFormat="1" ht="12.2" hidden="1" customHeight="1">
      <c r="A5004" s="431"/>
    </row>
    <row r="5005" spans="1:1" s="432" customFormat="1" ht="12.2" hidden="1" customHeight="1">
      <c r="A5005" s="431"/>
    </row>
    <row r="5006" spans="1:1" s="432" customFormat="1" ht="12.2" hidden="1" customHeight="1">
      <c r="A5006" s="431"/>
    </row>
    <row r="5007" spans="1:1" s="432" customFormat="1" ht="12.2" hidden="1" customHeight="1">
      <c r="A5007" s="431"/>
    </row>
    <row r="5008" spans="1:1" s="432" customFormat="1" ht="12.2" hidden="1" customHeight="1">
      <c r="A5008" s="431"/>
    </row>
    <row r="5009" spans="1:1" s="432" customFormat="1" ht="12.2" hidden="1" customHeight="1">
      <c r="A5009" s="431"/>
    </row>
    <row r="5010" spans="1:1" s="432" customFormat="1" ht="12.2" hidden="1" customHeight="1">
      <c r="A5010" s="431"/>
    </row>
    <row r="5011" spans="1:1" s="432" customFormat="1" ht="12.2" hidden="1" customHeight="1">
      <c r="A5011" s="431"/>
    </row>
    <row r="5012" spans="1:1" s="432" customFormat="1" ht="12.2" hidden="1" customHeight="1">
      <c r="A5012" s="431"/>
    </row>
    <row r="5013" spans="1:1" s="432" customFormat="1" ht="12.2" hidden="1" customHeight="1">
      <c r="A5013" s="431"/>
    </row>
    <row r="5014" spans="1:1" s="432" customFormat="1" ht="12.2" hidden="1" customHeight="1">
      <c r="A5014" s="431"/>
    </row>
    <row r="5015" spans="1:1" s="432" customFormat="1" ht="12.2" hidden="1" customHeight="1">
      <c r="A5015" s="431"/>
    </row>
    <row r="5016" spans="1:1" s="432" customFormat="1" ht="12.2" hidden="1" customHeight="1">
      <c r="A5016" s="431"/>
    </row>
    <row r="5017" spans="1:1" s="432" customFormat="1" ht="12.2" hidden="1" customHeight="1">
      <c r="A5017" s="431"/>
    </row>
    <row r="5018" spans="1:1" s="432" customFormat="1" ht="12.2" hidden="1" customHeight="1">
      <c r="A5018" s="431"/>
    </row>
    <row r="5019" spans="1:1" s="432" customFormat="1" ht="12.2" hidden="1" customHeight="1">
      <c r="A5019" s="431"/>
    </row>
    <row r="5020" spans="1:1" s="432" customFormat="1" ht="12.2" hidden="1" customHeight="1">
      <c r="A5020" s="431"/>
    </row>
    <row r="5021" spans="1:1" s="432" customFormat="1" ht="12.2" hidden="1" customHeight="1">
      <c r="A5021" s="431"/>
    </row>
    <row r="5022" spans="1:1" s="432" customFormat="1" ht="12.2" hidden="1" customHeight="1">
      <c r="A5022" s="431"/>
    </row>
    <row r="5023" spans="1:1" s="432" customFormat="1" ht="12.2" hidden="1" customHeight="1">
      <c r="A5023" s="431"/>
    </row>
    <row r="5024" spans="1:1" s="432" customFormat="1" ht="12.2" hidden="1" customHeight="1">
      <c r="A5024" s="431"/>
    </row>
    <row r="5025" spans="1:1" s="432" customFormat="1" ht="12.2" hidden="1" customHeight="1">
      <c r="A5025" s="431"/>
    </row>
    <row r="5026" spans="1:1" s="432" customFormat="1" ht="12.2" hidden="1" customHeight="1">
      <c r="A5026" s="431"/>
    </row>
    <row r="5027" spans="1:1" s="432" customFormat="1" ht="12.2" hidden="1" customHeight="1">
      <c r="A5027" s="431"/>
    </row>
    <row r="5028" spans="1:1" s="432" customFormat="1" ht="12.2" hidden="1" customHeight="1">
      <c r="A5028" s="431"/>
    </row>
    <row r="5029" spans="1:1" s="432" customFormat="1" ht="12.2" hidden="1" customHeight="1">
      <c r="A5029" s="431"/>
    </row>
    <row r="5030" spans="1:1" s="432" customFormat="1" ht="12.2" hidden="1" customHeight="1">
      <c r="A5030" s="431"/>
    </row>
    <row r="5031" spans="1:1" s="432" customFormat="1" ht="12.2" hidden="1" customHeight="1">
      <c r="A5031" s="431"/>
    </row>
    <row r="5032" spans="1:1" s="432" customFormat="1" ht="12.2" hidden="1" customHeight="1">
      <c r="A5032" s="431"/>
    </row>
    <row r="5033" spans="1:1" s="432" customFormat="1" ht="12.2" hidden="1" customHeight="1">
      <c r="A5033" s="431"/>
    </row>
    <row r="5034" spans="1:1" s="432" customFormat="1" ht="12.2" hidden="1" customHeight="1">
      <c r="A5034" s="431"/>
    </row>
    <row r="5035" spans="1:1" s="432" customFormat="1" ht="12.2" hidden="1" customHeight="1">
      <c r="A5035" s="431"/>
    </row>
    <row r="5036" spans="1:1" s="432" customFormat="1" ht="12.2" hidden="1" customHeight="1">
      <c r="A5036" s="431"/>
    </row>
    <row r="5037" spans="1:1" s="432" customFormat="1" ht="12.2" hidden="1" customHeight="1">
      <c r="A5037" s="431"/>
    </row>
    <row r="5038" spans="1:1" s="432" customFormat="1" ht="12.2" hidden="1" customHeight="1">
      <c r="A5038" s="431"/>
    </row>
    <row r="5039" spans="1:1" s="432" customFormat="1" ht="12.2" hidden="1" customHeight="1">
      <c r="A5039" s="431"/>
    </row>
    <row r="5040" spans="1:1" s="432" customFormat="1" ht="12.2" hidden="1" customHeight="1">
      <c r="A5040" s="431"/>
    </row>
    <row r="5041" spans="1:1" s="432" customFormat="1" ht="12.2" hidden="1" customHeight="1">
      <c r="A5041" s="431"/>
    </row>
    <row r="5042" spans="1:1" s="432" customFormat="1" ht="12.2" hidden="1" customHeight="1">
      <c r="A5042" s="431"/>
    </row>
    <row r="5043" spans="1:1" s="432" customFormat="1" ht="12.2" hidden="1" customHeight="1">
      <c r="A5043" s="431"/>
    </row>
    <row r="5044" spans="1:1" s="432" customFormat="1" ht="12.2" hidden="1" customHeight="1">
      <c r="A5044" s="431"/>
    </row>
    <row r="5045" spans="1:1" s="432" customFormat="1" ht="12.2" hidden="1" customHeight="1">
      <c r="A5045" s="431"/>
    </row>
    <row r="5046" spans="1:1" s="432" customFormat="1" ht="12.2" hidden="1" customHeight="1">
      <c r="A5046" s="431"/>
    </row>
    <row r="5047" spans="1:1" s="432" customFormat="1" ht="12.2" hidden="1" customHeight="1">
      <c r="A5047" s="431"/>
    </row>
    <row r="5048" spans="1:1" s="432" customFormat="1" ht="12.2" hidden="1" customHeight="1">
      <c r="A5048" s="431"/>
    </row>
    <row r="5049" spans="1:1" s="432" customFormat="1" ht="12.2" hidden="1" customHeight="1">
      <c r="A5049" s="431"/>
    </row>
    <row r="5050" spans="1:1" s="432" customFormat="1" ht="12.2" hidden="1" customHeight="1">
      <c r="A5050" s="431"/>
    </row>
    <row r="5051" spans="1:1" s="432" customFormat="1" ht="12.2" hidden="1" customHeight="1">
      <c r="A5051" s="431"/>
    </row>
    <row r="5052" spans="1:1" s="432" customFormat="1" ht="12.2" hidden="1" customHeight="1">
      <c r="A5052" s="431"/>
    </row>
    <row r="5053" spans="1:1" s="432" customFormat="1" ht="12.2" hidden="1" customHeight="1">
      <c r="A5053" s="431"/>
    </row>
    <row r="5054" spans="1:1" s="432" customFormat="1" ht="12.2" hidden="1" customHeight="1">
      <c r="A5054" s="431"/>
    </row>
    <row r="5055" spans="1:1" s="432" customFormat="1" ht="12.2" hidden="1" customHeight="1">
      <c r="A5055" s="431"/>
    </row>
    <row r="5056" spans="1:1" s="432" customFormat="1" ht="12.2" hidden="1" customHeight="1">
      <c r="A5056" s="431"/>
    </row>
    <row r="5057" spans="1:1" s="432" customFormat="1" ht="12.2" hidden="1" customHeight="1">
      <c r="A5057" s="431"/>
    </row>
    <row r="5058" spans="1:1" s="432" customFormat="1" ht="12.2" hidden="1" customHeight="1">
      <c r="A5058" s="431"/>
    </row>
    <row r="5059" spans="1:1" s="432" customFormat="1" ht="12.2" hidden="1" customHeight="1">
      <c r="A5059" s="431"/>
    </row>
    <row r="5060" spans="1:1" s="432" customFormat="1" ht="12.2" hidden="1" customHeight="1">
      <c r="A5060" s="431"/>
    </row>
    <row r="5061" spans="1:1" s="432" customFormat="1" ht="12.2" hidden="1" customHeight="1">
      <c r="A5061" s="431"/>
    </row>
    <row r="5062" spans="1:1" s="432" customFormat="1" ht="12.2" hidden="1" customHeight="1">
      <c r="A5062" s="431"/>
    </row>
    <row r="5063" spans="1:1" s="432" customFormat="1" ht="12.2" hidden="1" customHeight="1">
      <c r="A5063" s="431"/>
    </row>
    <row r="5064" spans="1:1" s="432" customFormat="1" ht="12.2" hidden="1" customHeight="1">
      <c r="A5064" s="431"/>
    </row>
    <row r="5065" spans="1:1" s="432" customFormat="1" ht="12.2" hidden="1" customHeight="1">
      <c r="A5065" s="431"/>
    </row>
    <row r="5066" spans="1:1" s="432" customFormat="1" ht="12.2" hidden="1" customHeight="1">
      <c r="A5066" s="431"/>
    </row>
    <row r="5067" spans="1:1" s="432" customFormat="1" ht="12.2" hidden="1" customHeight="1">
      <c r="A5067" s="431"/>
    </row>
    <row r="5068" spans="1:1" s="432" customFormat="1" ht="12.2" hidden="1" customHeight="1">
      <c r="A5068" s="431"/>
    </row>
    <row r="5069" spans="1:1" s="432" customFormat="1" ht="12.2" hidden="1" customHeight="1">
      <c r="A5069" s="431"/>
    </row>
    <row r="5070" spans="1:1" s="432" customFormat="1" ht="12.2" hidden="1" customHeight="1">
      <c r="A5070" s="431"/>
    </row>
    <row r="5071" spans="1:1" s="432" customFormat="1" ht="12.2" hidden="1" customHeight="1">
      <c r="A5071" s="431"/>
    </row>
    <row r="5072" spans="1:1" s="432" customFormat="1" ht="12.2" hidden="1" customHeight="1">
      <c r="A5072" s="431"/>
    </row>
    <row r="5073" spans="1:1" s="432" customFormat="1" ht="12.2" hidden="1" customHeight="1">
      <c r="A5073" s="431"/>
    </row>
    <row r="5074" spans="1:1" s="432" customFormat="1" ht="12.2" hidden="1" customHeight="1">
      <c r="A5074" s="431"/>
    </row>
    <row r="5075" spans="1:1" s="432" customFormat="1" ht="12.2" hidden="1" customHeight="1">
      <c r="A5075" s="431"/>
    </row>
    <row r="5076" spans="1:1" s="432" customFormat="1" ht="12.2" hidden="1" customHeight="1">
      <c r="A5076" s="431"/>
    </row>
    <row r="5077" spans="1:1" s="432" customFormat="1" ht="12.2" hidden="1" customHeight="1">
      <c r="A5077" s="431"/>
    </row>
    <row r="5078" spans="1:1" s="432" customFormat="1" ht="12.2" hidden="1" customHeight="1">
      <c r="A5078" s="431"/>
    </row>
    <row r="5079" spans="1:1" s="432" customFormat="1" ht="12.2" hidden="1" customHeight="1">
      <c r="A5079" s="431"/>
    </row>
    <row r="5080" spans="1:1" s="432" customFormat="1" ht="12.2" hidden="1" customHeight="1">
      <c r="A5080" s="431"/>
    </row>
    <row r="5081" spans="1:1" s="432" customFormat="1" ht="12.2" hidden="1" customHeight="1">
      <c r="A5081" s="431"/>
    </row>
    <row r="5082" spans="1:1" s="432" customFormat="1" ht="12.2" hidden="1" customHeight="1">
      <c r="A5082" s="431"/>
    </row>
    <row r="5083" spans="1:1" s="432" customFormat="1" ht="12.2" hidden="1" customHeight="1">
      <c r="A5083" s="431"/>
    </row>
    <row r="5084" spans="1:1" s="432" customFormat="1" ht="12.2" hidden="1" customHeight="1">
      <c r="A5084" s="431"/>
    </row>
    <row r="5085" spans="1:1" s="432" customFormat="1" ht="12.2" hidden="1" customHeight="1">
      <c r="A5085" s="431"/>
    </row>
    <row r="5086" spans="1:1" s="432" customFormat="1" ht="12.2" hidden="1" customHeight="1">
      <c r="A5086" s="431"/>
    </row>
    <row r="5087" spans="1:1" s="432" customFormat="1" ht="12.2" hidden="1" customHeight="1">
      <c r="A5087" s="431"/>
    </row>
    <row r="5088" spans="1:1" s="432" customFormat="1" ht="12.2" hidden="1" customHeight="1">
      <c r="A5088" s="431"/>
    </row>
    <row r="5089" spans="1:1" s="432" customFormat="1" ht="12.2" hidden="1" customHeight="1">
      <c r="A5089" s="431"/>
    </row>
    <row r="5090" spans="1:1" s="432" customFormat="1" ht="12.2" hidden="1" customHeight="1">
      <c r="A5090" s="431"/>
    </row>
    <row r="5091" spans="1:1" s="432" customFormat="1" ht="12.2" hidden="1" customHeight="1">
      <c r="A5091" s="431"/>
    </row>
    <row r="5092" spans="1:1" s="432" customFormat="1" ht="12.2" hidden="1" customHeight="1">
      <c r="A5092" s="431"/>
    </row>
    <row r="5093" spans="1:1" s="432" customFormat="1" ht="12.2" hidden="1" customHeight="1">
      <c r="A5093" s="431"/>
    </row>
    <row r="5094" spans="1:1" s="432" customFormat="1" ht="12.2" hidden="1" customHeight="1">
      <c r="A5094" s="431"/>
    </row>
    <row r="5095" spans="1:1" s="432" customFormat="1" ht="12.2" hidden="1" customHeight="1">
      <c r="A5095" s="431"/>
    </row>
    <row r="5096" spans="1:1" s="432" customFormat="1" ht="12.2" hidden="1" customHeight="1">
      <c r="A5096" s="431"/>
    </row>
    <row r="5097" spans="1:1" s="432" customFormat="1" ht="12.2" hidden="1" customHeight="1">
      <c r="A5097" s="431"/>
    </row>
    <row r="5098" spans="1:1" s="432" customFormat="1" ht="12.2" hidden="1" customHeight="1">
      <c r="A5098" s="431"/>
    </row>
    <row r="5099" spans="1:1" s="432" customFormat="1" ht="12.2" hidden="1" customHeight="1">
      <c r="A5099" s="431"/>
    </row>
    <row r="5100" spans="1:1" s="432" customFormat="1" ht="12.2" hidden="1" customHeight="1">
      <c r="A5100" s="431"/>
    </row>
    <row r="5101" spans="1:1" s="432" customFormat="1" ht="12.2" hidden="1" customHeight="1">
      <c r="A5101" s="431"/>
    </row>
    <row r="5102" spans="1:1" s="432" customFormat="1" ht="12.2" hidden="1" customHeight="1">
      <c r="A5102" s="431"/>
    </row>
    <row r="5103" spans="1:1" s="432" customFormat="1" ht="12.2" hidden="1" customHeight="1">
      <c r="A5103" s="431"/>
    </row>
    <row r="5104" spans="1:1" s="432" customFormat="1" ht="12.2" hidden="1" customHeight="1">
      <c r="A5104" s="431"/>
    </row>
    <row r="5105" spans="1:1" s="432" customFormat="1" ht="12.2" hidden="1" customHeight="1">
      <c r="A5105" s="431"/>
    </row>
    <row r="5106" spans="1:1" s="432" customFormat="1" ht="12.2" hidden="1" customHeight="1">
      <c r="A5106" s="431"/>
    </row>
    <row r="5107" spans="1:1" s="432" customFormat="1" ht="12.2" hidden="1" customHeight="1">
      <c r="A5107" s="431"/>
    </row>
    <row r="5108" spans="1:1" s="432" customFormat="1" ht="12.2" hidden="1" customHeight="1">
      <c r="A5108" s="431"/>
    </row>
    <row r="5109" spans="1:1" s="432" customFormat="1" ht="12.2" hidden="1" customHeight="1">
      <c r="A5109" s="431"/>
    </row>
    <row r="5110" spans="1:1" s="432" customFormat="1" ht="12.2" hidden="1" customHeight="1">
      <c r="A5110" s="431"/>
    </row>
    <row r="5111" spans="1:1" s="432" customFormat="1" ht="12.2" hidden="1" customHeight="1">
      <c r="A5111" s="431"/>
    </row>
    <row r="5112" spans="1:1" s="432" customFormat="1" ht="12.2" hidden="1" customHeight="1">
      <c r="A5112" s="431"/>
    </row>
    <row r="5113" spans="1:1" s="432" customFormat="1" ht="12.2" hidden="1" customHeight="1">
      <c r="A5113" s="431"/>
    </row>
    <row r="5114" spans="1:1" s="432" customFormat="1" ht="12.2" hidden="1" customHeight="1">
      <c r="A5114" s="431"/>
    </row>
    <row r="5115" spans="1:1" s="432" customFormat="1" ht="12.2" hidden="1" customHeight="1">
      <c r="A5115" s="431"/>
    </row>
    <row r="5116" spans="1:1" s="432" customFormat="1" ht="12.2" hidden="1" customHeight="1">
      <c r="A5116" s="431"/>
    </row>
    <row r="5117" spans="1:1" s="432" customFormat="1" ht="12.2" hidden="1" customHeight="1">
      <c r="A5117" s="431"/>
    </row>
    <row r="5118" spans="1:1" s="432" customFormat="1" ht="12.2" hidden="1" customHeight="1">
      <c r="A5118" s="431"/>
    </row>
    <row r="5119" spans="1:1" s="432" customFormat="1" ht="12.2" hidden="1" customHeight="1">
      <c r="A5119" s="431"/>
    </row>
    <row r="5120" spans="1:1" s="432" customFormat="1" ht="12.2" hidden="1" customHeight="1">
      <c r="A5120" s="431"/>
    </row>
    <row r="5121" spans="1:1" s="432" customFormat="1" ht="12.2" hidden="1" customHeight="1">
      <c r="A5121" s="431"/>
    </row>
    <row r="5122" spans="1:1" s="432" customFormat="1" ht="12.2" hidden="1" customHeight="1">
      <c r="A5122" s="431"/>
    </row>
    <row r="5123" spans="1:1" s="432" customFormat="1" ht="12.2" hidden="1" customHeight="1">
      <c r="A5123" s="431"/>
    </row>
    <row r="5124" spans="1:1" s="432" customFormat="1" ht="12.2" hidden="1" customHeight="1">
      <c r="A5124" s="431"/>
    </row>
    <row r="5125" spans="1:1" s="432" customFormat="1" ht="12.2" hidden="1" customHeight="1">
      <c r="A5125" s="431"/>
    </row>
    <row r="5126" spans="1:1" s="432" customFormat="1" ht="12.2" hidden="1" customHeight="1">
      <c r="A5126" s="431"/>
    </row>
    <row r="5127" spans="1:1" s="432" customFormat="1" ht="12.2" hidden="1" customHeight="1">
      <c r="A5127" s="431"/>
    </row>
    <row r="5128" spans="1:1" s="432" customFormat="1" ht="12.2" hidden="1" customHeight="1">
      <c r="A5128" s="431"/>
    </row>
    <row r="5129" spans="1:1" s="432" customFormat="1" ht="12.2" hidden="1" customHeight="1">
      <c r="A5129" s="431"/>
    </row>
    <row r="5130" spans="1:1" s="432" customFormat="1" ht="12.2" hidden="1" customHeight="1">
      <c r="A5130" s="431"/>
    </row>
    <row r="5131" spans="1:1" s="432" customFormat="1" ht="12.2" hidden="1" customHeight="1">
      <c r="A5131" s="431"/>
    </row>
    <row r="5132" spans="1:1" s="432" customFormat="1" ht="12.2" hidden="1" customHeight="1">
      <c r="A5132" s="431"/>
    </row>
    <row r="5133" spans="1:1" s="432" customFormat="1" ht="12.2" hidden="1" customHeight="1">
      <c r="A5133" s="431"/>
    </row>
    <row r="5134" spans="1:1" s="432" customFormat="1" ht="12.2" hidden="1" customHeight="1">
      <c r="A5134" s="431"/>
    </row>
    <row r="5135" spans="1:1" s="432" customFormat="1" ht="12.2" hidden="1" customHeight="1">
      <c r="A5135" s="431"/>
    </row>
    <row r="5136" spans="1:1" s="432" customFormat="1" ht="12.2" hidden="1" customHeight="1">
      <c r="A5136" s="431"/>
    </row>
    <row r="5137" spans="1:1" s="432" customFormat="1" ht="12.2" hidden="1" customHeight="1">
      <c r="A5137" s="431"/>
    </row>
    <row r="5138" spans="1:1" s="432" customFormat="1" ht="12.2" hidden="1" customHeight="1">
      <c r="A5138" s="431"/>
    </row>
    <row r="5139" spans="1:1" s="432" customFormat="1" ht="12.2" hidden="1" customHeight="1">
      <c r="A5139" s="431"/>
    </row>
    <row r="5140" spans="1:1" s="432" customFormat="1" ht="12.2" hidden="1" customHeight="1">
      <c r="A5140" s="431"/>
    </row>
    <row r="5141" spans="1:1" s="432" customFormat="1" ht="12.2" hidden="1" customHeight="1">
      <c r="A5141" s="431"/>
    </row>
    <row r="5142" spans="1:1" s="432" customFormat="1" ht="12.2" hidden="1" customHeight="1">
      <c r="A5142" s="431"/>
    </row>
    <row r="5143" spans="1:1" s="432" customFormat="1" ht="12.2" hidden="1" customHeight="1">
      <c r="A5143" s="431"/>
    </row>
    <row r="5144" spans="1:1" s="432" customFormat="1" ht="12.2" hidden="1" customHeight="1">
      <c r="A5144" s="431"/>
    </row>
    <row r="5145" spans="1:1" s="432" customFormat="1" ht="12.2" hidden="1" customHeight="1">
      <c r="A5145" s="431"/>
    </row>
    <row r="5146" spans="1:1" s="432" customFormat="1" ht="12.2" hidden="1" customHeight="1">
      <c r="A5146" s="431"/>
    </row>
    <row r="5147" spans="1:1" s="432" customFormat="1" ht="12.2" hidden="1" customHeight="1">
      <c r="A5147" s="431"/>
    </row>
    <row r="5148" spans="1:1" s="432" customFormat="1" ht="12.2" hidden="1" customHeight="1">
      <c r="A5148" s="431"/>
    </row>
    <row r="5149" spans="1:1" s="432" customFormat="1" ht="12.2" hidden="1" customHeight="1">
      <c r="A5149" s="431"/>
    </row>
    <row r="5150" spans="1:1" s="432" customFormat="1" ht="12.2" hidden="1" customHeight="1">
      <c r="A5150" s="431"/>
    </row>
    <row r="5151" spans="1:1" s="432" customFormat="1" ht="12.2" hidden="1" customHeight="1">
      <c r="A5151" s="431"/>
    </row>
    <row r="5152" spans="1:1" s="432" customFormat="1" ht="12.2" hidden="1" customHeight="1">
      <c r="A5152" s="431"/>
    </row>
    <row r="5153" spans="1:1" s="432" customFormat="1" ht="12.2" hidden="1" customHeight="1">
      <c r="A5153" s="431"/>
    </row>
    <row r="5154" spans="1:1" s="432" customFormat="1" ht="12.2" hidden="1" customHeight="1">
      <c r="A5154" s="431"/>
    </row>
    <row r="5155" spans="1:1" s="432" customFormat="1" ht="12.2" hidden="1" customHeight="1">
      <c r="A5155" s="431"/>
    </row>
    <row r="5156" spans="1:1" s="432" customFormat="1" ht="12.2" hidden="1" customHeight="1">
      <c r="A5156" s="431"/>
    </row>
    <row r="5157" spans="1:1" s="432" customFormat="1" ht="12.2" hidden="1" customHeight="1">
      <c r="A5157" s="431"/>
    </row>
    <row r="5158" spans="1:1" s="432" customFormat="1" ht="12.2" hidden="1" customHeight="1">
      <c r="A5158" s="431"/>
    </row>
    <row r="5159" spans="1:1" s="432" customFormat="1" ht="12.2" hidden="1" customHeight="1">
      <c r="A5159" s="431"/>
    </row>
    <row r="5160" spans="1:1" s="432" customFormat="1" ht="12.2" hidden="1" customHeight="1">
      <c r="A5160" s="431"/>
    </row>
    <row r="5161" spans="1:1" s="432" customFormat="1" ht="12.2" hidden="1" customHeight="1">
      <c r="A5161" s="431"/>
    </row>
    <row r="5162" spans="1:1" s="432" customFormat="1" ht="12.2" hidden="1" customHeight="1">
      <c r="A5162" s="431"/>
    </row>
    <row r="5163" spans="1:1" s="432" customFormat="1" ht="12.2" hidden="1" customHeight="1">
      <c r="A5163" s="431"/>
    </row>
    <row r="5164" spans="1:1" s="432" customFormat="1" ht="12.2" hidden="1" customHeight="1">
      <c r="A5164" s="431"/>
    </row>
    <row r="5165" spans="1:1" s="432" customFormat="1" ht="12.2" hidden="1" customHeight="1">
      <c r="A5165" s="431"/>
    </row>
    <row r="5166" spans="1:1" s="432" customFormat="1" ht="12.2" hidden="1" customHeight="1">
      <c r="A5166" s="431"/>
    </row>
    <row r="5167" spans="1:1" s="432" customFormat="1" ht="12.2" hidden="1" customHeight="1">
      <c r="A5167" s="431"/>
    </row>
    <row r="5168" spans="1:1" s="432" customFormat="1" ht="12.2" hidden="1" customHeight="1">
      <c r="A5168" s="431"/>
    </row>
    <row r="5169" spans="1:1" s="432" customFormat="1" ht="12.2" hidden="1" customHeight="1">
      <c r="A5169" s="431"/>
    </row>
    <row r="5170" spans="1:1" s="432" customFormat="1" ht="12.2" hidden="1" customHeight="1">
      <c r="A5170" s="431"/>
    </row>
    <row r="5171" spans="1:1" s="432" customFormat="1" ht="12.2" hidden="1" customHeight="1">
      <c r="A5171" s="431"/>
    </row>
    <row r="5172" spans="1:1" s="432" customFormat="1" ht="12.2" hidden="1" customHeight="1">
      <c r="A5172" s="431"/>
    </row>
    <row r="5173" spans="1:1" s="432" customFormat="1" ht="12.2" hidden="1" customHeight="1">
      <c r="A5173" s="431"/>
    </row>
    <row r="5174" spans="1:1" s="432" customFormat="1" ht="12.2" hidden="1" customHeight="1">
      <c r="A5174" s="431"/>
    </row>
    <row r="5175" spans="1:1" s="432" customFormat="1" ht="12.2" hidden="1" customHeight="1">
      <c r="A5175" s="431"/>
    </row>
    <row r="5176" spans="1:1" s="432" customFormat="1" ht="12.2" hidden="1" customHeight="1">
      <c r="A5176" s="431"/>
    </row>
    <row r="5177" spans="1:1" s="432" customFormat="1" ht="12.2" hidden="1" customHeight="1">
      <c r="A5177" s="431"/>
    </row>
    <row r="5178" spans="1:1" s="432" customFormat="1" ht="12.2" hidden="1" customHeight="1">
      <c r="A5178" s="431"/>
    </row>
    <row r="5179" spans="1:1" s="432" customFormat="1" ht="12.2" hidden="1" customHeight="1">
      <c r="A5179" s="431"/>
    </row>
    <row r="5180" spans="1:1" s="432" customFormat="1" ht="12.2" hidden="1" customHeight="1">
      <c r="A5180" s="431"/>
    </row>
    <row r="5181" spans="1:1" s="432" customFormat="1" ht="12.2" hidden="1" customHeight="1">
      <c r="A5181" s="431"/>
    </row>
    <row r="5182" spans="1:1" s="432" customFormat="1" ht="12.2" hidden="1" customHeight="1">
      <c r="A5182" s="431"/>
    </row>
    <row r="5183" spans="1:1" s="432" customFormat="1" ht="12.2" hidden="1" customHeight="1">
      <c r="A5183" s="431"/>
    </row>
    <row r="5184" spans="1:1" s="432" customFormat="1" ht="12.2" hidden="1" customHeight="1">
      <c r="A5184" s="431"/>
    </row>
    <row r="5185" spans="1:1" s="432" customFormat="1" ht="12.2" hidden="1" customHeight="1">
      <c r="A5185" s="431"/>
    </row>
    <row r="5186" spans="1:1" s="432" customFormat="1" ht="12.2" hidden="1" customHeight="1">
      <c r="A5186" s="431"/>
    </row>
    <row r="5187" spans="1:1" s="432" customFormat="1" ht="12.2" hidden="1" customHeight="1">
      <c r="A5187" s="431"/>
    </row>
    <row r="5188" spans="1:1" s="432" customFormat="1" ht="12.2" hidden="1" customHeight="1">
      <c r="A5188" s="431"/>
    </row>
    <row r="5189" spans="1:1" s="432" customFormat="1" ht="12.2" hidden="1" customHeight="1">
      <c r="A5189" s="431"/>
    </row>
    <row r="5190" spans="1:1" s="432" customFormat="1" ht="12.2" hidden="1" customHeight="1">
      <c r="A5190" s="431"/>
    </row>
    <row r="5191" spans="1:1" s="432" customFormat="1" ht="12.2" hidden="1" customHeight="1">
      <c r="A5191" s="431"/>
    </row>
    <row r="5192" spans="1:1" s="432" customFormat="1" ht="12.2" hidden="1" customHeight="1">
      <c r="A5192" s="431"/>
    </row>
    <row r="5193" spans="1:1" s="432" customFormat="1" ht="12.2" hidden="1" customHeight="1">
      <c r="A5193" s="431"/>
    </row>
    <row r="5194" spans="1:1" s="432" customFormat="1" ht="12.2" hidden="1" customHeight="1">
      <c r="A5194" s="431"/>
    </row>
    <row r="5195" spans="1:1" s="432" customFormat="1" ht="12.2" hidden="1" customHeight="1">
      <c r="A5195" s="431"/>
    </row>
    <row r="5196" spans="1:1" s="432" customFormat="1" ht="12.2" hidden="1" customHeight="1">
      <c r="A5196" s="431"/>
    </row>
    <row r="5197" spans="1:1" s="432" customFormat="1" ht="12.2" hidden="1" customHeight="1">
      <c r="A5197" s="431"/>
    </row>
    <row r="5198" spans="1:1" s="432" customFormat="1" ht="12.2" hidden="1" customHeight="1">
      <c r="A5198" s="431"/>
    </row>
    <row r="5199" spans="1:1" s="432" customFormat="1" ht="12.2" hidden="1" customHeight="1">
      <c r="A5199" s="431"/>
    </row>
    <row r="5200" spans="1:1" s="432" customFormat="1" ht="12.2" hidden="1" customHeight="1">
      <c r="A5200" s="431"/>
    </row>
    <row r="5201" spans="1:1" s="432" customFormat="1" ht="12.2" hidden="1" customHeight="1">
      <c r="A5201" s="431"/>
    </row>
    <row r="5202" spans="1:1" s="432" customFormat="1" ht="12.2" hidden="1" customHeight="1">
      <c r="A5202" s="431"/>
    </row>
    <row r="5203" spans="1:1" s="432" customFormat="1" ht="12.2" hidden="1" customHeight="1">
      <c r="A5203" s="431"/>
    </row>
    <row r="5204" spans="1:1" s="432" customFormat="1" ht="12.2" hidden="1" customHeight="1">
      <c r="A5204" s="431"/>
    </row>
    <row r="5205" spans="1:1" s="432" customFormat="1" ht="12.2" hidden="1" customHeight="1">
      <c r="A5205" s="431"/>
    </row>
    <row r="5206" spans="1:1" s="432" customFormat="1" ht="12.2" hidden="1" customHeight="1">
      <c r="A5206" s="431"/>
    </row>
    <row r="5207" spans="1:1" s="432" customFormat="1" ht="12.2" hidden="1" customHeight="1">
      <c r="A5207" s="431"/>
    </row>
    <row r="5208" spans="1:1" s="432" customFormat="1" ht="12.2" hidden="1" customHeight="1">
      <c r="A5208" s="431"/>
    </row>
    <row r="5209" spans="1:1" s="432" customFormat="1" ht="12.2" hidden="1" customHeight="1">
      <c r="A5209" s="431"/>
    </row>
    <row r="5210" spans="1:1" s="432" customFormat="1" ht="12.2" hidden="1" customHeight="1">
      <c r="A5210" s="431"/>
    </row>
    <row r="5211" spans="1:1" s="432" customFormat="1" ht="12.2" hidden="1" customHeight="1">
      <c r="A5211" s="431"/>
    </row>
    <row r="5212" spans="1:1" s="432" customFormat="1" ht="12.2" hidden="1" customHeight="1">
      <c r="A5212" s="431"/>
    </row>
    <row r="5213" spans="1:1" s="432" customFormat="1" ht="12.2" hidden="1" customHeight="1">
      <c r="A5213" s="431"/>
    </row>
    <row r="5214" spans="1:1" s="432" customFormat="1" ht="12.2" hidden="1" customHeight="1">
      <c r="A5214" s="431"/>
    </row>
    <row r="5215" spans="1:1" s="432" customFormat="1" ht="12.2" hidden="1" customHeight="1">
      <c r="A5215" s="431"/>
    </row>
    <row r="5216" spans="1:1" s="432" customFormat="1" ht="12.2" hidden="1" customHeight="1">
      <c r="A5216" s="431"/>
    </row>
    <row r="5217" spans="1:1" s="432" customFormat="1" ht="12.2" hidden="1" customHeight="1">
      <c r="A5217" s="431"/>
    </row>
    <row r="5218" spans="1:1" s="432" customFormat="1" ht="12.2" hidden="1" customHeight="1">
      <c r="A5218" s="431"/>
    </row>
    <row r="5219" spans="1:1" s="432" customFormat="1" ht="12.2" hidden="1" customHeight="1">
      <c r="A5219" s="431"/>
    </row>
    <row r="5220" spans="1:1" s="432" customFormat="1" ht="12.2" hidden="1" customHeight="1">
      <c r="A5220" s="431"/>
    </row>
    <row r="5221" spans="1:1" s="432" customFormat="1" ht="12.2" hidden="1" customHeight="1">
      <c r="A5221" s="431"/>
    </row>
    <row r="5222" spans="1:1" s="432" customFormat="1" ht="12.2" hidden="1" customHeight="1">
      <c r="A5222" s="431"/>
    </row>
    <row r="5223" spans="1:1" s="432" customFormat="1" ht="12.2" hidden="1" customHeight="1">
      <c r="A5223" s="431"/>
    </row>
    <row r="5224" spans="1:1" s="432" customFormat="1" ht="12.2" hidden="1" customHeight="1">
      <c r="A5224" s="431"/>
    </row>
    <row r="5225" spans="1:1" s="432" customFormat="1" ht="12.2" hidden="1" customHeight="1">
      <c r="A5225" s="431"/>
    </row>
    <row r="5226" spans="1:1" s="432" customFormat="1" ht="12.2" hidden="1" customHeight="1">
      <c r="A5226" s="431"/>
    </row>
    <row r="5227" spans="1:1" s="432" customFormat="1" ht="12.2" hidden="1" customHeight="1">
      <c r="A5227" s="431"/>
    </row>
    <row r="5228" spans="1:1" s="432" customFormat="1" ht="12.2" hidden="1" customHeight="1">
      <c r="A5228" s="431"/>
    </row>
    <row r="5229" spans="1:1" s="432" customFormat="1" ht="12.2" hidden="1" customHeight="1">
      <c r="A5229" s="431"/>
    </row>
    <row r="5230" spans="1:1" s="432" customFormat="1" ht="12.2" hidden="1" customHeight="1">
      <c r="A5230" s="431"/>
    </row>
    <row r="5231" spans="1:1" s="432" customFormat="1" ht="12.2" hidden="1" customHeight="1">
      <c r="A5231" s="431"/>
    </row>
    <row r="5232" spans="1:1" s="432" customFormat="1" ht="12.2" hidden="1" customHeight="1">
      <c r="A5232" s="431"/>
    </row>
    <row r="5233" spans="1:1" s="432" customFormat="1" ht="12.2" hidden="1" customHeight="1">
      <c r="A5233" s="431"/>
    </row>
    <row r="5234" spans="1:1" s="432" customFormat="1" ht="12.2" hidden="1" customHeight="1">
      <c r="A5234" s="431"/>
    </row>
    <row r="5235" spans="1:1" s="432" customFormat="1" ht="12.2" hidden="1" customHeight="1">
      <c r="A5235" s="431"/>
    </row>
    <row r="5236" spans="1:1" s="432" customFormat="1" ht="12.2" hidden="1" customHeight="1">
      <c r="A5236" s="431"/>
    </row>
    <row r="5237" spans="1:1" s="432" customFormat="1" ht="12.2" hidden="1" customHeight="1">
      <c r="A5237" s="431"/>
    </row>
    <row r="5238" spans="1:1" s="432" customFormat="1" ht="12.2" hidden="1" customHeight="1">
      <c r="A5238" s="431"/>
    </row>
    <row r="5239" spans="1:1" s="432" customFormat="1" ht="12.2" hidden="1" customHeight="1">
      <c r="A5239" s="431"/>
    </row>
    <row r="5240" spans="1:1" s="432" customFormat="1" ht="12.2" hidden="1" customHeight="1">
      <c r="A5240" s="431"/>
    </row>
    <row r="5241" spans="1:1" s="432" customFormat="1" ht="12.2" hidden="1" customHeight="1">
      <c r="A5241" s="431"/>
    </row>
    <row r="5242" spans="1:1" s="432" customFormat="1" ht="12.2" hidden="1" customHeight="1">
      <c r="A5242" s="431"/>
    </row>
    <row r="5243" spans="1:1" s="432" customFormat="1" ht="12.2" hidden="1" customHeight="1">
      <c r="A5243" s="431"/>
    </row>
    <row r="5244" spans="1:1" s="432" customFormat="1" ht="12.2" hidden="1" customHeight="1">
      <c r="A5244" s="431"/>
    </row>
    <row r="5245" spans="1:1" s="432" customFormat="1" ht="12.2" hidden="1" customHeight="1">
      <c r="A5245" s="431"/>
    </row>
    <row r="5246" spans="1:1" s="432" customFormat="1" ht="12.2" hidden="1" customHeight="1">
      <c r="A5246" s="431"/>
    </row>
    <row r="5247" spans="1:1" s="432" customFormat="1" ht="12.2" hidden="1" customHeight="1">
      <c r="A5247" s="431"/>
    </row>
    <row r="5248" spans="1:1" s="432" customFormat="1" ht="12.2" hidden="1" customHeight="1">
      <c r="A5248" s="431"/>
    </row>
    <row r="5249" spans="1:1" s="432" customFormat="1" ht="12.2" hidden="1" customHeight="1">
      <c r="A5249" s="431"/>
    </row>
    <row r="5250" spans="1:1" s="432" customFormat="1" ht="12.2" hidden="1" customHeight="1">
      <c r="A5250" s="431"/>
    </row>
    <row r="5251" spans="1:1" s="432" customFormat="1" ht="12.2" hidden="1" customHeight="1">
      <c r="A5251" s="431"/>
    </row>
    <row r="5252" spans="1:1" s="432" customFormat="1" ht="12.2" hidden="1" customHeight="1">
      <c r="A5252" s="431"/>
    </row>
    <row r="5253" spans="1:1" s="432" customFormat="1" ht="12.2" hidden="1" customHeight="1">
      <c r="A5253" s="431"/>
    </row>
    <row r="5254" spans="1:1" s="432" customFormat="1" ht="12.2" hidden="1" customHeight="1">
      <c r="A5254" s="431"/>
    </row>
    <row r="5255" spans="1:1" s="432" customFormat="1" ht="12.2" hidden="1" customHeight="1">
      <c r="A5255" s="431"/>
    </row>
    <row r="5256" spans="1:1" s="432" customFormat="1" ht="12.2" hidden="1" customHeight="1">
      <c r="A5256" s="431"/>
    </row>
    <row r="5257" spans="1:1" s="432" customFormat="1" ht="12.2" hidden="1" customHeight="1">
      <c r="A5257" s="431"/>
    </row>
    <row r="5258" spans="1:1" s="432" customFormat="1" ht="12.2" hidden="1" customHeight="1">
      <c r="A5258" s="431"/>
    </row>
    <row r="5259" spans="1:1" s="432" customFormat="1" ht="12.2" hidden="1" customHeight="1">
      <c r="A5259" s="431"/>
    </row>
    <row r="5260" spans="1:1" s="432" customFormat="1" ht="12.2" hidden="1" customHeight="1">
      <c r="A5260" s="431"/>
    </row>
    <row r="5261" spans="1:1" s="432" customFormat="1" ht="12.2" hidden="1" customHeight="1">
      <c r="A5261" s="431"/>
    </row>
    <row r="5262" spans="1:1" s="432" customFormat="1" ht="12.2" hidden="1" customHeight="1">
      <c r="A5262" s="431"/>
    </row>
    <row r="5263" spans="1:1" s="432" customFormat="1" ht="12.2" hidden="1" customHeight="1">
      <c r="A5263" s="431"/>
    </row>
    <row r="5264" spans="1:1" s="432" customFormat="1" ht="12.2" hidden="1" customHeight="1">
      <c r="A5264" s="431"/>
    </row>
    <row r="5265" spans="1:1" s="432" customFormat="1" ht="12.2" hidden="1" customHeight="1">
      <c r="A5265" s="431"/>
    </row>
    <row r="5266" spans="1:1" s="432" customFormat="1" ht="12.2" hidden="1" customHeight="1">
      <c r="A5266" s="431"/>
    </row>
    <row r="5267" spans="1:1" s="432" customFormat="1" ht="12.2" hidden="1" customHeight="1">
      <c r="A5267" s="431"/>
    </row>
    <row r="5268" spans="1:1" s="432" customFormat="1" ht="12.2" hidden="1" customHeight="1">
      <c r="A5268" s="431"/>
    </row>
    <row r="5269" spans="1:1" s="432" customFormat="1" ht="12.2" hidden="1" customHeight="1">
      <c r="A5269" s="431"/>
    </row>
    <row r="5270" spans="1:1" s="432" customFormat="1" ht="12.2" hidden="1" customHeight="1">
      <c r="A5270" s="431"/>
    </row>
    <row r="5271" spans="1:1" s="432" customFormat="1" ht="12.2" hidden="1" customHeight="1">
      <c r="A5271" s="431"/>
    </row>
    <row r="5272" spans="1:1" s="432" customFormat="1" ht="12.2" hidden="1" customHeight="1">
      <c r="A5272" s="431"/>
    </row>
    <row r="5273" spans="1:1" s="432" customFormat="1" ht="12.2" hidden="1" customHeight="1">
      <c r="A5273" s="431"/>
    </row>
    <row r="5274" spans="1:1" s="432" customFormat="1" ht="12.2" hidden="1" customHeight="1">
      <c r="A5274" s="431"/>
    </row>
    <row r="5275" spans="1:1" s="432" customFormat="1" ht="12.2" hidden="1" customHeight="1">
      <c r="A5275" s="431"/>
    </row>
    <row r="5276" spans="1:1" s="432" customFormat="1" ht="12.2" hidden="1" customHeight="1">
      <c r="A5276" s="431"/>
    </row>
    <row r="5277" spans="1:1" s="432" customFormat="1" ht="12.2" hidden="1" customHeight="1">
      <c r="A5277" s="431"/>
    </row>
    <row r="5278" spans="1:1" s="432" customFormat="1" ht="12.2" hidden="1" customHeight="1">
      <c r="A5278" s="431"/>
    </row>
    <row r="5279" spans="1:1" s="432" customFormat="1" ht="12.2" hidden="1" customHeight="1">
      <c r="A5279" s="431"/>
    </row>
    <row r="5280" spans="1:1" s="432" customFormat="1" ht="12.2" hidden="1" customHeight="1">
      <c r="A5280" s="431"/>
    </row>
    <row r="5281" spans="1:1" s="432" customFormat="1" ht="12.2" hidden="1" customHeight="1">
      <c r="A5281" s="431"/>
    </row>
    <row r="5282" spans="1:1" s="432" customFormat="1" ht="12.2" hidden="1" customHeight="1">
      <c r="A5282" s="431"/>
    </row>
    <row r="5283" spans="1:1" s="432" customFormat="1" ht="12.2" hidden="1" customHeight="1">
      <c r="A5283" s="431"/>
    </row>
    <row r="5284" spans="1:1" s="432" customFormat="1" ht="12.2" hidden="1" customHeight="1">
      <c r="A5284" s="431"/>
    </row>
    <row r="5285" spans="1:1" s="432" customFormat="1" ht="12.2" hidden="1" customHeight="1">
      <c r="A5285" s="431"/>
    </row>
    <row r="5286" spans="1:1" s="432" customFormat="1" ht="12.2" hidden="1" customHeight="1">
      <c r="A5286" s="431"/>
    </row>
    <row r="5287" spans="1:1" s="432" customFormat="1" ht="12.2" hidden="1" customHeight="1">
      <c r="A5287" s="431"/>
    </row>
    <row r="5288" spans="1:1" s="432" customFormat="1" ht="12.2" hidden="1" customHeight="1">
      <c r="A5288" s="431"/>
    </row>
    <row r="5289" spans="1:1" s="432" customFormat="1" ht="12.2" hidden="1" customHeight="1">
      <c r="A5289" s="431"/>
    </row>
    <row r="5290" spans="1:1" s="432" customFormat="1" ht="12.2" hidden="1" customHeight="1">
      <c r="A5290" s="431"/>
    </row>
    <row r="5291" spans="1:1" s="432" customFormat="1" ht="12.2" hidden="1" customHeight="1">
      <c r="A5291" s="431"/>
    </row>
    <row r="5292" spans="1:1" s="432" customFormat="1" ht="12.2" hidden="1" customHeight="1">
      <c r="A5292" s="431"/>
    </row>
    <row r="5293" spans="1:1" s="432" customFormat="1" ht="12.2" hidden="1" customHeight="1">
      <c r="A5293" s="431"/>
    </row>
    <row r="5294" spans="1:1" s="432" customFormat="1" ht="12.2" hidden="1" customHeight="1">
      <c r="A5294" s="431"/>
    </row>
    <row r="5295" spans="1:1" s="432" customFormat="1" ht="12.2" hidden="1" customHeight="1">
      <c r="A5295" s="431"/>
    </row>
    <row r="5296" spans="1:1" s="432" customFormat="1" ht="12.2" hidden="1" customHeight="1">
      <c r="A5296" s="431"/>
    </row>
    <row r="5297" spans="1:1" s="432" customFormat="1" ht="12.2" hidden="1" customHeight="1">
      <c r="A5297" s="431"/>
    </row>
    <row r="5298" spans="1:1" s="432" customFormat="1" ht="12.2" hidden="1" customHeight="1">
      <c r="A5298" s="431"/>
    </row>
    <row r="5299" spans="1:1" s="432" customFormat="1" ht="12.2" hidden="1" customHeight="1">
      <c r="A5299" s="431"/>
    </row>
    <row r="5300" spans="1:1" s="432" customFormat="1" ht="12.2" hidden="1" customHeight="1">
      <c r="A5300" s="431"/>
    </row>
    <row r="5301" spans="1:1" s="432" customFormat="1" ht="12.2" hidden="1" customHeight="1">
      <c r="A5301" s="431"/>
    </row>
    <row r="5302" spans="1:1" s="432" customFormat="1" ht="12.2" hidden="1" customHeight="1">
      <c r="A5302" s="431"/>
    </row>
    <row r="5303" spans="1:1" s="432" customFormat="1" ht="12.2" hidden="1" customHeight="1">
      <c r="A5303" s="431"/>
    </row>
    <row r="5304" spans="1:1" s="432" customFormat="1" ht="12.2" hidden="1" customHeight="1">
      <c r="A5304" s="431"/>
    </row>
    <row r="5305" spans="1:1" s="432" customFormat="1" ht="12.2" hidden="1" customHeight="1">
      <c r="A5305" s="431"/>
    </row>
    <row r="5306" spans="1:1" s="432" customFormat="1" ht="12.2" hidden="1" customHeight="1">
      <c r="A5306" s="431"/>
    </row>
    <row r="5307" spans="1:1" s="432" customFormat="1" ht="12.2" hidden="1" customHeight="1">
      <c r="A5307" s="431"/>
    </row>
    <row r="5308" spans="1:1" s="432" customFormat="1" ht="12.2" hidden="1" customHeight="1">
      <c r="A5308" s="431"/>
    </row>
    <row r="5309" spans="1:1" s="432" customFormat="1" ht="12.2" hidden="1" customHeight="1">
      <c r="A5309" s="431"/>
    </row>
    <row r="5310" spans="1:1" s="432" customFormat="1" ht="12.2" hidden="1" customHeight="1">
      <c r="A5310" s="431"/>
    </row>
    <row r="5311" spans="1:1" s="432" customFormat="1" ht="12.2" hidden="1" customHeight="1">
      <c r="A5311" s="431"/>
    </row>
    <row r="5312" spans="1:1" s="432" customFormat="1" ht="12.2" hidden="1" customHeight="1">
      <c r="A5312" s="431"/>
    </row>
    <row r="5313" spans="1:1" s="432" customFormat="1" ht="12.2" hidden="1" customHeight="1">
      <c r="A5313" s="431"/>
    </row>
    <row r="5314" spans="1:1" s="432" customFormat="1" ht="12.2" hidden="1" customHeight="1">
      <c r="A5314" s="431"/>
    </row>
    <row r="5315" spans="1:1" s="432" customFormat="1" ht="12.2" hidden="1" customHeight="1">
      <c r="A5315" s="431"/>
    </row>
    <row r="5316" spans="1:1" s="432" customFormat="1" ht="12.2" hidden="1" customHeight="1">
      <c r="A5316" s="431"/>
    </row>
    <row r="5317" spans="1:1" s="432" customFormat="1" ht="12.2" hidden="1" customHeight="1">
      <c r="A5317" s="431"/>
    </row>
    <row r="5318" spans="1:1" s="432" customFormat="1" ht="12.2" hidden="1" customHeight="1">
      <c r="A5318" s="431"/>
    </row>
    <row r="5319" spans="1:1" s="432" customFormat="1" ht="12.2" hidden="1" customHeight="1">
      <c r="A5319" s="431"/>
    </row>
    <row r="5320" spans="1:1" s="432" customFormat="1" ht="12.2" hidden="1" customHeight="1">
      <c r="A5320" s="431"/>
    </row>
    <row r="5321" spans="1:1" s="432" customFormat="1" ht="12.2" hidden="1" customHeight="1">
      <c r="A5321" s="431"/>
    </row>
    <row r="5322" spans="1:1" s="432" customFormat="1" ht="12.2" hidden="1" customHeight="1">
      <c r="A5322" s="431"/>
    </row>
    <row r="5323" spans="1:1" s="432" customFormat="1" ht="12.2" hidden="1" customHeight="1">
      <c r="A5323" s="431"/>
    </row>
    <row r="5324" spans="1:1" s="432" customFormat="1" ht="12.2" hidden="1" customHeight="1">
      <c r="A5324" s="431"/>
    </row>
    <row r="5325" spans="1:1" s="432" customFormat="1" ht="12.2" hidden="1" customHeight="1">
      <c r="A5325" s="431"/>
    </row>
    <row r="5326" spans="1:1" s="432" customFormat="1" ht="12.2" hidden="1" customHeight="1">
      <c r="A5326" s="431"/>
    </row>
    <row r="5327" spans="1:1" s="432" customFormat="1" ht="12.2" hidden="1" customHeight="1">
      <c r="A5327" s="431"/>
    </row>
    <row r="5328" spans="1:1" s="432" customFormat="1" ht="12.2" hidden="1" customHeight="1">
      <c r="A5328" s="431"/>
    </row>
    <row r="5329" spans="1:1" s="432" customFormat="1" ht="12.2" hidden="1" customHeight="1">
      <c r="A5329" s="431"/>
    </row>
    <row r="5330" spans="1:1" s="432" customFormat="1" ht="12.2" hidden="1" customHeight="1">
      <c r="A5330" s="431"/>
    </row>
    <row r="5331" spans="1:1" s="432" customFormat="1" ht="12.2" hidden="1" customHeight="1">
      <c r="A5331" s="431"/>
    </row>
    <row r="5332" spans="1:1" s="432" customFormat="1" ht="12.2" hidden="1" customHeight="1">
      <c r="A5332" s="431"/>
    </row>
    <row r="5333" spans="1:1" s="432" customFormat="1" ht="12.2" hidden="1" customHeight="1">
      <c r="A5333" s="431"/>
    </row>
    <row r="5334" spans="1:1" s="432" customFormat="1" ht="12.2" hidden="1" customHeight="1">
      <c r="A5334" s="431"/>
    </row>
    <row r="5335" spans="1:1" s="432" customFormat="1" ht="12.2" hidden="1" customHeight="1">
      <c r="A5335" s="431"/>
    </row>
    <row r="5336" spans="1:1" s="432" customFormat="1" ht="12.2" hidden="1" customHeight="1">
      <c r="A5336" s="431"/>
    </row>
    <row r="5337" spans="1:1" s="432" customFormat="1" ht="12.2" hidden="1" customHeight="1">
      <c r="A5337" s="431"/>
    </row>
    <row r="5338" spans="1:1" s="432" customFormat="1" ht="12.2" hidden="1" customHeight="1">
      <c r="A5338" s="431"/>
    </row>
    <row r="5339" spans="1:1" s="432" customFormat="1" ht="12.2" hidden="1" customHeight="1">
      <c r="A5339" s="431"/>
    </row>
    <row r="5340" spans="1:1" s="432" customFormat="1" ht="12.2" hidden="1" customHeight="1">
      <c r="A5340" s="431"/>
    </row>
    <row r="5341" spans="1:1" s="432" customFormat="1" ht="12.2" hidden="1" customHeight="1">
      <c r="A5341" s="431"/>
    </row>
    <row r="5342" spans="1:1" s="432" customFormat="1" ht="12.2" hidden="1" customHeight="1">
      <c r="A5342" s="431"/>
    </row>
    <row r="5343" spans="1:1" s="432" customFormat="1" ht="12.2" hidden="1" customHeight="1">
      <c r="A5343" s="431"/>
    </row>
    <row r="5344" spans="1:1" s="432" customFormat="1" ht="12.2" hidden="1" customHeight="1">
      <c r="A5344" s="431"/>
    </row>
    <row r="5345" spans="1:1" s="432" customFormat="1" ht="12.2" hidden="1" customHeight="1">
      <c r="A5345" s="431"/>
    </row>
    <row r="5346" spans="1:1" s="432" customFormat="1" ht="12.2" hidden="1" customHeight="1">
      <c r="A5346" s="431"/>
    </row>
    <row r="5347" spans="1:1" s="432" customFormat="1" ht="12.2" hidden="1" customHeight="1">
      <c r="A5347" s="431"/>
    </row>
    <row r="5348" spans="1:1" s="432" customFormat="1" ht="12.2" hidden="1" customHeight="1">
      <c r="A5348" s="431"/>
    </row>
    <row r="5349" spans="1:1" s="432" customFormat="1" ht="12.2" hidden="1" customHeight="1">
      <c r="A5349" s="431"/>
    </row>
    <row r="5350" spans="1:1" s="432" customFormat="1" ht="12.2" hidden="1" customHeight="1">
      <c r="A5350" s="431"/>
    </row>
    <row r="5351" spans="1:1" s="432" customFormat="1" ht="12.2" hidden="1" customHeight="1">
      <c r="A5351" s="431"/>
    </row>
    <row r="5352" spans="1:1" s="432" customFormat="1" ht="12.2" hidden="1" customHeight="1">
      <c r="A5352" s="431"/>
    </row>
    <row r="5353" spans="1:1" s="432" customFormat="1" ht="12.2" hidden="1" customHeight="1">
      <c r="A5353" s="431"/>
    </row>
    <row r="5354" spans="1:1" s="432" customFormat="1" ht="12.2" hidden="1" customHeight="1">
      <c r="A5354" s="431"/>
    </row>
    <row r="5355" spans="1:1" s="432" customFormat="1" ht="12.2" hidden="1" customHeight="1">
      <c r="A5355" s="431"/>
    </row>
    <row r="5356" spans="1:1" s="432" customFormat="1" ht="12.2" hidden="1" customHeight="1">
      <c r="A5356" s="431"/>
    </row>
    <row r="5357" spans="1:1" s="432" customFormat="1" ht="12.2" hidden="1" customHeight="1">
      <c r="A5357" s="431"/>
    </row>
    <row r="5358" spans="1:1" s="432" customFormat="1" ht="12.2" hidden="1" customHeight="1">
      <c r="A5358" s="431"/>
    </row>
    <row r="5359" spans="1:1" s="432" customFormat="1" ht="12.2" hidden="1" customHeight="1">
      <c r="A5359" s="431"/>
    </row>
    <row r="5360" spans="1:1" s="432" customFormat="1" ht="12.2" hidden="1" customHeight="1">
      <c r="A5360" s="431"/>
    </row>
    <row r="5361" spans="1:1" s="432" customFormat="1" ht="12.2" hidden="1" customHeight="1">
      <c r="A5361" s="431"/>
    </row>
    <row r="5362" spans="1:1" s="432" customFormat="1" ht="12.2" hidden="1" customHeight="1">
      <c r="A5362" s="431"/>
    </row>
    <row r="5363" spans="1:1" s="432" customFormat="1" ht="12.2" hidden="1" customHeight="1">
      <c r="A5363" s="431"/>
    </row>
    <row r="5364" spans="1:1" s="432" customFormat="1" ht="12.2" hidden="1" customHeight="1">
      <c r="A5364" s="431"/>
    </row>
    <row r="5365" spans="1:1" s="432" customFormat="1" ht="12.2" hidden="1" customHeight="1">
      <c r="A5365" s="431"/>
    </row>
    <row r="5366" spans="1:1" s="432" customFormat="1" ht="12.2" hidden="1" customHeight="1">
      <c r="A5366" s="431"/>
    </row>
    <row r="5367" spans="1:1" s="432" customFormat="1" ht="12.2" hidden="1" customHeight="1">
      <c r="A5367" s="431"/>
    </row>
    <row r="5368" spans="1:1" s="432" customFormat="1" ht="12.2" hidden="1" customHeight="1">
      <c r="A5368" s="431"/>
    </row>
    <row r="5369" spans="1:1" s="432" customFormat="1" ht="12.2" hidden="1" customHeight="1">
      <c r="A5369" s="431"/>
    </row>
    <row r="5370" spans="1:1" s="432" customFormat="1" ht="12.2" hidden="1" customHeight="1">
      <c r="A5370" s="431"/>
    </row>
    <row r="5371" spans="1:1" s="432" customFormat="1" ht="12.2" hidden="1" customHeight="1">
      <c r="A5371" s="431"/>
    </row>
    <row r="5372" spans="1:1" s="432" customFormat="1" ht="12.2" hidden="1" customHeight="1">
      <c r="A5372" s="431"/>
    </row>
    <row r="5373" spans="1:1" s="432" customFormat="1" ht="12.2" hidden="1" customHeight="1">
      <c r="A5373" s="431"/>
    </row>
    <row r="5374" spans="1:1" s="432" customFormat="1" ht="12.2" hidden="1" customHeight="1">
      <c r="A5374" s="431"/>
    </row>
    <row r="5375" spans="1:1" s="432" customFormat="1" ht="12.2" hidden="1" customHeight="1">
      <c r="A5375" s="431"/>
    </row>
    <row r="5376" spans="1:1" s="432" customFormat="1" ht="12.2" hidden="1" customHeight="1">
      <c r="A5376" s="431"/>
    </row>
    <row r="5377" spans="1:1" s="432" customFormat="1" ht="12.2" hidden="1" customHeight="1">
      <c r="A5377" s="431"/>
    </row>
    <row r="5378" spans="1:1" s="432" customFormat="1" ht="12.2" hidden="1" customHeight="1">
      <c r="A5378" s="431"/>
    </row>
    <row r="5379" spans="1:1" s="432" customFormat="1" ht="12.2" hidden="1" customHeight="1">
      <c r="A5379" s="431"/>
    </row>
    <row r="5380" spans="1:1" s="432" customFormat="1" ht="12.2" hidden="1" customHeight="1">
      <c r="A5380" s="431"/>
    </row>
    <row r="5381" spans="1:1" s="432" customFormat="1" ht="12.2" hidden="1" customHeight="1">
      <c r="A5381" s="431"/>
    </row>
    <row r="5382" spans="1:1" s="432" customFormat="1" ht="12.2" hidden="1" customHeight="1">
      <c r="A5382" s="431"/>
    </row>
    <row r="5383" spans="1:1" s="432" customFormat="1" ht="12.2" hidden="1" customHeight="1">
      <c r="A5383" s="431"/>
    </row>
    <row r="5384" spans="1:1" s="432" customFormat="1" ht="12.2" hidden="1" customHeight="1">
      <c r="A5384" s="431"/>
    </row>
    <row r="5385" spans="1:1" s="432" customFormat="1" ht="12.2" hidden="1" customHeight="1">
      <c r="A5385" s="431"/>
    </row>
    <row r="5386" spans="1:1" s="432" customFormat="1" ht="12.2" hidden="1" customHeight="1">
      <c r="A5386" s="431"/>
    </row>
    <row r="5387" spans="1:1" s="432" customFormat="1" ht="12.2" hidden="1" customHeight="1">
      <c r="A5387" s="431"/>
    </row>
    <row r="5388" spans="1:1" s="432" customFormat="1" ht="12.2" hidden="1" customHeight="1">
      <c r="A5388" s="431"/>
    </row>
    <row r="5389" spans="1:1" s="432" customFormat="1" ht="12.2" hidden="1" customHeight="1">
      <c r="A5389" s="431"/>
    </row>
    <row r="5390" spans="1:1" s="432" customFormat="1" ht="12.2" hidden="1" customHeight="1">
      <c r="A5390" s="431"/>
    </row>
    <row r="5391" spans="1:1" s="432" customFormat="1" ht="12.2" hidden="1" customHeight="1">
      <c r="A5391" s="431"/>
    </row>
    <row r="5392" spans="1:1" s="432" customFormat="1" ht="12.2" hidden="1" customHeight="1">
      <c r="A5392" s="431"/>
    </row>
    <row r="5393" spans="1:1" s="432" customFormat="1" ht="12.2" hidden="1" customHeight="1">
      <c r="A5393" s="431"/>
    </row>
    <row r="5394" spans="1:1" s="432" customFormat="1" ht="12.2" hidden="1" customHeight="1">
      <c r="A5394" s="431"/>
    </row>
    <row r="5395" spans="1:1" s="432" customFormat="1" ht="12.2" hidden="1" customHeight="1">
      <c r="A5395" s="431"/>
    </row>
    <row r="5396" spans="1:1" s="432" customFormat="1" ht="12.2" hidden="1" customHeight="1">
      <c r="A5396" s="431"/>
    </row>
    <row r="5397" spans="1:1" s="432" customFormat="1" ht="12.2" hidden="1" customHeight="1">
      <c r="A5397" s="431"/>
    </row>
    <row r="5398" spans="1:1" s="432" customFormat="1" ht="12.2" hidden="1" customHeight="1">
      <c r="A5398" s="431"/>
    </row>
    <row r="5399" spans="1:1" s="432" customFormat="1" ht="12.2" hidden="1" customHeight="1">
      <c r="A5399" s="431"/>
    </row>
    <row r="5400" spans="1:1" s="432" customFormat="1" ht="12.2" hidden="1" customHeight="1">
      <c r="A5400" s="431"/>
    </row>
    <row r="5401" spans="1:1" s="432" customFormat="1" ht="12.2" hidden="1" customHeight="1">
      <c r="A5401" s="431"/>
    </row>
    <row r="5402" spans="1:1" s="432" customFormat="1" ht="12.2" hidden="1" customHeight="1">
      <c r="A5402" s="431"/>
    </row>
    <row r="5403" spans="1:1" s="432" customFormat="1" ht="12.2" hidden="1" customHeight="1">
      <c r="A5403" s="431"/>
    </row>
    <row r="5404" spans="1:1" s="432" customFormat="1" ht="12.2" hidden="1" customHeight="1">
      <c r="A5404" s="431"/>
    </row>
    <row r="5405" spans="1:1" s="432" customFormat="1" ht="12.2" hidden="1" customHeight="1">
      <c r="A5405" s="431"/>
    </row>
    <row r="5406" spans="1:1" s="432" customFormat="1" ht="12.2" hidden="1" customHeight="1">
      <c r="A5406" s="431"/>
    </row>
    <row r="5407" spans="1:1" s="432" customFormat="1" ht="12.2" hidden="1" customHeight="1">
      <c r="A5407" s="431"/>
    </row>
    <row r="5408" spans="1:1" s="432" customFormat="1" ht="12.2" hidden="1" customHeight="1">
      <c r="A5408" s="431"/>
    </row>
    <row r="5409" spans="1:1" s="432" customFormat="1" ht="12.2" hidden="1" customHeight="1">
      <c r="A5409" s="431"/>
    </row>
    <row r="5410" spans="1:1" s="432" customFormat="1" ht="12.2" hidden="1" customHeight="1">
      <c r="A5410" s="431"/>
    </row>
    <row r="5411" spans="1:1" s="432" customFormat="1" ht="12.2" hidden="1" customHeight="1">
      <c r="A5411" s="431"/>
    </row>
    <row r="5412" spans="1:1" s="432" customFormat="1" ht="12.2" hidden="1" customHeight="1">
      <c r="A5412" s="431"/>
    </row>
    <row r="5413" spans="1:1" s="432" customFormat="1" ht="12.2" hidden="1" customHeight="1">
      <c r="A5413" s="431"/>
    </row>
    <row r="5414" spans="1:1" s="432" customFormat="1" ht="12.2" hidden="1" customHeight="1">
      <c r="A5414" s="431"/>
    </row>
    <row r="5415" spans="1:1" s="432" customFormat="1" ht="12.2" hidden="1" customHeight="1">
      <c r="A5415" s="431"/>
    </row>
    <row r="5416" spans="1:1" s="432" customFormat="1" ht="12.2" hidden="1" customHeight="1">
      <c r="A5416" s="431"/>
    </row>
    <row r="5417" spans="1:1" s="432" customFormat="1" ht="12.2" hidden="1" customHeight="1">
      <c r="A5417" s="431"/>
    </row>
    <row r="5418" spans="1:1" s="432" customFormat="1" ht="12.2" hidden="1" customHeight="1">
      <c r="A5418" s="431"/>
    </row>
    <row r="5419" spans="1:1" s="432" customFormat="1" ht="12.2" hidden="1" customHeight="1">
      <c r="A5419" s="431"/>
    </row>
    <row r="5420" spans="1:1" s="432" customFormat="1" ht="12.2" hidden="1" customHeight="1">
      <c r="A5420" s="431"/>
    </row>
    <row r="5421" spans="1:1" s="432" customFormat="1" ht="12.2" hidden="1" customHeight="1">
      <c r="A5421" s="431"/>
    </row>
    <row r="5422" spans="1:1" s="432" customFormat="1" ht="12.2" hidden="1" customHeight="1">
      <c r="A5422" s="431"/>
    </row>
    <row r="5423" spans="1:1" s="432" customFormat="1" ht="12.2" hidden="1" customHeight="1">
      <c r="A5423" s="431"/>
    </row>
    <row r="5424" spans="1:1" s="432" customFormat="1" ht="12.2" hidden="1" customHeight="1">
      <c r="A5424" s="431"/>
    </row>
    <row r="5425" spans="1:1" s="432" customFormat="1" ht="12.2" hidden="1" customHeight="1">
      <c r="A5425" s="431"/>
    </row>
    <row r="5426" spans="1:1" s="432" customFormat="1" ht="12.2" hidden="1" customHeight="1">
      <c r="A5426" s="431"/>
    </row>
    <row r="5427" spans="1:1" s="432" customFormat="1" ht="12.2" hidden="1" customHeight="1">
      <c r="A5427" s="431"/>
    </row>
    <row r="5428" spans="1:1" s="432" customFormat="1" ht="12.2" hidden="1" customHeight="1">
      <c r="A5428" s="431"/>
    </row>
    <row r="5429" spans="1:1" s="432" customFormat="1" ht="12.2" hidden="1" customHeight="1">
      <c r="A5429" s="431"/>
    </row>
    <row r="5430" spans="1:1" s="432" customFormat="1" ht="12.2" hidden="1" customHeight="1">
      <c r="A5430" s="431"/>
    </row>
    <row r="5431" spans="1:1" s="432" customFormat="1" ht="12.2" hidden="1" customHeight="1">
      <c r="A5431" s="431"/>
    </row>
    <row r="5432" spans="1:1" s="432" customFormat="1" ht="12.2" hidden="1" customHeight="1">
      <c r="A5432" s="431"/>
    </row>
    <row r="5433" spans="1:1" s="432" customFormat="1" ht="12.2" hidden="1" customHeight="1">
      <c r="A5433" s="431"/>
    </row>
    <row r="5434" spans="1:1" s="432" customFormat="1" ht="12.2" hidden="1" customHeight="1">
      <c r="A5434" s="431"/>
    </row>
    <row r="5435" spans="1:1" s="432" customFormat="1" ht="12.2" hidden="1" customHeight="1">
      <c r="A5435" s="431"/>
    </row>
    <row r="5436" spans="1:1" s="432" customFormat="1" ht="12.2" hidden="1" customHeight="1">
      <c r="A5436" s="431"/>
    </row>
    <row r="5437" spans="1:1" s="432" customFormat="1" ht="12.2" hidden="1" customHeight="1">
      <c r="A5437" s="431"/>
    </row>
    <row r="5438" spans="1:1" s="432" customFormat="1" ht="12.2" hidden="1" customHeight="1">
      <c r="A5438" s="431"/>
    </row>
    <row r="5439" spans="1:1" s="432" customFormat="1" ht="12.2" hidden="1" customHeight="1">
      <c r="A5439" s="431"/>
    </row>
    <row r="5440" spans="1:1" s="432" customFormat="1" ht="12.2" hidden="1" customHeight="1">
      <c r="A5440" s="431"/>
    </row>
    <row r="5441" spans="1:1" s="432" customFormat="1" ht="12.2" hidden="1" customHeight="1">
      <c r="A5441" s="431"/>
    </row>
    <row r="5442" spans="1:1" s="432" customFormat="1" ht="12.2" hidden="1" customHeight="1">
      <c r="A5442" s="431"/>
    </row>
    <row r="5443" spans="1:1" s="432" customFormat="1" ht="12.2" hidden="1" customHeight="1">
      <c r="A5443" s="431"/>
    </row>
    <row r="5444" spans="1:1" s="432" customFormat="1" ht="12.2" hidden="1" customHeight="1">
      <c r="A5444" s="431"/>
    </row>
    <row r="5445" spans="1:1" s="432" customFormat="1" ht="12.2" hidden="1" customHeight="1">
      <c r="A5445" s="431"/>
    </row>
    <row r="5446" spans="1:1" s="432" customFormat="1" ht="12.2" hidden="1" customHeight="1">
      <c r="A5446" s="431"/>
    </row>
    <row r="5447" spans="1:1" s="432" customFormat="1" ht="12.2" hidden="1" customHeight="1">
      <c r="A5447" s="431"/>
    </row>
    <row r="5448" spans="1:1" s="432" customFormat="1" ht="12.2" hidden="1" customHeight="1">
      <c r="A5448" s="431"/>
    </row>
    <row r="5449" spans="1:1" s="432" customFormat="1" ht="12.2" hidden="1" customHeight="1">
      <c r="A5449" s="431"/>
    </row>
    <row r="5450" spans="1:1" s="432" customFormat="1" ht="12.2" hidden="1" customHeight="1">
      <c r="A5450" s="431"/>
    </row>
    <row r="5451" spans="1:1" s="432" customFormat="1" ht="12.2" hidden="1" customHeight="1">
      <c r="A5451" s="431"/>
    </row>
    <row r="5452" spans="1:1" s="432" customFormat="1" ht="12.2" hidden="1" customHeight="1">
      <c r="A5452" s="431"/>
    </row>
    <row r="5453" spans="1:1" s="432" customFormat="1" ht="12.2" hidden="1" customHeight="1">
      <c r="A5453" s="431"/>
    </row>
    <row r="5454" spans="1:1" s="432" customFormat="1" ht="12.2" hidden="1" customHeight="1">
      <c r="A5454" s="431"/>
    </row>
    <row r="5455" spans="1:1" s="432" customFormat="1" ht="12.2" hidden="1" customHeight="1">
      <c r="A5455" s="431"/>
    </row>
    <row r="5456" spans="1:1" s="432" customFormat="1" ht="12.2" hidden="1" customHeight="1">
      <c r="A5456" s="431"/>
    </row>
    <row r="5457" spans="1:1" s="432" customFormat="1" ht="12.2" hidden="1" customHeight="1">
      <c r="A5457" s="431"/>
    </row>
    <row r="5458" spans="1:1" s="432" customFormat="1" ht="12.2" hidden="1" customHeight="1">
      <c r="A5458" s="431"/>
    </row>
    <row r="5459" spans="1:1" s="432" customFormat="1" ht="12.2" hidden="1" customHeight="1">
      <c r="A5459" s="431"/>
    </row>
    <row r="5460" spans="1:1" s="432" customFormat="1" ht="12.2" hidden="1" customHeight="1">
      <c r="A5460" s="431"/>
    </row>
    <row r="5461" spans="1:1" s="432" customFormat="1" ht="12.2" hidden="1" customHeight="1">
      <c r="A5461" s="431"/>
    </row>
    <row r="5462" spans="1:1" s="432" customFormat="1" ht="12.2" hidden="1" customHeight="1">
      <c r="A5462" s="431"/>
    </row>
    <row r="5463" spans="1:1" s="432" customFormat="1" ht="12.2" hidden="1" customHeight="1">
      <c r="A5463" s="431"/>
    </row>
    <row r="5464" spans="1:1" s="432" customFormat="1" ht="12.2" hidden="1" customHeight="1">
      <c r="A5464" s="431"/>
    </row>
    <row r="5465" spans="1:1" s="432" customFormat="1" ht="12.2" hidden="1" customHeight="1">
      <c r="A5465" s="431"/>
    </row>
    <row r="5466" spans="1:1" s="432" customFormat="1" ht="12.2" hidden="1" customHeight="1">
      <c r="A5466" s="431"/>
    </row>
    <row r="5467" spans="1:1" s="432" customFormat="1" ht="12.2" hidden="1" customHeight="1">
      <c r="A5467" s="431"/>
    </row>
    <row r="5468" spans="1:1" s="432" customFormat="1" ht="12.2" hidden="1" customHeight="1">
      <c r="A5468" s="431"/>
    </row>
    <row r="5469" spans="1:1" s="432" customFormat="1" ht="12.2" hidden="1" customHeight="1">
      <c r="A5469" s="431"/>
    </row>
    <row r="5470" spans="1:1" s="432" customFormat="1" ht="12.2" hidden="1" customHeight="1">
      <c r="A5470" s="431"/>
    </row>
    <row r="5471" spans="1:1" s="432" customFormat="1" ht="12.2" hidden="1" customHeight="1">
      <c r="A5471" s="431"/>
    </row>
    <row r="5472" spans="1:1" s="432" customFormat="1" ht="12.2" hidden="1" customHeight="1">
      <c r="A5472" s="431"/>
    </row>
    <row r="5473" spans="1:1" s="432" customFormat="1" ht="12.2" hidden="1" customHeight="1">
      <c r="A5473" s="431"/>
    </row>
    <row r="5474" spans="1:1" s="432" customFormat="1" ht="12.2" hidden="1" customHeight="1">
      <c r="A5474" s="431"/>
    </row>
    <row r="5475" spans="1:1" s="432" customFormat="1" ht="12.2" hidden="1" customHeight="1">
      <c r="A5475" s="431"/>
    </row>
    <row r="5476" spans="1:1" s="432" customFormat="1" ht="12.2" hidden="1" customHeight="1">
      <c r="A5476" s="431"/>
    </row>
    <row r="5477" spans="1:1" s="432" customFormat="1" ht="12.2" hidden="1" customHeight="1">
      <c r="A5477" s="431"/>
    </row>
    <row r="5478" spans="1:1" s="432" customFormat="1" ht="12.2" hidden="1" customHeight="1">
      <c r="A5478" s="431"/>
    </row>
    <row r="5479" spans="1:1" s="432" customFormat="1" ht="12.2" hidden="1" customHeight="1">
      <c r="A5479" s="431"/>
    </row>
    <row r="5480" spans="1:1" s="432" customFormat="1" ht="12.2" hidden="1" customHeight="1">
      <c r="A5480" s="431"/>
    </row>
    <row r="5481" spans="1:1" s="432" customFormat="1" ht="12.2" hidden="1" customHeight="1">
      <c r="A5481" s="431"/>
    </row>
    <row r="5482" spans="1:1" s="432" customFormat="1" ht="12.2" hidden="1" customHeight="1">
      <c r="A5482" s="431"/>
    </row>
    <row r="5483" spans="1:1" s="432" customFormat="1" ht="12.2" hidden="1" customHeight="1">
      <c r="A5483" s="431"/>
    </row>
    <row r="5484" spans="1:1" s="432" customFormat="1" ht="12.2" hidden="1" customHeight="1">
      <c r="A5484" s="431"/>
    </row>
    <row r="5485" spans="1:1" s="432" customFormat="1" ht="12.2" hidden="1" customHeight="1">
      <c r="A5485" s="431"/>
    </row>
    <row r="5486" spans="1:1" s="432" customFormat="1" ht="12.2" hidden="1" customHeight="1">
      <c r="A5486" s="431"/>
    </row>
    <row r="5487" spans="1:1" s="432" customFormat="1" ht="12.2" hidden="1" customHeight="1">
      <c r="A5487" s="431"/>
    </row>
    <row r="5488" spans="1:1" s="432" customFormat="1" ht="12.2" hidden="1" customHeight="1">
      <c r="A5488" s="431"/>
    </row>
    <row r="5489" spans="1:1" s="432" customFormat="1" ht="12.2" hidden="1" customHeight="1">
      <c r="A5489" s="431"/>
    </row>
    <row r="5490" spans="1:1" s="432" customFormat="1" ht="12.2" hidden="1" customHeight="1">
      <c r="A5490" s="431"/>
    </row>
    <row r="5491" spans="1:1" s="432" customFormat="1" ht="12.2" hidden="1" customHeight="1">
      <c r="A5491" s="431"/>
    </row>
    <row r="5492" spans="1:1" s="432" customFormat="1" ht="12.2" hidden="1" customHeight="1">
      <c r="A5492" s="431"/>
    </row>
    <row r="5493" spans="1:1" s="432" customFormat="1" ht="12.2" hidden="1" customHeight="1">
      <c r="A5493" s="431"/>
    </row>
    <row r="5494" spans="1:1" s="432" customFormat="1" ht="12.2" hidden="1" customHeight="1">
      <c r="A5494" s="431"/>
    </row>
    <row r="5495" spans="1:1" s="432" customFormat="1" ht="12.2" hidden="1" customHeight="1">
      <c r="A5495" s="431"/>
    </row>
    <row r="5496" spans="1:1" s="432" customFormat="1" ht="12.2" hidden="1" customHeight="1">
      <c r="A5496" s="431"/>
    </row>
    <row r="5497" spans="1:1" s="432" customFormat="1" ht="12.2" hidden="1" customHeight="1">
      <c r="A5497" s="431"/>
    </row>
    <row r="5498" spans="1:1" s="432" customFormat="1" ht="12.2" hidden="1" customHeight="1">
      <c r="A5498" s="431"/>
    </row>
    <row r="5499" spans="1:1" s="432" customFormat="1" ht="12.2" hidden="1" customHeight="1">
      <c r="A5499" s="431"/>
    </row>
    <row r="5500" spans="1:1" s="432" customFormat="1" ht="12.2" hidden="1" customHeight="1">
      <c r="A5500" s="431"/>
    </row>
    <row r="5501" spans="1:1" s="432" customFormat="1" ht="12.2" hidden="1" customHeight="1">
      <c r="A5501" s="431"/>
    </row>
    <row r="5502" spans="1:1" s="432" customFormat="1" ht="12.2" hidden="1" customHeight="1">
      <c r="A5502" s="431"/>
    </row>
    <row r="5503" spans="1:1" s="432" customFormat="1" ht="12.2" hidden="1" customHeight="1">
      <c r="A5503" s="431"/>
    </row>
    <row r="5504" spans="1:1" s="432" customFormat="1" ht="12.2" hidden="1" customHeight="1">
      <c r="A5504" s="431"/>
    </row>
    <row r="5505" spans="1:1" s="432" customFormat="1" ht="12.2" hidden="1" customHeight="1">
      <c r="A5505" s="431"/>
    </row>
    <row r="5506" spans="1:1" s="432" customFormat="1" ht="12.2" hidden="1" customHeight="1">
      <c r="A5506" s="431"/>
    </row>
    <row r="5507" spans="1:1" s="432" customFormat="1" ht="12.2" hidden="1" customHeight="1">
      <c r="A5507" s="431"/>
    </row>
    <row r="5508" spans="1:1" s="432" customFormat="1" ht="12.2" hidden="1" customHeight="1">
      <c r="A5508" s="431"/>
    </row>
    <row r="5509" spans="1:1" s="432" customFormat="1" ht="12.2" hidden="1" customHeight="1">
      <c r="A5509" s="431"/>
    </row>
    <row r="5510" spans="1:1" s="432" customFormat="1" ht="12.2" hidden="1" customHeight="1">
      <c r="A5510" s="431"/>
    </row>
    <row r="5511" spans="1:1" s="432" customFormat="1" ht="12.2" hidden="1" customHeight="1">
      <c r="A5511" s="431"/>
    </row>
    <row r="5512" spans="1:1" s="432" customFormat="1" ht="12.2" hidden="1" customHeight="1">
      <c r="A5512" s="431"/>
    </row>
    <row r="5513" spans="1:1" s="432" customFormat="1" ht="12.2" hidden="1" customHeight="1">
      <c r="A5513" s="431"/>
    </row>
    <row r="5514" spans="1:1" s="432" customFormat="1" ht="12.2" hidden="1" customHeight="1">
      <c r="A5514" s="431"/>
    </row>
    <row r="5515" spans="1:1" s="432" customFormat="1" ht="12.2" hidden="1" customHeight="1">
      <c r="A5515" s="431"/>
    </row>
    <row r="5516" spans="1:1" s="432" customFormat="1" ht="12.2" hidden="1" customHeight="1">
      <c r="A5516" s="431"/>
    </row>
    <row r="5517" spans="1:1" s="432" customFormat="1" ht="12.2" hidden="1" customHeight="1">
      <c r="A5517" s="431"/>
    </row>
    <row r="5518" spans="1:1" s="432" customFormat="1" ht="12.2" hidden="1" customHeight="1">
      <c r="A5518" s="431"/>
    </row>
    <row r="5519" spans="1:1" s="432" customFormat="1" ht="12.2" hidden="1" customHeight="1">
      <c r="A5519" s="431"/>
    </row>
    <row r="5520" spans="1:1" s="432" customFormat="1" ht="12.2" hidden="1" customHeight="1">
      <c r="A5520" s="431"/>
    </row>
    <row r="5521" spans="1:1" s="432" customFormat="1" ht="12.2" hidden="1" customHeight="1">
      <c r="A5521" s="431"/>
    </row>
    <row r="5522" spans="1:1" s="432" customFormat="1" ht="12.2" hidden="1" customHeight="1">
      <c r="A5522" s="431"/>
    </row>
    <row r="5523" spans="1:1" s="432" customFormat="1" ht="12.2" hidden="1" customHeight="1">
      <c r="A5523" s="431"/>
    </row>
    <row r="5524" spans="1:1" s="432" customFormat="1" ht="12.2" hidden="1" customHeight="1">
      <c r="A5524" s="431"/>
    </row>
    <row r="5525" spans="1:1" s="432" customFormat="1" ht="12.2" hidden="1" customHeight="1">
      <c r="A5525" s="431"/>
    </row>
    <row r="5526" spans="1:1" s="432" customFormat="1" ht="12.2" hidden="1" customHeight="1">
      <c r="A5526" s="431"/>
    </row>
    <row r="5527" spans="1:1" s="432" customFormat="1" ht="12.2" hidden="1" customHeight="1">
      <c r="A5527" s="431"/>
    </row>
    <row r="5528" spans="1:1" s="432" customFormat="1" ht="12.2" hidden="1" customHeight="1">
      <c r="A5528" s="431"/>
    </row>
    <row r="5529" spans="1:1" s="432" customFormat="1" ht="12.2" hidden="1" customHeight="1">
      <c r="A5529" s="431"/>
    </row>
    <row r="5530" spans="1:1" s="432" customFormat="1" ht="12.2" hidden="1" customHeight="1">
      <c r="A5530" s="431"/>
    </row>
    <row r="5531" spans="1:1" s="432" customFormat="1" ht="12.2" hidden="1" customHeight="1">
      <c r="A5531" s="431"/>
    </row>
    <row r="5532" spans="1:1" s="432" customFormat="1" ht="12.2" hidden="1" customHeight="1">
      <c r="A5532" s="431"/>
    </row>
    <row r="5533" spans="1:1" s="432" customFormat="1" ht="12.2" hidden="1" customHeight="1">
      <c r="A5533" s="431"/>
    </row>
    <row r="5534" spans="1:1" s="432" customFormat="1" ht="12.2" hidden="1" customHeight="1">
      <c r="A5534" s="431"/>
    </row>
    <row r="5535" spans="1:1" s="432" customFormat="1" ht="12.2" hidden="1" customHeight="1">
      <c r="A5535" s="431"/>
    </row>
    <row r="5536" spans="1:1" s="432" customFormat="1" ht="12.2" hidden="1" customHeight="1">
      <c r="A5536" s="431"/>
    </row>
    <row r="5537" spans="1:1" s="432" customFormat="1" ht="12.2" hidden="1" customHeight="1">
      <c r="A5537" s="431"/>
    </row>
    <row r="5538" spans="1:1" s="432" customFormat="1" ht="12.2" hidden="1" customHeight="1">
      <c r="A5538" s="431"/>
    </row>
    <row r="5539" spans="1:1" s="432" customFormat="1" ht="12.2" hidden="1" customHeight="1">
      <c r="A5539" s="431"/>
    </row>
    <row r="5540" spans="1:1" s="432" customFormat="1" ht="12.2" hidden="1" customHeight="1">
      <c r="A5540" s="431"/>
    </row>
    <row r="5541" spans="1:1" s="432" customFormat="1" ht="12.2" hidden="1" customHeight="1">
      <c r="A5541" s="431"/>
    </row>
    <row r="5542" spans="1:1" s="432" customFormat="1" ht="12.2" hidden="1" customHeight="1">
      <c r="A5542" s="431"/>
    </row>
    <row r="5543" spans="1:1" s="432" customFormat="1" ht="12.2" hidden="1" customHeight="1">
      <c r="A5543" s="431"/>
    </row>
    <row r="5544" spans="1:1" s="432" customFormat="1" ht="12.2" hidden="1" customHeight="1">
      <c r="A5544" s="431"/>
    </row>
    <row r="5545" spans="1:1" s="432" customFormat="1" ht="12.2" hidden="1" customHeight="1">
      <c r="A5545" s="431"/>
    </row>
    <row r="5546" spans="1:1" s="432" customFormat="1" ht="12.2" hidden="1" customHeight="1">
      <c r="A5546" s="431"/>
    </row>
    <row r="5547" spans="1:1" s="432" customFormat="1" ht="12.2" hidden="1" customHeight="1">
      <c r="A5547" s="431"/>
    </row>
    <row r="5548" spans="1:1" s="432" customFormat="1" ht="12.2" hidden="1" customHeight="1">
      <c r="A5548" s="431"/>
    </row>
    <row r="5549" spans="1:1" s="432" customFormat="1" ht="12.2" hidden="1" customHeight="1">
      <c r="A5549" s="431"/>
    </row>
    <row r="5550" spans="1:1" s="432" customFormat="1" ht="12.2" hidden="1" customHeight="1">
      <c r="A5550" s="431"/>
    </row>
    <row r="5551" spans="1:1" s="432" customFormat="1" ht="12.2" hidden="1" customHeight="1">
      <c r="A5551" s="431"/>
    </row>
    <row r="5552" spans="1:1" s="432" customFormat="1" ht="12.2" hidden="1" customHeight="1">
      <c r="A5552" s="431"/>
    </row>
    <row r="5553" spans="1:1" s="432" customFormat="1" ht="12.2" hidden="1" customHeight="1">
      <c r="A5553" s="431"/>
    </row>
    <row r="5554" spans="1:1" s="432" customFormat="1" ht="12.2" hidden="1" customHeight="1">
      <c r="A5554" s="431"/>
    </row>
    <row r="5555" spans="1:1" s="432" customFormat="1" ht="12.2" hidden="1" customHeight="1">
      <c r="A5555" s="431"/>
    </row>
    <row r="5556" spans="1:1" s="432" customFormat="1" ht="12.2" hidden="1" customHeight="1">
      <c r="A5556" s="431"/>
    </row>
    <row r="5557" spans="1:1" s="432" customFormat="1" ht="12.2" hidden="1" customHeight="1">
      <c r="A5557" s="431"/>
    </row>
    <row r="5558" spans="1:1" s="432" customFormat="1" ht="12.2" hidden="1" customHeight="1">
      <c r="A5558" s="431"/>
    </row>
    <row r="5559" spans="1:1" s="432" customFormat="1" ht="12.2" hidden="1" customHeight="1">
      <c r="A5559" s="431"/>
    </row>
    <row r="5560" spans="1:1" s="432" customFormat="1" ht="12.2" hidden="1" customHeight="1">
      <c r="A5560" s="431"/>
    </row>
    <row r="5561" spans="1:1" s="432" customFormat="1" ht="12.2" hidden="1" customHeight="1">
      <c r="A5561" s="431"/>
    </row>
    <row r="5562" spans="1:1" s="432" customFormat="1" ht="12.2" hidden="1" customHeight="1">
      <c r="A5562" s="431"/>
    </row>
    <row r="5563" spans="1:1" s="432" customFormat="1" ht="12.2" hidden="1" customHeight="1">
      <c r="A5563" s="431"/>
    </row>
    <row r="5564" spans="1:1" s="432" customFormat="1" ht="12.2" hidden="1" customHeight="1">
      <c r="A5564" s="431"/>
    </row>
    <row r="5565" spans="1:1" s="432" customFormat="1" ht="12.2" hidden="1" customHeight="1">
      <c r="A5565" s="431"/>
    </row>
    <row r="5566" spans="1:1" s="432" customFormat="1" ht="12.2" hidden="1" customHeight="1">
      <c r="A5566" s="431"/>
    </row>
    <row r="5567" spans="1:1" s="432" customFormat="1" ht="12.2" hidden="1" customHeight="1">
      <c r="A5567" s="431"/>
    </row>
    <row r="5568" spans="1:1" s="432" customFormat="1" ht="12.2" hidden="1" customHeight="1">
      <c r="A5568" s="431"/>
    </row>
    <row r="5569" spans="1:1" s="432" customFormat="1" ht="12.2" hidden="1" customHeight="1">
      <c r="A5569" s="431"/>
    </row>
    <row r="5570" spans="1:1" s="432" customFormat="1" ht="12.2" hidden="1" customHeight="1">
      <c r="A5570" s="431"/>
    </row>
    <row r="5571" spans="1:1" s="432" customFormat="1" ht="12.2" hidden="1" customHeight="1">
      <c r="A5571" s="431"/>
    </row>
    <row r="5572" spans="1:1" s="432" customFormat="1" ht="12.2" hidden="1" customHeight="1">
      <c r="A5572" s="431"/>
    </row>
    <row r="5573" spans="1:1" s="432" customFormat="1" ht="12.2" hidden="1" customHeight="1">
      <c r="A5573" s="431"/>
    </row>
    <row r="5574" spans="1:1" s="432" customFormat="1" ht="12.2" hidden="1" customHeight="1">
      <c r="A5574" s="431"/>
    </row>
    <row r="5575" spans="1:1" s="432" customFormat="1" ht="12.2" hidden="1" customHeight="1">
      <c r="A5575" s="431"/>
    </row>
    <row r="5576" spans="1:1" s="432" customFormat="1" ht="12.2" hidden="1" customHeight="1">
      <c r="A5576" s="431"/>
    </row>
    <row r="5577" spans="1:1" s="432" customFormat="1" ht="12.2" hidden="1" customHeight="1">
      <c r="A5577" s="431"/>
    </row>
    <row r="5578" spans="1:1" s="432" customFormat="1" ht="12.2" hidden="1" customHeight="1">
      <c r="A5578" s="431"/>
    </row>
    <row r="5579" spans="1:1" s="432" customFormat="1" ht="12.2" hidden="1" customHeight="1">
      <c r="A5579" s="431"/>
    </row>
    <row r="5580" spans="1:1" s="432" customFormat="1" ht="12.2" hidden="1" customHeight="1">
      <c r="A5580" s="431"/>
    </row>
    <row r="5581" spans="1:1" s="432" customFormat="1" ht="12.2" hidden="1" customHeight="1">
      <c r="A5581" s="431"/>
    </row>
    <row r="5582" spans="1:1" s="432" customFormat="1" ht="12.2" hidden="1" customHeight="1">
      <c r="A5582" s="431"/>
    </row>
    <row r="5583" spans="1:1" s="432" customFormat="1" ht="12.2" hidden="1" customHeight="1">
      <c r="A5583" s="431"/>
    </row>
    <row r="5584" spans="1:1" s="432" customFormat="1" ht="12.2" hidden="1" customHeight="1">
      <c r="A5584" s="431"/>
    </row>
    <row r="5585" spans="1:1" s="432" customFormat="1" ht="12.2" hidden="1" customHeight="1">
      <c r="A5585" s="431"/>
    </row>
    <row r="5586" spans="1:1" s="432" customFormat="1" ht="12.2" hidden="1" customHeight="1">
      <c r="A5586" s="431"/>
    </row>
    <row r="5587" spans="1:1" s="432" customFormat="1" ht="12.2" hidden="1" customHeight="1">
      <c r="A5587" s="431"/>
    </row>
    <row r="5588" spans="1:1" s="432" customFormat="1" ht="12.2" hidden="1" customHeight="1">
      <c r="A5588" s="431"/>
    </row>
    <row r="5589" spans="1:1" s="432" customFormat="1" ht="12.2" hidden="1" customHeight="1">
      <c r="A5589" s="431"/>
    </row>
    <row r="5590" spans="1:1" s="432" customFormat="1" ht="12.2" hidden="1" customHeight="1">
      <c r="A5590" s="431"/>
    </row>
    <row r="5591" spans="1:1" s="432" customFormat="1" ht="12.2" hidden="1" customHeight="1">
      <c r="A5591" s="431"/>
    </row>
    <row r="5592" spans="1:1" s="432" customFormat="1" ht="12.2" hidden="1" customHeight="1">
      <c r="A5592" s="431"/>
    </row>
    <row r="5593" spans="1:1" s="432" customFormat="1" ht="12.2" hidden="1" customHeight="1">
      <c r="A5593" s="431"/>
    </row>
    <row r="5594" spans="1:1" s="432" customFormat="1" ht="12.2" hidden="1" customHeight="1">
      <c r="A5594" s="431"/>
    </row>
    <row r="5595" spans="1:1" s="432" customFormat="1" ht="12.2" hidden="1" customHeight="1">
      <c r="A5595" s="431"/>
    </row>
    <row r="5596" spans="1:1" s="432" customFormat="1" ht="12.2" hidden="1" customHeight="1">
      <c r="A5596" s="431"/>
    </row>
    <row r="5597" spans="1:1" s="432" customFormat="1" ht="12.2" hidden="1" customHeight="1">
      <c r="A5597" s="431"/>
    </row>
    <row r="5598" spans="1:1" s="432" customFormat="1" ht="12.2" hidden="1" customHeight="1">
      <c r="A5598" s="431"/>
    </row>
    <row r="5599" spans="1:1" s="432" customFormat="1" ht="12.2" hidden="1" customHeight="1">
      <c r="A5599" s="431"/>
    </row>
    <row r="5600" spans="1:1" s="432" customFormat="1" ht="12.2" hidden="1" customHeight="1">
      <c r="A5600" s="431"/>
    </row>
    <row r="5601" spans="1:1" s="432" customFormat="1" ht="12.2" hidden="1" customHeight="1">
      <c r="A5601" s="431"/>
    </row>
    <row r="5602" spans="1:1" s="432" customFormat="1" ht="12.2" hidden="1" customHeight="1">
      <c r="A5602" s="431"/>
    </row>
    <row r="5603" spans="1:1" s="432" customFormat="1" ht="12.2" hidden="1" customHeight="1">
      <c r="A5603" s="431"/>
    </row>
    <row r="5604" spans="1:1" s="432" customFormat="1" ht="12.2" hidden="1" customHeight="1">
      <c r="A5604" s="431"/>
    </row>
    <row r="5605" spans="1:1" s="432" customFormat="1" ht="12.2" hidden="1" customHeight="1">
      <c r="A5605" s="431"/>
    </row>
    <row r="5606" spans="1:1" s="432" customFormat="1" ht="12.2" hidden="1" customHeight="1">
      <c r="A5606" s="431"/>
    </row>
    <row r="5607" spans="1:1" s="432" customFormat="1" ht="12.2" hidden="1" customHeight="1">
      <c r="A5607" s="431"/>
    </row>
    <row r="5608" spans="1:1" s="432" customFormat="1" ht="12.2" hidden="1" customHeight="1">
      <c r="A5608" s="431"/>
    </row>
    <row r="5609" spans="1:1" s="432" customFormat="1" ht="12.2" hidden="1" customHeight="1">
      <c r="A5609" s="431"/>
    </row>
    <row r="5610" spans="1:1" s="432" customFormat="1" ht="12.2" hidden="1" customHeight="1">
      <c r="A5610" s="431"/>
    </row>
    <row r="5611" spans="1:1" s="432" customFormat="1" ht="12.2" hidden="1" customHeight="1">
      <c r="A5611" s="431"/>
    </row>
    <row r="5612" spans="1:1" s="432" customFormat="1" ht="12.2" hidden="1" customHeight="1">
      <c r="A5612" s="431"/>
    </row>
    <row r="5613" spans="1:1" s="432" customFormat="1" ht="12.2" hidden="1" customHeight="1">
      <c r="A5613" s="431"/>
    </row>
    <row r="5614" spans="1:1" s="432" customFormat="1" ht="12.2" hidden="1" customHeight="1">
      <c r="A5614" s="431"/>
    </row>
    <row r="5615" spans="1:1" s="432" customFormat="1" ht="12.2" hidden="1" customHeight="1">
      <c r="A5615" s="431"/>
    </row>
    <row r="5616" spans="1:1" s="432" customFormat="1" ht="12.2" hidden="1" customHeight="1">
      <c r="A5616" s="431"/>
    </row>
    <row r="5617" spans="1:1" s="432" customFormat="1" ht="12.2" hidden="1" customHeight="1">
      <c r="A5617" s="431"/>
    </row>
    <row r="5618" spans="1:1" s="432" customFormat="1" ht="12.2" hidden="1" customHeight="1">
      <c r="A5618" s="431"/>
    </row>
    <row r="5619" spans="1:1" s="432" customFormat="1" ht="12.2" hidden="1" customHeight="1">
      <c r="A5619" s="431"/>
    </row>
    <row r="5620" spans="1:1" s="432" customFormat="1" ht="12.2" hidden="1" customHeight="1">
      <c r="A5620" s="431"/>
    </row>
    <row r="5621" spans="1:1" s="432" customFormat="1" ht="12.2" hidden="1" customHeight="1">
      <c r="A5621" s="431"/>
    </row>
    <row r="5622" spans="1:1" s="432" customFormat="1" ht="12.2" hidden="1" customHeight="1">
      <c r="A5622" s="431"/>
    </row>
    <row r="5623" spans="1:1" s="432" customFormat="1" ht="12.2" hidden="1" customHeight="1">
      <c r="A5623" s="431"/>
    </row>
    <row r="5624" spans="1:1" s="432" customFormat="1" ht="12.2" hidden="1" customHeight="1">
      <c r="A5624" s="431"/>
    </row>
    <row r="5625" spans="1:1" s="432" customFormat="1" ht="12.2" hidden="1" customHeight="1">
      <c r="A5625" s="431"/>
    </row>
    <row r="5626" spans="1:1" s="432" customFormat="1" ht="12.2" hidden="1" customHeight="1">
      <c r="A5626" s="431"/>
    </row>
    <row r="5627" spans="1:1" s="432" customFormat="1" ht="12.2" hidden="1" customHeight="1">
      <c r="A5627" s="431"/>
    </row>
    <row r="5628" spans="1:1" s="432" customFormat="1" ht="12.2" hidden="1" customHeight="1">
      <c r="A5628" s="431"/>
    </row>
    <row r="5629" spans="1:1" s="432" customFormat="1" ht="12.2" hidden="1" customHeight="1">
      <c r="A5629" s="431"/>
    </row>
    <row r="5630" spans="1:1" s="432" customFormat="1" ht="12.2" hidden="1" customHeight="1">
      <c r="A5630" s="431"/>
    </row>
    <row r="5631" spans="1:1" s="432" customFormat="1" ht="12.2" hidden="1" customHeight="1">
      <c r="A5631" s="431"/>
    </row>
    <row r="5632" spans="1:1" s="432" customFormat="1" ht="12.2" hidden="1" customHeight="1">
      <c r="A5632" s="431"/>
    </row>
    <row r="5633" spans="1:1" s="432" customFormat="1" ht="12.2" hidden="1" customHeight="1">
      <c r="A5633" s="431"/>
    </row>
    <row r="5634" spans="1:1" s="432" customFormat="1" ht="12.2" hidden="1" customHeight="1">
      <c r="A5634" s="431"/>
    </row>
    <row r="5635" spans="1:1" s="432" customFormat="1" ht="12.2" hidden="1" customHeight="1">
      <c r="A5635" s="431"/>
    </row>
    <row r="5636" spans="1:1" s="432" customFormat="1" ht="12.2" hidden="1" customHeight="1">
      <c r="A5636" s="431"/>
    </row>
    <row r="5637" spans="1:1" s="432" customFormat="1" ht="12.2" hidden="1" customHeight="1">
      <c r="A5637" s="431"/>
    </row>
    <row r="5638" spans="1:1" s="432" customFormat="1" ht="12.2" hidden="1" customHeight="1">
      <c r="A5638" s="431"/>
    </row>
    <row r="5639" spans="1:1" s="432" customFormat="1" ht="12.2" hidden="1" customHeight="1">
      <c r="A5639" s="431"/>
    </row>
    <row r="5640" spans="1:1" s="432" customFormat="1" ht="12.2" hidden="1" customHeight="1">
      <c r="A5640" s="431"/>
    </row>
    <row r="5641" spans="1:1" s="432" customFormat="1" ht="12.2" hidden="1" customHeight="1">
      <c r="A5641" s="431"/>
    </row>
    <row r="5642" spans="1:1" s="432" customFormat="1" ht="12.2" hidden="1" customHeight="1">
      <c r="A5642" s="431"/>
    </row>
    <row r="5643" spans="1:1" s="432" customFormat="1" ht="12.2" hidden="1" customHeight="1">
      <c r="A5643" s="431"/>
    </row>
    <row r="5644" spans="1:1" s="432" customFormat="1" ht="12.2" hidden="1" customHeight="1">
      <c r="A5644" s="431"/>
    </row>
    <row r="5645" spans="1:1" s="432" customFormat="1" ht="12.2" hidden="1" customHeight="1">
      <c r="A5645" s="431"/>
    </row>
    <row r="5646" spans="1:1" s="432" customFormat="1" ht="12.2" hidden="1" customHeight="1">
      <c r="A5646" s="431"/>
    </row>
    <row r="5647" spans="1:1" s="432" customFormat="1" ht="12.2" hidden="1" customHeight="1">
      <c r="A5647" s="431"/>
    </row>
    <row r="5648" spans="1:1" s="432" customFormat="1" ht="12.2" hidden="1" customHeight="1">
      <c r="A5648" s="431"/>
    </row>
    <row r="5649" spans="1:1" s="432" customFormat="1" ht="12.2" hidden="1" customHeight="1">
      <c r="A5649" s="431"/>
    </row>
    <row r="5650" spans="1:1" s="432" customFormat="1" ht="12.2" hidden="1" customHeight="1">
      <c r="A5650" s="431"/>
    </row>
    <row r="5651" spans="1:1" s="432" customFormat="1" ht="12.2" hidden="1" customHeight="1">
      <c r="A5651" s="431"/>
    </row>
    <row r="5652" spans="1:1" s="432" customFormat="1" ht="12.2" hidden="1" customHeight="1">
      <c r="A5652" s="431"/>
    </row>
    <row r="5653" spans="1:1" s="432" customFormat="1" ht="12.2" hidden="1" customHeight="1">
      <c r="A5653" s="431"/>
    </row>
    <row r="5654" spans="1:1" s="432" customFormat="1" ht="12.2" hidden="1" customHeight="1">
      <c r="A5654" s="431"/>
    </row>
    <row r="5655" spans="1:1" s="432" customFormat="1" ht="12.2" hidden="1" customHeight="1">
      <c r="A5655" s="431"/>
    </row>
    <row r="5656" spans="1:1" s="432" customFormat="1" ht="12.2" hidden="1" customHeight="1">
      <c r="A5656" s="431"/>
    </row>
    <row r="5657" spans="1:1" s="432" customFormat="1" ht="12.2" hidden="1" customHeight="1">
      <c r="A5657" s="431"/>
    </row>
    <row r="5658" spans="1:1" s="432" customFormat="1" ht="12.2" hidden="1" customHeight="1">
      <c r="A5658" s="431"/>
    </row>
    <row r="5659" spans="1:1" s="432" customFormat="1" ht="12.2" hidden="1" customHeight="1">
      <c r="A5659" s="431"/>
    </row>
    <row r="5660" spans="1:1" s="432" customFormat="1" ht="12.2" hidden="1" customHeight="1">
      <c r="A5660" s="431"/>
    </row>
    <row r="5661" spans="1:1" s="432" customFormat="1" ht="12.2" hidden="1" customHeight="1">
      <c r="A5661" s="431"/>
    </row>
    <row r="5662" spans="1:1" s="432" customFormat="1" ht="12.2" hidden="1" customHeight="1">
      <c r="A5662" s="431"/>
    </row>
    <row r="5663" spans="1:1" s="432" customFormat="1" ht="12.2" hidden="1" customHeight="1">
      <c r="A5663" s="431"/>
    </row>
    <row r="5664" spans="1:1" s="432" customFormat="1" ht="12.2" hidden="1" customHeight="1">
      <c r="A5664" s="431"/>
    </row>
    <row r="5665" spans="1:1" s="432" customFormat="1" ht="12.2" hidden="1" customHeight="1">
      <c r="A5665" s="431"/>
    </row>
    <row r="5666" spans="1:1" s="432" customFormat="1" ht="12.2" hidden="1" customHeight="1">
      <c r="A5666" s="431"/>
    </row>
    <row r="5667" spans="1:1" s="432" customFormat="1" ht="12.2" hidden="1" customHeight="1">
      <c r="A5667" s="431"/>
    </row>
    <row r="5668" spans="1:1" s="432" customFormat="1" ht="12.2" hidden="1" customHeight="1">
      <c r="A5668" s="431"/>
    </row>
    <row r="5669" spans="1:1" s="432" customFormat="1" ht="12.2" hidden="1" customHeight="1">
      <c r="A5669" s="431"/>
    </row>
    <row r="5670" spans="1:1" s="432" customFormat="1" ht="12.2" hidden="1" customHeight="1">
      <c r="A5670" s="431"/>
    </row>
    <row r="5671" spans="1:1" s="432" customFormat="1" ht="12.2" hidden="1" customHeight="1">
      <c r="A5671" s="431"/>
    </row>
    <row r="5672" spans="1:1" s="432" customFormat="1" ht="12.2" hidden="1" customHeight="1">
      <c r="A5672" s="431"/>
    </row>
    <row r="5673" spans="1:1" s="432" customFormat="1" ht="12.2" hidden="1" customHeight="1">
      <c r="A5673" s="431"/>
    </row>
    <row r="5674" spans="1:1" s="432" customFormat="1" ht="12.2" hidden="1" customHeight="1">
      <c r="A5674" s="431"/>
    </row>
    <row r="5675" spans="1:1" s="432" customFormat="1" ht="12.2" hidden="1" customHeight="1">
      <c r="A5675" s="431"/>
    </row>
    <row r="5676" spans="1:1" s="432" customFormat="1" ht="12.2" hidden="1" customHeight="1">
      <c r="A5676" s="431"/>
    </row>
    <row r="5677" spans="1:1" s="432" customFormat="1" ht="12.2" hidden="1" customHeight="1">
      <c r="A5677" s="431"/>
    </row>
    <row r="5678" spans="1:1" s="432" customFormat="1" ht="12.2" hidden="1" customHeight="1">
      <c r="A5678" s="431"/>
    </row>
    <row r="5679" spans="1:1" s="432" customFormat="1" ht="12.2" hidden="1" customHeight="1">
      <c r="A5679" s="431"/>
    </row>
    <row r="5680" spans="1:1" s="432" customFormat="1" ht="12.2" hidden="1" customHeight="1">
      <c r="A5680" s="431"/>
    </row>
    <row r="5681" spans="1:1" s="432" customFormat="1" ht="12.2" hidden="1" customHeight="1">
      <c r="A5681" s="431"/>
    </row>
    <row r="5682" spans="1:1" s="432" customFormat="1" ht="12.2" hidden="1" customHeight="1">
      <c r="A5682" s="431"/>
    </row>
    <row r="5683" spans="1:1" s="432" customFormat="1" ht="12.2" hidden="1" customHeight="1">
      <c r="A5683" s="431"/>
    </row>
    <row r="5684" spans="1:1" s="432" customFormat="1" ht="12.2" hidden="1" customHeight="1">
      <c r="A5684" s="431"/>
    </row>
    <row r="5685" spans="1:1" s="432" customFormat="1" ht="12.2" hidden="1" customHeight="1">
      <c r="A5685" s="431"/>
    </row>
    <row r="5686" spans="1:1" s="432" customFormat="1" ht="12.2" hidden="1" customHeight="1">
      <c r="A5686" s="431"/>
    </row>
    <row r="5687" spans="1:1" s="432" customFormat="1" ht="12.2" hidden="1" customHeight="1">
      <c r="A5687" s="431"/>
    </row>
    <row r="5688" spans="1:1" s="432" customFormat="1" ht="12.2" hidden="1" customHeight="1">
      <c r="A5688" s="431"/>
    </row>
    <row r="5689" spans="1:1" s="432" customFormat="1" ht="12.2" hidden="1" customHeight="1">
      <c r="A5689" s="431"/>
    </row>
    <row r="5690" spans="1:1" s="432" customFormat="1" ht="12.2" hidden="1" customHeight="1">
      <c r="A5690" s="431"/>
    </row>
    <row r="5691" spans="1:1" s="432" customFormat="1" ht="12.2" hidden="1" customHeight="1">
      <c r="A5691" s="431"/>
    </row>
    <row r="5692" spans="1:1" s="432" customFormat="1" ht="12.2" hidden="1" customHeight="1">
      <c r="A5692" s="431"/>
    </row>
    <row r="5693" spans="1:1" s="432" customFormat="1" ht="12.2" hidden="1" customHeight="1">
      <c r="A5693" s="431"/>
    </row>
    <row r="5694" spans="1:1" s="432" customFormat="1" ht="12.2" hidden="1" customHeight="1">
      <c r="A5694" s="431"/>
    </row>
    <row r="5695" spans="1:1" s="432" customFormat="1" ht="12.2" hidden="1" customHeight="1">
      <c r="A5695" s="431"/>
    </row>
    <row r="5696" spans="1:1" s="432" customFormat="1" ht="12.2" hidden="1" customHeight="1">
      <c r="A5696" s="431"/>
    </row>
    <row r="5697" spans="1:1" s="432" customFormat="1" ht="12.2" hidden="1" customHeight="1">
      <c r="A5697" s="431"/>
    </row>
    <row r="5698" spans="1:1" s="432" customFormat="1" ht="12.2" hidden="1" customHeight="1">
      <c r="A5698" s="431"/>
    </row>
    <row r="5699" spans="1:1" s="432" customFormat="1" ht="12.2" hidden="1" customHeight="1">
      <c r="A5699" s="431"/>
    </row>
    <row r="5700" spans="1:1" s="432" customFormat="1" ht="12.2" hidden="1" customHeight="1">
      <c r="A5700" s="431"/>
    </row>
    <row r="5701" spans="1:1" s="432" customFormat="1" ht="12.2" hidden="1" customHeight="1">
      <c r="A5701" s="431"/>
    </row>
    <row r="5702" spans="1:1" s="432" customFormat="1" ht="12.2" hidden="1" customHeight="1">
      <c r="A5702" s="431"/>
    </row>
    <row r="5703" spans="1:1" s="432" customFormat="1" ht="12.2" hidden="1" customHeight="1">
      <c r="A5703" s="431"/>
    </row>
    <row r="5704" spans="1:1" s="432" customFormat="1" ht="12.2" hidden="1" customHeight="1">
      <c r="A5704" s="431"/>
    </row>
    <row r="5705" spans="1:1" s="432" customFormat="1" ht="12.2" hidden="1" customHeight="1">
      <c r="A5705" s="431"/>
    </row>
    <row r="5706" spans="1:1" s="432" customFormat="1" ht="12.2" hidden="1" customHeight="1">
      <c r="A5706" s="431"/>
    </row>
    <row r="5707" spans="1:1" s="432" customFormat="1" ht="12.2" hidden="1" customHeight="1">
      <c r="A5707" s="431"/>
    </row>
    <row r="5708" spans="1:1" s="432" customFormat="1" ht="12.2" hidden="1" customHeight="1">
      <c r="A5708" s="431"/>
    </row>
    <row r="5709" spans="1:1" s="432" customFormat="1" ht="12.2" hidden="1" customHeight="1">
      <c r="A5709" s="431"/>
    </row>
    <row r="5710" spans="1:1" s="432" customFormat="1" ht="12.2" hidden="1" customHeight="1">
      <c r="A5710" s="431"/>
    </row>
    <row r="5711" spans="1:1" s="432" customFormat="1" ht="12.2" hidden="1" customHeight="1">
      <c r="A5711" s="431"/>
    </row>
    <row r="5712" spans="1:1" s="432" customFormat="1" ht="12.2" hidden="1" customHeight="1">
      <c r="A5712" s="431"/>
    </row>
    <row r="5713" spans="1:1" s="432" customFormat="1" ht="12.2" hidden="1" customHeight="1">
      <c r="A5713" s="431"/>
    </row>
    <row r="5714" spans="1:1" s="432" customFormat="1" ht="12.2" hidden="1" customHeight="1">
      <c r="A5714" s="431"/>
    </row>
    <row r="5715" spans="1:1" s="432" customFormat="1" ht="12.2" hidden="1" customHeight="1">
      <c r="A5715" s="431"/>
    </row>
    <row r="5716" spans="1:1" s="432" customFormat="1" ht="12.2" hidden="1" customHeight="1">
      <c r="A5716" s="431"/>
    </row>
    <row r="5717" spans="1:1" s="432" customFormat="1" ht="12.2" hidden="1" customHeight="1">
      <c r="A5717" s="431"/>
    </row>
    <row r="5718" spans="1:1" s="432" customFormat="1" ht="12.2" hidden="1" customHeight="1">
      <c r="A5718" s="431"/>
    </row>
    <row r="5719" spans="1:1" s="432" customFormat="1" ht="12.2" hidden="1" customHeight="1">
      <c r="A5719" s="431"/>
    </row>
    <row r="5720" spans="1:1" s="432" customFormat="1" ht="12.2" hidden="1" customHeight="1">
      <c r="A5720" s="431"/>
    </row>
    <row r="5721" spans="1:1" s="432" customFormat="1" ht="12.2" hidden="1" customHeight="1">
      <c r="A5721" s="431"/>
    </row>
    <row r="5722" spans="1:1" s="432" customFormat="1" ht="12.2" hidden="1" customHeight="1">
      <c r="A5722" s="431"/>
    </row>
    <row r="5723" spans="1:1" s="432" customFormat="1" ht="12.2" hidden="1" customHeight="1">
      <c r="A5723" s="431"/>
    </row>
    <row r="5724" spans="1:1" s="432" customFormat="1" ht="12.2" hidden="1" customHeight="1">
      <c r="A5724" s="431"/>
    </row>
    <row r="5725" spans="1:1" s="432" customFormat="1" ht="12.2" hidden="1" customHeight="1">
      <c r="A5725" s="431"/>
    </row>
    <row r="5726" spans="1:1" s="432" customFormat="1" ht="12.2" hidden="1" customHeight="1">
      <c r="A5726" s="431"/>
    </row>
    <row r="5727" spans="1:1" s="432" customFormat="1" ht="12.2" hidden="1" customHeight="1">
      <c r="A5727" s="431"/>
    </row>
    <row r="5728" spans="1:1" s="432" customFormat="1" ht="12.2" hidden="1" customHeight="1">
      <c r="A5728" s="431"/>
    </row>
    <row r="5729" spans="1:1" s="432" customFormat="1" ht="12.2" hidden="1" customHeight="1">
      <c r="A5729" s="431"/>
    </row>
    <row r="5730" spans="1:1" s="432" customFormat="1" ht="12.2" hidden="1" customHeight="1">
      <c r="A5730" s="431"/>
    </row>
    <row r="5731" spans="1:1" s="432" customFormat="1" ht="12.2" hidden="1" customHeight="1">
      <c r="A5731" s="431"/>
    </row>
    <row r="5732" spans="1:1" s="432" customFormat="1" ht="12.2" hidden="1" customHeight="1">
      <c r="A5732" s="431"/>
    </row>
    <row r="5733" spans="1:1" s="432" customFormat="1" ht="12.2" hidden="1" customHeight="1">
      <c r="A5733" s="431"/>
    </row>
    <row r="5734" spans="1:1" s="432" customFormat="1" ht="12.2" hidden="1" customHeight="1">
      <c r="A5734" s="431"/>
    </row>
    <row r="5735" spans="1:1" s="432" customFormat="1" ht="12.2" hidden="1" customHeight="1">
      <c r="A5735" s="431"/>
    </row>
    <row r="5736" spans="1:1" s="432" customFormat="1" ht="12.2" hidden="1" customHeight="1">
      <c r="A5736" s="431"/>
    </row>
    <row r="5737" spans="1:1" s="432" customFormat="1" ht="12.2" hidden="1" customHeight="1">
      <c r="A5737" s="431"/>
    </row>
    <row r="5738" spans="1:1" s="432" customFormat="1" ht="12.2" hidden="1" customHeight="1">
      <c r="A5738" s="431"/>
    </row>
    <row r="5739" spans="1:1" s="432" customFormat="1" ht="12.2" hidden="1" customHeight="1">
      <c r="A5739" s="431"/>
    </row>
    <row r="5740" spans="1:1" s="432" customFormat="1" ht="12.2" hidden="1" customHeight="1">
      <c r="A5740" s="431"/>
    </row>
    <row r="5741" spans="1:1" s="432" customFormat="1" ht="12.2" hidden="1" customHeight="1">
      <c r="A5741" s="431"/>
    </row>
    <row r="5742" spans="1:1" s="432" customFormat="1" ht="12.2" hidden="1" customHeight="1">
      <c r="A5742" s="431"/>
    </row>
    <row r="5743" spans="1:1" s="432" customFormat="1" ht="12.2" hidden="1" customHeight="1">
      <c r="A5743" s="431"/>
    </row>
    <row r="5744" spans="1:1" s="432" customFormat="1" ht="12.2" hidden="1" customHeight="1">
      <c r="A5744" s="431"/>
    </row>
    <row r="5745" spans="1:1" s="432" customFormat="1" ht="12.2" hidden="1" customHeight="1">
      <c r="A5745" s="431"/>
    </row>
    <row r="5746" spans="1:1" s="432" customFormat="1" ht="12.2" hidden="1" customHeight="1">
      <c r="A5746" s="431"/>
    </row>
    <row r="5747" spans="1:1" s="432" customFormat="1" ht="12.2" hidden="1" customHeight="1">
      <c r="A5747" s="431"/>
    </row>
    <row r="5748" spans="1:1" s="432" customFormat="1" ht="12.2" hidden="1" customHeight="1">
      <c r="A5748" s="431"/>
    </row>
    <row r="5749" spans="1:1" s="432" customFormat="1" ht="12.2" hidden="1" customHeight="1">
      <c r="A5749" s="431"/>
    </row>
    <row r="5750" spans="1:1" s="432" customFormat="1" ht="12.2" hidden="1" customHeight="1">
      <c r="A5750" s="431"/>
    </row>
    <row r="5751" spans="1:1" s="432" customFormat="1" ht="12.2" hidden="1" customHeight="1">
      <c r="A5751" s="431"/>
    </row>
    <row r="5752" spans="1:1" s="432" customFormat="1" ht="12.2" hidden="1" customHeight="1">
      <c r="A5752" s="431"/>
    </row>
    <row r="5753" spans="1:1" s="432" customFormat="1" ht="12.2" hidden="1" customHeight="1">
      <c r="A5753" s="431"/>
    </row>
    <row r="5754" spans="1:1" s="432" customFormat="1" ht="12.2" hidden="1" customHeight="1">
      <c r="A5754" s="431"/>
    </row>
    <row r="5755" spans="1:1" s="432" customFormat="1" ht="12.2" hidden="1" customHeight="1">
      <c r="A5755" s="431"/>
    </row>
    <row r="5756" spans="1:1" s="432" customFormat="1" ht="12.2" hidden="1" customHeight="1">
      <c r="A5756" s="431"/>
    </row>
    <row r="5757" spans="1:1" s="432" customFormat="1" ht="12.2" hidden="1" customHeight="1">
      <c r="A5757" s="431"/>
    </row>
    <row r="5758" spans="1:1" s="432" customFormat="1" ht="12.2" hidden="1" customHeight="1">
      <c r="A5758" s="431"/>
    </row>
    <row r="5759" spans="1:1" s="432" customFormat="1" ht="12.2" hidden="1" customHeight="1">
      <c r="A5759" s="431"/>
    </row>
    <row r="5760" spans="1:1" s="432" customFormat="1" ht="12.2" hidden="1" customHeight="1">
      <c r="A5760" s="431"/>
    </row>
    <row r="5761" spans="1:1" s="432" customFormat="1" ht="12.2" hidden="1" customHeight="1">
      <c r="A5761" s="431"/>
    </row>
    <row r="5762" spans="1:1" s="432" customFormat="1" ht="12.2" hidden="1" customHeight="1">
      <c r="A5762" s="431"/>
    </row>
    <row r="5763" spans="1:1" s="432" customFormat="1" ht="12.2" hidden="1" customHeight="1">
      <c r="A5763" s="431"/>
    </row>
    <row r="5764" spans="1:1" s="432" customFormat="1" ht="12.2" hidden="1" customHeight="1">
      <c r="A5764" s="431"/>
    </row>
    <row r="5765" spans="1:1" s="432" customFormat="1" ht="12.2" hidden="1" customHeight="1">
      <c r="A5765" s="431"/>
    </row>
    <row r="5766" spans="1:1" s="432" customFormat="1" ht="12.2" hidden="1" customHeight="1">
      <c r="A5766" s="431"/>
    </row>
    <row r="5767" spans="1:1" s="432" customFormat="1" ht="12.2" hidden="1" customHeight="1">
      <c r="A5767" s="431"/>
    </row>
    <row r="5768" spans="1:1" s="432" customFormat="1" ht="12.2" hidden="1" customHeight="1">
      <c r="A5768" s="431"/>
    </row>
    <row r="5769" spans="1:1" s="432" customFormat="1" ht="12.2" hidden="1" customHeight="1">
      <c r="A5769" s="431"/>
    </row>
    <row r="5770" spans="1:1" s="432" customFormat="1" ht="12.2" hidden="1" customHeight="1">
      <c r="A5770" s="431"/>
    </row>
    <row r="5771" spans="1:1" s="432" customFormat="1" ht="12.2" hidden="1" customHeight="1">
      <c r="A5771" s="431"/>
    </row>
    <row r="5772" spans="1:1" s="432" customFormat="1" ht="12.2" hidden="1" customHeight="1">
      <c r="A5772" s="431"/>
    </row>
    <row r="5773" spans="1:1" s="432" customFormat="1" ht="12.2" hidden="1" customHeight="1">
      <c r="A5773" s="431"/>
    </row>
    <row r="5774" spans="1:1" s="432" customFormat="1" ht="12.2" hidden="1" customHeight="1">
      <c r="A5774" s="431"/>
    </row>
    <row r="5775" spans="1:1" s="432" customFormat="1" ht="12.2" hidden="1" customHeight="1">
      <c r="A5775" s="431"/>
    </row>
    <row r="5776" spans="1:1" s="432" customFormat="1" ht="12.2" hidden="1" customHeight="1">
      <c r="A5776" s="431"/>
    </row>
    <row r="5777" spans="1:1" s="432" customFormat="1" ht="12.2" hidden="1" customHeight="1">
      <c r="A5777" s="431"/>
    </row>
    <row r="5778" spans="1:1" s="432" customFormat="1" ht="12.2" hidden="1" customHeight="1">
      <c r="A5778" s="431"/>
    </row>
    <row r="5779" spans="1:1" s="432" customFormat="1" ht="12.2" hidden="1" customHeight="1">
      <c r="A5779" s="431"/>
    </row>
    <row r="5780" spans="1:1" s="432" customFormat="1" ht="12.2" hidden="1" customHeight="1">
      <c r="A5780" s="431"/>
    </row>
    <row r="5781" spans="1:1" s="432" customFormat="1" ht="12.2" hidden="1" customHeight="1">
      <c r="A5781" s="431"/>
    </row>
    <row r="5782" spans="1:1" s="432" customFormat="1" ht="12.2" hidden="1" customHeight="1">
      <c r="A5782" s="431"/>
    </row>
    <row r="5783" spans="1:1" s="432" customFormat="1" ht="12.2" hidden="1" customHeight="1">
      <c r="A5783" s="431"/>
    </row>
    <row r="5784" spans="1:1" s="432" customFormat="1" ht="12.2" hidden="1" customHeight="1">
      <c r="A5784" s="431"/>
    </row>
    <row r="5785" spans="1:1" s="432" customFormat="1" ht="12.2" hidden="1" customHeight="1">
      <c r="A5785" s="431"/>
    </row>
    <row r="5786" spans="1:1" s="432" customFormat="1" ht="12.2" hidden="1" customHeight="1">
      <c r="A5786" s="431"/>
    </row>
    <row r="5787" spans="1:1" s="432" customFormat="1" ht="12.2" hidden="1" customHeight="1">
      <c r="A5787" s="431"/>
    </row>
    <row r="5788" spans="1:1" s="432" customFormat="1" ht="12.2" hidden="1" customHeight="1">
      <c r="A5788" s="431"/>
    </row>
    <row r="5789" spans="1:1" s="432" customFormat="1" ht="12.2" hidden="1" customHeight="1">
      <c r="A5789" s="431"/>
    </row>
    <row r="5790" spans="1:1" s="432" customFormat="1" ht="12.2" hidden="1" customHeight="1">
      <c r="A5790" s="431"/>
    </row>
    <row r="5791" spans="1:1" s="432" customFormat="1" ht="12.2" hidden="1" customHeight="1">
      <c r="A5791" s="431"/>
    </row>
    <row r="5792" spans="1:1" s="432" customFormat="1" ht="12.2" hidden="1" customHeight="1">
      <c r="A5792" s="431"/>
    </row>
    <row r="5793" spans="1:1" s="432" customFormat="1" ht="12.2" hidden="1" customHeight="1">
      <c r="A5793" s="431"/>
    </row>
    <row r="5794" spans="1:1" s="432" customFormat="1" ht="12.2" hidden="1" customHeight="1">
      <c r="A5794" s="431"/>
    </row>
    <row r="5795" spans="1:1" s="432" customFormat="1" ht="12.2" hidden="1" customHeight="1">
      <c r="A5795" s="431"/>
    </row>
    <row r="5796" spans="1:1" s="432" customFormat="1" ht="12.2" hidden="1" customHeight="1">
      <c r="A5796" s="431"/>
    </row>
    <row r="5797" spans="1:1" s="432" customFormat="1" ht="12.2" hidden="1" customHeight="1">
      <c r="A5797" s="431"/>
    </row>
    <row r="5798" spans="1:1" s="432" customFormat="1" ht="12.2" hidden="1" customHeight="1">
      <c r="A5798" s="431"/>
    </row>
    <row r="5799" spans="1:1" s="432" customFormat="1" ht="12.2" hidden="1" customHeight="1">
      <c r="A5799" s="431"/>
    </row>
    <row r="5800" spans="1:1" s="432" customFormat="1" ht="12.2" hidden="1" customHeight="1">
      <c r="A5800" s="431"/>
    </row>
    <row r="5801" spans="1:1" s="432" customFormat="1" ht="12.2" hidden="1" customHeight="1">
      <c r="A5801" s="431"/>
    </row>
    <row r="5802" spans="1:1" s="432" customFormat="1" ht="12.2" hidden="1" customHeight="1">
      <c r="A5802" s="431"/>
    </row>
    <row r="5803" spans="1:1" s="432" customFormat="1" ht="12.2" hidden="1" customHeight="1">
      <c r="A5803" s="431"/>
    </row>
    <row r="5804" spans="1:1" s="432" customFormat="1" ht="12.2" hidden="1" customHeight="1">
      <c r="A5804" s="431"/>
    </row>
    <row r="5805" spans="1:1" s="432" customFormat="1" ht="12.2" hidden="1" customHeight="1">
      <c r="A5805" s="431"/>
    </row>
    <row r="5806" spans="1:1" s="432" customFormat="1" ht="12.2" hidden="1" customHeight="1">
      <c r="A5806" s="431"/>
    </row>
    <row r="5807" spans="1:1" s="432" customFormat="1" ht="12.2" hidden="1" customHeight="1">
      <c r="A5807" s="431"/>
    </row>
    <row r="5808" spans="1:1" s="432" customFormat="1" ht="12.2" hidden="1" customHeight="1">
      <c r="A5808" s="431"/>
    </row>
    <row r="5809" spans="1:1" s="432" customFormat="1" ht="12.2" hidden="1" customHeight="1">
      <c r="A5809" s="431"/>
    </row>
    <row r="5810" spans="1:1" s="432" customFormat="1" ht="12.2" hidden="1" customHeight="1">
      <c r="A5810" s="431"/>
    </row>
    <row r="5811" spans="1:1" s="432" customFormat="1" ht="12.2" hidden="1" customHeight="1">
      <c r="A5811" s="431"/>
    </row>
    <row r="5812" spans="1:1" s="432" customFormat="1" ht="12.2" hidden="1" customHeight="1">
      <c r="A5812" s="431"/>
    </row>
    <row r="5813" spans="1:1" s="432" customFormat="1" ht="12.2" hidden="1" customHeight="1">
      <c r="A5813" s="431"/>
    </row>
    <row r="5814" spans="1:1" s="432" customFormat="1" ht="12.2" hidden="1" customHeight="1">
      <c r="A5814" s="431"/>
    </row>
    <row r="5815" spans="1:1" s="432" customFormat="1" ht="12.2" hidden="1" customHeight="1">
      <c r="A5815" s="431"/>
    </row>
    <row r="5816" spans="1:1" s="432" customFormat="1" ht="12.2" hidden="1" customHeight="1">
      <c r="A5816" s="431"/>
    </row>
    <row r="5817" spans="1:1" s="432" customFormat="1" ht="12.2" hidden="1" customHeight="1">
      <c r="A5817" s="431"/>
    </row>
    <row r="5818" spans="1:1" s="432" customFormat="1" ht="12.2" hidden="1" customHeight="1">
      <c r="A5818" s="431"/>
    </row>
    <row r="5819" spans="1:1" s="432" customFormat="1" ht="12.2" hidden="1" customHeight="1">
      <c r="A5819" s="431"/>
    </row>
    <row r="5820" spans="1:1" s="432" customFormat="1" ht="12.2" hidden="1" customHeight="1">
      <c r="A5820" s="431"/>
    </row>
    <row r="5821" spans="1:1" s="432" customFormat="1" ht="12.2" hidden="1" customHeight="1">
      <c r="A5821" s="431"/>
    </row>
    <row r="5822" spans="1:1" s="432" customFormat="1" ht="12.2" hidden="1" customHeight="1">
      <c r="A5822" s="431"/>
    </row>
    <row r="5823" spans="1:1" s="432" customFormat="1" ht="12.2" hidden="1" customHeight="1">
      <c r="A5823" s="431"/>
    </row>
    <row r="5824" spans="1:1" s="432" customFormat="1" ht="12.2" hidden="1" customHeight="1">
      <c r="A5824" s="431"/>
    </row>
    <row r="5825" spans="1:1" s="432" customFormat="1" ht="12.2" hidden="1" customHeight="1">
      <c r="A5825" s="431"/>
    </row>
    <row r="5826" spans="1:1" s="432" customFormat="1" ht="12.2" hidden="1" customHeight="1">
      <c r="A5826" s="431"/>
    </row>
    <row r="5827" spans="1:1" s="432" customFormat="1" ht="12.2" hidden="1" customHeight="1">
      <c r="A5827" s="431"/>
    </row>
    <row r="5828" spans="1:1" s="432" customFormat="1" ht="12.2" hidden="1" customHeight="1">
      <c r="A5828" s="431"/>
    </row>
    <row r="5829" spans="1:1" s="432" customFormat="1" ht="12.2" hidden="1" customHeight="1">
      <c r="A5829" s="431"/>
    </row>
    <row r="5830" spans="1:1" s="432" customFormat="1" ht="12.2" hidden="1" customHeight="1">
      <c r="A5830" s="431"/>
    </row>
    <row r="5831" spans="1:1" s="432" customFormat="1" ht="12.2" hidden="1" customHeight="1">
      <c r="A5831" s="431"/>
    </row>
    <row r="5832" spans="1:1" s="432" customFormat="1" ht="12.2" hidden="1" customHeight="1">
      <c r="A5832" s="431"/>
    </row>
    <row r="5833" spans="1:1" s="432" customFormat="1" ht="12.2" hidden="1" customHeight="1">
      <c r="A5833" s="431"/>
    </row>
    <row r="5834" spans="1:1" s="432" customFormat="1" ht="12.2" hidden="1" customHeight="1">
      <c r="A5834" s="431"/>
    </row>
    <row r="5835" spans="1:1" s="432" customFormat="1" ht="12.2" hidden="1" customHeight="1">
      <c r="A5835" s="431"/>
    </row>
    <row r="5836" spans="1:1" s="432" customFormat="1" ht="12.2" hidden="1" customHeight="1">
      <c r="A5836" s="431"/>
    </row>
    <row r="5837" spans="1:1" s="432" customFormat="1" ht="12.2" hidden="1" customHeight="1">
      <c r="A5837" s="431"/>
    </row>
    <row r="5838" spans="1:1" s="432" customFormat="1" ht="12.2" hidden="1" customHeight="1">
      <c r="A5838" s="431"/>
    </row>
    <row r="5839" spans="1:1" s="432" customFormat="1" ht="12.2" hidden="1" customHeight="1">
      <c r="A5839" s="431"/>
    </row>
    <row r="5840" spans="1:1" s="432" customFormat="1" ht="12.2" hidden="1" customHeight="1">
      <c r="A5840" s="431"/>
    </row>
    <row r="5841" spans="1:1" s="432" customFormat="1" ht="12.2" hidden="1" customHeight="1">
      <c r="A5841" s="431"/>
    </row>
    <row r="5842" spans="1:1" s="432" customFormat="1" ht="12.2" hidden="1" customHeight="1">
      <c r="A5842" s="431"/>
    </row>
    <row r="5843" spans="1:1" s="432" customFormat="1" ht="12.2" hidden="1" customHeight="1">
      <c r="A5843" s="431"/>
    </row>
    <row r="5844" spans="1:1" s="432" customFormat="1" ht="12.2" hidden="1" customHeight="1">
      <c r="A5844" s="431"/>
    </row>
    <row r="5845" spans="1:1" s="432" customFormat="1" ht="12.2" hidden="1" customHeight="1">
      <c r="A5845" s="431"/>
    </row>
    <row r="5846" spans="1:1" s="432" customFormat="1" ht="12.2" hidden="1" customHeight="1">
      <c r="A5846" s="431"/>
    </row>
    <row r="5847" spans="1:1" s="432" customFormat="1" ht="12.2" hidden="1" customHeight="1">
      <c r="A5847" s="431"/>
    </row>
    <row r="5848" spans="1:1" s="432" customFormat="1" ht="12.2" hidden="1" customHeight="1">
      <c r="A5848" s="431"/>
    </row>
    <row r="5849" spans="1:1" s="432" customFormat="1" ht="12.2" hidden="1" customHeight="1">
      <c r="A5849" s="431"/>
    </row>
    <row r="5850" spans="1:1" s="432" customFormat="1" ht="12.2" hidden="1" customHeight="1">
      <c r="A5850" s="431"/>
    </row>
    <row r="5851" spans="1:1" s="432" customFormat="1" ht="12.2" hidden="1" customHeight="1">
      <c r="A5851" s="431"/>
    </row>
    <row r="5852" spans="1:1" s="432" customFormat="1" ht="12.2" hidden="1" customHeight="1">
      <c r="A5852" s="431"/>
    </row>
    <row r="5853" spans="1:1" s="432" customFormat="1" ht="12.2" hidden="1" customHeight="1">
      <c r="A5853" s="431"/>
    </row>
    <row r="5854" spans="1:1" s="432" customFormat="1" ht="12.2" hidden="1" customHeight="1">
      <c r="A5854" s="431"/>
    </row>
    <row r="5855" spans="1:1" s="432" customFormat="1" ht="12.2" hidden="1" customHeight="1">
      <c r="A5855" s="431"/>
    </row>
    <row r="5856" spans="1:1" s="432" customFormat="1" ht="12.2" hidden="1" customHeight="1">
      <c r="A5856" s="431"/>
    </row>
    <row r="5857" spans="1:1" s="432" customFormat="1" ht="12.2" hidden="1" customHeight="1">
      <c r="A5857" s="431"/>
    </row>
    <row r="5858" spans="1:1" s="432" customFormat="1" ht="12.2" hidden="1" customHeight="1">
      <c r="A5858" s="431"/>
    </row>
    <row r="5859" spans="1:1" s="432" customFormat="1" ht="12.2" hidden="1" customHeight="1">
      <c r="A5859" s="431"/>
    </row>
    <row r="5860" spans="1:1" s="432" customFormat="1" ht="12.2" hidden="1" customHeight="1">
      <c r="A5860" s="431"/>
    </row>
    <row r="5861" spans="1:1" s="432" customFormat="1" ht="12.2" hidden="1" customHeight="1">
      <c r="A5861" s="431"/>
    </row>
    <row r="5862" spans="1:1" s="432" customFormat="1" ht="12.2" hidden="1" customHeight="1">
      <c r="A5862" s="431"/>
    </row>
    <row r="5863" spans="1:1" s="432" customFormat="1" ht="12.2" hidden="1" customHeight="1">
      <c r="A5863" s="431"/>
    </row>
    <row r="5864" spans="1:1" s="432" customFormat="1" ht="12.2" hidden="1" customHeight="1">
      <c r="A5864" s="431"/>
    </row>
    <row r="5865" spans="1:1" s="432" customFormat="1" ht="12.2" hidden="1" customHeight="1">
      <c r="A5865" s="431"/>
    </row>
    <row r="5866" spans="1:1" s="432" customFormat="1" ht="12.2" hidden="1" customHeight="1">
      <c r="A5866" s="431"/>
    </row>
    <row r="5867" spans="1:1" s="432" customFormat="1" ht="12.2" hidden="1" customHeight="1">
      <c r="A5867" s="431"/>
    </row>
    <row r="5868" spans="1:1" s="432" customFormat="1" ht="12.2" hidden="1" customHeight="1">
      <c r="A5868" s="431"/>
    </row>
    <row r="5869" spans="1:1" s="432" customFormat="1" ht="12.2" hidden="1" customHeight="1">
      <c r="A5869" s="431"/>
    </row>
    <row r="5870" spans="1:1" s="432" customFormat="1" ht="12.2" hidden="1" customHeight="1">
      <c r="A5870" s="431"/>
    </row>
    <row r="5871" spans="1:1" s="432" customFormat="1" ht="12.2" hidden="1" customHeight="1">
      <c r="A5871" s="431"/>
    </row>
    <row r="5872" spans="1:1" s="432" customFormat="1" ht="12.2" hidden="1" customHeight="1">
      <c r="A5872" s="431"/>
    </row>
    <row r="5873" spans="1:1" s="432" customFormat="1" ht="12.2" hidden="1" customHeight="1">
      <c r="A5873" s="431"/>
    </row>
    <row r="5874" spans="1:1" s="432" customFormat="1" ht="12.2" hidden="1" customHeight="1">
      <c r="A5874" s="431"/>
    </row>
    <row r="5875" spans="1:1" s="432" customFormat="1" ht="12.2" hidden="1" customHeight="1">
      <c r="A5875" s="431"/>
    </row>
    <row r="5876" spans="1:1" s="432" customFormat="1" ht="12.2" hidden="1" customHeight="1">
      <c r="A5876" s="431"/>
    </row>
    <row r="5877" spans="1:1" s="432" customFormat="1" ht="12.2" hidden="1" customHeight="1">
      <c r="A5877" s="431"/>
    </row>
    <row r="5878" spans="1:1" s="432" customFormat="1" ht="12.2" hidden="1" customHeight="1">
      <c r="A5878" s="431"/>
    </row>
    <row r="5879" spans="1:1" s="432" customFormat="1" ht="12.2" hidden="1" customHeight="1">
      <c r="A5879" s="431"/>
    </row>
    <row r="5880" spans="1:1" s="432" customFormat="1" ht="12.2" hidden="1" customHeight="1">
      <c r="A5880" s="431"/>
    </row>
    <row r="5881" spans="1:1" s="432" customFormat="1" ht="12.2" hidden="1" customHeight="1">
      <c r="A5881" s="431"/>
    </row>
    <row r="5882" spans="1:1" s="432" customFormat="1" ht="12.2" hidden="1" customHeight="1">
      <c r="A5882" s="431"/>
    </row>
    <row r="5883" spans="1:1" s="432" customFormat="1" ht="12.2" hidden="1" customHeight="1">
      <c r="A5883" s="431"/>
    </row>
    <row r="5884" spans="1:1" s="432" customFormat="1" ht="12.2" hidden="1" customHeight="1">
      <c r="A5884" s="431"/>
    </row>
    <row r="5885" spans="1:1" s="432" customFormat="1" ht="12.2" hidden="1" customHeight="1">
      <c r="A5885" s="431"/>
    </row>
    <row r="5886" spans="1:1" s="432" customFormat="1" ht="12.2" hidden="1" customHeight="1">
      <c r="A5886" s="431"/>
    </row>
    <row r="5887" spans="1:1" s="432" customFormat="1" ht="12.2" hidden="1" customHeight="1">
      <c r="A5887" s="431"/>
    </row>
    <row r="5888" spans="1:1" s="432" customFormat="1" ht="12.2" hidden="1" customHeight="1">
      <c r="A5888" s="431"/>
    </row>
    <row r="5889" spans="1:1" s="432" customFormat="1" ht="12.2" hidden="1" customHeight="1">
      <c r="A5889" s="431"/>
    </row>
    <row r="5890" spans="1:1" s="432" customFormat="1" ht="12.2" hidden="1" customHeight="1">
      <c r="A5890" s="431"/>
    </row>
    <row r="5891" spans="1:1" s="432" customFormat="1" ht="12.2" hidden="1" customHeight="1">
      <c r="A5891" s="431"/>
    </row>
    <row r="5892" spans="1:1" s="432" customFormat="1" ht="12.2" hidden="1" customHeight="1">
      <c r="A5892" s="431"/>
    </row>
    <row r="5893" spans="1:1" s="432" customFormat="1" ht="12.2" hidden="1" customHeight="1">
      <c r="A5893" s="431"/>
    </row>
    <row r="5894" spans="1:1" s="432" customFormat="1" ht="12.2" hidden="1" customHeight="1">
      <c r="A5894" s="431"/>
    </row>
    <row r="5895" spans="1:1" s="432" customFormat="1" ht="12.2" hidden="1" customHeight="1">
      <c r="A5895" s="431"/>
    </row>
    <row r="5896" spans="1:1" s="432" customFormat="1" ht="12.2" hidden="1" customHeight="1">
      <c r="A5896" s="431"/>
    </row>
    <row r="5897" spans="1:1" s="432" customFormat="1" ht="12.2" hidden="1" customHeight="1">
      <c r="A5897" s="431"/>
    </row>
    <row r="5898" spans="1:1" s="432" customFormat="1" ht="12.2" hidden="1" customHeight="1">
      <c r="A5898" s="431"/>
    </row>
    <row r="5899" spans="1:1" s="432" customFormat="1" ht="12.2" hidden="1" customHeight="1">
      <c r="A5899" s="431"/>
    </row>
    <row r="5900" spans="1:1" s="432" customFormat="1" ht="12.2" hidden="1" customHeight="1">
      <c r="A5900" s="431"/>
    </row>
    <row r="5901" spans="1:1" s="432" customFormat="1" ht="12.2" hidden="1" customHeight="1">
      <c r="A5901" s="431"/>
    </row>
    <row r="5902" spans="1:1" s="432" customFormat="1" ht="12.2" hidden="1" customHeight="1">
      <c r="A5902" s="431"/>
    </row>
    <row r="5903" spans="1:1" s="432" customFormat="1" ht="12.2" hidden="1" customHeight="1">
      <c r="A5903" s="431"/>
    </row>
    <row r="5904" spans="1:1" s="432" customFormat="1" ht="12.2" hidden="1" customHeight="1">
      <c r="A5904" s="431"/>
    </row>
    <row r="5905" spans="1:1" s="432" customFormat="1" ht="12.2" hidden="1" customHeight="1">
      <c r="A5905" s="431"/>
    </row>
    <row r="5906" spans="1:1" s="432" customFormat="1" ht="12.2" hidden="1" customHeight="1">
      <c r="A5906" s="431"/>
    </row>
    <row r="5907" spans="1:1" s="432" customFormat="1" ht="12.2" hidden="1" customHeight="1">
      <c r="A5907" s="431"/>
    </row>
    <row r="5908" spans="1:1" s="432" customFormat="1" ht="12.2" hidden="1" customHeight="1">
      <c r="A5908" s="431"/>
    </row>
    <row r="5909" spans="1:1" s="432" customFormat="1" ht="12.2" hidden="1" customHeight="1">
      <c r="A5909" s="431"/>
    </row>
    <row r="5910" spans="1:1" s="432" customFormat="1" ht="12.2" hidden="1" customHeight="1">
      <c r="A5910" s="431"/>
    </row>
    <row r="5911" spans="1:1" s="432" customFormat="1" ht="12.2" hidden="1" customHeight="1">
      <c r="A5911" s="431"/>
    </row>
    <row r="5912" spans="1:1" s="432" customFormat="1" ht="12.2" hidden="1" customHeight="1">
      <c r="A5912" s="431"/>
    </row>
    <row r="5913" spans="1:1" s="432" customFormat="1" ht="12.2" hidden="1" customHeight="1">
      <c r="A5913" s="431"/>
    </row>
    <row r="5914" spans="1:1" s="432" customFormat="1" ht="12.2" hidden="1" customHeight="1">
      <c r="A5914" s="431"/>
    </row>
    <row r="5915" spans="1:1" s="432" customFormat="1" ht="12.2" hidden="1" customHeight="1">
      <c r="A5915" s="431"/>
    </row>
    <row r="5916" spans="1:1" s="432" customFormat="1" ht="12.2" hidden="1" customHeight="1">
      <c r="A5916" s="431"/>
    </row>
    <row r="5917" spans="1:1" s="432" customFormat="1" ht="12.2" hidden="1" customHeight="1">
      <c r="A5917" s="431"/>
    </row>
    <row r="5918" spans="1:1" s="432" customFormat="1" ht="12.2" hidden="1" customHeight="1">
      <c r="A5918" s="431"/>
    </row>
    <row r="5919" spans="1:1" s="432" customFormat="1" ht="12.2" hidden="1" customHeight="1">
      <c r="A5919" s="431"/>
    </row>
    <row r="5920" spans="1:1" s="432" customFormat="1" ht="12.2" hidden="1" customHeight="1">
      <c r="A5920" s="431"/>
    </row>
    <row r="5921" spans="1:1" s="432" customFormat="1" ht="12.2" hidden="1" customHeight="1">
      <c r="A5921" s="431"/>
    </row>
    <row r="5922" spans="1:1" s="432" customFormat="1" ht="12.2" hidden="1" customHeight="1">
      <c r="A5922" s="431"/>
    </row>
    <row r="5923" spans="1:1" s="432" customFormat="1" ht="12.2" hidden="1" customHeight="1">
      <c r="A5923" s="431"/>
    </row>
    <row r="5924" spans="1:1" s="432" customFormat="1" ht="12.2" hidden="1" customHeight="1">
      <c r="A5924" s="431"/>
    </row>
    <row r="5925" spans="1:1" s="432" customFormat="1" ht="12.2" hidden="1" customHeight="1">
      <c r="A5925" s="431"/>
    </row>
    <row r="5926" spans="1:1" s="432" customFormat="1" ht="12.2" hidden="1" customHeight="1">
      <c r="A5926" s="431"/>
    </row>
    <row r="5927" spans="1:1" s="432" customFormat="1" ht="12.2" hidden="1" customHeight="1">
      <c r="A5927" s="431"/>
    </row>
    <row r="5928" spans="1:1" s="432" customFormat="1" ht="12.2" hidden="1" customHeight="1">
      <c r="A5928" s="431"/>
    </row>
    <row r="5929" spans="1:1" s="432" customFormat="1" ht="12.2" hidden="1" customHeight="1">
      <c r="A5929" s="431"/>
    </row>
    <row r="5930" spans="1:1" s="432" customFormat="1" ht="12.2" hidden="1" customHeight="1">
      <c r="A5930" s="431"/>
    </row>
    <row r="5931" spans="1:1" s="432" customFormat="1" ht="12.2" hidden="1" customHeight="1">
      <c r="A5931" s="431"/>
    </row>
    <row r="5932" spans="1:1" s="432" customFormat="1" ht="12.2" hidden="1" customHeight="1">
      <c r="A5932" s="431"/>
    </row>
    <row r="5933" spans="1:1" s="432" customFormat="1" ht="12.2" hidden="1" customHeight="1">
      <c r="A5933" s="431"/>
    </row>
    <row r="5934" spans="1:1" s="432" customFormat="1" ht="12.2" hidden="1" customHeight="1">
      <c r="A5934" s="431"/>
    </row>
    <row r="5935" spans="1:1" s="432" customFormat="1" ht="12.2" hidden="1" customHeight="1">
      <c r="A5935" s="431"/>
    </row>
    <row r="5936" spans="1:1" s="432" customFormat="1" ht="12.2" hidden="1" customHeight="1">
      <c r="A5936" s="431"/>
    </row>
    <row r="5937" spans="1:1" s="432" customFormat="1" ht="12.2" hidden="1" customHeight="1">
      <c r="A5937" s="431"/>
    </row>
    <row r="5938" spans="1:1" s="432" customFormat="1" ht="12.2" hidden="1" customHeight="1">
      <c r="A5938" s="431"/>
    </row>
    <row r="5939" spans="1:1" s="432" customFormat="1" ht="12.2" hidden="1" customHeight="1">
      <c r="A5939" s="431"/>
    </row>
    <row r="5940" spans="1:1" s="432" customFormat="1" ht="12.2" hidden="1" customHeight="1">
      <c r="A5940" s="431"/>
    </row>
    <row r="5941" spans="1:1" s="432" customFormat="1" ht="12.2" hidden="1" customHeight="1">
      <c r="A5941" s="431"/>
    </row>
    <row r="5942" spans="1:1" s="432" customFormat="1" ht="12.2" hidden="1" customHeight="1">
      <c r="A5942" s="431"/>
    </row>
    <row r="5943" spans="1:1" s="432" customFormat="1" ht="12.2" hidden="1" customHeight="1">
      <c r="A5943" s="431"/>
    </row>
    <row r="5944" spans="1:1" s="432" customFormat="1" ht="12.2" hidden="1" customHeight="1">
      <c r="A5944" s="431"/>
    </row>
    <row r="5945" spans="1:1" s="432" customFormat="1" ht="12.2" hidden="1" customHeight="1">
      <c r="A5945" s="431"/>
    </row>
    <row r="5946" spans="1:1" s="432" customFormat="1" ht="12.2" hidden="1" customHeight="1">
      <c r="A5946" s="431"/>
    </row>
    <row r="5947" spans="1:1" s="432" customFormat="1" ht="12.2" hidden="1" customHeight="1">
      <c r="A5947" s="431"/>
    </row>
    <row r="5948" spans="1:1" s="432" customFormat="1" ht="12.2" hidden="1" customHeight="1">
      <c r="A5948" s="431"/>
    </row>
    <row r="5949" spans="1:1" s="432" customFormat="1" ht="12.2" hidden="1" customHeight="1">
      <c r="A5949" s="431"/>
    </row>
    <row r="5950" spans="1:1" s="432" customFormat="1" ht="12.2" hidden="1" customHeight="1">
      <c r="A5950" s="431"/>
    </row>
    <row r="5951" spans="1:1" s="432" customFormat="1" ht="12.2" hidden="1" customHeight="1">
      <c r="A5951" s="431"/>
    </row>
    <row r="5952" spans="1:1" s="432" customFormat="1" ht="12.2" hidden="1" customHeight="1">
      <c r="A5952" s="431"/>
    </row>
    <row r="5953" spans="1:1" s="432" customFormat="1" ht="12.2" hidden="1" customHeight="1">
      <c r="A5953" s="431"/>
    </row>
    <row r="5954" spans="1:1" s="432" customFormat="1" ht="12.2" hidden="1" customHeight="1">
      <c r="A5954" s="431"/>
    </row>
    <row r="5955" spans="1:1" s="432" customFormat="1" ht="12.2" hidden="1" customHeight="1">
      <c r="A5955" s="431"/>
    </row>
    <row r="5956" spans="1:1" s="432" customFormat="1" ht="12.2" hidden="1" customHeight="1">
      <c r="A5956" s="431"/>
    </row>
    <row r="5957" spans="1:1" s="432" customFormat="1" ht="12.2" hidden="1" customHeight="1">
      <c r="A5957" s="431"/>
    </row>
    <row r="5958" spans="1:1" s="432" customFormat="1" ht="12.2" hidden="1" customHeight="1">
      <c r="A5958" s="431"/>
    </row>
    <row r="5959" spans="1:1" s="432" customFormat="1" ht="12.2" hidden="1" customHeight="1">
      <c r="A5959" s="431"/>
    </row>
    <row r="5960" spans="1:1" s="432" customFormat="1" ht="12.2" hidden="1" customHeight="1">
      <c r="A5960" s="431"/>
    </row>
    <row r="5961" spans="1:1" s="432" customFormat="1" ht="12.2" hidden="1" customHeight="1">
      <c r="A5961" s="431"/>
    </row>
    <row r="5962" spans="1:1" s="432" customFormat="1" ht="12.2" hidden="1" customHeight="1">
      <c r="A5962" s="431"/>
    </row>
    <row r="5963" spans="1:1" s="432" customFormat="1" ht="12.2" hidden="1" customHeight="1">
      <c r="A5963" s="431"/>
    </row>
    <row r="5964" spans="1:1" s="432" customFormat="1" ht="12.2" hidden="1" customHeight="1">
      <c r="A5964" s="431"/>
    </row>
    <row r="5965" spans="1:1" s="432" customFormat="1" ht="12.2" hidden="1" customHeight="1">
      <c r="A5965" s="431"/>
    </row>
    <row r="5966" spans="1:1" s="432" customFormat="1" ht="12.2" hidden="1" customHeight="1">
      <c r="A5966" s="431"/>
    </row>
    <row r="5967" spans="1:1" s="432" customFormat="1" ht="12.2" hidden="1" customHeight="1">
      <c r="A5967" s="431"/>
    </row>
    <row r="5968" spans="1:1" s="432" customFormat="1" ht="12.2" hidden="1" customHeight="1">
      <c r="A5968" s="431"/>
    </row>
    <row r="5969" spans="1:1" s="432" customFormat="1" ht="12.2" hidden="1" customHeight="1">
      <c r="A5969" s="431"/>
    </row>
    <row r="5970" spans="1:1" s="432" customFormat="1" ht="12.2" hidden="1" customHeight="1">
      <c r="A5970" s="431"/>
    </row>
    <row r="5971" spans="1:1" s="432" customFormat="1" ht="12.2" hidden="1" customHeight="1">
      <c r="A5971" s="431"/>
    </row>
    <row r="5972" spans="1:1" s="432" customFormat="1" ht="12.2" hidden="1" customHeight="1">
      <c r="A5972" s="431"/>
    </row>
    <row r="5973" spans="1:1" s="432" customFormat="1" ht="12.2" hidden="1" customHeight="1">
      <c r="A5973" s="431"/>
    </row>
    <row r="5974" spans="1:1" s="432" customFormat="1" ht="12.2" hidden="1" customHeight="1">
      <c r="A5974" s="431"/>
    </row>
    <row r="5975" spans="1:1" s="432" customFormat="1" ht="12.2" hidden="1" customHeight="1">
      <c r="A5975" s="431"/>
    </row>
    <row r="5976" spans="1:1" s="432" customFormat="1" ht="12.2" hidden="1" customHeight="1">
      <c r="A5976" s="431"/>
    </row>
    <row r="5977" spans="1:1" s="432" customFormat="1" ht="12.2" hidden="1" customHeight="1">
      <c r="A5977" s="431"/>
    </row>
    <row r="5978" spans="1:1" s="432" customFormat="1" ht="12.2" hidden="1" customHeight="1">
      <c r="A5978" s="431"/>
    </row>
    <row r="5979" spans="1:1" s="432" customFormat="1" ht="12.2" hidden="1" customHeight="1">
      <c r="A5979" s="431"/>
    </row>
    <row r="5980" spans="1:1" s="432" customFormat="1" ht="12.2" hidden="1" customHeight="1">
      <c r="A5980" s="431"/>
    </row>
    <row r="5981" spans="1:1" s="432" customFormat="1" ht="12.2" hidden="1" customHeight="1">
      <c r="A5981" s="431"/>
    </row>
    <row r="5982" spans="1:1" s="432" customFormat="1" ht="12.2" hidden="1" customHeight="1">
      <c r="A5982" s="431"/>
    </row>
    <row r="5983" spans="1:1" s="432" customFormat="1" ht="12.2" hidden="1" customHeight="1">
      <c r="A5983" s="431"/>
    </row>
    <row r="5984" spans="1:1" s="432" customFormat="1" ht="12.2" hidden="1" customHeight="1">
      <c r="A5984" s="431"/>
    </row>
    <row r="5985" spans="1:1" s="432" customFormat="1" ht="12.2" hidden="1" customHeight="1">
      <c r="A5985" s="431"/>
    </row>
    <row r="5986" spans="1:1" s="432" customFormat="1" ht="12.2" hidden="1" customHeight="1">
      <c r="A5986" s="431"/>
    </row>
    <row r="5987" spans="1:1" s="432" customFormat="1" ht="12.2" hidden="1" customHeight="1">
      <c r="A5987" s="431"/>
    </row>
    <row r="5988" spans="1:1" s="432" customFormat="1" ht="12.2" hidden="1" customHeight="1">
      <c r="A5988" s="431"/>
    </row>
    <row r="5989" spans="1:1" s="432" customFormat="1" ht="12.2" hidden="1" customHeight="1">
      <c r="A5989" s="431"/>
    </row>
    <row r="5990" spans="1:1" s="432" customFormat="1" ht="12.2" hidden="1" customHeight="1">
      <c r="A5990" s="431"/>
    </row>
    <row r="5991" spans="1:1" s="432" customFormat="1" ht="12.2" hidden="1" customHeight="1">
      <c r="A5991" s="431"/>
    </row>
    <row r="5992" spans="1:1" s="432" customFormat="1" ht="12.2" hidden="1" customHeight="1">
      <c r="A5992" s="431"/>
    </row>
    <row r="5993" spans="1:1" s="432" customFormat="1" ht="12.2" hidden="1" customHeight="1">
      <c r="A5993" s="431"/>
    </row>
    <row r="5994" spans="1:1" s="432" customFormat="1" ht="12.2" hidden="1" customHeight="1">
      <c r="A5994" s="431"/>
    </row>
    <row r="5995" spans="1:1" s="432" customFormat="1" ht="12.2" hidden="1" customHeight="1">
      <c r="A5995" s="431"/>
    </row>
    <row r="5996" spans="1:1" s="432" customFormat="1" ht="12.2" hidden="1" customHeight="1">
      <c r="A5996" s="431"/>
    </row>
    <row r="5997" spans="1:1" s="432" customFormat="1" ht="12.2" hidden="1" customHeight="1">
      <c r="A5997" s="431"/>
    </row>
    <row r="5998" spans="1:1" s="432" customFormat="1" ht="12.2" hidden="1" customHeight="1">
      <c r="A5998" s="431"/>
    </row>
    <row r="5999" spans="1:1" s="432" customFormat="1" ht="12.2" hidden="1" customHeight="1">
      <c r="A5999" s="431"/>
    </row>
    <row r="6000" spans="1:1" s="432" customFormat="1" ht="12.2" hidden="1" customHeight="1">
      <c r="A6000" s="431"/>
    </row>
    <row r="6001" spans="1:1" s="432" customFormat="1" ht="12.2" hidden="1" customHeight="1">
      <c r="A6001" s="431"/>
    </row>
    <row r="6002" spans="1:1" s="432" customFormat="1" ht="12.2" hidden="1" customHeight="1">
      <c r="A6002" s="431"/>
    </row>
    <row r="6003" spans="1:1" s="432" customFormat="1" ht="12.2" hidden="1" customHeight="1">
      <c r="A6003" s="431"/>
    </row>
    <row r="6004" spans="1:1" s="432" customFormat="1" ht="12.2" hidden="1" customHeight="1">
      <c r="A6004" s="431"/>
    </row>
    <row r="6005" spans="1:1" s="432" customFormat="1" ht="12.2" hidden="1" customHeight="1">
      <c r="A6005" s="431"/>
    </row>
    <row r="6006" spans="1:1" s="432" customFormat="1" ht="12.2" hidden="1" customHeight="1">
      <c r="A6006" s="431"/>
    </row>
    <row r="6007" spans="1:1" s="432" customFormat="1" ht="12.2" hidden="1" customHeight="1">
      <c r="A6007" s="431"/>
    </row>
    <row r="6008" spans="1:1" s="432" customFormat="1" ht="12.2" hidden="1" customHeight="1">
      <c r="A6008" s="431"/>
    </row>
    <row r="6009" spans="1:1" s="432" customFormat="1" ht="12.2" hidden="1" customHeight="1">
      <c r="A6009" s="431"/>
    </row>
    <row r="6010" spans="1:1" s="432" customFormat="1" ht="12.2" hidden="1" customHeight="1">
      <c r="A6010" s="431"/>
    </row>
    <row r="6011" spans="1:1" s="432" customFormat="1" ht="12.2" hidden="1" customHeight="1">
      <c r="A6011" s="431"/>
    </row>
    <row r="6012" spans="1:1" s="432" customFormat="1" ht="12.2" hidden="1" customHeight="1">
      <c r="A6012" s="431"/>
    </row>
    <row r="6013" spans="1:1" s="432" customFormat="1" ht="12.2" hidden="1" customHeight="1">
      <c r="A6013" s="431"/>
    </row>
    <row r="6014" spans="1:1" s="432" customFormat="1" ht="12.2" hidden="1" customHeight="1">
      <c r="A6014" s="431"/>
    </row>
    <row r="6015" spans="1:1" s="432" customFormat="1" ht="12.2" hidden="1" customHeight="1">
      <c r="A6015" s="431"/>
    </row>
    <row r="6016" spans="1:1" s="432" customFormat="1" ht="12.2" hidden="1" customHeight="1">
      <c r="A6016" s="431"/>
    </row>
    <row r="6017" spans="1:1" s="432" customFormat="1" ht="12.2" hidden="1" customHeight="1">
      <c r="A6017" s="431"/>
    </row>
    <row r="6018" spans="1:1" s="432" customFormat="1" ht="12.2" hidden="1" customHeight="1">
      <c r="A6018" s="431"/>
    </row>
    <row r="6019" spans="1:1" s="432" customFormat="1" ht="12.2" hidden="1" customHeight="1">
      <c r="A6019" s="431"/>
    </row>
    <row r="6020" spans="1:1" s="432" customFormat="1" ht="12.2" hidden="1" customHeight="1">
      <c r="A6020" s="431"/>
    </row>
    <row r="6021" spans="1:1" s="432" customFormat="1" ht="12.2" hidden="1" customHeight="1">
      <c r="A6021" s="431"/>
    </row>
    <row r="6022" spans="1:1" s="432" customFormat="1" ht="12.2" hidden="1" customHeight="1">
      <c r="A6022" s="431"/>
    </row>
    <row r="6023" spans="1:1" s="432" customFormat="1" ht="12.2" hidden="1" customHeight="1">
      <c r="A6023" s="431"/>
    </row>
    <row r="6024" spans="1:1" s="432" customFormat="1" ht="12.2" hidden="1" customHeight="1">
      <c r="A6024" s="431"/>
    </row>
    <row r="6025" spans="1:1" s="432" customFormat="1" ht="12.2" hidden="1" customHeight="1">
      <c r="A6025" s="431"/>
    </row>
    <row r="6026" spans="1:1" s="432" customFormat="1" ht="12.2" hidden="1" customHeight="1">
      <c r="A6026" s="431"/>
    </row>
    <row r="6027" spans="1:1" s="432" customFormat="1" ht="12.2" hidden="1" customHeight="1">
      <c r="A6027" s="431"/>
    </row>
    <row r="6028" spans="1:1" s="432" customFormat="1" ht="12.2" hidden="1" customHeight="1">
      <c r="A6028" s="431"/>
    </row>
    <row r="6029" spans="1:1" s="432" customFormat="1" ht="12.2" hidden="1" customHeight="1">
      <c r="A6029" s="431"/>
    </row>
    <row r="6030" spans="1:1" s="432" customFormat="1" ht="12.2" hidden="1" customHeight="1">
      <c r="A6030" s="431"/>
    </row>
    <row r="6031" spans="1:1" s="432" customFormat="1" ht="12.2" hidden="1" customHeight="1">
      <c r="A6031" s="431"/>
    </row>
    <row r="6032" spans="1:1" s="432" customFormat="1" ht="12.2" hidden="1" customHeight="1">
      <c r="A6032" s="431"/>
    </row>
    <row r="6033" spans="1:1" s="432" customFormat="1" ht="12.2" hidden="1" customHeight="1">
      <c r="A6033" s="431"/>
    </row>
    <row r="6034" spans="1:1" s="432" customFormat="1" ht="12.2" hidden="1" customHeight="1">
      <c r="A6034" s="431"/>
    </row>
    <row r="6035" spans="1:1" s="432" customFormat="1" ht="12.2" hidden="1" customHeight="1">
      <c r="A6035" s="431"/>
    </row>
    <row r="6036" spans="1:1" s="432" customFormat="1" ht="12.2" hidden="1" customHeight="1">
      <c r="A6036" s="431"/>
    </row>
    <row r="6037" spans="1:1" s="432" customFormat="1" ht="12.2" hidden="1" customHeight="1">
      <c r="A6037" s="431"/>
    </row>
    <row r="6038" spans="1:1" s="432" customFormat="1" ht="12.2" hidden="1" customHeight="1">
      <c r="A6038" s="431"/>
    </row>
    <row r="6039" spans="1:1" s="432" customFormat="1" ht="12.2" hidden="1" customHeight="1">
      <c r="A6039" s="431"/>
    </row>
    <row r="6040" spans="1:1" s="432" customFormat="1" ht="12.2" hidden="1" customHeight="1">
      <c r="A6040" s="431"/>
    </row>
    <row r="6041" spans="1:1" s="432" customFormat="1" ht="12.2" hidden="1" customHeight="1">
      <c r="A6041" s="431"/>
    </row>
    <row r="6042" spans="1:1" s="432" customFormat="1" ht="12.2" hidden="1" customHeight="1">
      <c r="A6042" s="431"/>
    </row>
    <row r="6043" spans="1:1" s="432" customFormat="1" ht="12.2" hidden="1" customHeight="1">
      <c r="A6043" s="431"/>
    </row>
    <row r="6044" spans="1:1" s="432" customFormat="1" ht="12.2" hidden="1" customHeight="1">
      <c r="A6044" s="431"/>
    </row>
    <row r="6045" spans="1:1" s="432" customFormat="1" ht="12.2" hidden="1" customHeight="1">
      <c r="A6045" s="431"/>
    </row>
    <row r="6046" spans="1:1" s="432" customFormat="1" ht="12.2" hidden="1" customHeight="1">
      <c r="A6046" s="431"/>
    </row>
    <row r="6047" spans="1:1" s="432" customFormat="1" ht="12.2" hidden="1" customHeight="1">
      <c r="A6047" s="431"/>
    </row>
    <row r="6048" spans="1:1" s="432" customFormat="1" ht="12.2" hidden="1" customHeight="1">
      <c r="A6048" s="431"/>
    </row>
    <row r="6049" spans="1:1" s="432" customFormat="1" ht="12.2" hidden="1" customHeight="1">
      <c r="A6049" s="431"/>
    </row>
    <row r="6050" spans="1:1" s="432" customFormat="1" ht="12.2" hidden="1" customHeight="1">
      <c r="A6050" s="431"/>
    </row>
    <row r="6051" spans="1:1" s="432" customFormat="1" ht="12.2" hidden="1" customHeight="1">
      <c r="A6051" s="431"/>
    </row>
    <row r="6052" spans="1:1" s="432" customFormat="1" ht="12.2" hidden="1" customHeight="1">
      <c r="A6052" s="431"/>
    </row>
    <row r="6053" spans="1:1" s="432" customFormat="1" ht="12.2" hidden="1" customHeight="1">
      <c r="A6053" s="431"/>
    </row>
    <row r="6054" spans="1:1" s="432" customFormat="1" ht="12.2" hidden="1" customHeight="1">
      <c r="A6054" s="431"/>
    </row>
    <row r="6055" spans="1:1" s="432" customFormat="1" ht="12.2" hidden="1" customHeight="1">
      <c r="A6055" s="431"/>
    </row>
    <row r="6056" spans="1:1" s="432" customFormat="1" ht="12.2" hidden="1" customHeight="1">
      <c r="A6056" s="431"/>
    </row>
    <row r="6057" spans="1:1" s="432" customFormat="1" ht="12.2" hidden="1" customHeight="1">
      <c r="A6057" s="431"/>
    </row>
    <row r="6058" spans="1:1" s="432" customFormat="1" ht="12.2" hidden="1" customHeight="1">
      <c r="A6058" s="431"/>
    </row>
    <row r="6059" spans="1:1" s="432" customFormat="1" ht="12.2" hidden="1" customHeight="1">
      <c r="A6059" s="431"/>
    </row>
    <row r="6060" spans="1:1" s="432" customFormat="1" ht="12.2" hidden="1" customHeight="1">
      <c r="A6060" s="431"/>
    </row>
    <row r="6061" spans="1:1" s="432" customFormat="1" ht="12.2" hidden="1" customHeight="1">
      <c r="A6061" s="431"/>
    </row>
    <row r="6062" spans="1:1" s="432" customFormat="1" ht="12.2" hidden="1" customHeight="1">
      <c r="A6062" s="431"/>
    </row>
    <row r="6063" spans="1:1" s="432" customFormat="1" ht="12.2" hidden="1" customHeight="1">
      <c r="A6063" s="431"/>
    </row>
    <row r="6064" spans="1:1" s="432" customFormat="1" ht="12.2" hidden="1" customHeight="1">
      <c r="A6064" s="431"/>
    </row>
    <row r="6065" spans="1:1" s="432" customFormat="1" ht="12.2" hidden="1" customHeight="1">
      <c r="A6065" s="431"/>
    </row>
    <row r="6066" spans="1:1" s="432" customFormat="1" ht="12.2" hidden="1" customHeight="1">
      <c r="A6066" s="431"/>
    </row>
    <row r="6067" spans="1:1" s="432" customFormat="1" ht="12.2" hidden="1" customHeight="1">
      <c r="A6067" s="431"/>
    </row>
    <row r="6068" spans="1:1" s="432" customFormat="1" ht="12.2" hidden="1" customHeight="1">
      <c r="A6068" s="431"/>
    </row>
    <row r="6069" spans="1:1" s="432" customFormat="1" ht="12.2" hidden="1" customHeight="1">
      <c r="A6069" s="431"/>
    </row>
    <row r="6070" spans="1:1" s="432" customFormat="1" ht="12.2" hidden="1" customHeight="1">
      <c r="A6070" s="431"/>
    </row>
    <row r="6071" spans="1:1" s="432" customFormat="1" ht="12.2" hidden="1" customHeight="1">
      <c r="A6071" s="431"/>
    </row>
    <row r="6072" spans="1:1" s="432" customFormat="1" ht="12.2" hidden="1" customHeight="1">
      <c r="A6072" s="431"/>
    </row>
    <row r="6073" spans="1:1" s="432" customFormat="1" ht="12.2" hidden="1" customHeight="1">
      <c r="A6073" s="431"/>
    </row>
    <row r="6074" spans="1:1" s="432" customFormat="1" ht="12.2" hidden="1" customHeight="1">
      <c r="A6074" s="431"/>
    </row>
    <row r="6075" spans="1:1" s="432" customFormat="1" ht="12.2" hidden="1" customHeight="1">
      <c r="A6075" s="431"/>
    </row>
    <row r="6076" spans="1:1" s="432" customFormat="1" ht="12.2" hidden="1" customHeight="1">
      <c r="A6076" s="431"/>
    </row>
    <row r="6077" spans="1:1" s="432" customFormat="1" ht="12.2" hidden="1" customHeight="1">
      <c r="A6077" s="431"/>
    </row>
    <row r="6078" spans="1:1" s="432" customFormat="1" ht="12.2" hidden="1" customHeight="1">
      <c r="A6078" s="431"/>
    </row>
    <row r="6079" spans="1:1" s="432" customFormat="1" ht="12.2" hidden="1" customHeight="1">
      <c r="A6079" s="431"/>
    </row>
    <row r="6080" spans="1:1" s="432" customFormat="1" ht="12.2" hidden="1" customHeight="1">
      <c r="A6080" s="431"/>
    </row>
    <row r="6081" spans="1:1" s="432" customFormat="1" ht="12.2" hidden="1" customHeight="1">
      <c r="A6081" s="431"/>
    </row>
    <row r="6082" spans="1:1" s="432" customFormat="1" ht="12.2" hidden="1" customHeight="1">
      <c r="A6082" s="431"/>
    </row>
    <row r="6083" spans="1:1" s="432" customFormat="1" ht="12.2" hidden="1" customHeight="1">
      <c r="A6083" s="431"/>
    </row>
    <row r="6084" spans="1:1" s="432" customFormat="1" ht="12.2" hidden="1" customHeight="1">
      <c r="A6084" s="431"/>
    </row>
    <row r="6085" spans="1:1" s="432" customFormat="1" ht="12.2" hidden="1" customHeight="1">
      <c r="A6085" s="431"/>
    </row>
    <row r="6086" spans="1:1" s="432" customFormat="1" ht="12.2" hidden="1" customHeight="1">
      <c r="A6086" s="431"/>
    </row>
    <row r="6087" spans="1:1" s="432" customFormat="1" ht="12.2" hidden="1" customHeight="1">
      <c r="A6087" s="431"/>
    </row>
    <row r="6088" spans="1:1" s="432" customFormat="1" ht="12.2" hidden="1" customHeight="1">
      <c r="A6088" s="431"/>
    </row>
    <row r="6089" spans="1:1" s="432" customFormat="1" ht="12.2" hidden="1" customHeight="1">
      <c r="A6089" s="431"/>
    </row>
    <row r="6090" spans="1:1" s="432" customFormat="1" ht="12.2" hidden="1" customHeight="1">
      <c r="A6090" s="431"/>
    </row>
    <row r="6091" spans="1:1" s="432" customFormat="1" ht="12.2" hidden="1" customHeight="1">
      <c r="A6091" s="431"/>
    </row>
    <row r="6092" spans="1:1" s="432" customFormat="1" ht="12.2" hidden="1" customHeight="1">
      <c r="A6092" s="431"/>
    </row>
    <row r="6093" spans="1:1" s="432" customFormat="1" ht="12.2" hidden="1" customHeight="1">
      <c r="A6093" s="431"/>
    </row>
    <row r="6094" spans="1:1" s="432" customFormat="1" ht="12.2" hidden="1" customHeight="1">
      <c r="A6094" s="431"/>
    </row>
    <row r="6095" spans="1:1" s="432" customFormat="1" ht="12.2" hidden="1" customHeight="1">
      <c r="A6095" s="431"/>
    </row>
    <row r="6096" spans="1:1" s="432" customFormat="1" ht="12.2" hidden="1" customHeight="1">
      <c r="A6096" s="431"/>
    </row>
    <row r="6097" spans="1:1" s="432" customFormat="1" ht="12.2" hidden="1" customHeight="1">
      <c r="A6097" s="431"/>
    </row>
    <row r="6098" spans="1:1" s="432" customFormat="1" ht="12.2" hidden="1" customHeight="1">
      <c r="A6098" s="431"/>
    </row>
    <row r="6099" spans="1:1" s="432" customFormat="1" ht="12.2" hidden="1" customHeight="1">
      <c r="A6099" s="431"/>
    </row>
    <row r="6100" spans="1:1" s="432" customFormat="1" ht="12.2" hidden="1" customHeight="1">
      <c r="A6100" s="431"/>
    </row>
    <row r="6101" spans="1:1" s="432" customFormat="1" ht="12.2" hidden="1" customHeight="1">
      <c r="A6101" s="431"/>
    </row>
    <row r="6102" spans="1:1" s="432" customFormat="1" ht="12.2" hidden="1" customHeight="1">
      <c r="A6102" s="431"/>
    </row>
    <row r="6103" spans="1:1" s="432" customFormat="1" ht="12.2" hidden="1" customHeight="1">
      <c r="A6103" s="431"/>
    </row>
    <row r="6104" spans="1:1" s="432" customFormat="1" ht="12.2" hidden="1" customHeight="1">
      <c r="A6104" s="431"/>
    </row>
    <row r="6105" spans="1:1" s="432" customFormat="1" ht="12.2" hidden="1" customHeight="1">
      <c r="A6105" s="431"/>
    </row>
    <row r="6106" spans="1:1" s="432" customFormat="1" ht="12.2" hidden="1" customHeight="1">
      <c r="A6106" s="431"/>
    </row>
    <row r="6107" spans="1:1" s="432" customFormat="1" ht="12.2" hidden="1" customHeight="1">
      <c r="A6107" s="431"/>
    </row>
    <row r="6108" spans="1:1" s="432" customFormat="1" ht="12.2" hidden="1" customHeight="1">
      <c r="A6108" s="431"/>
    </row>
    <row r="6109" spans="1:1" s="432" customFormat="1" ht="12.2" hidden="1" customHeight="1">
      <c r="A6109" s="431"/>
    </row>
    <row r="6110" spans="1:1" s="432" customFormat="1" ht="12.2" hidden="1" customHeight="1">
      <c r="A6110" s="431"/>
    </row>
    <row r="6111" spans="1:1" s="432" customFormat="1" ht="12.2" hidden="1" customHeight="1">
      <c r="A6111" s="431"/>
    </row>
    <row r="6112" spans="1:1" s="432" customFormat="1" ht="12.2" hidden="1" customHeight="1">
      <c r="A6112" s="431"/>
    </row>
    <row r="6113" spans="1:1" s="432" customFormat="1" ht="12.2" hidden="1" customHeight="1">
      <c r="A6113" s="431"/>
    </row>
    <row r="6114" spans="1:1" s="432" customFormat="1" ht="12.2" hidden="1" customHeight="1">
      <c r="A6114" s="431"/>
    </row>
    <row r="6115" spans="1:1" s="432" customFormat="1" ht="12.2" hidden="1" customHeight="1">
      <c r="A6115" s="431"/>
    </row>
    <row r="6116" spans="1:1" s="432" customFormat="1" ht="12.2" hidden="1" customHeight="1">
      <c r="A6116" s="431"/>
    </row>
    <row r="6117" spans="1:1" s="432" customFormat="1" ht="12.2" hidden="1" customHeight="1">
      <c r="A6117" s="431"/>
    </row>
    <row r="6118" spans="1:1" s="432" customFormat="1" ht="12.2" hidden="1" customHeight="1">
      <c r="A6118" s="431"/>
    </row>
    <row r="6119" spans="1:1" s="432" customFormat="1" ht="12.2" hidden="1" customHeight="1">
      <c r="A6119" s="431"/>
    </row>
    <row r="6120" spans="1:1" s="432" customFormat="1" ht="12.2" hidden="1" customHeight="1">
      <c r="A6120" s="431"/>
    </row>
    <row r="6121" spans="1:1" s="432" customFormat="1" ht="12.2" hidden="1" customHeight="1">
      <c r="A6121" s="431"/>
    </row>
    <row r="6122" spans="1:1" s="432" customFormat="1" ht="12.2" hidden="1" customHeight="1">
      <c r="A6122" s="431"/>
    </row>
    <row r="6123" spans="1:1" s="432" customFormat="1" ht="12.2" hidden="1" customHeight="1">
      <c r="A6123" s="431"/>
    </row>
    <row r="6124" spans="1:1" s="432" customFormat="1" ht="12.2" hidden="1" customHeight="1">
      <c r="A6124" s="431"/>
    </row>
    <row r="6125" spans="1:1" s="432" customFormat="1" ht="12.2" hidden="1" customHeight="1">
      <c r="A6125" s="431"/>
    </row>
    <row r="6126" spans="1:1" s="432" customFormat="1" ht="12.2" hidden="1" customHeight="1">
      <c r="A6126" s="431"/>
    </row>
    <row r="6127" spans="1:1" s="432" customFormat="1" ht="12.2" hidden="1" customHeight="1">
      <c r="A6127" s="431"/>
    </row>
    <row r="6128" spans="1:1" s="432" customFormat="1" ht="12.2" hidden="1" customHeight="1">
      <c r="A6128" s="431"/>
    </row>
    <row r="6129" spans="1:1" s="432" customFormat="1" ht="12.2" hidden="1" customHeight="1">
      <c r="A6129" s="431"/>
    </row>
    <row r="6130" spans="1:1" s="432" customFormat="1" ht="12.2" hidden="1" customHeight="1">
      <c r="A6130" s="431"/>
    </row>
    <row r="6131" spans="1:1" s="432" customFormat="1" ht="12.2" hidden="1" customHeight="1">
      <c r="A6131" s="431"/>
    </row>
    <row r="6132" spans="1:1" s="432" customFormat="1" ht="12.2" hidden="1" customHeight="1">
      <c r="A6132" s="431"/>
    </row>
    <row r="6133" spans="1:1" s="432" customFormat="1" ht="12.2" hidden="1" customHeight="1">
      <c r="A6133" s="431"/>
    </row>
    <row r="6134" spans="1:1" s="432" customFormat="1" ht="12.2" hidden="1" customHeight="1">
      <c r="A6134" s="431"/>
    </row>
    <row r="6135" spans="1:1" s="432" customFormat="1" ht="12.2" hidden="1" customHeight="1">
      <c r="A6135" s="431"/>
    </row>
    <row r="6136" spans="1:1" s="432" customFormat="1" ht="12.2" hidden="1" customHeight="1">
      <c r="A6136" s="431"/>
    </row>
    <row r="6137" spans="1:1" s="432" customFormat="1" ht="12.2" hidden="1" customHeight="1">
      <c r="A6137" s="431"/>
    </row>
    <row r="6138" spans="1:1" s="432" customFormat="1" ht="12.2" hidden="1" customHeight="1">
      <c r="A6138" s="431"/>
    </row>
    <row r="6139" spans="1:1" s="432" customFormat="1" ht="12.2" hidden="1" customHeight="1">
      <c r="A6139" s="431"/>
    </row>
    <row r="6140" spans="1:1" s="432" customFormat="1" ht="12.2" hidden="1" customHeight="1">
      <c r="A6140" s="431"/>
    </row>
    <row r="6141" spans="1:1" s="432" customFormat="1" ht="12.2" hidden="1" customHeight="1">
      <c r="A6141" s="431"/>
    </row>
    <row r="6142" spans="1:1" s="432" customFormat="1" ht="12.2" hidden="1" customHeight="1">
      <c r="A6142" s="431"/>
    </row>
    <row r="6143" spans="1:1" s="432" customFormat="1" ht="12.2" hidden="1" customHeight="1">
      <c r="A6143" s="431"/>
    </row>
    <row r="6144" spans="1:1" s="432" customFormat="1" ht="12.2" hidden="1" customHeight="1">
      <c r="A6144" s="431"/>
    </row>
    <row r="6145" spans="1:1" s="432" customFormat="1" ht="12.2" hidden="1" customHeight="1">
      <c r="A6145" s="431"/>
    </row>
    <row r="6146" spans="1:1" s="432" customFormat="1" ht="12.2" hidden="1" customHeight="1">
      <c r="A6146" s="431"/>
    </row>
    <row r="6147" spans="1:1" s="432" customFormat="1" ht="12.2" hidden="1" customHeight="1">
      <c r="A6147" s="431"/>
    </row>
    <row r="6148" spans="1:1" s="432" customFormat="1" ht="12.2" hidden="1" customHeight="1">
      <c r="A6148" s="431"/>
    </row>
    <row r="6149" spans="1:1" s="432" customFormat="1" ht="12.2" hidden="1" customHeight="1">
      <c r="A6149" s="431"/>
    </row>
    <row r="6150" spans="1:1" s="432" customFormat="1" ht="12.2" hidden="1" customHeight="1">
      <c r="A6150" s="431"/>
    </row>
    <row r="6151" spans="1:1" s="432" customFormat="1" ht="12.2" hidden="1" customHeight="1">
      <c r="A6151" s="431"/>
    </row>
    <row r="6152" spans="1:1" s="432" customFormat="1" ht="12.2" hidden="1" customHeight="1">
      <c r="A6152" s="431"/>
    </row>
    <row r="6153" spans="1:1" s="432" customFormat="1" ht="12.2" hidden="1" customHeight="1">
      <c r="A6153" s="431"/>
    </row>
    <row r="6154" spans="1:1" s="432" customFormat="1" ht="12.2" hidden="1" customHeight="1">
      <c r="A6154" s="431"/>
    </row>
    <row r="6155" spans="1:1" s="432" customFormat="1" ht="12.2" hidden="1" customHeight="1">
      <c r="A6155" s="431"/>
    </row>
    <row r="6156" spans="1:1" s="432" customFormat="1" ht="12.2" hidden="1" customHeight="1">
      <c r="A6156" s="431"/>
    </row>
    <row r="6157" spans="1:1" s="432" customFormat="1" ht="12.2" hidden="1" customHeight="1">
      <c r="A6157" s="431"/>
    </row>
    <row r="6158" spans="1:1" s="432" customFormat="1" ht="12.2" hidden="1" customHeight="1">
      <c r="A6158" s="431"/>
    </row>
    <row r="6159" spans="1:1" s="432" customFormat="1" ht="12.2" hidden="1" customHeight="1">
      <c r="A6159" s="431"/>
    </row>
    <row r="6160" spans="1:1" s="432" customFormat="1" ht="12.2" hidden="1" customHeight="1">
      <c r="A6160" s="431"/>
    </row>
    <row r="6161" spans="1:1" s="432" customFormat="1" ht="12.2" hidden="1" customHeight="1">
      <c r="A6161" s="431"/>
    </row>
    <row r="6162" spans="1:1" s="432" customFormat="1" ht="12.2" hidden="1" customHeight="1">
      <c r="A6162" s="431"/>
    </row>
    <row r="6163" spans="1:1" s="432" customFormat="1" ht="12.2" hidden="1" customHeight="1">
      <c r="A6163" s="431"/>
    </row>
    <row r="6164" spans="1:1" s="432" customFormat="1" ht="12.2" hidden="1" customHeight="1">
      <c r="A6164" s="431"/>
    </row>
    <row r="6165" spans="1:1" s="432" customFormat="1" ht="12.2" hidden="1" customHeight="1">
      <c r="A6165" s="431"/>
    </row>
    <row r="6166" spans="1:1" s="432" customFormat="1" ht="12.2" hidden="1" customHeight="1">
      <c r="A6166" s="431"/>
    </row>
    <row r="6167" spans="1:1" s="432" customFormat="1" ht="12.2" hidden="1" customHeight="1">
      <c r="A6167" s="431"/>
    </row>
    <row r="6168" spans="1:1" s="432" customFormat="1" ht="12.2" hidden="1" customHeight="1">
      <c r="A6168" s="431"/>
    </row>
    <row r="6169" spans="1:1" s="432" customFormat="1" ht="12.2" hidden="1" customHeight="1">
      <c r="A6169" s="431"/>
    </row>
    <row r="6170" spans="1:1" s="432" customFormat="1" ht="12.2" hidden="1" customHeight="1">
      <c r="A6170" s="431"/>
    </row>
    <row r="6171" spans="1:1" s="432" customFormat="1" ht="12.2" hidden="1" customHeight="1">
      <c r="A6171" s="431"/>
    </row>
    <row r="6172" spans="1:1" s="432" customFormat="1" ht="12.2" hidden="1" customHeight="1">
      <c r="A6172" s="431"/>
    </row>
    <row r="6173" spans="1:1" s="432" customFormat="1" ht="12.2" hidden="1" customHeight="1">
      <c r="A6173" s="431"/>
    </row>
    <row r="6174" spans="1:1" s="432" customFormat="1" ht="12.2" hidden="1" customHeight="1">
      <c r="A6174" s="431"/>
    </row>
    <row r="6175" spans="1:1" s="432" customFormat="1" ht="12.2" hidden="1" customHeight="1">
      <c r="A6175" s="431"/>
    </row>
    <row r="6176" spans="1:1" s="432" customFormat="1" ht="12.2" hidden="1" customHeight="1">
      <c r="A6176" s="431"/>
    </row>
    <row r="6177" spans="1:1" s="432" customFormat="1" ht="12.2" hidden="1" customHeight="1">
      <c r="A6177" s="431"/>
    </row>
    <row r="6178" spans="1:1" s="432" customFormat="1" ht="12.2" hidden="1" customHeight="1">
      <c r="A6178" s="431"/>
    </row>
    <row r="6179" spans="1:1" s="432" customFormat="1" ht="12.2" hidden="1" customHeight="1">
      <c r="A6179" s="431"/>
    </row>
    <row r="6180" spans="1:1" s="432" customFormat="1" ht="12.2" hidden="1" customHeight="1">
      <c r="A6180" s="431"/>
    </row>
    <row r="6181" spans="1:1" s="432" customFormat="1" ht="12.2" hidden="1" customHeight="1">
      <c r="A6181" s="431"/>
    </row>
    <row r="6182" spans="1:1" s="432" customFormat="1" ht="12.2" hidden="1" customHeight="1">
      <c r="A6182" s="431"/>
    </row>
    <row r="6183" spans="1:1" s="432" customFormat="1" ht="12.2" hidden="1" customHeight="1">
      <c r="A6183" s="431"/>
    </row>
    <row r="6184" spans="1:1" s="432" customFormat="1" ht="12.2" hidden="1" customHeight="1">
      <c r="A6184" s="431"/>
    </row>
    <row r="6185" spans="1:1" s="432" customFormat="1" ht="12.2" hidden="1" customHeight="1">
      <c r="A6185" s="431"/>
    </row>
    <row r="6186" spans="1:1" s="432" customFormat="1" ht="12.2" hidden="1" customHeight="1">
      <c r="A6186" s="431"/>
    </row>
    <row r="6187" spans="1:1" s="432" customFormat="1" ht="12.2" hidden="1" customHeight="1">
      <c r="A6187" s="431"/>
    </row>
    <row r="6188" spans="1:1" s="432" customFormat="1" ht="12.2" hidden="1" customHeight="1">
      <c r="A6188" s="431"/>
    </row>
    <row r="6189" spans="1:1" s="432" customFormat="1" ht="12.2" hidden="1" customHeight="1">
      <c r="A6189" s="431"/>
    </row>
    <row r="6190" spans="1:1" s="432" customFormat="1" ht="12.2" hidden="1" customHeight="1">
      <c r="A6190" s="431"/>
    </row>
    <row r="6191" spans="1:1" s="432" customFormat="1" ht="12.2" hidden="1" customHeight="1">
      <c r="A6191" s="431"/>
    </row>
    <row r="6192" spans="1:1" s="432" customFormat="1" ht="12.2" hidden="1" customHeight="1">
      <c r="A6192" s="431"/>
    </row>
    <row r="6193" spans="1:1" s="432" customFormat="1" ht="12.2" hidden="1" customHeight="1">
      <c r="A6193" s="431"/>
    </row>
    <row r="6194" spans="1:1" s="432" customFormat="1" ht="12.2" hidden="1" customHeight="1">
      <c r="A6194" s="431"/>
    </row>
    <row r="6195" spans="1:1" s="432" customFormat="1" ht="12.2" hidden="1" customHeight="1">
      <c r="A6195" s="431"/>
    </row>
    <row r="6196" spans="1:1" s="432" customFormat="1" ht="12.2" hidden="1" customHeight="1">
      <c r="A6196" s="431"/>
    </row>
    <row r="6197" spans="1:1" s="432" customFormat="1" ht="12.2" hidden="1" customHeight="1">
      <c r="A6197" s="431"/>
    </row>
    <row r="6198" spans="1:1" s="432" customFormat="1" ht="12.2" hidden="1" customHeight="1">
      <c r="A6198" s="431"/>
    </row>
    <row r="6199" spans="1:1" s="432" customFormat="1" ht="12.2" hidden="1" customHeight="1">
      <c r="A6199" s="431"/>
    </row>
    <row r="6200" spans="1:1" s="432" customFormat="1" ht="12.2" hidden="1" customHeight="1">
      <c r="A6200" s="431"/>
    </row>
    <row r="6201" spans="1:1" s="432" customFormat="1" ht="12.2" hidden="1" customHeight="1">
      <c r="A6201" s="431"/>
    </row>
    <row r="6202" spans="1:1" s="432" customFormat="1" ht="12.2" hidden="1" customHeight="1">
      <c r="A6202" s="431"/>
    </row>
    <row r="6203" spans="1:1" s="432" customFormat="1" ht="12.2" hidden="1" customHeight="1">
      <c r="A6203" s="431"/>
    </row>
    <row r="6204" spans="1:1" s="432" customFormat="1" ht="12.2" hidden="1" customHeight="1">
      <c r="A6204" s="431"/>
    </row>
    <row r="6205" spans="1:1" s="432" customFormat="1" ht="12.2" hidden="1" customHeight="1">
      <c r="A6205" s="431"/>
    </row>
    <row r="6206" spans="1:1" s="432" customFormat="1" ht="12.2" hidden="1" customHeight="1">
      <c r="A6206" s="431"/>
    </row>
    <row r="6207" spans="1:1" s="432" customFormat="1" ht="12.2" hidden="1" customHeight="1">
      <c r="A6207" s="431"/>
    </row>
    <row r="6208" spans="1:1" s="432" customFormat="1" ht="12.2" hidden="1" customHeight="1">
      <c r="A6208" s="431"/>
    </row>
    <row r="6209" spans="1:1" s="432" customFormat="1" ht="12.2" hidden="1" customHeight="1">
      <c r="A6209" s="431"/>
    </row>
    <row r="6210" spans="1:1" s="432" customFormat="1" ht="12.2" hidden="1" customHeight="1">
      <c r="A6210" s="431"/>
    </row>
    <row r="6211" spans="1:1" s="432" customFormat="1" ht="12.2" hidden="1" customHeight="1">
      <c r="A6211" s="431"/>
    </row>
    <row r="6212" spans="1:1" s="432" customFormat="1" ht="12.2" hidden="1" customHeight="1">
      <c r="A6212" s="431"/>
    </row>
    <row r="6213" spans="1:1" s="432" customFormat="1" ht="12.2" hidden="1" customHeight="1">
      <c r="A6213" s="431"/>
    </row>
    <row r="6214" spans="1:1" s="432" customFormat="1" ht="12.2" hidden="1" customHeight="1">
      <c r="A6214" s="431"/>
    </row>
    <row r="6215" spans="1:1" s="432" customFormat="1" ht="12.2" hidden="1" customHeight="1">
      <c r="A6215" s="431"/>
    </row>
    <row r="6216" spans="1:1" s="432" customFormat="1" ht="12.2" hidden="1" customHeight="1">
      <c r="A6216" s="431"/>
    </row>
    <row r="6217" spans="1:1" s="432" customFormat="1" ht="12.2" hidden="1" customHeight="1">
      <c r="A6217" s="431"/>
    </row>
    <row r="6218" spans="1:1" s="432" customFormat="1" ht="12.2" hidden="1" customHeight="1">
      <c r="A6218" s="431"/>
    </row>
    <row r="6219" spans="1:1" s="432" customFormat="1" ht="12.2" hidden="1" customHeight="1">
      <c r="A6219" s="431"/>
    </row>
    <row r="6220" spans="1:1" s="432" customFormat="1" ht="12.2" hidden="1" customHeight="1">
      <c r="A6220" s="431"/>
    </row>
    <row r="6221" spans="1:1" s="432" customFormat="1" ht="12.2" hidden="1" customHeight="1">
      <c r="A6221" s="431"/>
    </row>
    <row r="6222" spans="1:1" s="432" customFormat="1" ht="12.2" hidden="1" customHeight="1">
      <c r="A6222" s="431"/>
    </row>
    <row r="6223" spans="1:1" s="432" customFormat="1" ht="12.2" hidden="1" customHeight="1">
      <c r="A6223" s="431"/>
    </row>
    <row r="6224" spans="1:1" s="432" customFormat="1" ht="12.2" hidden="1" customHeight="1">
      <c r="A6224" s="431"/>
    </row>
    <row r="6225" spans="1:1" s="432" customFormat="1" ht="12.2" hidden="1" customHeight="1">
      <c r="A6225" s="431"/>
    </row>
    <row r="6226" spans="1:1" s="432" customFormat="1" ht="12.2" hidden="1" customHeight="1">
      <c r="A6226" s="431"/>
    </row>
    <row r="6227" spans="1:1" s="432" customFormat="1" ht="12.2" hidden="1" customHeight="1">
      <c r="A6227" s="431"/>
    </row>
    <row r="6228" spans="1:1" s="432" customFormat="1" ht="12.2" hidden="1" customHeight="1">
      <c r="A6228" s="431"/>
    </row>
    <row r="6229" spans="1:1" s="432" customFormat="1" ht="12.2" hidden="1" customHeight="1">
      <c r="A6229" s="431"/>
    </row>
    <row r="6230" spans="1:1" s="432" customFormat="1" ht="12.2" hidden="1" customHeight="1">
      <c r="A6230" s="431"/>
    </row>
    <row r="6231" spans="1:1" s="432" customFormat="1" ht="12.2" hidden="1" customHeight="1">
      <c r="A6231" s="431"/>
    </row>
    <row r="6232" spans="1:1" s="432" customFormat="1" ht="12.2" hidden="1" customHeight="1">
      <c r="A6232" s="431"/>
    </row>
    <row r="6233" spans="1:1" s="432" customFormat="1" ht="12.2" hidden="1" customHeight="1">
      <c r="A6233" s="431"/>
    </row>
    <row r="6234" spans="1:1" s="432" customFormat="1" ht="12.2" hidden="1" customHeight="1">
      <c r="A6234" s="431"/>
    </row>
    <row r="6235" spans="1:1" s="432" customFormat="1" ht="12.2" hidden="1" customHeight="1">
      <c r="A6235" s="431"/>
    </row>
    <row r="6236" spans="1:1" s="432" customFormat="1" ht="12.2" hidden="1" customHeight="1">
      <c r="A6236" s="431"/>
    </row>
    <row r="6237" spans="1:1" s="432" customFormat="1" ht="12.2" hidden="1" customHeight="1">
      <c r="A6237" s="431"/>
    </row>
    <row r="6238" spans="1:1" s="432" customFormat="1" ht="12.2" hidden="1" customHeight="1">
      <c r="A6238" s="431"/>
    </row>
    <row r="6239" spans="1:1" s="432" customFormat="1" ht="12.2" hidden="1" customHeight="1">
      <c r="A6239" s="431"/>
    </row>
    <row r="6240" spans="1:1" s="432" customFormat="1" ht="12.2" hidden="1" customHeight="1">
      <c r="A6240" s="431"/>
    </row>
    <row r="6241" spans="1:1" s="432" customFormat="1" ht="12.2" hidden="1" customHeight="1">
      <c r="A6241" s="431"/>
    </row>
    <row r="6242" spans="1:1" s="432" customFormat="1" ht="12.2" hidden="1" customHeight="1">
      <c r="A6242" s="431"/>
    </row>
    <row r="6243" spans="1:1" s="432" customFormat="1" ht="12.2" hidden="1" customHeight="1">
      <c r="A6243" s="431"/>
    </row>
    <row r="6244" spans="1:1" s="432" customFormat="1" ht="12.2" hidden="1" customHeight="1">
      <c r="A6244" s="431"/>
    </row>
    <row r="6245" spans="1:1" s="432" customFormat="1" ht="12.2" hidden="1" customHeight="1">
      <c r="A6245" s="431"/>
    </row>
    <row r="6246" spans="1:1" s="432" customFormat="1" ht="12.2" hidden="1" customHeight="1">
      <c r="A6246" s="431"/>
    </row>
    <row r="6247" spans="1:1" s="432" customFormat="1" ht="12.2" hidden="1" customHeight="1">
      <c r="A6247" s="431"/>
    </row>
    <row r="6248" spans="1:1" s="432" customFormat="1" ht="12.2" hidden="1" customHeight="1">
      <c r="A6248" s="431"/>
    </row>
    <row r="6249" spans="1:1" s="432" customFormat="1" ht="12.2" hidden="1" customHeight="1">
      <c r="A6249" s="431"/>
    </row>
    <row r="6250" spans="1:1" s="432" customFormat="1" ht="12.2" hidden="1" customHeight="1">
      <c r="A6250" s="431"/>
    </row>
    <row r="6251" spans="1:1" s="432" customFormat="1" ht="12.2" hidden="1" customHeight="1">
      <c r="A6251" s="431"/>
    </row>
    <row r="6252" spans="1:1" s="432" customFormat="1" ht="12.2" hidden="1" customHeight="1">
      <c r="A6252" s="431"/>
    </row>
    <row r="6253" spans="1:1" s="432" customFormat="1" ht="12.2" hidden="1" customHeight="1">
      <c r="A6253" s="431"/>
    </row>
    <row r="6254" spans="1:1" s="432" customFormat="1" ht="12.2" hidden="1" customHeight="1">
      <c r="A6254" s="431"/>
    </row>
    <row r="6255" spans="1:1" s="432" customFormat="1" ht="12.2" hidden="1" customHeight="1">
      <c r="A6255" s="431"/>
    </row>
    <row r="6256" spans="1:1" s="432" customFormat="1" ht="12.2" hidden="1" customHeight="1">
      <c r="A6256" s="431"/>
    </row>
    <row r="6257" spans="1:1" s="432" customFormat="1" ht="12.2" hidden="1" customHeight="1">
      <c r="A6257" s="431"/>
    </row>
    <row r="6258" spans="1:1" s="432" customFormat="1" ht="12.2" hidden="1" customHeight="1">
      <c r="A6258" s="431"/>
    </row>
    <row r="6259" spans="1:1" s="432" customFormat="1" ht="12.2" hidden="1" customHeight="1">
      <c r="A6259" s="431"/>
    </row>
    <row r="6260" spans="1:1" s="432" customFormat="1" ht="12.2" hidden="1" customHeight="1">
      <c r="A6260" s="431"/>
    </row>
    <row r="6261" spans="1:1" s="432" customFormat="1" ht="12.2" hidden="1" customHeight="1">
      <c r="A6261" s="431"/>
    </row>
    <row r="6262" spans="1:1" s="432" customFormat="1" ht="12.2" hidden="1" customHeight="1">
      <c r="A6262" s="431"/>
    </row>
    <row r="6263" spans="1:1" s="432" customFormat="1" ht="12.2" hidden="1" customHeight="1">
      <c r="A6263" s="431"/>
    </row>
    <row r="6264" spans="1:1" s="432" customFormat="1" ht="12.2" hidden="1" customHeight="1">
      <c r="A6264" s="431"/>
    </row>
    <row r="6265" spans="1:1" s="432" customFormat="1" ht="12.2" hidden="1" customHeight="1">
      <c r="A6265" s="431"/>
    </row>
    <row r="6266" spans="1:1" s="432" customFormat="1" ht="12.2" hidden="1" customHeight="1">
      <c r="A6266" s="431"/>
    </row>
    <row r="6267" spans="1:1" s="432" customFormat="1" ht="12.2" hidden="1" customHeight="1">
      <c r="A6267" s="431"/>
    </row>
    <row r="6268" spans="1:1" s="432" customFormat="1" ht="12.2" hidden="1" customHeight="1">
      <c r="A6268" s="431"/>
    </row>
    <row r="6269" spans="1:1" s="432" customFormat="1" ht="12.2" hidden="1" customHeight="1">
      <c r="A6269" s="431"/>
    </row>
    <row r="6270" spans="1:1" s="432" customFormat="1" ht="12.2" hidden="1" customHeight="1">
      <c r="A6270" s="431"/>
    </row>
    <row r="6271" spans="1:1" s="432" customFormat="1" ht="12.2" hidden="1" customHeight="1">
      <c r="A6271" s="431"/>
    </row>
    <row r="6272" spans="1:1" s="432" customFormat="1" ht="12.2" hidden="1" customHeight="1">
      <c r="A6272" s="431"/>
    </row>
    <row r="6273" spans="1:1" s="432" customFormat="1" ht="12.2" hidden="1" customHeight="1">
      <c r="A6273" s="431"/>
    </row>
    <row r="6274" spans="1:1" s="432" customFormat="1" ht="12.2" hidden="1" customHeight="1">
      <c r="A6274" s="431"/>
    </row>
    <row r="6275" spans="1:1" s="432" customFormat="1" ht="12.2" hidden="1" customHeight="1">
      <c r="A6275" s="431"/>
    </row>
    <row r="6276" spans="1:1" s="432" customFormat="1" ht="12.2" hidden="1" customHeight="1">
      <c r="A6276" s="431"/>
    </row>
    <row r="6277" spans="1:1" s="432" customFormat="1" ht="12.2" hidden="1" customHeight="1">
      <c r="A6277" s="431"/>
    </row>
    <row r="6278" spans="1:1" s="432" customFormat="1" ht="12.2" hidden="1" customHeight="1">
      <c r="A6278" s="431"/>
    </row>
    <row r="6279" spans="1:1" s="432" customFormat="1" ht="12.2" hidden="1" customHeight="1">
      <c r="A6279" s="431"/>
    </row>
    <row r="6280" spans="1:1" s="432" customFormat="1" ht="12.2" hidden="1" customHeight="1">
      <c r="A6280" s="431"/>
    </row>
    <row r="6281" spans="1:1" s="432" customFormat="1" ht="12.2" hidden="1" customHeight="1">
      <c r="A6281" s="431"/>
    </row>
    <row r="6282" spans="1:1" s="432" customFormat="1" ht="12.2" hidden="1" customHeight="1">
      <c r="A6282" s="431"/>
    </row>
    <row r="6283" spans="1:1" s="432" customFormat="1" ht="12.2" hidden="1" customHeight="1">
      <c r="A6283" s="431"/>
    </row>
    <row r="6284" spans="1:1" s="432" customFormat="1" ht="12.2" hidden="1" customHeight="1">
      <c r="A6284" s="431"/>
    </row>
    <row r="6285" spans="1:1" s="432" customFormat="1" ht="12.2" hidden="1" customHeight="1">
      <c r="A6285" s="431"/>
    </row>
    <row r="6286" spans="1:1" s="432" customFormat="1" ht="12.2" hidden="1" customHeight="1">
      <c r="A6286" s="431"/>
    </row>
    <row r="6287" spans="1:1" s="432" customFormat="1" ht="12.2" hidden="1" customHeight="1">
      <c r="A6287" s="431"/>
    </row>
    <row r="6288" spans="1:1" s="432" customFormat="1" ht="12.2" hidden="1" customHeight="1">
      <c r="A6288" s="431"/>
    </row>
    <row r="6289" spans="1:1" s="432" customFormat="1" ht="12.2" hidden="1" customHeight="1">
      <c r="A6289" s="431"/>
    </row>
    <row r="6290" spans="1:1" s="432" customFormat="1" ht="12.2" hidden="1" customHeight="1">
      <c r="A6290" s="431"/>
    </row>
    <row r="6291" spans="1:1" s="432" customFormat="1" ht="12.2" hidden="1" customHeight="1">
      <c r="A6291" s="431"/>
    </row>
    <row r="6292" spans="1:1" s="432" customFormat="1" ht="12.2" hidden="1" customHeight="1">
      <c r="A6292" s="431"/>
    </row>
    <row r="6293" spans="1:1" s="432" customFormat="1" ht="12.2" hidden="1" customHeight="1">
      <c r="A6293" s="431"/>
    </row>
    <row r="6294" spans="1:1" s="432" customFormat="1" ht="12.2" hidden="1" customHeight="1">
      <c r="A6294" s="431"/>
    </row>
    <row r="6295" spans="1:1" s="432" customFormat="1" ht="12.2" hidden="1" customHeight="1">
      <c r="A6295" s="431"/>
    </row>
    <row r="6296" spans="1:1" s="432" customFormat="1" ht="12.2" hidden="1" customHeight="1">
      <c r="A6296" s="431"/>
    </row>
    <row r="6297" spans="1:1" s="432" customFormat="1" ht="12.2" hidden="1" customHeight="1">
      <c r="A6297" s="431"/>
    </row>
    <row r="6298" spans="1:1" s="432" customFormat="1" ht="12.2" hidden="1" customHeight="1">
      <c r="A6298" s="431"/>
    </row>
    <row r="6299" spans="1:1" s="432" customFormat="1" ht="12.2" hidden="1" customHeight="1">
      <c r="A6299" s="431"/>
    </row>
    <row r="6300" spans="1:1" s="432" customFormat="1" ht="12.2" hidden="1" customHeight="1">
      <c r="A6300" s="431"/>
    </row>
    <row r="6301" spans="1:1" s="432" customFormat="1" ht="12.2" hidden="1" customHeight="1">
      <c r="A6301" s="431"/>
    </row>
    <row r="6302" spans="1:1" s="432" customFormat="1" ht="12.2" hidden="1" customHeight="1">
      <c r="A6302" s="431"/>
    </row>
    <row r="6303" spans="1:1" s="432" customFormat="1" ht="12.2" hidden="1" customHeight="1">
      <c r="A6303" s="431"/>
    </row>
    <row r="6304" spans="1:1" s="432" customFormat="1" ht="12.2" hidden="1" customHeight="1">
      <c r="A6304" s="431"/>
    </row>
    <row r="6305" spans="1:1" s="432" customFormat="1" ht="12.2" hidden="1" customHeight="1">
      <c r="A6305" s="431"/>
    </row>
    <row r="6306" spans="1:1" s="432" customFormat="1" ht="12.2" hidden="1" customHeight="1">
      <c r="A6306" s="431"/>
    </row>
    <row r="6307" spans="1:1" s="432" customFormat="1" ht="12.2" hidden="1" customHeight="1">
      <c r="A6307" s="431"/>
    </row>
    <row r="6308" spans="1:1" s="432" customFormat="1" ht="12.2" hidden="1" customHeight="1">
      <c r="A6308" s="431"/>
    </row>
    <row r="6309" spans="1:1" s="432" customFormat="1" ht="12.2" hidden="1" customHeight="1">
      <c r="A6309" s="431"/>
    </row>
    <row r="6310" spans="1:1" s="432" customFormat="1" ht="12.2" hidden="1" customHeight="1">
      <c r="A6310" s="431"/>
    </row>
    <row r="6311" spans="1:1" s="432" customFormat="1" ht="12.2" hidden="1" customHeight="1">
      <c r="A6311" s="431"/>
    </row>
    <row r="6312" spans="1:1" s="432" customFormat="1" ht="12.2" hidden="1" customHeight="1">
      <c r="A6312" s="431"/>
    </row>
    <row r="6313" spans="1:1" s="432" customFormat="1" ht="12.2" hidden="1" customHeight="1">
      <c r="A6313" s="431"/>
    </row>
    <row r="6314" spans="1:1" s="432" customFormat="1" ht="12.2" hidden="1" customHeight="1">
      <c r="A6314" s="431"/>
    </row>
    <row r="6315" spans="1:1" s="432" customFormat="1" ht="12.2" hidden="1" customHeight="1">
      <c r="A6315" s="431"/>
    </row>
    <row r="6316" spans="1:1" s="432" customFormat="1" ht="12.2" hidden="1" customHeight="1">
      <c r="A6316" s="431"/>
    </row>
    <row r="6317" spans="1:1" s="432" customFormat="1" ht="12.2" hidden="1" customHeight="1">
      <c r="A6317" s="431"/>
    </row>
    <row r="6318" spans="1:1" s="432" customFormat="1" ht="12.2" hidden="1" customHeight="1">
      <c r="A6318" s="431"/>
    </row>
    <row r="6319" spans="1:1" s="432" customFormat="1" ht="12.2" hidden="1" customHeight="1">
      <c r="A6319" s="431"/>
    </row>
    <row r="6320" spans="1:1" s="432" customFormat="1" ht="12.2" hidden="1" customHeight="1">
      <c r="A6320" s="431"/>
    </row>
    <row r="6321" spans="1:1" s="432" customFormat="1" ht="12.2" hidden="1" customHeight="1">
      <c r="A6321" s="431"/>
    </row>
    <row r="6322" spans="1:1" s="432" customFormat="1" ht="12.2" hidden="1" customHeight="1">
      <c r="A6322" s="431"/>
    </row>
    <row r="6323" spans="1:1" s="432" customFormat="1" ht="12.2" hidden="1" customHeight="1">
      <c r="A6323" s="431"/>
    </row>
    <row r="6324" spans="1:1" s="432" customFormat="1" ht="12.2" hidden="1" customHeight="1">
      <c r="A6324" s="431"/>
    </row>
    <row r="6325" spans="1:1" s="432" customFormat="1" ht="12.2" hidden="1" customHeight="1">
      <c r="A6325" s="431"/>
    </row>
    <row r="6326" spans="1:1" s="432" customFormat="1" ht="12.2" hidden="1" customHeight="1">
      <c r="A6326" s="431"/>
    </row>
    <row r="6327" spans="1:1" s="432" customFormat="1" ht="12.2" hidden="1" customHeight="1">
      <c r="A6327" s="431"/>
    </row>
    <row r="6328" spans="1:1" s="432" customFormat="1" ht="12.2" hidden="1" customHeight="1">
      <c r="A6328" s="431"/>
    </row>
    <row r="6329" spans="1:1" s="432" customFormat="1" ht="12.2" hidden="1" customHeight="1">
      <c r="A6329" s="431"/>
    </row>
    <row r="6330" spans="1:1" s="432" customFormat="1" ht="12.2" hidden="1" customHeight="1">
      <c r="A6330" s="431"/>
    </row>
    <row r="6331" spans="1:1" s="432" customFormat="1" ht="12.2" hidden="1" customHeight="1">
      <c r="A6331" s="431"/>
    </row>
    <row r="6332" spans="1:1" s="432" customFormat="1" ht="12.2" hidden="1" customHeight="1">
      <c r="A6332" s="431"/>
    </row>
    <row r="6333" spans="1:1" s="432" customFormat="1" ht="12.2" hidden="1" customHeight="1">
      <c r="A6333" s="431"/>
    </row>
    <row r="6334" spans="1:1" s="432" customFormat="1" ht="12.2" hidden="1" customHeight="1">
      <c r="A6334" s="431"/>
    </row>
    <row r="6335" spans="1:1" s="432" customFormat="1" ht="12.2" hidden="1" customHeight="1">
      <c r="A6335" s="431"/>
    </row>
    <row r="6336" spans="1:1" s="432" customFormat="1" ht="12.2" hidden="1" customHeight="1">
      <c r="A6336" s="431"/>
    </row>
    <row r="6337" spans="1:1" s="432" customFormat="1" ht="12.2" hidden="1" customHeight="1">
      <c r="A6337" s="431"/>
    </row>
    <row r="6338" spans="1:1" s="432" customFormat="1" ht="12.2" hidden="1" customHeight="1">
      <c r="A6338" s="431"/>
    </row>
    <row r="6339" spans="1:1" s="432" customFormat="1" ht="12.2" hidden="1" customHeight="1">
      <c r="A6339" s="431"/>
    </row>
    <row r="6340" spans="1:1" s="432" customFormat="1" ht="12.2" hidden="1" customHeight="1">
      <c r="A6340" s="431"/>
    </row>
    <row r="6341" spans="1:1" s="432" customFormat="1" ht="12.2" hidden="1" customHeight="1">
      <c r="A6341" s="431"/>
    </row>
    <row r="6342" spans="1:1" s="432" customFormat="1" ht="12.2" hidden="1" customHeight="1">
      <c r="A6342" s="431"/>
    </row>
    <row r="6343" spans="1:1" s="432" customFormat="1" ht="12.2" hidden="1" customHeight="1">
      <c r="A6343" s="431"/>
    </row>
    <row r="6344" spans="1:1" s="432" customFormat="1" ht="12.2" hidden="1" customHeight="1">
      <c r="A6344" s="431"/>
    </row>
    <row r="6345" spans="1:1" s="432" customFormat="1" ht="12.2" hidden="1" customHeight="1">
      <c r="A6345" s="431"/>
    </row>
    <row r="6346" spans="1:1" s="432" customFormat="1" ht="12.2" hidden="1" customHeight="1">
      <c r="A6346" s="431"/>
    </row>
    <row r="6347" spans="1:1" s="432" customFormat="1" ht="12.2" hidden="1" customHeight="1">
      <c r="A6347" s="431"/>
    </row>
    <row r="6348" spans="1:1" s="432" customFormat="1" ht="12.2" hidden="1" customHeight="1">
      <c r="A6348" s="431"/>
    </row>
    <row r="6349" spans="1:1" s="432" customFormat="1" ht="12.2" hidden="1" customHeight="1">
      <c r="A6349" s="431"/>
    </row>
    <row r="6350" spans="1:1" s="432" customFormat="1" ht="12.2" hidden="1" customHeight="1">
      <c r="A6350" s="431"/>
    </row>
    <row r="6351" spans="1:1" s="432" customFormat="1" ht="12.2" hidden="1" customHeight="1">
      <c r="A6351" s="431"/>
    </row>
    <row r="6352" spans="1:1" s="432" customFormat="1" ht="12.2" hidden="1" customHeight="1">
      <c r="A6352" s="431"/>
    </row>
    <row r="6353" spans="1:1" s="432" customFormat="1" ht="12.2" hidden="1" customHeight="1">
      <c r="A6353" s="431"/>
    </row>
    <row r="6354" spans="1:1" s="432" customFormat="1" ht="12.2" hidden="1" customHeight="1">
      <c r="A6354" s="431"/>
    </row>
    <row r="6355" spans="1:1" s="432" customFormat="1" ht="12.2" hidden="1" customHeight="1">
      <c r="A6355" s="431"/>
    </row>
    <row r="6356" spans="1:1" s="432" customFormat="1" ht="12.2" hidden="1" customHeight="1">
      <c r="A6356" s="431"/>
    </row>
    <row r="6357" spans="1:1" s="432" customFormat="1" ht="12.2" hidden="1" customHeight="1">
      <c r="A6357" s="431"/>
    </row>
    <row r="6358" spans="1:1" s="432" customFormat="1" ht="12.2" hidden="1" customHeight="1">
      <c r="A6358" s="431"/>
    </row>
    <row r="6359" spans="1:1" s="432" customFormat="1" ht="12.2" hidden="1" customHeight="1">
      <c r="A6359" s="431"/>
    </row>
    <row r="6360" spans="1:1" s="432" customFormat="1" ht="12.2" hidden="1" customHeight="1">
      <c r="A6360" s="431"/>
    </row>
    <row r="6361" spans="1:1" s="432" customFormat="1" ht="12.2" hidden="1" customHeight="1">
      <c r="A6361" s="431"/>
    </row>
    <row r="6362" spans="1:1" s="432" customFormat="1" ht="12.2" hidden="1" customHeight="1">
      <c r="A6362" s="431"/>
    </row>
    <row r="6363" spans="1:1" s="432" customFormat="1" ht="12.2" hidden="1" customHeight="1">
      <c r="A6363" s="431"/>
    </row>
    <row r="6364" spans="1:1" s="432" customFormat="1" ht="12.2" hidden="1" customHeight="1">
      <c r="A6364" s="431"/>
    </row>
    <row r="6365" spans="1:1" s="432" customFormat="1" ht="12.2" hidden="1" customHeight="1">
      <c r="A6365" s="431"/>
    </row>
    <row r="6366" spans="1:1" s="432" customFormat="1" ht="12.2" hidden="1" customHeight="1">
      <c r="A6366" s="431"/>
    </row>
    <row r="6367" spans="1:1" s="432" customFormat="1" ht="12.2" hidden="1" customHeight="1">
      <c r="A6367" s="431"/>
    </row>
    <row r="6368" spans="1:1" s="432" customFormat="1" ht="12.2" hidden="1" customHeight="1">
      <c r="A6368" s="431"/>
    </row>
    <row r="6369" spans="1:1" s="432" customFormat="1" ht="12.2" hidden="1" customHeight="1">
      <c r="A6369" s="431"/>
    </row>
    <row r="6370" spans="1:1" s="432" customFormat="1" ht="12.2" hidden="1" customHeight="1">
      <c r="A6370" s="431"/>
    </row>
    <row r="6371" spans="1:1" s="432" customFormat="1" ht="12.2" hidden="1" customHeight="1">
      <c r="A6371" s="431"/>
    </row>
    <row r="6372" spans="1:1" s="432" customFormat="1" ht="12.2" hidden="1" customHeight="1">
      <c r="A6372" s="431"/>
    </row>
    <row r="6373" spans="1:1" s="432" customFormat="1" ht="12.2" hidden="1" customHeight="1">
      <c r="A6373" s="431"/>
    </row>
    <row r="6374" spans="1:1" s="432" customFormat="1" ht="12.2" hidden="1" customHeight="1">
      <c r="A6374" s="431"/>
    </row>
    <row r="6375" spans="1:1" s="432" customFormat="1" ht="12.2" hidden="1" customHeight="1">
      <c r="A6375" s="431"/>
    </row>
    <row r="6376" spans="1:1" s="432" customFormat="1" ht="12.2" hidden="1" customHeight="1">
      <c r="A6376" s="431"/>
    </row>
    <row r="6377" spans="1:1" s="432" customFormat="1" ht="12.2" hidden="1" customHeight="1">
      <c r="A6377" s="431"/>
    </row>
    <row r="6378" spans="1:1" s="432" customFormat="1" ht="12.2" hidden="1" customHeight="1">
      <c r="A6378" s="431"/>
    </row>
    <row r="6379" spans="1:1" s="432" customFormat="1" ht="12.2" hidden="1" customHeight="1">
      <c r="A6379" s="431"/>
    </row>
    <row r="6380" spans="1:1" s="432" customFormat="1" ht="12.2" hidden="1" customHeight="1">
      <c r="A6380" s="431"/>
    </row>
    <row r="6381" spans="1:1" s="432" customFormat="1" ht="12.2" hidden="1" customHeight="1">
      <c r="A6381" s="431"/>
    </row>
    <row r="6382" spans="1:1" s="432" customFormat="1" ht="12.2" hidden="1" customHeight="1">
      <c r="A6382" s="431"/>
    </row>
    <row r="6383" spans="1:1" s="432" customFormat="1" ht="12.2" hidden="1" customHeight="1">
      <c r="A6383" s="431"/>
    </row>
    <row r="6384" spans="1:1" s="432" customFormat="1" ht="12.2" hidden="1" customHeight="1">
      <c r="A6384" s="431"/>
    </row>
    <row r="6385" spans="1:1" s="432" customFormat="1" ht="12.2" hidden="1" customHeight="1">
      <c r="A6385" s="431"/>
    </row>
    <row r="6386" spans="1:1" s="432" customFormat="1" ht="12.2" hidden="1" customHeight="1">
      <c r="A6386" s="431"/>
    </row>
    <row r="6387" spans="1:1" s="432" customFormat="1" ht="12.2" hidden="1" customHeight="1">
      <c r="A6387" s="431"/>
    </row>
    <row r="6388" spans="1:1" s="432" customFormat="1" ht="12.2" hidden="1" customHeight="1">
      <c r="A6388" s="431"/>
    </row>
    <row r="6389" spans="1:1" s="432" customFormat="1" ht="12.2" hidden="1" customHeight="1">
      <c r="A6389" s="431"/>
    </row>
    <row r="6390" spans="1:1" s="432" customFormat="1" ht="12.2" hidden="1" customHeight="1">
      <c r="A6390" s="431"/>
    </row>
    <row r="6391" spans="1:1" s="432" customFormat="1" ht="12.2" hidden="1" customHeight="1">
      <c r="A6391" s="431"/>
    </row>
    <row r="6392" spans="1:1" s="432" customFormat="1" ht="12.2" hidden="1" customHeight="1">
      <c r="A6392" s="431"/>
    </row>
    <row r="6393" spans="1:1" s="432" customFormat="1" ht="12.2" hidden="1" customHeight="1">
      <c r="A6393" s="431"/>
    </row>
    <row r="6394" spans="1:1" s="432" customFormat="1" ht="12.2" hidden="1" customHeight="1">
      <c r="A6394" s="431"/>
    </row>
    <row r="6395" spans="1:1" s="432" customFormat="1" ht="12.2" hidden="1" customHeight="1">
      <c r="A6395" s="431"/>
    </row>
    <row r="6396" spans="1:1" s="432" customFormat="1" ht="12.2" hidden="1" customHeight="1">
      <c r="A6396" s="431"/>
    </row>
    <row r="6397" spans="1:1" s="432" customFormat="1" ht="12.2" hidden="1" customHeight="1">
      <c r="A6397" s="431"/>
    </row>
    <row r="6398" spans="1:1" s="432" customFormat="1" ht="12.2" hidden="1" customHeight="1">
      <c r="A6398" s="431"/>
    </row>
    <row r="6399" spans="1:1" s="432" customFormat="1" ht="12.2" hidden="1" customHeight="1">
      <c r="A6399" s="431"/>
    </row>
    <row r="6400" spans="1:1" s="432" customFormat="1" ht="12.2" hidden="1" customHeight="1">
      <c r="A6400" s="431"/>
    </row>
    <row r="6401" spans="1:1" s="432" customFormat="1" ht="12.2" hidden="1" customHeight="1">
      <c r="A6401" s="431"/>
    </row>
    <row r="6402" spans="1:1" s="432" customFormat="1" ht="12.2" hidden="1" customHeight="1">
      <c r="A6402" s="431"/>
    </row>
    <row r="6403" spans="1:1" s="432" customFormat="1" ht="12.2" hidden="1" customHeight="1">
      <c r="A6403" s="431"/>
    </row>
    <row r="6404" spans="1:1" s="432" customFormat="1" ht="12.2" hidden="1" customHeight="1">
      <c r="A6404" s="431"/>
    </row>
    <row r="6405" spans="1:1" s="432" customFormat="1" ht="12.2" hidden="1" customHeight="1">
      <c r="A6405" s="431"/>
    </row>
    <row r="6406" spans="1:1" s="432" customFormat="1" ht="12.2" hidden="1" customHeight="1">
      <c r="A6406" s="431"/>
    </row>
    <row r="6407" spans="1:1" s="432" customFormat="1" ht="12.2" hidden="1" customHeight="1">
      <c r="A6407" s="431"/>
    </row>
    <row r="6408" spans="1:1" s="432" customFormat="1" ht="12.2" hidden="1" customHeight="1">
      <c r="A6408" s="431"/>
    </row>
    <row r="6409" spans="1:1" s="432" customFormat="1" ht="12.2" hidden="1" customHeight="1">
      <c r="A6409" s="431"/>
    </row>
    <row r="6410" spans="1:1" s="432" customFormat="1" ht="12.2" hidden="1" customHeight="1">
      <c r="A6410" s="431"/>
    </row>
    <row r="6411" spans="1:1" s="432" customFormat="1" ht="12.2" hidden="1" customHeight="1">
      <c r="A6411" s="431"/>
    </row>
    <row r="6412" spans="1:1" s="432" customFormat="1" ht="12.2" hidden="1" customHeight="1">
      <c r="A6412" s="431"/>
    </row>
    <row r="6413" spans="1:1" s="432" customFormat="1" ht="12.2" hidden="1" customHeight="1">
      <c r="A6413" s="431"/>
    </row>
    <row r="6414" spans="1:1" s="432" customFormat="1" ht="12.2" hidden="1" customHeight="1">
      <c r="A6414" s="431"/>
    </row>
    <row r="6415" spans="1:1" s="432" customFormat="1" ht="12.2" hidden="1" customHeight="1">
      <c r="A6415" s="431"/>
    </row>
    <row r="6416" spans="1:1" s="432" customFormat="1" ht="12.2" hidden="1" customHeight="1">
      <c r="A6416" s="431"/>
    </row>
    <row r="6417" spans="1:1" s="432" customFormat="1" ht="12.2" hidden="1" customHeight="1">
      <c r="A6417" s="431"/>
    </row>
    <row r="6418" spans="1:1" s="432" customFormat="1" ht="12.2" hidden="1" customHeight="1">
      <c r="A6418" s="431"/>
    </row>
    <row r="6419" spans="1:1" s="432" customFormat="1" ht="12.2" hidden="1" customHeight="1">
      <c r="A6419" s="431"/>
    </row>
    <row r="6420" spans="1:1" s="432" customFormat="1" ht="12.2" hidden="1" customHeight="1">
      <c r="A6420" s="431"/>
    </row>
    <row r="6421" spans="1:1" s="432" customFormat="1" ht="12.2" hidden="1" customHeight="1">
      <c r="A6421" s="431"/>
    </row>
    <row r="6422" spans="1:1" s="432" customFormat="1" ht="12.2" hidden="1" customHeight="1">
      <c r="A6422" s="431"/>
    </row>
    <row r="6423" spans="1:1" s="432" customFormat="1" ht="12.2" hidden="1" customHeight="1">
      <c r="A6423" s="431"/>
    </row>
    <row r="6424" spans="1:1" s="432" customFormat="1" ht="12.2" hidden="1" customHeight="1">
      <c r="A6424" s="431"/>
    </row>
    <row r="6425" spans="1:1" s="432" customFormat="1" ht="12.2" hidden="1" customHeight="1">
      <c r="A6425" s="431"/>
    </row>
    <row r="6426" spans="1:1" s="432" customFormat="1" ht="12.2" hidden="1" customHeight="1">
      <c r="A6426" s="431"/>
    </row>
    <row r="6427" spans="1:1" s="432" customFormat="1" ht="12.2" hidden="1" customHeight="1">
      <c r="A6427" s="431"/>
    </row>
    <row r="6428" spans="1:1" s="432" customFormat="1" ht="12.2" hidden="1" customHeight="1">
      <c r="A6428" s="431"/>
    </row>
    <row r="6429" spans="1:1" s="432" customFormat="1" ht="12.2" hidden="1" customHeight="1">
      <c r="A6429" s="431"/>
    </row>
    <row r="6430" spans="1:1" s="432" customFormat="1" ht="12.2" hidden="1" customHeight="1">
      <c r="A6430" s="431"/>
    </row>
    <row r="6431" spans="1:1" s="432" customFormat="1" ht="12.2" hidden="1" customHeight="1">
      <c r="A6431" s="431"/>
    </row>
    <row r="6432" spans="1:1" s="432" customFormat="1" ht="12.2" hidden="1" customHeight="1">
      <c r="A6432" s="431"/>
    </row>
    <row r="6433" spans="1:1" s="432" customFormat="1" ht="12.2" hidden="1" customHeight="1">
      <c r="A6433" s="431"/>
    </row>
    <row r="6434" spans="1:1" s="432" customFormat="1" ht="12.2" hidden="1" customHeight="1">
      <c r="A6434" s="431"/>
    </row>
    <row r="6435" spans="1:1" s="432" customFormat="1" ht="12.2" hidden="1" customHeight="1">
      <c r="A6435" s="431"/>
    </row>
    <row r="6436" spans="1:1" s="432" customFormat="1" ht="12.2" hidden="1" customHeight="1">
      <c r="A6436" s="431"/>
    </row>
    <row r="6437" spans="1:1" s="432" customFormat="1" ht="12.2" hidden="1" customHeight="1">
      <c r="A6437" s="431"/>
    </row>
    <row r="6438" spans="1:1" s="432" customFormat="1" ht="12.2" hidden="1" customHeight="1">
      <c r="A6438" s="431"/>
    </row>
    <row r="6439" spans="1:1" s="432" customFormat="1" ht="12.2" hidden="1" customHeight="1">
      <c r="A6439" s="431"/>
    </row>
    <row r="6440" spans="1:1" s="432" customFormat="1" ht="12.2" hidden="1" customHeight="1">
      <c r="A6440" s="431"/>
    </row>
    <row r="6441" spans="1:1" s="432" customFormat="1" ht="12.2" hidden="1" customHeight="1">
      <c r="A6441" s="431"/>
    </row>
    <row r="6442" spans="1:1" s="432" customFormat="1" ht="12.2" hidden="1" customHeight="1">
      <c r="A6442" s="431"/>
    </row>
    <row r="6443" spans="1:1" s="432" customFormat="1" ht="12.2" hidden="1" customHeight="1">
      <c r="A6443" s="431"/>
    </row>
    <row r="6444" spans="1:1" s="432" customFormat="1" ht="12.2" hidden="1" customHeight="1">
      <c r="A6444" s="431"/>
    </row>
    <row r="6445" spans="1:1" s="432" customFormat="1" ht="12.2" hidden="1" customHeight="1">
      <c r="A6445" s="431"/>
    </row>
    <row r="6446" spans="1:1" s="432" customFormat="1" ht="12.2" hidden="1" customHeight="1">
      <c r="A6446" s="431"/>
    </row>
    <row r="6447" spans="1:1" s="432" customFormat="1" ht="12.2" hidden="1" customHeight="1">
      <c r="A6447" s="431"/>
    </row>
    <row r="6448" spans="1:1" s="432" customFormat="1" ht="12.2" hidden="1" customHeight="1">
      <c r="A6448" s="431"/>
    </row>
    <row r="6449" spans="1:1" s="432" customFormat="1" ht="12.2" hidden="1" customHeight="1">
      <c r="A6449" s="431"/>
    </row>
    <row r="6450" spans="1:1" s="432" customFormat="1" ht="12.2" hidden="1" customHeight="1">
      <c r="A6450" s="431"/>
    </row>
    <row r="6451" spans="1:1" s="432" customFormat="1" ht="12.2" hidden="1" customHeight="1">
      <c r="A6451" s="431"/>
    </row>
    <row r="6452" spans="1:1" s="432" customFormat="1" ht="12.2" hidden="1" customHeight="1">
      <c r="A6452" s="431"/>
    </row>
    <row r="6453" spans="1:1" s="432" customFormat="1" ht="12.2" hidden="1" customHeight="1">
      <c r="A6453" s="431"/>
    </row>
    <row r="6454" spans="1:1" s="432" customFormat="1" ht="12.2" hidden="1" customHeight="1">
      <c r="A6454" s="431"/>
    </row>
    <row r="6455" spans="1:1" s="432" customFormat="1" ht="12.2" hidden="1" customHeight="1">
      <c r="A6455" s="431"/>
    </row>
    <row r="6456" spans="1:1" s="432" customFormat="1" ht="12.2" hidden="1" customHeight="1">
      <c r="A6456" s="431"/>
    </row>
    <row r="6457" spans="1:1" s="432" customFormat="1" ht="12.2" hidden="1" customHeight="1">
      <c r="A6457" s="431"/>
    </row>
    <row r="6458" spans="1:1" s="432" customFormat="1" ht="12.2" hidden="1" customHeight="1">
      <c r="A6458" s="431"/>
    </row>
    <row r="6459" spans="1:1" s="432" customFormat="1" ht="12.2" hidden="1" customHeight="1">
      <c r="A6459" s="431"/>
    </row>
    <row r="6460" spans="1:1" s="432" customFormat="1" ht="12.2" hidden="1" customHeight="1">
      <c r="A6460" s="431"/>
    </row>
    <row r="6461" spans="1:1" s="432" customFormat="1" ht="12.2" hidden="1" customHeight="1">
      <c r="A6461" s="431"/>
    </row>
    <row r="6462" spans="1:1" s="432" customFormat="1" ht="12.2" hidden="1" customHeight="1">
      <c r="A6462" s="431"/>
    </row>
    <row r="6463" spans="1:1" s="432" customFormat="1" ht="12.2" hidden="1" customHeight="1">
      <c r="A6463" s="431"/>
    </row>
    <row r="6464" spans="1:1" s="432" customFormat="1" ht="12.2" hidden="1" customHeight="1">
      <c r="A6464" s="431"/>
    </row>
    <row r="6465" spans="1:1" s="432" customFormat="1" ht="12.2" hidden="1" customHeight="1">
      <c r="A6465" s="431"/>
    </row>
    <row r="6466" spans="1:1" s="432" customFormat="1" ht="12.2" hidden="1" customHeight="1">
      <c r="A6466" s="431"/>
    </row>
    <row r="6467" spans="1:1" s="432" customFormat="1" ht="12.2" hidden="1" customHeight="1">
      <c r="A6467" s="431"/>
    </row>
    <row r="6468" spans="1:1" s="432" customFormat="1" ht="12.2" hidden="1" customHeight="1">
      <c r="A6468" s="431"/>
    </row>
    <row r="6469" spans="1:1" s="432" customFormat="1" ht="12.2" hidden="1" customHeight="1">
      <c r="A6469" s="431"/>
    </row>
    <row r="6470" spans="1:1" s="432" customFormat="1" ht="12.2" hidden="1" customHeight="1">
      <c r="A6470" s="431"/>
    </row>
    <row r="6471" spans="1:1" s="432" customFormat="1" ht="12.2" hidden="1" customHeight="1">
      <c r="A6471" s="431"/>
    </row>
    <row r="6472" spans="1:1" s="432" customFormat="1" ht="12.2" hidden="1" customHeight="1">
      <c r="A6472" s="431"/>
    </row>
    <row r="6473" spans="1:1" s="432" customFormat="1" ht="12.2" hidden="1" customHeight="1">
      <c r="A6473" s="431"/>
    </row>
    <row r="6474" spans="1:1" s="432" customFormat="1" ht="12.2" hidden="1" customHeight="1">
      <c r="A6474" s="431"/>
    </row>
    <row r="6475" spans="1:1" s="432" customFormat="1" ht="12.2" hidden="1" customHeight="1">
      <c r="A6475" s="431"/>
    </row>
    <row r="6476" spans="1:1" s="432" customFormat="1" ht="12.2" hidden="1" customHeight="1">
      <c r="A6476" s="431"/>
    </row>
    <row r="6477" spans="1:1" s="432" customFormat="1" ht="12.2" hidden="1" customHeight="1">
      <c r="A6477" s="431"/>
    </row>
    <row r="6478" spans="1:1" s="432" customFormat="1" ht="12.2" hidden="1" customHeight="1">
      <c r="A6478" s="431"/>
    </row>
    <row r="6479" spans="1:1" s="432" customFormat="1" ht="12.2" hidden="1" customHeight="1">
      <c r="A6479" s="431"/>
    </row>
    <row r="6480" spans="1:1" s="432" customFormat="1" ht="12.2" hidden="1" customHeight="1">
      <c r="A6480" s="431"/>
    </row>
    <row r="6481" spans="1:1" s="432" customFormat="1" ht="12.2" hidden="1" customHeight="1">
      <c r="A6481" s="431"/>
    </row>
    <row r="6482" spans="1:1" s="432" customFormat="1" ht="12.2" hidden="1" customHeight="1">
      <c r="A6482" s="431"/>
    </row>
    <row r="6483" spans="1:1" s="432" customFormat="1" ht="12.2" hidden="1" customHeight="1">
      <c r="A6483" s="431"/>
    </row>
    <row r="6484" spans="1:1" s="432" customFormat="1" ht="12.2" hidden="1" customHeight="1">
      <c r="A6484" s="431"/>
    </row>
    <row r="6485" spans="1:1" s="432" customFormat="1" ht="12.2" hidden="1" customHeight="1">
      <c r="A6485" s="431"/>
    </row>
    <row r="6486" spans="1:1" s="432" customFormat="1" ht="12.2" hidden="1" customHeight="1">
      <c r="A6486" s="431"/>
    </row>
    <row r="6487" spans="1:1" s="432" customFormat="1" ht="12.2" hidden="1" customHeight="1">
      <c r="A6487" s="431"/>
    </row>
    <row r="6488" spans="1:1" s="432" customFormat="1" ht="12.2" hidden="1" customHeight="1">
      <c r="A6488" s="431"/>
    </row>
    <row r="6489" spans="1:1" s="432" customFormat="1" ht="12.2" hidden="1" customHeight="1">
      <c r="A6489" s="431"/>
    </row>
    <row r="6490" spans="1:1" s="432" customFormat="1" ht="12.2" hidden="1" customHeight="1">
      <c r="A6490" s="431"/>
    </row>
    <row r="6491" spans="1:1" s="432" customFormat="1" ht="12.2" hidden="1" customHeight="1">
      <c r="A6491" s="431"/>
    </row>
    <row r="6492" spans="1:1" s="432" customFormat="1" ht="12.2" hidden="1" customHeight="1">
      <c r="A6492" s="431"/>
    </row>
    <row r="6493" spans="1:1" s="432" customFormat="1" ht="12.2" hidden="1" customHeight="1">
      <c r="A6493" s="431"/>
    </row>
    <row r="6494" spans="1:1" s="432" customFormat="1" ht="12.2" hidden="1" customHeight="1">
      <c r="A6494" s="431"/>
    </row>
    <row r="6495" spans="1:1" s="432" customFormat="1" ht="12.2" hidden="1" customHeight="1">
      <c r="A6495" s="431"/>
    </row>
    <row r="6496" spans="1:1" s="432" customFormat="1" ht="12.2" hidden="1" customHeight="1">
      <c r="A6496" s="431"/>
    </row>
    <row r="6497" spans="1:1" s="432" customFormat="1" ht="12.2" hidden="1" customHeight="1">
      <c r="A6497" s="431"/>
    </row>
    <row r="6498" spans="1:1" s="432" customFormat="1" ht="12.2" hidden="1" customHeight="1">
      <c r="A6498" s="431"/>
    </row>
    <row r="6499" spans="1:1" s="432" customFormat="1" ht="12.2" hidden="1" customHeight="1">
      <c r="A6499" s="431"/>
    </row>
    <row r="6500" spans="1:1" s="432" customFormat="1" ht="12.2" hidden="1" customHeight="1">
      <c r="A6500" s="431"/>
    </row>
    <row r="6501" spans="1:1" s="432" customFormat="1" ht="12.2" hidden="1" customHeight="1">
      <c r="A6501" s="431"/>
    </row>
    <row r="6502" spans="1:1" s="432" customFormat="1" ht="12.2" hidden="1" customHeight="1">
      <c r="A6502" s="431"/>
    </row>
    <row r="6503" spans="1:1" s="432" customFormat="1" ht="12.2" hidden="1" customHeight="1">
      <c r="A6503" s="431"/>
    </row>
    <row r="6504" spans="1:1" s="432" customFormat="1" ht="12.2" hidden="1" customHeight="1">
      <c r="A6504" s="431"/>
    </row>
    <row r="6505" spans="1:1" s="432" customFormat="1" ht="12.2" hidden="1" customHeight="1">
      <c r="A6505" s="431"/>
    </row>
    <row r="6506" spans="1:1" s="432" customFormat="1" ht="12.2" hidden="1" customHeight="1">
      <c r="A6506" s="431"/>
    </row>
    <row r="6507" spans="1:1" s="432" customFormat="1" ht="12.2" hidden="1" customHeight="1">
      <c r="A6507" s="431"/>
    </row>
    <row r="6508" spans="1:1" s="432" customFormat="1" ht="12.2" hidden="1" customHeight="1">
      <c r="A6508" s="431"/>
    </row>
    <row r="6509" spans="1:1" s="432" customFormat="1" ht="12.2" hidden="1" customHeight="1">
      <c r="A6509" s="431"/>
    </row>
    <row r="6510" spans="1:1" s="432" customFormat="1" ht="12.2" hidden="1" customHeight="1">
      <c r="A6510" s="431"/>
    </row>
    <row r="6511" spans="1:1" s="432" customFormat="1" ht="12.2" hidden="1" customHeight="1">
      <c r="A6511" s="431"/>
    </row>
    <row r="6512" spans="1:1" s="432" customFormat="1" ht="12.2" hidden="1" customHeight="1">
      <c r="A6512" s="431"/>
    </row>
    <row r="6513" spans="1:1" s="432" customFormat="1" ht="12.2" hidden="1" customHeight="1">
      <c r="A6513" s="431"/>
    </row>
    <row r="6514" spans="1:1" s="432" customFormat="1" ht="12.2" hidden="1" customHeight="1">
      <c r="A6514" s="431"/>
    </row>
    <row r="6515" spans="1:1" s="432" customFormat="1" ht="12.2" hidden="1" customHeight="1">
      <c r="A6515" s="431"/>
    </row>
    <row r="6516" spans="1:1" s="432" customFormat="1" ht="12.2" hidden="1" customHeight="1">
      <c r="A6516" s="431"/>
    </row>
    <row r="6517" spans="1:1" s="432" customFormat="1" ht="12.2" hidden="1" customHeight="1">
      <c r="A6517" s="431"/>
    </row>
    <row r="6518" spans="1:1" s="432" customFormat="1" ht="12.2" hidden="1" customHeight="1">
      <c r="A6518" s="431"/>
    </row>
    <row r="6519" spans="1:1" s="432" customFormat="1" ht="12.2" hidden="1" customHeight="1">
      <c r="A6519" s="431"/>
    </row>
    <row r="6520" spans="1:1" s="432" customFormat="1" ht="12.2" hidden="1" customHeight="1">
      <c r="A6520" s="431"/>
    </row>
    <row r="6521" spans="1:1" s="432" customFormat="1" ht="12.2" hidden="1" customHeight="1">
      <c r="A6521" s="431"/>
    </row>
    <row r="6522" spans="1:1" s="432" customFormat="1" ht="12.2" hidden="1" customHeight="1">
      <c r="A6522" s="431"/>
    </row>
    <row r="6523" spans="1:1" s="432" customFormat="1" ht="12.2" hidden="1" customHeight="1">
      <c r="A6523" s="431"/>
    </row>
    <row r="6524" spans="1:1" s="432" customFormat="1" ht="12.2" hidden="1" customHeight="1">
      <c r="A6524" s="431"/>
    </row>
    <row r="6525" spans="1:1" s="432" customFormat="1" ht="12.2" hidden="1" customHeight="1">
      <c r="A6525" s="431"/>
    </row>
    <row r="6526" spans="1:1" s="432" customFormat="1" ht="12.2" hidden="1" customHeight="1">
      <c r="A6526" s="431"/>
    </row>
    <row r="6527" spans="1:1" s="432" customFormat="1" ht="12.2" hidden="1" customHeight="1">
      <c r="A6527" s="431"/>
    </row>
    <row r="6528" spans="1:1" s="432" customFormat="1" ht="12.2" hidden="1" customHeight="1">
      <c r="A6528" s="431"/>
    </row>
    <row r="6529" spans="1:1" s="432" customFormat="1" ht="12.2" hidden="1" customHeight="1">
      <c r="A6529" s="431"/>
    </row>
    <row r="6530" spans="1:1" s="432" customFormat="1" ht="12.2" hidden="1" customHeight="1">
      <c r="A6530" s="431"/>
    </row>
    <row r="6531" spans="1:1" s="432" customFormat="1" ht="12.2" hidden="1" customHeight="1">
      <c r="A6531" s="431"/>
    </row>
    <row r="6532" spans="1:1" s="432" customFormat="1" ht="12.2" hidden="1" customHeight="1">
      <c r="A6532" s="431"/>
    </row>
    <row r="6533" spans="1:1" s="432" customFormat="1" ht="12.2" hidden="1" customHeight="1">
      <c r="A6533" s="431"/>
    </row>
    <row r="6534" spans="1:1" s="432" customFormat="1" ht="12.2" hidden="1" customHeight="1">
      <c r="A6534" s="431"/>
    </row>
    <row r="6535" spans="1:1" s="432" customFormat="1" ht="12.2" hidden="1" customHeight="1">
      <c r="A6535" s="431"/>
    </row>
    <row r="6536" spans="1:1" s="432" customFormat="1" ht="12.2" hidden="1" customHeight="1">
      <c r="A6536" s="431"/>
    </row>
    <row r="6537" spans="1:1" s="432" customFormat="1" ht="12.2" hidden="1" customHeight="1">
      <c r="A6537" s="431"/>
    </row>
    <row r="6538" spans="1:1" s="432" customFormat="1" ht="12.2" hidden="1" customHeight="1">
      <c r="A6538" s="431"/>
    </row>
    <row r="6539" spans="1:1" s="432" customFormat="1" ht="12.2" hidden="1" customHeight="1">
      <c r="A6539" s="431"/>
    </row>
    <row r="6540" spans="1:1" s="432" customFormat="1" ht="12.2" hidden="1" customHeight="1">
      <c r="A6540" s="431"/>
    </row>
    <row r="6541" spans="1:1" s="432" customFormat="1" ht="12.2" hidden="1" customHeight="1">
      <c r="A6541" s="431"/>
    </row>
    <row r="6542" spans="1:1" s="432" customFormat="1" ht="12.2" hidden="1" customHeight="1">
      <c r="A6542" s="431"/>
    </row>
    <row r="6543" spans="1:1" s="432" customFormat="1" ht="12.2" hidden="1" customHeight="1">
      <c r="A6543" s="431"/>
    </row>
    <row r="6544" spans="1:1" s="432" customFormat="1" ht="12.2" hidden="1" customHeight="1">
      <c r="A6544" s="431"/>
    </row>
    <row r="6545" spans="1:1" s="432" customFormat="1" ht="12.2" hidden="1" customHeight="1">
      <c r="A6545" s="431"/>
    </row>
    <row r="6546" spans="1:1" s="432" customFormat="1" ht="12.2" hidden="1" customHeight="1">
      <c r="A6546" s="431"/>
    </row>
    <row r="6547" spans="1:1" s="432" customFormat="1" ht="12.2" hidden="1" customHeight="1">
      <c r="A6547" s="431"/>
    </row>
    <row r="6548" spans="1:1" s="432" customFormat="1" ht="12.2" hidden="1" customHeight="1">
      <c r="A6548" s="431"/>
    </row>
    <row r="6549" spans="1:1" s="432" customFormat="1" ht="12.2" hidden="1" customHeight="1">
      <c r="A6549" s="431"/>
    </row>
    <row r="6550" spans="1:1" s="432" customFormat="1" ht="12.2" hidden="1" customHeight="1">
      <c r="A6550" s="431"/>
    </row>
    <row r="6551" spans="1:1" s="432" customFormat="1" ht="12.2" hidden="1" customHeight="1">
      <c r="A6551" s="431"/>
    </row>
    <row r="6552" spans="1:1" s="432" customFormat="1" ht="12.2" hidden="1" customHeight="1">
      <c r="A6552" s="431"/>
    </row>
    <row r="6553" spans="1:1" s="432" customFormat="1" ht="12.2" hidden="1" customHeight="1">
      <c r="A6553" s="431"/>
    </row>
    <row r="6554" spans="1:1" s="432" customFormat="1" ht="12.2" hidden="1" customHeight="1">
      <c r="A6554" s="431"/>
    </row>
    <row r="6555" spans="1:1" s="432" customFormat="1" ht="12.2" hidden="1" customHeight="1">
      <c r="A6555" s="431"/>
    </row>
    <row r="6556" spans="1:1" s="432" customFormat="1" ht="12.2" hidden="1" customHeight="1">
      <c r="A6556" s="431"/>
    </row>
    <row r="6557" spans="1:1" s="432" customFormat="1" ht="12.2" hidden="1" customHeight="1">
      <c r="A6557" s="431"/>
    </row>
    <row r="6558" spans="1:1" s="432" customFormat="1" ht="12.2" hidden="1" customHeight="1">
      <c r="A6558" s="431"/>
    </row>
    <row r="6559" spans="1:1" s="432" customFormat="1" ht="12.2" hidden="1" customHeight="1">
      <c r="A6559" s="431"/>
    </row>
    <row r="6560" spans="1:1" s="432" customFormat="1" ht="12.2" hidden="1" customHeight="1">
      <c r="A6560" s="431"/>
    </row>
    <row r="6561" spans="1:1" s="432" customFormat="1" ht="12.2" hidden="1" customHeight="1">
      <c r="A6561" s="431"/>
    </row>
    <row r="6562" spans="1:1" s="432" customFormat="1" ht="12.2" hidden="1" customHeight="1">
      <c r="A6562" s="431"/>
    </row>
    <row r="6563" spans="1:1" s="432" customFormat="1" ht="12.2" hidden="1" customHeight="1">
      <c r="A6563" s="431"/>
    </row>
    <row r="6564" spans="1:1" s="432" customFormat="1" ht="12.2" hidden="1" customHeight="1">
      <c r="A6564" s="431"/>
    </row>
    <row r="6565" spans="1:1" s="432" customFormat="1" ht="12.2" hidden="1" customHeight="1">
      <c r="A6565" s="431"/>
    </row>
    <row r="6566" spans="1:1" s="432" customFormat="1" ht="12.2" hidden="1" customHeight="1">
      <c r="A6566" s="431"/>
    </row>
    <row r="6567" spans="1:1" s="432" customFormat="1" ht="12.2" hidden="1" customHeight="1">
      <c r="A6567" s="431"/>
    </row>
    <row r="6568" spans="1:1" s="432" customFormat="1" ht="12.2" hidden="1" customHeight="1">
      <c r="A6568" s="431"/>
    </row>
    <row r="6569" spans="1:1" s="432" customFormat="1" ht="12.2" hidden="1" customHeight="1">
      <c r="A6569" s="431"/>
    </row>
    <row r="6570" spans="1:1" s="432" customFormat="1" ht="12.2" hidden="1" customHeight="1">
      <c r="A6570" s="431"/>
    </row>
    <row r="6571" spans="1:1" s="432" customFormat="1" ht="12.2" hidden="1" customHeight="1">
      <c r="A6571" s="431"/>
    </row>
    <row r="6572" spans="1:1" s="432" customFormat="1" ht="12.2" hidden="1" customHeight="1">
      <c r="A6572" s="431"/>
    </row>
    <row r="6573" spans="1:1" s="432" customFormat="1" ht="12.2" hidden="1" customHeight="1">
      <c r="A6573" s="431"/>
    </row>
    <row r="6574" spans="1:1" s="432" customFormat="1" ht="12.2" hidden="1" customHeight="1">
      <c r="A6574" s="431"/>
    </row>
    <row r="6575" spans="1:1" s="432" customFormat="1" ht="12.2" hidden="1" customHeight="1">
      <c r="A6575" s="431"/>
    </row>
    <row r="6576" spans="1:1" s="432" customFormat="1" ht="12.2" hidden="1" customHeight="1">
      <c r="A6576" s="431"/>
    </row>
    <row r="6577" spans="1:1" s="432" customFormat="1" ht="12.2" hidden="1" customHeight="1">
      <c r="A6577" s="431"/>
    </row>
    <row r="6578" spans="1:1" s="432" customFormat="1" ht="12.2" hidden="1" customHeight="1">
      <c r="A6578" s="431"/>
    </row>
    <row r="6579" spans="1:1" s="432" customFormat="1" ht="12.2" hidden="1" customHeight="1">
      <c r="A6579" s="431"/>
    </row>
    <row r="6580" spans="1:1" s="432" customFormat="1" ht="12.2" hidden="1" customHeight="1">
      <c r="A6580" s="431"/>
    </row>
    <row r="6581" spans="1:1" s="432" customFormat="1" ht="12.2" hidden="1" customHeight="1">
      <c r="A6581" s="431"/>
    </row>
    <row r="6582" spans="1:1" s="432" customFormat="1" ht="12.2" hidden="1" customHeight="1">
      <c r="A6582" s="431"/>
    </row>
    <row r="6583" spans="1:1" s="432" customFormat="1" ht="12.2" hidden="1" customHeight="1">
      <c r="A6583" s="431"/>
    </row>
    <row r="6584" spans="1:1" s="432" customFormat="1" ht="12.2" hidden="1" customHeight="1">
      <c r="A6584" s="431"/>
    </row>
    <row r="6585" spans="1:1" s="432" customFormat="1" ht="12.2" hidden="1" customHeight="1">
      <c r="A6585" s="431"/>
    </row>
    <row r="6586" spans="1:1" s="432" customFormat="1" ht="12.2" hidden="1" customHeight="1">
      <c r="A6586" s="431"/>
    </row>
    <row r="6587" spans="1:1" s="432" customFormat="1" ht="12.2" hidden="1" customHeight="1">
      <c r="A6587" s="431"/>
    </row>
    <row r="6588" spans="1:1" s="432" customFormat="1" ht="12.2" hidden="1" customHeight="1">
      <c r="A6588" s="431"/>
    </row>
    <row r="6589" spans="1:1" s="432" customFormat="1" ht="12.2" hidden="1" customHeight="1">
      <c r="A6589" s="431"/>
    </row>
    <row r="6590" spans="1:1" s="432" customFormat="1" ht="12.2" hidden="1" customHeight="1">
      <c r="A6590" s="431"/>
    </row>
    <row r="6591" spans="1:1" s="432" customFormat="1" ht="12.2" hidden="1" customHeight="1">
      <c r="A6591" s="431"/>
    </row>
    <row r="6592" spans="1:1" s="432" customFormat="1" ht="12.2" hidden="1" customHeight="1">
      <c r="A6592" s="431"/>
    </row>
    <row r="6593" spans="1:1" s="432" customFormat="1" ht="12.2" hidden="1" customHeight="1">
      <c r="A6593" s="431"/>
    </row>
    <row r="6594" spans="1:1" s="432" customFormat="1" ht="12.2" hidden="1" customHeight="1">
      <c r="A6594" s="431"/>
    </row>
    <row r="6595" spans="1:1" s="432" customFormat="1" ht="12.2" hidden="1" customHeight="1">
      <c r="A6595" s="431"/>
    </row>
    <row r="6596" spans="1:1" s="432" customFormat="1" ht="12.2" hidden="1" customHeight="1">
      <c r="A6596" s="431"/>
    </row>
    <row r="6597" spans="1:1" s="432" customFormat="1" ht="12.2" hidden="1" customHeight="1">
      <c r="A6597" s="431"/>
    </row>
    <row r="6598" spans="1:1" s="432" customFormat="1" ht="12.2" hidden="1" customHeight="1">
      <c r="A6598" s="431"/>
    </row>
    <row r="6599" spans="1:1" s="432" customFormat="1" ht="12.2" hidden="1" customHeight="1">
      <c r="A6599" s="431"/>
    </row>
    <row r="6600" spans="1:1" s="432" customFormat="1" ht="12.2" hidden="1" customHeight="1">
      <c r="A6600" s="431"/>
    </row>
    <row r="6601" spans="1:1" s="432" customFormat="1" ht="12.2" hidden="1" customHeight="1">
      <c r="A6601" s="431"/>
    </row>
    <row r="6602" spans="1:1" s="432" customFormat="1" ht="12.2" hidden="1" customHeight="1">
      <c r="A6602" s="431"/>
    </row>
    <row r="6603" spans="1:1" s="432" customFormat="1" ht="12.2" hidden="1" customHeight="1">
      <c r="A6603" s="431"/>
    </row>
    <row r="6604" spans="1:1" s="432" customFormat="1" ht="12.2" hidden="1" customHeight="1">
      <c r="A6604" s="431"/>
    </row>
    <row r="6605" spans="1:1" s="432" customFormat="1" ht="12.2" hidden="1" customHeight="1">
      <c r="A6605" s="431"/>
    </row>
    <row r="6606" spans="1:1" s="432" customFormat="1" ht="12.2" hidden="1" customHeight="1">
      <c r="A6606" s="431"/>
    </row>
    <row r="6607" spans="1:1" s="432" customFormat="1" ht="12.2" hidden="1" customHeight="1">
      <c r="A6607" s="431"/>
    </row>
    <row r="6608" spans="1:1" s="432" customFormat="1" ht="12.2" hidden="1" customHeight="1">
      <c r="A6608" s="431"/>
    </row>
    <row r="6609" spans="1:1" s="432" customFormat="1" ht="12.2" hidden="1" customHeight="1">
      <c r="A6609" s="431"/>
    </row>
    <row r="6610" spans="1:1" s="432" customFormat="1" ht="12.2" hidden="1" customHeight="1">
      <c r="A6610" s="431"/>
    </row>
    <row r="6611" spans="1:1" s="432" customFormat="1" ht="12.2" hidden="1" customHeight="1">
      <c r="A6611" s="431"/>
    </row>
    <row r="6612" spans="1:1" s="432" customFormat="1" ht="12.2" hidden="1" customHeight="1">
      <c r="A6612" s="431"/>
    </row>
    <row r="6613" spans="1:1" s="432" customFormat="1" ht="12.2" hidden="1" customHeight="1">
      <c r="A6613" s="431"/>
    </row>
    <row r="6614" spans="1:1" s="432" customFormat="1" ht="12.2" hidden="1" customHeight="1">
      <c r="A6614" s="431"/>
    </row>
    <row r="6615" spans="1:1" s="432" customFormat="1" ht="12.2" hidden="1" customHeight="1">
      <c r="A6615" s="431"/>
    </row>
    <row r="6616" spans="1:1" s="432" customFormat="1" ht="12.2" hidden="1" customHeight="1">
      <c r="A6616" s="431"/>
    </row>
    <row r="6617" spans="1:1" s="432" customFormat="1" ht="12.2" hidden="1" customHeight="1">
      <c r="A6617" s="431"/>
    </row>
    <row r="6618" spans="1:1" s="432" customFormat="1" ht="12.2" hidden="1" customHeight="1">
      <c r="A6618" s="431"/>
    </row>
    <row r="6619" spans="1:1" s="432" customFormat="1" ht="12.2" hidden="1" customHeight="1">
      <c r="A6619" s="431"/>
    </row>
    <row r="6620" spans="1:1" s="432" customFormat="1" ht="12.2" hidden="1" customHeight="1">
      <c r="A6620" s="431"/>
    </row>
    <row r="6621" spans="1:1" s="432" customFormat="1" ht="12.2" hidden="1" customHeight="1">
      <c r="A6621" s="431"/>
    </row>
    <row r="6622" spans="1:1" s="432" customFormat="1" ht="12.2" hidden="1" customHeight="1">
      <c r="A6622" s="431"/>
    </row>
    <row r="6623" spans="1:1" s="432" customFormat="1" ht="12.2" hidden="1" customHeight="1">
      <c r="A6623" s="431"/>
    </row>
    <row r="6624" spans="1:1" s="432" customFormat="1" ht="12.2" hidden="1" customHeight="1">
      <c r="A6624" s="431"/>
    </row>
    <row r="6625" spans="1:1" s="432" customFormat="1" ht="12.2" hidden="1" customHeight="1">
      <c r="A6625" s="431"/>
    </row>
    <row r="6626" spans="1:1" s="432" customFormat="1" ht="12.2" hidden="1" customHeight="1">
      <c r="A6626" s="431"/>
    </row>
    <row r="6627" spans="1:1" s="432" customFormat="1" ht="12.2" hidden="1" customHeight="1">
      <c r="A6627" s="431"/>
    </row>
    <row r="6628" spans="1:1" s="432" customFormat="1" ht="12.2" hidden="1" customHeight="1">
      <c r="A6628" s="431"/>
    </row>
    <row r="6629" spans="1:1" s="432" customFormat="1" ht="12.2" hidden="1" customHeight="1">
      <c r="A6629" s="431"/>
    </row>
    <row r="6630" spans="1:1" s="432" customFormat="1" ht="12.2" hidden="1" customHeight="1">
      <c r="A6630" s="431"/>
    </row>
    <row r="6631" spans="1:1" s="432" customFormat="1" ht="12.2" hidden="1" customHeight="1">
      <c r="A6631" s="431"/>
    </row>
    <row r="6632" spans="1:1" s="432" customFormat="1" ht="12.2" hidden="1" customHeight="1">
      <c r="A6632" s="431"/>
    </row>
    <row r="6633" spans="1:1" s="432" customFormat="1" ht="12.2" hidden="1" customHeight="1">
      <c r="A6633" s="431"/>
    </row>
    <row r="6634" spans="1:1" s="432" customFormat="1" ht="12.2" hidden="1" customHeight="1">
      <c r="A6634" s="431"/>
    </row>
    <row r="6635" spans="1:1" s="432" customFormat="1" ht="12.2" hidden="1" customHeight="1">
      <c r="A6635" s="431"/>
    </row>
    <row r="6636" spans="1:1" s="432" customFormat="1" ht="12.2" hidden="1" customHeight="1">
      <c r="A6636" s="431"/>
    </row>
    <row r="6637" spans="1:1" s="432" customFormat="1" ht="12.2" hidden="1" customHeight="1">
      <c r="A6637" s="431"/>
    </row>
    <row r="6638" spans="1:1" s="432" customFormat="1" ht="12.2" hidden="1" customHeight="1">
      <c r="A6638" s="431"/>
    </row>
    <row r="6639" spans="1:1" s="432" customFormat="1" ht="12.2" hidden="1" customHeight="1">
      <c r="A6639" s="431"/>
    </row>
    <row r="6640" spans="1:1" s="432" customFormat="1" ht="12.2" hidden="1" customHeight="1">
      <c r="A6640" s="431"/>
    </row>
    <row r="6641" spans="1:1" s="432" customFormat="1" ht="12.2" hidden="1" customHeight="1">
      <c r="A6641" s="431"/>
    </row>
    <row r="6642" spans="1:1" s="432" customFormat="1" ht="12.2" hidden="1" customHeight="1">
      <c r="A6642" s="431"/>
    </row>
    <row r="6643" spans="1:1" s="432" customFormat="1" ht="12.2" hidden="1" customHeight="1">
      <c r="A6643" s="431"/>
    </row>
    <row r="6644" spans="1:1" s="432" customFormat="1" ht="12.2" hidden="1" customHeight="1">
      <c r="A6644" s="431"/>
    </row>
    <row r="6645" spans="1:1" s="432" customFormat="1" ht="12.2" hidden="1" customHeight="1">
      <c r="A6645" s="431"/>
    </row>
    <row r="6646" spans="1:1" s="432" customFormat="1" ht="12.2" hidden="1" customHeight="1">
      <c r="A6646" s="431"/>
    </row>
    <row r="6647" spans="1:1" s="432" customFormat="1" ht="12.2" hidden="1" customHeight="1">
      <c r="A6647" s="431"/>
    </row>
    <row r="6648" spans="1:1" s="432" customFormat="1" ht="12.2" hidden="1" customHeight="1">
      <c r="A6648" s="431"/>
    </row>
    <row r="6649" spans="1:1" s="432" customFormat="1" ht="12.2" hidden="1" customHeight="1">
      <c r="A6649" s="431"/>
    </row>
    <row r="6650" spans="1:1" s="432" customFormat="1" ht="12.2" hidden="1" customHeight="1">
      <c r="A6650" s="431"/>
    </row>
    <row r="6651" spans="1:1" s="432" customFormat="1" ht="12.2" hidden="1" customHeight="1">
      <c r="A6651" s="431"/>
    </row>
    <row r="6652" spans="1:1" s="432" customFormat="1" ht="12.2" hidden="1" customHeight="1">
      <c r="A6652" s="431"/>
    </row>
    <row r="6653" spans="1:1" s="432" customFormat="1" ht="12.2" hidden="1" customHeight="1">
      <c r="A6653" s="431"/>
    </row>
    <row r="6654" spans="1:1" s="432" customFormat="1" ht="12.2" hidden="1" customHeight="1">
      <c r="A6654" s="431"/>
    </row>
    <row r="6655" spans="1:1" s="432" customFormat="1" ht="12.2" hidden="1" customHeight="1">
      <c r="A6655" s="431"/>
    </row>
    <row r="6656" spans="1:1" s="432" customFormat="1" ht="12.2" hidden="1" customHeight="1">
      <c r="A6656" s="431"/>
    </row>
    <row r="6657" spans="1:1" s="432" customFormat="1" ht="12.2" hidden="1" customHeight="1">
      <c r="A6657" s="431"/>
    </row>
    <row r="6658" spans="1:1" s="432" customFormat="1" ht="12.2" hidden="1" customHeight="1">
      <c r="A6658" s="431"/>
    </row>
    <row r="6659" spans="1:1" s="432" customFormat="1" ht="12.2" hidden="1" customHeight="1">
      <c r="A6659" s="431"/>
    </row>
    <row r="6660" spans="1:1" s="432" customFormat="1" ht="12.2" hidden="1" customHeight="1">
      <c r="A6660" s="431"/>
    </row>
    <row r="6661" spans="1:1" s="432" customFormat="1" ht="12.2" hidden="1" customHeight="1">
      <c r="A6661" s="431"/>
    </row>
    <row r="6662" spans="1:1" s="432" customFormat="1" ht="12.2" hidden="1" customHeight="1">
      <c r="A6662" s="431"/>
    </row>
    <row r="6663" spans="1:1" s="432" customFormat="1" ht="12.2" hidden="1" customHeight="1">
      <c r="A6663" s="431"/>
    </row>
    <row r="6664" spans="1:1" s="432" customFormat="1" ht="12.2" hidden="1" customHeight="1">
      <c r="A6664" s="431"/>
    </row>
    <row r="6665" spans="1:1" s="432" customFormat="1" ht="12.2" hidden="1" customHeight="1">
      <c r="A6665" s="431"/>
    </row>
    <row r="6666" spans="1:1" s="432" customFormat="1" ht="12.2" hidden="1" customHeight="1">
      <c r="A6666" s="431"/>
    </row>
    <row r="6667" spans="1:1" s="432" customFormat="1" ht="12.2" hidden="1" customHeight="1">
      <c r="A6667" s="431"/>
    </row>
    <row r="6668" spans="1:1" s="432" customFormat="1" ht="12.2" hidden="1" customHeight="1">
      <c r="A6668" s="431"/>
    </row>
    <row r="6669" spans="1:1" s="432" customFormat="1" ht="12.2" hidden="1" customHeight="1">
      <c r="A6669" s="431"/>
    </row>
    <row r="6670" spans="1:1" s="432" customFormat="1" ht="12.2" hidden="1" customHeight="1">
      <c r="A6670" s="431"/>
    </row>
    <row r="6671" spans="1:1" s="432" customFormat="1" ht="12.2" hidden="1" customHeight="1">
      <c r="A6671" s="431"/>
    </row>
    <row r="6672" spans="1:1" s="432" customFormat="1" ht="12.2" hidden="1" customHeight="1">
      <c r="A6672" s="431"/>
    </row>
    <row r="6673" spans="1:1" s="432" customFormat="1" ht="12.2" hidden="1" customHeight="1">
      <c r="A6673" s="431"/>
    </row>
    <row r="6674" spans="1:1" s="432" customFormat="1" ht="12.2" hidden="1" customHeight="1">
      <c r="A6674" s="431"/>
    </row>
    <row r="6675" spans="1:1" s="432" customFormat="1" ht="12.2" hidden="1" customHeight="1">
      <c r="A6675" s="431"/>
    </row>
    <row r="6676" spans="1:1" s="432" customFormat="1" ht="12.2" hidden="1" customHeight="1">
      <c r="A6676" s="431"/>
    </row>
    <row r="6677" spans="1:1" s="432" customFormat="1" ht="12.2" hidden="1" customHeight="1">
      <c r="A6677" s="431"/>
    </row>
    <row r="6678" spans="1:1" s="432" customFormat="1" ht="12.2" hidden="1" customHeight="1">
      <c r="A6678" s="431"/>
    </row>
    <row r="6679" spans="1:1" s="432" customFormat="1" ht="12.2" hidden="1" customHeight="1">
      <c r="A6679" s="431"/>
    </row>
    <row r="6680" spans="1:1" s="432" customFormat="1" ht="12.2" hidden="1" customHeight="1">
      <c r="A6680" s="431"/>
    </row>
    <row r="6681" spans="1:1" s="432" customFormat="1" ht="12.2" hidden="1" customHeight="1">
      <c r="A6681" s="431"/>
    </row>
    <row r="6682" spans="1:1" s="432" customFormat="1" ht="12.2" hidden="1" customHeight="1">
      <c r="A6682" s="431"/>
    </row>
    <row r="6683" spans="1:1" s="432" customFormat="1" ht="12.2" hidden="1" customHeight="1">
      <c r="A6683" s="431"/>
    </row>
    <row r="6684" spans="1:1" s="432" customFormat="1" ht="12.2" hidden="1" customHeight="1">
      <c r="A6684" s="431"/>
    </row>
    <row r="6685" spans="1:1" s="432" customFormat="1" ht="12.2" hidden="1" customHeight="1">
      <c r="A6685" s="431"/>
    </row>
    <row r="6686" spans="1:1" s="432" customFormat="1" ht="12.2" hidden="1" customHeight="1">
      <c r="A6686" s="431"/>
    </row>
    <row r="6687" spans="1:1" s="432" customFormat="1" ht="12.2" hidden="1" customHeight="1">
      <c r="A6687" s="431"/>
    </row>
    <row r="6688" spans="1:1" s="432" customFormat="1" ht="12.2" hidden="1" customHeight="1">
      <c r="A6688" s="431"/>
    </row>
    <row r="6689" spans="1:1" s="432" customFormat="1" ht="12.2" hidden="1" customHeight="1">
      <c r="A6689" s="431"/>
    </row>
    <row r="6690" spans="1:1" s="432" customFormat="1" ht="12.2" hidden="1" customHeight="1">
      <c r="A6690" s="431"/>
    </row>
    <row r="6691" spans="1:1" s="432" customFormat="1" ht="12.2" hidden="1" customHeight="1">
      <c r="A6691" s="431"/>
    </row>
    <row r="6692" spans="1:1" s="432" customFormat="1" ht="12.2" hidden="1" customHeight="1">
      <c r="A6692" s="431"/>
    </row>
    <row r="6693" spans="1:1" s="432" customFormat="1" ht="12.2" hidden="1" customHeight="1">
      <c r="A6693" s="431"/>
    </row>
    <row r="6694" spans="1:1" s="432" customFormat="1" ht="12.2" hidden="1" customHeight="1">
      <c r="A6694" s="431"/>
    </row>
    <row r="6695" spans="1:1" s="432" customFormat="1" ht="12.2" hidden="1" customHeight="1">
      <c r="A6695" s="431"/>
    </row>
    <row r="6696" spans="1:1" s="432" customFormat="1" ht="12.2" hidden="1" customHeight="1">
      <c r="A6696" s="431"/>
    </row>
    <row r="6697" spans="1:1" s="432" customFormat="1" ht="12.2" hidden="1" customHeight="1">
      <c r="A6697" s="431"/>
    </row>
    <row r="6698" spans="1:1" s="432" customFormat="1" ht="12.2" hidden="1" customHeight="1">
      <c r="A6698" s="431"/>
    </row>
    <row r="6699" spans="1:1" s="432" customFormat="1" ht="12.2" hidden="1" customHeight="1">
      <c r="A6699" s="431"/>
    </row>
    <row r="6700" spans="1:1" s="432" customFormat="1" ht="12.2" hidden="1" customHeight="1">
      <c r="A6700" s="431"/>
    </row>
    <row r="6701" spans="1:1" s="432" customFormat="1" ht="12.2" hidden="1" customHeight="1">
      <c r="A6701" s="431"/>
    </row>
    <row r="6702" spans="1:1" s="432" customFormat="1" ht="12.2" hidden="1" customHeight="1">
      <c r="A6702" s="431"/>
    </row>
    <row r="6703" spans="1:1" s="432" customFormat="1" ht="12.2" hidden="1" customHeight="1">
      <c r="A6703" s="431"/>
    </row>
    <row r="6704" spans="1:1" s="432" customFormat="1" ht="12.2" hidden="1" customHeight="1">
      <c r="A6704" s="431"/>
    </row>
    <row r="6705" spans="1:1" s="432" customFormat="1" ht="12.2" hidden="1" customHeight="1">
      <c r="A6705" s="431"/>
    </row>
    <row r="6706" spans="1:1" s="432" customFormat="1" ht="12.2" hidden="1" customHeight="1">
      <c r="A6706" s="431"/>
    </row>
    <row r="6707" spans="1:1" s="432" customFormat="1" ht="12.2" hidden="1" customHeight="1">
      <c r="A6707" s="431"/>
    </row>
    <row r="6708" spans="1:1" s="432" customFormat="1" ht="12.2" hidden="1" customHeight="1">
      <c r="A6708" s="431"/>
    </row>
    <row r="6709" spans="1:1" s="432" customFormat="1" ht="12.2" hidden="1" customHeight="1">
      <c r="A6709" s="431"/>
    </row>
    <row r="6710" spans="1:1" s="432" customFormat="1" ht="12.2" hidden="1" customHeight="1">
      <c r="A6710" s="431"/>
    </row>
    <row r="6711" spans="1:1" s="432" customFormat="1" ht="12.2" hidden="1" customHeight="1">
      <c r="A6711" s="431"/>
    </row>
    <row r="6712" spans="1:1" s="432" customFormat="1" ht="12.2" hidden="1" customHeight="1">
      <c r="A6712" s="431"/>
    </row>
    <row r="6713" spans="1:1" s="432" customFormat="1" ht="12.2" hidden="1" customHeight="1">
      <c r="A6713" s="431"/>
    </row>
    <row r="6714" spans="1:1" s="432" customFormat="1" ht="12.2" hidden="1" customHeight="1">
      <c r="A6714" s="431"/>
    </row>
    <row r="6715" spans="1:1" s="432" customFormat="1" ht="12.2" hidden="1" customHeight="1">
      <c r="A6715" s="431"/>
    </row>
    <row r="6716" spans="1:1" s="432" customFormat="1" ht="12.2" hidden="1" customHeight="1">
      <c r="A6716" s="431"/>
    </row>
    <row r="6717" spans="1:1" s="432" customFormat="1" ht="12.2" hidden="1" customHeight="1">
      <c r="A6717" s="431"/>
    </row>
    <row r="6718" spans="1:1" s="432" customFormat="1" ht="12.2" hidden="1" customHeight="1">
      <c r="A6718" s="431"/>
    </row>
    <row r="6719" spans="1:1" s="432" customFormat="1" ht="12.2" hidden="1" customHeight="1">
      <c r="A6719" s="431"/>
    </row>
    <row r="6720" spans="1:1" s="432" customFormat="1" ht="12.2" hidden="1" customHeight="1">
      <c r="A6720" s="431"/>
    </row>
    <row r="6721" spans="1:1" s="432" customFormat="1" ht="12.2" hidden="1" customHeight="1">
      <c r="A6721" s="431"/>
    </row>
    <row r="6722" spans="1:1" s="432" customFormat="1" ht="12.2" hidden="1" customHeight="1">
      <c r="A6722" s="431"/>
    </row>
    <row r="6723" spans="1:1" s="432" customFormat="1" ht="12.2" hidden="1" customHeight="1">
      <c r="A6723" s="431"/>
    </row>
    <row r="6724" spans="1:1" s="432" customFormat="1" ht="12.2" hidden="1" customHeight="1">
      <c r="A6724" s="431"/>
    </row>
    <row r="6725" spans="1:1" s="432" customFormat="1" ht="12.2" hidden="1" customHeight="1">
      <c r="A6725" s="431"/>
    </row>
    <row r="6726" spans="1:1" s="432" customFormat="1" ht="12.2" hidden="1" customHeight="1">
      <c r="A6726" s="431"/>
    </row>
    <row r="6727" spans="1:1" s="432" customFormat="1" ht="12.2" hidden="1" customHeight="1">
      <c r="A6727" s="431"/>
    </row>
    <row r="6728" spans="1:1" s="432" customFormat="1" ht="12.2" hidden="1" customHeight="1">
      <c r="A6728" s="431"/>
    </row>
    <row r="6729" spans="1:1" s="432" customFormat="1" ht="12.2" hidden="1" customHeight="1">
      <c r="A6729" s="431"/>
    </row>
    <row r="6730" spans="1:1" s="432" customFormat="1" ht="12.2" hidden="1" customHeight="1">
      <c r="A6730" s="431"/>
    </row>
    <row r="6731" spans="1:1" s="432" customFormat="1" ht="12.2" hidden="1" customHeight="1">
      <c r="A6731" s="431"/>
    </row>
    <row r="6732" spans="1:1" s="432" customFormat="1" ht="12.2" hidden="1" customHeight="1">
      <c r="A6732" s="431"/>
    </row>
    <row r="6733" spans="1:1" s="432" customFormat="1" ht="12.2" hidden="1" customHeight="1">
      <c r="A6733" s="431"/>
    </row>
    <row r="6734" spans="1:1" s="432" customFormat="1" ht="12.2" hidden="1" customHeight="1">
      <c r="A6734" s="431"/>
    </row>
    <row r="6735" spans="1:1" s="432" customFormat="1" ht="12.2" hidden="1" customHeight="1">
      <c r="A6735" s="431"/>
    </row>
    <row r="6736" spans="1:1" s="432" customFormat="1" ht="12.2" hidden="1" customHeight="1">
      <c r="A6736" s="431"/>
    </row>
    <row r="6737" spans="1:1" s="432" customFormat="1" ht="12.2" hidden="1" customHeight="1">
      <c r="A6737" s="431"/>
    </row>
    <row r="6738" spans="1:1" s="432" customFormat="1" ht="12.2" hidden="1" customHeight="1">
      <c r="A6738" s="431"/>
    </row>
    <row r="6739" spans="1:1" s="432" customFormat="1" ht="12.2" hidden="1" customHeight="1">
      <c r="A6739" s="431"/>
    </row>
    <row r="6740" spans="1:1" s="432" customFormat="1" ht="12.2" hidden="1" customHeight="1">
      <c r="A6740" s="431"/>
    </row>
    <row r="6741" spans="1:1" s="432" customFormat="1" ht="12.2" hidden="1" customHeight="1">
      <c r="A6741" s="431"/>
    </row>
    <row r="6742" spans="1:1" s="432" customFormat="1" ht="12.2" hidden="1" customHeight="1">
      <c r="A6742" s="431"/>
    </row>
    <row r="6743" spans="1:1" s="432" customFormat="1" ht="12.2" hidden="1" customHeight="1">
      <c r="A6743" s="431"/>
    </row>
    <row r="6744" spans="1:1" s="432" customFormat="1" ht="12.2" hidden="1" customHeight="1">
      <c r="A6744" s="431"/>
    </row>
    <row r="6745" spans="1:1" s="432" customFormat="1" ht="12.2" hidden="1" customHeight="1">
      <c r="A6745" s="431"/>
    </row>
    <row r="6746" spans="1:1" s="432" customFormat="1" ht="12.2" hidden="1" customHeight="1">
      <c r="A6746" s="431"/>
    </row>
    <row r="6747" spans="1:1" s="432" customFormat="1" ht="12.2" hidden="1" customHeight="1">
      <c r="A6747" s="431"/>
    </row>
    <row r="6748" spans="1:1" s="432" customFormat="1" ht="12.2" hidden="1" customHeight="1">
      <c r="A6748" s="431"/>
    </row>
    <row r="6749" spans="1:1" s="432" customFormat="1" ht="12.2" hidden="1" customHeight="1">
      <c r="A6749" s="431"/>
    </row>
    <row r="6750" spans="1:1" s="432" customFormat="1" ht="12.2" hidden="1" customHeight="1">
      <c r="A6750" s="431"/>
    </row>
    <row r="6751" spans="1:1" s="432" customFormat="1" ht="12.2" hidden="1" customHeight="1">
      <c r="A6751" s="431"/>
    </row>
    <row r="6752" spans="1:1" s="432" customFormat="1" ht="12.2" hidden="1" customHeight="1">
      <c r="A6752" s="431"/>
    </row>
    <row r="6753" spans="1:1" s="432" customFormat="1" ht="12.2" hidden="1" customHeight="1">
      <c r="A6753" s="431"/>
    </row>
    <row r="6754" spans="1:1" s="432" customFormat="1" ht="12.2" hidden="1" customHeight="1">
      <c r="A6754" s="431"/>
    </row>
    <row r="6755" spans="1:1" s="432" customFormat="1" ht="12.2" hidden="1" customHeight="1">
      <c r="A6755" s="431"/>
    </row>
    <row r="6756" spans="1:1" s="432" customFormat="1" ht="12.2" hidden="1" customHeight="1">
      <c r="A6756" s="431"/>
    </row>
    <row r="6757" spans="1:1" s="432" customFormat="1" ht="12.2" hidden="1" customHeight="1">
      <c r="A6757" s="431"/>
    </row>
    <row r="6758" spans="1:1" s="432" customFormat="1" ht="12.2" hidden="1" customHeight="1">
      <c r="A6758" s="431"/>
    </row>
    <row r="6759" spans="1:1" s="432" customFormat="1" ht="12.2" hidden="1" customHeight="1">
      <c r="A6759" s="431"/>
    </row>
    <row r="6760" spans="1:1" s="432" customFormat="1" ht="12.2" hidden="1" customHeight="1">
      <c r="A6760" s="431"/>
    </row>
    <row r="6761" spans="1:1" s="432" customFormat="1" ht="12.2" hidden="1" customHeight="1">
      <c r="A6761" s="431"/>
    </row>
    <row r="6762" spans="1:1" s="432" customFormat="1" ht="12.2" hidden="1" customHeight="1">
      <c r="A6762" s="431"/>
    </row>
    <row r="6763" spans="1:1" s="432" customFormat="1" ht="12.2" hidden="1" customHeight="1">
      <c r="A6763" s="431"/>
    </row>
    <row r="6764" spans="1:1" s="432" customFormat="1" ht="12.2" hidden="1" customHeight="1">
      <c r="A6764" s="431"/>
    </row>
    <row r="6765" spans="1:1" s="432" customFormat="1" ht="12.2" hidden="1" customHeight="1">
      <c r="A6765" s="431"/>
    </row>
    <row r="6766" spans="1:1" s="432" customFormat="1" ht="12.2" hidden="1" customHeight="1">
      <c r="A6766" s="431"/>
    </row>
    <row r="6767" spans="1:1" s="432" customFormat="1" ht="12.2" hidden="1" customHeight="1">
      <c r="A6767" s="431"/>
    </row>
    <row r="6768" spans="1:1" s="432" customFormat="1" ht="12.2" hidden="1" customHeight="1">
      <c r="A6768" s="431"/>
    </row>
    <row r="6769" spans="1:1" s="432" customFormat="1" ht="12.2" hidden="1" customHeight="1">
      <c r="A6769" s="431"/>
    </row>
    <row r="6770" spans="1:1" s="432" customFormat="1" ht="12.2" hidden="1" customHeight="1">
      <c r="A6770" s="431"/>
    </row>
    <row r="6771" spans="1:1" s="432" customFormat="1" ht="12.2" hidden="1" customHeight="1">
      <c r="A6771" s="431"/>
    </row>
    <row r="6772" spans="1:1" s="432" customFormat="1" ht="12.2" hidden="1" customHeight="1">
      <c r="A6772" s="431"/>
    </row>
    <row r="6773" spans="1:1" s="432" customFormat="1" ht="12.2" hidden="1" customHeight="1">
      <c r="A6773" s="431"/>
    </row>
    <row r="6774" spans="1:1" s="432" customFormat="1" ht="12.2" hidden="1" customHeight="1">
      <c r="A6774" s="431"/>
    </row>
    <row r="6775" spans="1:1" s="432" customFormat="1" ht="12.2" hidden="1" customHeight="1">
      <c r="A6775" s="431"/>
    </row>
    <row r="6776" spans="1:1" s="432" customFormat="1" ht="12.2" hidden="1" customHeight="1">
      <c r="A6776" s="431"/>
    </row>
    <row r="6777" spans="1:1" s="432" customFormat="1" ht="12.2" hidden="1" customHeight="1">
      <c r="A6777" s="431"/>
    </row>
    <row r="6778" spans="1:1" s="432" customFormat="1" ht="12.2" hidden="1" customHeight="1">
      <c r="A6778" s="431"/>
    </row>
    <row r="6779" spans="1:1" s="432" customFormat="1" ht="12.2" hidden="1" customHeight="1">
      <c r="A6779" s="431"/>
    </row>
    <row r="6780" spans="1:1" s="432" customFormat="1" ht="12.2" hidden="1" customHeight="1">
      <c r="A6780" s="431"/>
    </row>
    <row r="6781" spans="1:1" s="432" customFormat="1" ht="12.2" hidden="1" customHeight="1">
      <c r="A6781" s="431"/>
    </row>
    <row r="6782" spans="1:1" s="432" customFormat="1" ht="12.2" hidden="1" customHeight="1">
      <c r="A6782" s="431"/>
    </row>
    <row r="6783" spans="1:1" s="432" customFormat="1" ht="12.2" hidden="1" customHeight="1">
      <c r="A6783" s="431"/>
    </row>
    <row r="6784" spans="1:1" s="432" customFormat="1" ht="12.2" hidden="1" customHeight="1">
      <c r="A6784" s="431"/>
    </row>
    <row r="6785" spans="1:1" s="432" customFormat="1" ht="12.2" hidden="1" customHeight="1">
      <c r="A6785" s="431"/>
    </row>
    <row r="6786" spans="1:1" s="432" customFormat="1" ht="12.2" hidden="1" customHeight="1">
      <c r="A6786" s="431"/>
    </row>
    <row r="6787" spans="1:1" s="432" customFormat="1" ht="12.2" hidden="1" customHeight="1">
      <c r="A6787" s="431"/>
    </row>
    <row r="6788" spans="1:1" s="432" customFormat="1" ht="12.2" hidden="1" customHeight="1">
      <c r="A6788" s="431"/>
    </row>
    <row r="6789" spans="1:1" s="432" customFormat="1" ht="12.2" hidden="1" customHeight="1">
      <c r="A6789" s="431"/>
    </row>
    <row r="6790" spans="1:1" s="432" customFormat="1" ht="12.2" hidden="1" customHeight="1">
      <c r="A6790" s="431"/>
    </row>
    <row r="6791" spans="1:1" s="432" customFormat="1" ht="12.2" hidden="1" customHeight="1">
      <c r="A6791" s="431"/>
    </row>
    <row r="6792" spans="1:1" s="432" customFormat="1" ht="12.2" hidden="1" customHeight="1">
      <c r="A6792" s="431"/>
    </row>
    <row r="6793" spans="1:1" s="432" customFormat="1" ht="12.2" hidden="1" customHeight="1">
      <c r="A6793" s="431"/>
    </row>
    <row r="6794" spans="1:1" s="432" customFormat="1" ht="12.2" hidden="1" customHeight="1">
      <c r="A6794" s="431"/>
    </row>
    <row r="6795" spans="1:1" s="432" customFormat="1" ht="12.2" hidden="1" customHeight="1">
      <c r="A6795" s="431"/>
    </row>
    <row r="6796" spans="1:1" s="432" customFormat="1" ht="12.2" hidden="1" customHeight="1">
      <c r="A6796" s="431"/>
    </row>
    <row r="6797" spans="1:1" s="432" customFormat="1" ht="12.2" hidden="1" customHeight="1">
      <c r="A6797" s="431"/>
    </row>
    <row r="6798" spans="1:1" s="432" customFormat="1" ht="12.2" hidden="1" customHeight="1">
      <c r="A6798" s="431"/>
    </row>
    <row r="6799" spans="1:1" s="432" customFormat="1" ht="12.2" hidden="1" customHeight="1">
      <c r="A6799" s="431"/>
    </row>
    <row r="6800" spans="1:1" s="432" customFormat="1" ht="12.2" hidden="1" customHeight="1">
      <c r="A6800" s="431"/>
    </row>
    <row r="6801" spans="1:1" s="432" customFormat="1" ht="12.2" hidden="1" customHeight="1">
      <c r="A6801" s="431"/>
    </row>
    <row r="6802" spans="1:1" s="432" customFormat="1" ht="12.2" hidden="1" customHeight="1">
      <c r="A6802" s="431"/>
    </row>
    <row r="6803" spans="1:1" s="432" customFormat="1" ht="12.2" hidden="1" customHeight="1">
      <c r="A6803" s="431"/>
    </row>
    <row r="6804" spans="1:1" s="432" customFormat="1" ht="12.2" hidden="1" customHeight="1">
      <c r="A6804" s="431"/>
    </row>
    <row r="6805" spans="1:1" s="432" customFormat="1" ht="12.2" hidden="1" customHeight="1">
      <c r="A6805" s="431"/>
    </row>
    <row r="6806" spans="1:1" s="432" customFormat="1" ht="12.2" hidden="1" customHeight="1">
      <c r="A6806" s="431"/>
    </row>
    <row r="6807" spans="1:1" s="432" customFormat="1" ht="12.2" hidden="1" customHeight="1">
      <c r="A6807" s="431"/>
    </row>
    <row r="6808" spans="1:1" s="432" customFormat="1" ht="12.2" hidden="1" customHeight="1">
      <c r="A6808" s="431"/>
    </row>
    <row r="6809" spans="1:1" s="432" customFormat="1" ht="12.2" hidden="1" customHeight="1">
      <c r="A6809" s="431"/>
    </row>
    <row r="6810" spans="1:1" s="432" customFormat="1" ht="12.2" hidden="1" customHeight="1">
      <c r="A6810" s="431"/>
    </row>
    <row r="6811" spans="1:1" s="432" customFormat="1" ht="12.2" hidden="1" customHeight="1">
      <c r="A6811" s="431"/>
    </row>
    <row r="6812" spans="1:1" s="432" customFormat="1" ht="12.2" hidden="1" customHeight="1">
      <c r="A6812" s="431"/>
    </row>
    <row r="6813" spans="1:1" s="432" customFormat="1" ht="12.2" hidden="1" customHeight="1">
      <c r="A6813" s="431"/>
    </row>
    <row r="6814" spans="1:1" s="432" customFormat="1" ht="12.2" hidden="1" customHeight="1">
      <c r="A6814" s="431"/>
    </row>
    <row r="6815" spans="1:1" s="432" customFormat="1" ht="12.2" hidden="1" customHeight="1">
      <c r="A6815" s="431"/>
    </row>
    <row r="6816" spans="1:1" s="432" customFormat="1" ht="12.2" hidden="1" customHeight="1">
      <c r="A6816" s="431"/>
    </row>
    <row r="6817" spans="1:1" s="432" customFormat="1" ht="12.2" hidden="1" customHeight="1">
      <c r="A6817" s="431"/>
    </row>
    <row r="6818" spans="1:1" s="432" customFormat="1" ht="12.2" hidden="1" customHeight="1">
      <c r="A6818" s="431"/>
    </row>
    <row r="6819" spans="1:1" s="432" customFormat="1" ht="12.2" hidden="1" customHeight="1">
      <c r="A6819" s="431"/>
    </row>
    <row r="6820" spans="1:1" s="432" customFormat="1" ht="12.2" hidden="1" customHeight="1">
      <c r="A6820" s="431"/>
    </row>
    <row r="6821" spans="1:1" s="432" customFormat="1" ht="12.2" hidden="1" customHeight="1">
      <c r="A6821" s="431"/>
    </row>
    <row r="6822" spans="1:1" s="432" customFormat="1" ht="12.2" hidden="1" customHeight="1">
      <c r="A6822" s="431"/>
    </row>
    <row r="6823" spans="1:1" s="432" customFormat="1" ht="12.2" hidden="1" customHeight="1">
      <c r="A6823" s="431"/>
    </row>
    <row r="6824" spans="1:1" s="432" customFormat="1" ht="12.2" hidden="1" customHeight="1">
      <c r="A6824" s="431"/>
    </row>
    <row r="6825" spans="1:1" s="432" customFormat="1" ht="12.2" hidden="1" customHeight="1">
      <c r="A6825" s="431"/>
    </row>
    <row r="6826" spans="1:1" s="432" customFormat="1" ht="12.2" hidden="1" customHeight="1">
      <c r="A6826" s="431"/>
    </row>
    <row r="6827" spans="1:1" s="432" customFormat="1" ht="12.2" hidden="1" customHeight="1">
      <c r="A6827" s="431"/>
    </row>
    <row r="6828" spans="1:1" s="432" customFormat="1" ht="12.2" hidden="1" customHeight="1">
      <c r="A6828" s="431"/>
    </row>
    <row r="6829" spans="1:1" s="432" customFormat="1" ht="12.2" hidden="1" customHeight="1">
      <c r="A6829" s="431"/>
    </row>
    <row r="6830" spans="1:1" s="432" customFormat="1" ht="12.2" hidden="1" customHeight="1">
      <c r="A6830" s="431"/>
    </row>
    <row r="6831" spans="1:1" s="432" customFormat="1" ht="12.2" hidden="1" customHeight="1">
      <c r="A6831" s="431"/>
    </row>
    <row r="6832" spans="1:1" s="432" customFormat="1" ht="12.2" hidden="1" customHeight="1">
      <c r="A6832" s="431"/>
    </row>
    <row r="6833" spans="1:1" s="432" customFormat="1" ht="12.2" hidden="1" customHeight="1">
      <c r="A6833" s="431"/>
    </row>
    <row r="6834" spans="1:1" s="432" customFormat="1" ht="12.2" hidden="1" customHeight="1">
      <c r="A6834" s="431"/>
    </row>
    <row r="6835" spans="1:1" s="432" customFormat="1" ht="12.2" hidden="1" customHeight="1">
      <c r="A6835" s="431"/>
    </row>
    <row r="6836" spans="1:1" s="432" customFormat="1" ht="12.2" hidden="1" customHeight="1">
      <c r="A6836" s="431"/>
    </row>
    <row r="6837" spans="1:1" s="432" customFormat="1" ht="12.2" hidden="1" customHeight="1">
      <c r="A6837" s="431"/>
    </row>
    <row r="6838" spans="1:1" s="432" customFormat="1" ht="12.2" hidden="1" customHeight="1">
      <c r="A6838" s="431"/>
    </row>
    <row r="6839" spans="1:1" s="432" customFormat="1" ht="12.2" hidden="1" customHeight="1">
      <c r="A6839" s="431"/>
    </row>
    <row r="6840" spans="1:1" s="432" customFormat="1" ht="12.2" hidden="1" customHeight="1">
      <c r="A6840" s="431"/>
    </row>
    <row r="6841" spans="1:1" s="432" customFormat="1" ht="12.2" hidden="1" customHeight="1">
      <c r="A6841" s="431"/>
    </row>
    <row r="6842" spans="1:1" s="432" customFormat="1" ht="12.2" hidden="1" customHeight="1">
      <c r="A6842" s="431"/>
    </row>
    <row r="6843" spans="1:1" s="432" customFormat="1" ht="12.2" hidden="1" customHeight="1">
      <c r="A6843" s="431"/>
    </row>
    <row r="6844" spans="1:1" s="432" customFormat="1" ht="12.2" hidden="1" customHeight="1">
      <c r="A6844" s="431"/>
    </row>
    <row r="6845" spans="1:1" s="432" customFormat="1" ht="12.2" hidden="1" customHeight="1">
      <c r="A6845" s="431"/>
    </row>
    <row r="6846" spans="1:1" s="432" customFormat="1" ht="12.2" hidden="1" customHeight="1">
      <c r="A6846" s="431"/>
    </row>
    <row r="6847" spans="1:1" s="432" customFormat="1" ht="12.2" hidden="1" customHeight="1">
      <c r="A6847" s="431"/>
    </row>
    <row r="6848" spans="1:1" s="432" customFormat="1" ht="12.2" hidden="1" customHeight="1">
      <c r="A6848" s="431"/>
    </row>
    <row r="6849" spans="1:1" s="432" customFormat="1" ht="12.2" hidden="1" customHeight="1">
      <c r="A6849" s="431"/>
    </row>
    <row r="6850" spans="1:1" s="432" customFormat="1" ht="12.2" hidden="1" customHeight="1">
      <c r="A6850" s="431"/>
    </row>
    <row r="6851" spans="1:1" s="432" customFormat="1" ht="12.2" hidden="1" customHeight="1">
      <c r="A6851" s="431"/>
    </row>
    <row r="6852" spans="1:1" s="432" customFormat="1" ht="12.2" hidden="1" customHeight="1">
      <c r="A6852" s="431"/>
    </row>
    <row r="6853" spans="1:1" s="432" customFormat="1" ht="12.2" hidden="1" customHeight="1">
      <c r="A6853" s="431"/>
    </row>
    <row r="6854" spans="1:1" s="432" customFormat="1" ht="12.2" hidden="1" customHeight="1">
      <c r="A6854" s="431"/>
    </row>
    <row r="6855" spans="1:1" s="432" customFormat="1" ht="12.2" hidden="1" customHeight="1">
      <c r="A6855" s="431"/>
    </row>
    <row r="6856" spans="1:1" s="432" customFormat="1" ht="12.2" hidden="1" customHeight="1">
      <c r="A6856" s="431"/>
    </row>
    <row r="6857" spans="1:1" s="432" customFormat="1" ht="12.2" hidden="1" customHeight="1">
      <c r="A6857" s="431"/>
    </row>
    <row r="6858" spans="1:1" s="432" customFormat="1" ht="12.2" hidden="1" customHeight="1">
      <c r="A6858" s="431"/>
    </row>
    <row r="6859" spans="1:1" s="432" customFormat="1" ht="12.2" hidden="1" customHeight="1">
      <c r="A6859" s="431"/>
    </row>
    <row r="6860" spans="1:1" s="432" customFormat="1" ht="12.2" hidden="1" customHeight="1">
      <c r="A6860" s="431"/>
    </row>
    <row r="6861" spans="1:1" s="432" customFormat="1" ht="12.2" hidden="1" customHeight="1">
      <c r="A6861" s="431"/>
    </row>
    <row r="6862" spans="1:1" s="432" customFormat="1" ht="12.2" hidden="1" customHeight="1">
      <c r="A6862" s="431"/>
    </row>
    <row r="6863" spans="1:1" s="432" customFormat="1" ht="12.2" hidden="1" customHeight="1">
      <c r="A6863" s="431"/>
    </row>
    <row r="6864" spans="1:1" s="432" customFormat="1" ht="12.2" hidden="1" customHeight="1">
      <c r="A6864" s="431"/>
    </row>
    <row r="6865" spans="1:1" s="432" customFormat="1" ht="12.2" hidden="1" customHeight="1">
      <c r="A6865" s="431"/>
    </row>
    <row r="6866" spans="1:1" s="432" customFormat="1" ht="12.2" hidden="1" customHeight="1">
      <c r="A6866" s="431"/>
    </row>
    <row r="6867" spans="1:1" s="432" customFormat="1" ht="12.2" hidden="1" customHeight="1">
      <c r="A6867" s="431"/>
    </row>
    <row r="6868" spans="1:1" s="432" customFormat="1" ht="12.2" hidden="1" customHeight="1">
      <c r="A6868" s="431"/>
    </row>
    <row r="6869" spans="1:1" s="432" customFormat="1" ht="12.2" hidden="1" customHeight="1">
      <c r="A6869" s="431"/>
    </row>
    <row r="6870" spans="1:1" s="432" customFormat="1" ht="12.2" hidden="1" customHeight="1">
      <c r="A6870" s="431"/>
    </row>
    <row r="6871" spans="1:1" s="432" customFormat="1" ht="12.2" hidden="1" customHeight="1">
      <c r="A6871" s="431"/>
    </row>
    <row r="6872" spans="1:1" s="432" customFormat="1" ht="12.2" hidden="1" customHeight="1">
      <c r="A6872" s="431"/>
    </row>
    <row r="6873" spans="1:1" s="432" customFormat="1" ht="12.2" hidden="1" customHeight="1">
      <c r="A6873" s="431"/>
    </row>
    <row r="6874" spans="1:1" s="432" customFormat="1" ht="12.2" hidden="1" customHeight="1">
      <c r="A6874" s="431"/>
    </row>
    <row r="6875" spans="1:1" s="432" customFormat="1" ht="12.2" hidden="1" customHeight="1">
      <c r="A6875" s="431"/>
    </row>
    <row r="6876" spans="1:1" s="432" customFormat="1" ht="12.2" hidden="1" customHeight="1">
      <c r="A6876" s="431"/>
    </row>
    <row r="6877" spans="1:1" s="432" customFormat="1" ht="12.2" hidden="1" customHeight="1">
      <c r="A6877" s="431"/>
    </row>
    <row r="6878" spans="1:1" s="432" customFormat="1" ht="12.2" hidden="1" customHeight="1">
      <c r="A6878" s="431"/>
    </row>
    <row r="6879" spans="1:1" s="432" customFormat="1" ht="12.2" hidden="1" customHeight="1">
      <c r="A6879" s="431"/>
    </row>
    <row r="6880" spans="1:1" s="432" customFormat="1" ht="12.2" hidden="1" customHeight="1">
      <c r="A6880" s="431"/>
    </row>
    <row r="6881" spans="1:1" s="432" customFormat="1" ht="12.2" hidden="1" customHeight="1">
      <c r="A6881" s="431"/>
    </row>
    <row r="6882" spans="1:1" s="432" customFormat="1" ht="12.2" hidden="1" customHeight="1">
      <c r="A6882" s="431"/>
    </row>
    <row r="6883" spans="1:1" s="432" customFormat="1" ht="12.2" hidden="1" customHeight="1">
      <c r="A6883" s="431"/>
    </row>
    <row r="6884" spans="1:1" s="432" customFormat="1" ht="12.2" hidden="1" customHeight="1">
      <c r="A6884" s="431"/>
    </row>
    <row r="6885" spans="1:1" s="432" customFormat="1" ht="12.2" hidden="1" customHeight="1">
      <c r="A6885" s="431"/>
    </row>
    <row r="6886" spans="1:1" s="432" customFormat="1" ht="12.2" hidden="1" customHeight="1">
      <c r="A6886" s="431"/>
    </row>
    <row r="6887" spans="1:1" s="432" customFormat="1" ht="12.2" hidden="1" customHeight="1">
      <c r="A6887" s="431"/>
    </row>
    <row r="6888" spans="1:1" s="432" customFormat="1" ht="12.2" hidden="1" customHeight="1">
      <c r="A6888" s="431"/>
    </row>
    <row r="6889" spans="1:1" s="432" customFormat="1" ht="12.2" hidden="1" customHeight="1">
      <c r="A6889" s="431"/>
    </row>
    <row r="6890" spans="1:1" s="432" customFormat="1" ht="12.2" hidden="1" customHeight="1">
      <c r="A6890" s="431"/>
    </row>
    <row r="6891" spans="1:1" s="432" customFormat="1" ht="12.2" hidden="1" customHeight="1">
      <c r="A6891" s="431"/>
    </row>
    <row r="6892" spans="1:1" s="432" customFormat="1" ht="12.2" hidden="1" customHeight="1">
      <c r="A6892" s="431"/>
    </row>
    <row r="6893" spans="1:1" s="432" customFormat="1" ht="12.2" hidden="1" customHeight="1">
      <c r="A6893" s="431"/>
    </row>
    <row r="6894" spans="1:1" s="432" customFormat="1" ht="12.2" hidden="1" customHeight="1">
      <c r="A6894" s="431"/>
    </row>
    <row r="6895" spans="1:1" s="432" customFormat="1" ht="12.2" hidden="1" customHeight="1">
      <c r="A6895" s="431"/>
    </row>
    <row r="6896" spans="1:1" s="432" customFormat="1" ht="12.2" hidden="1" customHeight="1">
      <c r="A6896" s="431"/>
    </row>
    <row r="6897" spans="1:1" s="432" customFormat="1" ht="12.2" hidden="1" customHeight="1">
      <c r="A6897" s="431"/>
    </row>
    <row r="6898" spans="1:1" s="432" customFormat="1" ht="12.2" hidden="1" customHeight="1">
      <c r="A6898" s="431"/>
    </row>
    <row r="6899" spans="1:1" s="432" customFormat="1" ht="12.2" hidden="1" customHeight="1">
      <c r="A6899" s="431"/>
    </row>
    <row r="6900" spans="1:1" s="432" customFormat="1" ht="12.2" hidden="1" customHeight="1">
      <c r="A6900" s="431"/>
    </row>
    <row r="6901" spans="1:1" s="432" customFormat="1" ht="12.2" hidden="1" customHeight="1">
      <c r="A6901" s="431"/>
    </row>
    <row r="6902" spans="1:1" s="432" customFormat="1" ht="12.2" hidden="1" customHeight="1">
      <c r="A6902" s="431"/>
    </row>
    <row r="6903" spans="1:1" s="432" customFormat="1" ht="12.2" hidden="1" customHeight="1">
      <c r="A6903" s="431"/>
    </row>
    <row r="6904" spans="1:1" s="432" customFormat="1" ht="12.2" hidden="1" customHeight="1">
      <c r="A6904" s="431"/>
    </row>
    <row r="6905" spans="1:1" s="432" customFormat="1" ht="12.2" hidden="1" customHeight="1">
      <c r="A6905" s="431"/>
    </row>
    <row r="6906" spans="1:1" s="432" customFormat="1" ht="12.2" hidden="1" customHeight="1">
      <c r="A6906" s="431"/>
    </row>
    <row r="6907" spans="1:1" s="432" customFormat="1" ht="12.2" hidden="1" customHeight="1">
      <c r="A6907" s="431"/>
    </row>
    <row r="6908" spans="1:1" s="432" customFormat="1" ht="12.2" hidden="1" customHeight="1">
      <c r="A6908" s="431"/>
    </row>
    <row r="6909" spans="1:1" s="432" customFormat="1" ht="12.2" hidden="1" customHeight="1">
      <c r="A6909" s="431"/>
    </row>
    <row r="6910" spans="1:1" s="432" customFormat="1" ht="12.2" hidden="1" customHeight="1">
      <c r="A6910" s="431"/>
    </row>
    <row r="6911" spans="1:1" s="432" customFormat="1" ht="12.2" hidden="1" customHeight="1">
      <c r="A6911" s="431"/>
    </row>
    <row r="6912" spans="1:1" s="432" customFormat="1" ht="12.2" hidden="1" customHeight="1">
      <c r="A6912" s="431"/>
    </row>
    <row r="6913" spans="1:1" s="432" customFormat="1" ht="12.2" hidden="1" customHeight="1">
      <c r="A6913" s="431"/>
    </row>
    <row r="6914" spans="1:1" s="432" customFormat="1" ht="12.2" hidden="1" customHeight="1">
      <c r="A6914" s="431"/>
    </row>
    <row r="6915" spans="1:1" s="432" customFormat="1" ht="12.2" hidden="1" customHeight="1">
      <c r="A6915" s="431"/>
    </row>
    <row r="6916" spans="1:1" s="432" customFormat="1" ht="12.2" hidden="1" customHeight="1">
      <c r="A6916" s="431"/>
    </row>
    <row r="6917" spans="1:1" s="432" customFormat="1" ht="12.2" hidden="1" customHeight="1">
      <c r="A6917" s="431"/>
    </row>
    <row r="6918" spans="1:1" s="432" customFormat="1" ht="12.2" hidden="1" customHeight="1">
      <c r="A6918" s="431"/>
    </row>
    <row r="6919" spans="1:1" s="432" customFormat="1" ht="12.2" hidden="1" customHeight="1">
      <c r="A6919" s="431"/>
    </row>
    <row r="6920" spans="1:1" s="432" customFormat="1" ht="12.2" hidden="1" customHeight="1">
      <c r="A6920" s="431"/>
    </row>
    <row r="6921" spans="1:1" s="432" customFormat="1" ht="12.2" hidden="1" customHeight="1">
      <c r="A6921" s="431"/>
    </row>
    <row r="6922" spans="1:1" s="432" customFormat="1" ht="12.2" hidden="1" customHeight="1">
      <c r="A6922" s="431"/>
    </row>
    <row r="6923" spans="1:1" s="432" customFormat="1" ht="12.2" hidden="1" customHeight="1">
      <c r="A6923" s="431"/>
    </row>
    <row r="6924" spans="1:1" s="432" customFormat="1" ht="12.2" hidden="1" customHeight="1">
      <c r="A6924" s="431"/>
    </row>
    <row r="6925" spans="1:1" s="432" customFormat="1" ht="12.2" hidden="1" customHeight="1">
      <c r="A6925" s="431"/>
    </row>
    <row r="6926" spans="1:1" s="432" customFormat="1" ht="12.2" hidden="1" customHeight="1">
      <c r="A6926" s="431"/>
    </row>
    <row r="6927" spans="1:1" s="432" customFormat="1" ht="12.2" hidden="1" customHeight="1">
      <c r="A6927" s="431"/>
    </row>
    <row r="6928" spans="1:1" s="432" customFormat="1" ht="12.2" hidden="1" customHeight="1">
      <c r="A6928" s="431"/>
    </row>
    <row r="6929" spans="1:1" s="432" customFormat="1" ht="12.2" hidden="1" customHeight="1">
      <c r="A6929" s="431"/>
    </row>
    <row r="6930" spans="1:1" s="432" customFormat="1" ht="12.2" hidden="1" customHeight="1">
      <c r="A6930" s="431"/>
    </row>
    <row r="6931" spans="1:1" s="432" customFormat="1" ht="12.2" hidden="1" customHeight="1">
      <c r="A6931" s="431"/>
    </row>
    <row r="6932" spans="1:1" s="432" customFormat="1" ht="12.2" hidden="1" customHeight="1">
      <c r="A6932" s="431"/>
    </row>
    <row r="6933" spans="1:1" s="432" customFormat="1" ht="12.2" hidden="1" customHeight="1">
      <c r="A6933" s="431"/>
    </row>
    <row r="6934" spans="1:1" s="432" customFormat="1" ht="12.2" hidden="1" customHeight="1">
      <c r="A6934" s="431"/>
    </row>
    <row r="6935" spans="1:1" s="432" customFormat="1" ht="12.2" hidden="1" customHeight="1">
      <c r="A6935" s="431"/>
    </row>
    <row r="6936" spans="1:1" s="432" customFormat="1" ht="12.2" hidden="1" customHeight="1">
      <c r="A6936" s="431"/>
    </row>
    <row r="6937" spans="1:1" s="432" customFormat="1" ht="12.2" hidden="1" customHeight="1">
      <c r="A6937" s="431"/>
    </row>
    <row r="6938" spans="1:1" s="432" customFormat="1" ht="12.2" hidden="1" customHeight="1">
      <c r="A6938" s="431"/>
    </row>
    <row r="6939" spans="1:1" s="432" customFormat="1" ht="12.2" hidden="1" customHeight="1">
      <c r="A6939" s="431"/>
    </row>
    <row r="6940" spans="1:1" s="432" customFormat="1" ht="12.2" hidden="1" customHeight="1">
      <c r="A6940" s="431"/>
    </row>
    <row r="6941" spans="1:1" s="432" customFormat="1" ht="12.2" hidden="1" customHeight="1">
      <c r="A6941" s="431"/>
    </row>
    <row r="6942" spans="1:1" s="432" customFormat="1" ht="12.2" hidden="1" customHeight="1">
      <c r="A6942" s="431"/>
    </row>
    <row r="6943" spans="1:1" s="432" customFormat="1" ht="12.2" hidden="1" customHeight="1">
      <c r="A6943" s="431"/>
    </row>
    <row r="6944" spans="1:1" s="432" customFormat="1" ht="12.2" hidden="1" customHeight="1">
      <c r="A6944" s="431"/>
    </row>
    <row r="6945" spans="1:1" s="432" customFormat="1" ht="12.2" hidden="1" customHeight="1">
      <c r="A6945" s="431"/>
    </row>
    <row r="6946" spans="1:1" s="432" customFormat="1" ht="12.2" hidden="1" customHeight="1">
      <c r="A6946" s="431"/>
    </row>
    <row r="6947" spans="1:1" s="432" customFormat="1" ht="12.2" hidden="1" customHeight="1">
      <c r="A6947" s="431"/>
    </row>
    <row r="6948" spans="1:1" s="432" customFormat="1" ht="12.2" hidden="1" customHeight="1">
      <c r="A6948" s="431"/>
    </row>
    <row r="6949" spans="1:1" s="432" customFormat="1" ht="12.2" hidden="1" customHeight="1">
      <c r="A6949" s="431"/>
    </row>
    <row r="6950" spans="1:1" s="432" customFormat="1" ht="12.2" hidden="1" customHeight="1">
      <c r="A6950" s="431"/>
    </row>
    <row r="6951" spans="1:1" s="432" customFormat="1" ht="12.2" hidden="1" customHeight="1">
      <c r="A6951" s="431"/>
    </row>
    <row r="6952" spans="1:1" s="432" customFormat="1" ht="12.2" hidden="1" customHeight="1">
      <c r="A6952" s="431"/>
    </row>
    <row r="6953" spans="1:1" s="432" customFormat="1" ht="12.2" hidden="1" customHeight="1">
      <c r="A6953" s="431"/>
    </row>
    <row r="6954" spans="1:1" s="432" customFormat="1" ht="12.2" hidden="1" customHeight="1">
      <c r="A6954" s="431"/>
    </row>
    <row r="6955" spans="1:1" s="432" customFormat="1" ht="12.2" hidden="1" customHeight="1">
      <c r="A6955" s="431"/>
    </row>
    <row r="6956" spans="1:1" s="432" customFormat="1" ht="12.2" hidden="1" customHeight="1">
      <c r="A6956" s="431"/>
    </row>
    <row r="6957" spans="1:1" s="432" customFormat="1" ht="12.2" hidden="1" customHeight="1">
      <c r="A6957" s="431"/>
    </row>
    <row r="6958" spans="1:1" s="432" customFormat="1" ht="12.2" hidden="1" customHeight="1">
      <c r="A6958" s="431"/>
    </row>
    <row r="6959" spans="1:1" s="432" customFormat="1" ht="12.2" hidden="1" customHeight="1">
      <c r="A6959" s="431"/>
    </row>
    <row r="6960" spans="1:1" s="432" customFormat="1" ht="12.2" hidden="1" customHeight="1">
      <c r="A6960" s="431"/>
    </row>
    <row r="6961" spans="1:1" s="432" customFormat="1" ht="12.2" hidden="1" customHeight="1">
      <c r="A6961" s="431"/>
    </row>
    <row r="6962" spans="1:1" s="432" customFormat="1" ht="12.2" hidden="1" customHeight="1">
      <c r="A6962" s="431"/>
    </row>
    <row r="6963" spans="1:1" s="432" customFormat="1" ht="12.2" hidden="1" customHeight="1">
      <c r="A6963" s="431"/>
    </row>
    <row r="6964" spans="1:1" s="432" customFormat="1" ht="12.2" hidden="1" customHeight="1">
      <c r="A6964" s="431"/>
    </row>
    <row r="6965" spans="1:1" s="432" customFormat="1" ht="12.2" hidden="1" customHeight="1">
      <c r="A6965" s="431"/>
    </row>
    <row r="6966" spans="1:1" s="432" customFormat="1" ht="12.2" hidden="1" customHeight="1">
      <c r="A6966" s="431"/>
    </row>
    <row r="6967" spans="1:1" s="432" customFormat="1" ht="12.2" hidden="1" customHeight="1">
      <c r="A6967" s="431"/>
    </row>
    <row r="6968" spans="1:1" s="432" customFormat="1" ht="12.2" hidden="1" customHeight="1">
      <c r="A6968" s="431"/>
    </row>
    <row r="6969" spans="1:1" s="432" customFormat="1" ht="12.2" hidden="1" customHeight="1">
      <c r="A6969" s="431"/>
    </row>
    <row r="6970" spans="1:1" s="432" customFormat="1" ht="12.2" hidden="1" customHeight="1">
      <c r="A6970" s="431"/>
    </row>
    <row r="6971" spans="1:1" s="432" customFormat="1" ht="12.2" hidden="1" customHeight="1">
      <c r="A6971" s="431"/>
    </row>
    <row r="6972" spans="1:1" s="432" customFormat="1" ht="12.2" hidden="1" customHeight="1">
      <c r="A6972" s="431"/>
    </row>
    <row r="6973" spans="1:1" s="432" customFormat="1" ht="12.2" hidden="1" customHeight="1">
      <c r="A6973" s="431"/>
    </row>
    <row r="6974" spans="1:1" s="432" customFormat="1" ht="12.2" hidden="1" customHeight="1">
      <c r="A6974" s="431"/>
    </row>
    <row r="6975" spans="1:1" s="432" customFormat="1" ht="12.2" hidden="1" customHeight="1">
      <c r="A6975" s="431"/>
    </row>
    <row r="6976" spans="1:1" s="432" customFormat="1" ht="12.2" hidden="1" customHeight="1">
      <c r="A6976" s="431"/>
    </row>
    <row r="6977" spans="1:1" s="432" customFormat="1" ht="12.2" hidden="1" customHeight="1">
      <c r="A6977" s="431"/>
    </row>
    <row r="6978" spans="1:1" s="432" customFormat="1" ht="12.2" hidden="1" customHeight="1">
      <c r="A6978" s="431"/>
    </row>
    <row r="6979" spans="1:1" s="432" customFormat="1" ht="12.2" hidden="1" customHeight="1">
      <c r="A6979" s="431"/>
    </row>
    <row r="6980" spans="1:1" s="432" customFormat="1" ht="12.2" hidden="1" customHeight="1">
      <c r="A6980" s="431"/>
    </row>
    <row r="6981" spans="1:1" s="432" customFormat="1" ht="12.2" hidden="1" customHeight="1">
      <c r="A6981" s="431"/>
    </row>
    <row r="6982" spans="1:1" s="432" customFormat="1" ht="12.2" hidden="1" customHeight="1">
      <c r="A6982" s="431"/>
    </row>
    <row r="6983" spans="1:1" s="432" customFormat="1" ht="12.2" hidden="1" customHeight="1">
      <c r="A6983" s="431"/>
    </row>
    <row r="6984" spans="1:1" s="432" customFormat="1" ht="12.2" hidden="1" customHeight="1">
      <c r="A6984" s="431"/>
    </row>
    <row r="6985" spans="1:1" s="432" customFormat="1" ht="12.2" hidden="1" customHeight="1">
      <c r="A6985" s="431"/>
    </row>
    <row r="6986" spans="1:1" s="432" customFormat="1" ht="12.2" hidden="1" customHeight="1">
      <c r="A6986" s="431"/>
    </row>
    <row r="6987" spans="1:1" s="432" customFormat="1" ht="12.2" hidden="1" customHeight="1">
      <c r="A6987" s="431"/>
    </row>
    <row r="6988" spans="1:1" s="432" customFormat="1" ht="12.2" hidden="1" customHeight="1">
      <c r="A6988" s="431"/>
    </row>
    <row r="6989" spans="1:1" s="432" customFormat="1" ht="12.2" hidden="1" customHeight="1">
      <c r="A6989" s="431"/>
    </row>
    <row r="6990" spans="1:1" s="432" customFormat="1" ht="12.2" hidden="1" customHeight="1">
      <c r="A6990" s="431"/>
    </row>
    <row r="6991" spans="1:1" s="432" customFormat="1" ht="12.2" hidden="1" customHeight="1">
      <c r="A6991" s="431"/>
    </row>
    <row r="6992" spans="1:1" s="432" customFormat="1" ht="12.2" hidden="1" customHeight="1">
      <c r="A6992" s="431"/>
    </row>
    <row r="6993" spans="1:1" s="432" customFormat="1" ht="12.2" hidden="1" customHeight="1">
      <c r="A6993" s="431"/>
    </row>
    <row r="6994" spans="1:1" s="432" customFormat="1" ht="12.2" hidden="1" customHeight="1">
      <c r="A6994" s="431"/>
    </row>
    <row r="6995" spans="1:1" s="432" customFormat="1" ht="12.2" hidden="1" customHeight="1">
      <c r="A6995" s="431"/>
    </row>
    <row r="6996" spans="1:1" s="432" customFormat="1" ht="12.2" hidden="1" customHeight="1">
      <c r="A6996" s="431"/>
    </row>
    <row r="6997" spans="1:1" s="432" customFormat="1" ht="12.2" hidden="1" customHeight="1">
      <c r="A6997" s="431"/>
    </row>
    <row r="6998" spans="1:1" s="432" customFormat="1" ht="12.2" hidden="1" customHeight="1">
      <c r="A6998" s="431"/>
    </row>
    <row r="6999" spans="1:1" s="432" customFormat="1" ht="12.2" hidden="1" customHeight="1">
      <c r="A6999" s="431"/>
    </row>
    <row r="7000" spans="1:1" s="432" customFormat="1" ht="12.2" hidden="1" customHeight="1">
      <c r="A7000" s="431"/>
    </row>
    <row r="7001" spans="1:1" s="432" customFormat="1" ht="12.2" hidden="1" customHeight="1">
      <c r="A7001" s="431"/>
    </row>
    <row r="7002" spans="1:1" s="432" customFormat="1" ht="12.2" hidden="1" customHeight="1">
      <c r="A7002" s="431"/>
    </row>
    <row r="7003" spans="1:1" s="432" customFormat="1" ht="12.2" hidden="1" customHeight="1">
      <c r="A7003" s="431"/>
    </row>
    <row r="7004" spans="1:1" s="432" customFormat="1" ht="12.2" hidden="1" customHeight="1">
      <c r="A7004" s="431"/>
    </row>
    <row r="7005" spans="1:1" s="432" customFormat="1" ht="12.2" hidden="1" customHeight="1">
      <c r="A7005" s="431"/>
    </row>
    <row r="7006" spans="1:1" s="432" customFormat="1" ht="12.2" hidden="1" customHeight="1">
      <c r="A7006" s="431"/>
    </row>
    <row r="7007" spans="1:1" s="432" customFormat="1" ht="12.2" hidden="1" customHeight="1">
      <c r="A7007" s="431"/>
    </row>
    <row r="7008" spans="1:1" s="432" customFormat="1" ht="12.2" hidden="1" customHeight="1">
      <c r="A7008" s="431"/>
    </row>
    <row r="7009" spans="1:1" s="432" customFormat="1" ht="12.2" hidden="1" customHeight="1">
      <c r="A7009" s="431"/>
    </row>
    <row r="7010" spans="1:1" s="432" customFormat="1" ht="12.2" hidden="1" customHeight="1">
      <c r="A7010" s="431"/>
    </row>
    <row r="7011" spans="1:1" s="432" customFormat="1" ht="12.2" hidden="1" customHeight="1">
      <c r="A7011" s="431"/>
    </row>
    <row r="7012" spans="1:1" s="432" customFormat="1" ht="12.2" hidden="1" customHeight="1">
      <c r="A7012" s="431"/>
    </row>
    <row r="7013" spans="1:1" s="432" customFormat="1" ht="12.2" hidden="1" customHeight="1">
      <c r="A7013" s="431"/>
    </row>
    <row r="7014" spans="1:1" s="432" customFormat="1" ht="12.2" hidden="1" customHeight="1">
      <c r="A7014" s="431"/>
    </row>
    <row r="7015" spans="1:1" s="432" customFormat="1" ht="12.2" hidden="1" customHeight="1">
      <c r="A7015" s="431"/>
    </row>
    <row r="7016" spans="1:1" s="432" customFormat="1" ht="12.2" hidden="1" customHeight="1">
      <c r="A7016" s="431"/>
    </row>
    <row r="7017" spans="1:1" s="432" customFormat="1" ht="12.2" hidden="1" customHeight="1">
      <c r="A7017" s="431"/>
    </row>
    <row r="7018" spans="1:1" s="432" customFormat="1" ht="12.2" hidden="1" customHeight="1">
      <c r="A7018" s="431"/>
    </row>
    <row r="7019" spans="1:1" s="432" customFormat="1" ht="12.2" hidden="1" customHeight="1">
      <c r="A7019" s="431"/>
    </row>
    <row r="7020" spans="1:1" s="432" customFormat="1" ht="12.2" hidden="1" customHeight="1">
      <c r="A7020" s="431"/>
    </row>
    <row r="7021" spans="1:1" s="432" customFormat="1" ht="12.2" hidden="1" customHeight="1">
      <c r="A7021" s="431"/>
    </row>
    <row r="7022" spans="1:1" s="432" customFormat="1" ht="12.2" hidden="1" customHeight="1">
      <c r="A7022" s="431"/>
    </row>
    <row r="7023" spans="1:1" s="432" customFormat="1" ht="12.2" hidden="1" customHeight="1">
      <c r="A7023" s="431"/>
    </row>
    <row r="7024" spans="1:1" s="432" customFormat="1" ht="12.2" hidden="1" customHeight="1">
      <c r="A7024" s="431"/>
    </row>
    <row r="7025" spans="1:1" s="432" customFormat="1" ht="12.2" hidden="1" customHeight="1">
      <c r="A7025" s="431"/>
    </row>
    <row r="7026" spans="1:1" s="432" customFormat="1" ht="12.2" hidden="1" customHeight="1">
      <c r="A7026" s="431"/>
    </row>
    <row r="7027" spans="1:1" s="432" customFormat="1" ht="12.2" hidden="1" customHeight="1">
      <c r="A7027" s="431"/>
    </row>
    <row r="7028" spans="1:1" s="432" customFormat="1" ht="12.2" hidden="1" customHeight="1">
      <c r="A7028" s="431"/>
    </row>
    <row r="7029" spans="1:1" s="432" customFormat="1" ht="12.2" hidden="1" customHeight="1">
      <c r="A7029" s="431"/>
    </row>
    <row r="7030" spans="1:1" s="432" customFormat="1" ht="12.2" hidden="1" customHeight="1">
      <c r="A7030" s="431"/>
    </row>
    <row r="7031" spans="1:1" s="432" customFormat="1" ht="12.2" hidden="1" customHeight="1">
      <c r="A7031" s="431"/>
    </row>
    <row r="7032" spans="1:1" s="432" customFormat="1" ht="12.2" hidden="1" customHeight="1">
      <c r="A7032" s="431"/>
    </row>
    <row r="7033" spans="1:1" s="432" customFormat="1" ht="12.2" hidden="1" customHeight="1">
      <c r="A7033" s="431"/>
    </row>
    <row r="7034" spans="1:1" s="432" customFormat="1" ht="12.2" hidden="1" customHeight="1">
      <c r="A7034" s="431"/>
    </row>
    <row r="7035" spans="1:1" s="432" customFormat="1" ht="12.2" hidden="1" customHeight="1">
      <c r="A7035" s="431"/>
    </row>
    <row r="7036" spans="1:1" s="432" customFormat="1" ht="12.2" hidden="1" customHeight="1">
      <c r="A7036" s="431"/>
    </row>
    <row r="7037" spans="1:1" s="432" customFormat="1" ht="12.2" hidden="1" customHeight="1">
      <c r="A7037" s="431"/>
    </row>
    <row r="7038" spans="1:1" s="432" customFormat="1" ht="12.2" hidden="1" customHeight="1">
      <c r="A7038" s="431"/>
    </row>
    <row r="7039" spans="1:1" s="432" customFormat="1" ht="12.2" hidden="1" customHeight="1">
      <c r="A7039" s="431"/>
    </row>
    <row r="7040" spans="1:1" s="432" customFormat="1" ht="12.2" hidden="1" customHeight="1">
      <c r="A7040" s="431"/>
    </row>
    <row r="7041" spans="1:1" s="432" customFormat="1" ht="12.2" hidden="1" customHeight="1">
      <c r="A7041" s="431"/>
    </row>
    <row r="7042" spans="1:1" s="432" customFormat="1" ht="12.2" hidden="1" customHeight="1">
      <c r="A7042" s="431"/>
    </row>
    <row r="7043" spans="1:1" s="432" customFormat="1" ht="12.2" hidden="1" customHeight="1">
      <c r="A7043" s="431"/>
    </row>
    <row r="7044" spans="1:1" s="432" customFormat="1" ht="12.2" hidden="1" customHeight="1">
      <c r="A7044" s="431"/>
    </row>
    <row r="7045" spans="1:1" s="432" customFormat="1" ht="12.2" hidden="1" customHeight="1">
      <c r="A7045" s="431"/>
    </row>
    <row r="7046" spans="1:1" s="432" customFormat="1" ht="12.2" hidden="1" customHeight="1">
      <c r="A7046" s="431"/>
    </row>
    <row r="7047" spans="1:1" s="432" customFormat="1" ht="12.2" hidden="1" customHeight="1">
      <c r="A7047" s="431"/>
    </row>
    <row r="7048" spans="1:1" s="432" customFormat="1" ht="12.2" hidden="1" customHeight="1">
      <c r="A7048" s="431"/>
    </row>
    <row r="7049" spans="1:1" s="432" customFormat="1" ht="12.2" hidden="1" customHeight="1">
      <c r="A7049" s="431"/>
    </row>
    <row r="7050" spans="1:1" s="432" customFormat="1" ht="12.2" hidden="1" customHeight="1">
      <c r="A7050" s="431"/>
    </row>
    <row r="7051" spans="1:1" s="432" customFormat="1" ht="12.2" hidden="1" customHeight="1">
      <c r="A7051" s="431"/>
    </row>
    <row r="7052" spans="1:1" s="432" customFormat="1" ht="12.2" hidden="1" customHeight="1">
      <c r="A7052" s="431"/>
    </row>
    <row r="7053" spans="1:1" s="432" customFormat="1" ht="12.2" hidden="1" customHeight="1">
      <c r="A7053" s="431"/>
    </row>
    <row r="7054" spans="1:1" s="432" customFormat="1" ht="12.2" hidden="1" customHeight="1">
      <c r="A7054" s="431"/>
    </row>
    <row r="7055" spans="1:1" s="432" customFormat="1" ht="12.2" hidden="1" customHeight="1">
      <c r="A7055" s="431"/>
    </row>
    <row r="7056" spans="1:1" s="432" customFormat="1" ht="12.2" hidden="1" customHeight="1">
      <c r="A7056" s="431"/>
    </row>
    <row r="7057" spans="1:1" s="432" customFormat="1" ht="12.2" hidden="1" customHeight="1">
      <c r="A7057" s="431"/>
    </row>
    <row r="7058" spans="1:1" s="432" customFormat="1" ht="12.2" hidden="1" customHeight="1">
      <c r="A7058" s="431"/>
    </row>
    <row r="7059" spans="1:1" s="432" customFormat="1" ht="12.2" hidden="1" customHeight="1">
      <c r="A7059" s="431"/>
    </row>
    <row r="7060" spans="1:1" s="432" customFormat="1" ht="12.2" hidden="1" customHeight="1">
      <c r="A7060" s="431"/>
    </row>
    <row r="7061" spans="1:1" s="432" customFormat="1" ht="12.2" hidden="1" customHeight="1">
      <c r="A7061" s="431"/>
    </row>
    <row r="7062" spans="1:1" s="432" customFormat="1" ht="12.2" hidden="1" customHeight="1">
      <c r="A7062" s="431"/>
    </row>
    <row r="7063" spans="1:1" s="432" customFormat="1" ht="12.2" hidden="1" customHeight="1">
      <c r="A7063" s="431"/>
    </row>
    <row r="7064" spans="1:1" s="432" customFormat="1" ht="12.2" hidden="1" customHeight="1">
      <c r="A7064" s="431"/>
    </row>
    <row r="7065" spans="1:1" s="432" customFormat="1" ht="12.2" hidden="1" customHeight="1">
      <c r="A7065" s="431"/>
    </row>
    <row r="7066" spans="1:1" s="432" customFormat="1" ht="12.2" hidden="1" customHeight="1">
      <c r="A7066" s="431"/>
    </row>
    <row r="7067" spans="1:1" s="432" customFormat="1" ht="12.2" hidden="1" customHeight="1">
      <c r="A7067" s="431"/>
    </row>
    <row r="7068" spans="1:1" s="432" customFormat="1" ht="12.2" hidden="1" customHeight="1">
      <c r="A7068" s="431"/>
    </row>
    <row r="7069" spans="1:1" s="432" customFormat="1" ht="12.2" hidden="1" customHeight="1">
      <c r="A7069" s="431"/>
    </row>
    <row r="7070" spans="1:1" s="432" customFormat="1" ht="12.2" hidden="1" customHeight="1">
      <c r="A7070" s="431"/>
    </row>
    <row r="7071" spans="1:1" s="432" customFormat="1" ht="12.2" hidden="1" customHeight="1">
      <c r="A7071" s="431"/>
    </row>
    <row r="7072" spans="1:1" s="432" customFormat="1" ht="12.2" hidden="1" customHeight="1">
      <c r="A7072" s="431"/>
    </row>
    <row r="7073" spans="1:1" s="432" customFormat="1" ht="12.2" hidden="1" customHeight="1">
      <c r="A7073" s="431"/>
    </row>
    <row r="7074" spans="1:1" s="432" customFormat="1" ht="12.2" hidden="1" customHeight="1">
      <c r="A7074" s="431"/>
    </row>
    <row r="7075" spans="1:1" s="432" customFormat="1" ht="12.2" hidden="1" customHeight="1">
      <c r="A7075" s="431"/>
    </row>
    <row r="7076" spans="1:1" s="432" customFormat="1" ht="12.2" hidden="1" customHeight="1">
      <c r="A7076" s="431"/>
    </row>
    <row r="7077" spans="1:1" s="432" customFormat="1" ht="12.2" hidden="1" customHeight="1">
      <c r="A7077" s="431"/>
    </row>
    <row r="7078" spans="1:1" s="432" customFormat="1" ht="12.2" hidden="1" customHeight="1">
      <c r="A7078" s="431"/>
    </row>
    <row r="7079" spans="1:1" s="432" customFormat="1" ht="12.2" hidden="1" customHeight="1">
      <c r="A7079" s="431"/>
    </row>
    <row r="7080" spans="1:1" s="432" customFormat="1" ht="12.2" hidden="1" customHeight="1">
      <c r="A7080" s="431"/>
    </row>
    <row r="7081" spans="1:1" s="432" customFormat="1" ht="12.2" hidden="1" customHeight="1">
      <c r="A7081" s="431"/>
    </row>
    <row r="7082" spans="1:1" s="432" customFormat="1" ht="12.2" hidden="1" customHeight="1">
      <c r="A7082" s="431"/>
    </row>
    <row r="7083" spans="1:1" s="432" customFormat="1" ht="12.2" hidden="1" customHeight="1">
      <c r="A7083" s="431"/>
    </row>
    <row r="7084" spans="1:1" s="432" customFormat="1" ht="12.2" hidden="1" customHeight="1">
      <c r="A7084" s="431"/>
    </row>
    <row r="7085" spans="1:1" s="432" customFormat="1" ht="12.2" hidden="1" customHeight="1">
      <c r="A7085" s="431"/>
    </row>
    <row r="7086" spans="1:1" s="432" customFormat="1" ht="12.2" hidden="1" customHeight="1">
      <c r="A7086" s="431"/>
    </row>
    <row r="7087" spans="1:1" s="432" customFormat="1" ht="12.2" hidden="1" customHeight="1">
      <c r="A7087" s="431"/>
    </row>
    <row r="7088" spans="1:1" s="432" customFormat="1" ht="12.2" hidden="1" customHeight="1">
      <c r="A7088" s="431"/>
    </row>
    <row r="7089" spans="1:1" s="432" customFormat="1" ht="12.2" hidden="1" customHeight="1">
      <c r="A7089" s="431"/>
    </row>
    <row r="7090" spans="1:1" s="432" customFormat="1" ht="12.2" hidden="1" customHeight="1">
      <c r="A7090" s="431"/>
    </row>
    <row r="7091" spans="1:1" s="432" customFormat="1" ht="12.2" hidden="1" customHeight="1">
      <c r="A7091" s="431"/>
    </row>
    <row r="7092" spans="1:1" s="432" customFormat="1" ht="12.2" hidden="1" customHeight="1">
      <c r="A7092" s="431"/>
    </row>
    <row r="7093" spans="1:1" s="432" customFormat="1" ht="12.2" hidden="1" customHeight="1">
      <c r="A7093" s="431"/>
    </row>
    <row r="7094" spans="1:1" s="432" customFormat="1" ht="12.2" hidden="1" customHeight="1">
      <c r="A7094" s="431"/>
    </row>
    <row r="7095" spans="1:1" s="432" customFormat="1" ht="12.2" hidden="1" customHeight="1">
      <c r="A7095" s="431"/>
    </row>
    <row r="7096" spans="1:1" s="432" customFormat="1" ht="12.2" hidden="1" customHeight="1">
      <c r="A7096" s="431"/>
    </row>
    <row r="7097" spans="1:1" s="432" customFormat="1" ht="12.2" hidden="1" customHeight="1">
      <c r="A7097" s="431"/>
    </row>
    <row r="7098" spans="1:1" s="432" customFormat="1" ht="12.2" hidden="1" customHeight="1">
      <c r="A7098" s="431"/>
    </row>
    <row r="7099" spans="1:1" s="432" customFormat="1" ht="12.2" hidden="1" customHeight="1">
      <c r="A7099" s="431"/>
    </row>
    <row r="7100" spans="1:1" s="432" customFormat="1" ht="12.2" hidden="1" customHeight="1">
      <c r="A7100" s="431"/>
    </row>
    <row r="7101" spans="1:1" s="432" customFormat="1" ht="12.2" hidden="1" customHeight="1">
      <c r="A7101" s="431"/>
    </row>
    <row r="7102" spans="1:1" s="432" customFormat="1" ht="12.2" hidden="1" customHeight="1">
      <c r="A7102" s="431"/>
    </row>
    <row r="7103" spans="1:1" s="432" customFormat="1" ht="12.2" hidden="1" customHeight="1">
      <c r="A7103" s="431"/>
    </row>
    <row r="7104" spans="1:1" s="432" customFormat="1" ht="12.2" hidden="1" customHeight="1">
      <c r="A7104" s="431"/>
    </row>
    <row r="7105" spans="1:1" s="432" customFormat="1" ht="12.2" hidden="1" customHeight="1">
      <c r="A7105" s="431"/>
    </row>
    <row r="7106" spans="1:1" s="432" customFormat="1" ht="12.2" hidden="1" customHeight="1">
      <c r="A7106" s="431"/>
    </row>
    <row r="7107" spans="1:1" s="432" customFormat="1" ht="12.2" hidden="1" customHeight="1">
      <c r="A7107" s="431"/>
    </row>
    <row r="7108" spans="1:1" s="432" customFormat="1" ht="12.2" hidden="1" customHeight="1">
      <c r="A7108" s="431"/>
    </row>
    <row r="7109" spans="1:1" s="432" customFormat="1" ht="12.2" hidden="1" customHeight="1">
      <c r="A7109" s="431"/>
    </row>
    <row r="7110" spans="1:1" s="432" customFormat="1" ht="12.2" hidden="1" customHeight="1">
      <c r="A7110" s="431"/>
    </row>
    <row r="7111" spans="1:1" s="432" customFormat="1" ht="12.2" hidden="1" customHeight="1">
      <c r="A7111" s="431"/>
    </row>
    <row r="7112" spans="1:1" s="432" customFormat="1" ht="12.2" hidden="1" customHeight="1">
      <c r="A7112" s="431"/>
    </row>
    <row r="7113" spans="1:1" s="432" customFormat="1" ht="12.2" hidden="1" customHeight="1">
      <c r="A7113" s="431"/>
    </row>
    <row r="7114" spans="1:1" s="432" customFormat="1" ht="12.2" hidden="1" customHeight="1">
      <c r="A7114" s="431"/>
    </row>
    <row r="7115" spans="1:1" s="432" customFormat="1" ht="12.2" hidden="1" customHeight="1">
      <c r="A7115" s="431"/>
    </row>
    <row r="7116" spans="1:1" s="432" customFormat="1" ht="12.2" hidden="1" customHeight="1">
      <c r="A7116" s="431"/>
    </row>
    <row r="7117" spans="1:1" s="432" customFormat="1" ht="12.2" hidden="1" customHeight="1">
      <c r="A7117" s="431"/>
    </row>
    <row r="7118" spans="1:1" s="432" customFormat="1" ht="12.2" hidden="1" customHeight="1">
      <c r="A7118" s="431"/>
    </row>
    <row r="7119" spans="1:1" s="432" customFormat="1" ht="12.2" hidden="1" customHeight="1">
      <c r="A7119" s="431"/>
    </row>
    <row r="7120" spans="1:1" s="432" customFormat="1" ht="12.2" hidden="1" customHeight="1">
      <c r="A7120" s="431"/>
    </row>
    <row r="7121" spans="1:1" s="432" customFormat="1" ht="12.2" hidden="1" customHeight="1">
      <c r="A7121" s="431"/>
    </row>
    <row r="7122" spans="1:1" s="432" customFormat="1" ht="12.2" hidden="1" customHeight="1">
      <c r="A7122" s="431"/>
    </row>
    <row r="7123" spans="1:1" s="432" customFormat="1" ht="12.2" hidden="1" customHeight="1">
      <c r="A7123" s="431"/>
    </row>
    <row r="7124" spans="1:1" s="432" customFormat="1" ht="12.2" hidden="1" customHeight="1">
      <c r="A7124" s="431"/>
    </row>
    <row r="7125" spans="1:1" s="432" customFormat="1" ht="12.2" hidden="1" customHeight="1">
      <c r="A7125" s="431"/>
    </row>
    <row r="7126" spans="1:1" s="432" customFormat="1" ht="12.2" hidden="1" customHeight="1">
      <c r="A7126" s="431"/>
    </row>
    <row r="7127" spans="1:1" s="432" customFormat="1" ht="12.2" hidden="1" customHeight="1">
      <c r="A7127" s="431"/>
    </row>
    <row r="7128" spans="1:1" s="432" customFormat="1" ht="12.2" hidden="1" customHeight="1">
      <c r="A7128" s="431"/>
    </row>
    <row r="7129" spans="1:1" s="432" customFormat="1" ht="12.2" hidden="1" customHeight="1">
      <c r="A7129" s="431"/>
    </row>
    <row r="7130" spans="1:1" s="432" customFormat="1" ht="12.2" hidden="1" customHeight="1">
      <c r="A7130" s="431"/>
    </row>
    <row r="7131" spans="1:1" s="432" customFormat="1" ht="12.2" hidden="1" customHeight="1">
      <c r="A7131" s="431"/>
    </row>
    <row r="7132" spans="1:1" s="432" customFormat="1" ht="12.2" hidden="1" customHeight="1">
      <c r="A7132" s="431"/>
    </row>
    <row r="7133" spans="1:1" s="432" customFormat="1" ht="12.2" hidden="1" customHeight="1">
      <c r="A7133" s="431"/>
    </row>
    <row r="7134" spans="1:1" s="432" customFormat="1" ht="12.2" hidden="1" customHeight="1">
      <c r="A7134" s="431"/>
    </row>
    <row r="7135" spans="1:1" s="432" customFormat="1" ht="12.2" hidden="1" customHeight="1">
      <c r="A7135" s="431"/>
    </row>
    <row r="7136" spans="1:1" s="432" customFormat="1" ht="12.2" hidden="1" customHeight="1">
      <c r="A7136" s="431"/>
    </row>
    <row r="7137" spans="1:1" s="432" customFormat="1" ht="12.2" hidden="1" customHeight="1">
      <c r="A7137" s="431"/>
    </row>
    <row r="7138" spans="1:1" s="432" customFormat="1" ht="12.2" hidden="1" customHeight="1">
      <c r="A7138" s="431"/>
    </row>
    <row r="7139" spans="1:1" s="432" customFormat="1" ht="12.2" hidden="1" customHeight="1">
      <c r="A7139" s="431"/>
    </row>
    <row r="7140" spans="1:1" s="432" customFormat="1" ht="12.2" hidden="1" customHeight="1">
      <c r="A7140" s="431"/>
    </row>
    <row r="7141" spans="1:1" s="432" customFormat="1" ht="12.2" hidden="1" customHeight="1">
      <c r="A7141" s="431"/>
    </row>
    <row r="7142" spans="1:1" s="432" customFormat="1" ht="12.2" hidden="1" customHeight="1">
      <c r="A7142" s="431"/>
    </row>
    <row r="7143" spans="1:1" s="432" customFormat="1" ht="12.2" hidden="1" customHeight="1">
      <c r="A7143" s="431"/>
    </row>
    <row r="7144" spans="1:1" s="432" customFormat="1" ht="12.2" hidden="1" customHeight="1">
      <c r="A7144" s="431"/>
    </row>
    <row r="7145" spans="1:1" s="432" customFormat="1" ht="12.2" hidden="1" customHeight="1">
      <c r="A7145" s="431"/>
    </row>
    <row r="7146" spans="1:1" s="432" customFormat="1" ht="12.2" hidden="1" customHeight="1">
      <c r="A7146" s="431"/>
    </row>
    <row r="7147" spans="1:1" s="432" customFormat="1" ht="12.2" hidden="1" customHeight="1">
      <c r="A7147" s="431"/>
    </row>
    <row r="7148" spans="1:1" s="432" customFormat="1" ht="12.2" hidden="1" customHeight="1">
      <c r="A7148" s="431"/>
    </row>
    <row r="7149" spans="1:1" s="432" customFormat="1" ht="12.2" hidden="1" customHeight="1">
      <c r="A7149" s="431"/>
    </row>
    <row r="7150" spans="1:1" s="432" customFormat="1" ht="12.2" hidden="1" customHeight="1">
      <c r="A7150" s="431"/>
    </row>
    <row r="7151" spans="1:1" s="432" customFormat="1" ht="12.2" hidden="1" customHeight="1">
      <c r="A7151" s="431"/>
    </row>
    <row r="7152" spans="1:1" s="432" customFormat="1" ht="12.2" hidden="1" customHeight="1">
      <c r="A7152" s="431"/>
    </row>
    <row r="7153" spans="1:1" s="432" customFormat="1" ht="12.2" hidden="1" customHeight="1">
      <c r="A7153" s="431"/>
    </row>
    <row r="7154" spans="1:1" s="432" customFormat="1" ht="12.2" hidden="1" customHeight="1">
      <c r="A7154" s="431"/>
    </row>
    <row r="7155" spans="1:1" s="432" customFormat="1" ht="12.2" hidden="1" customHeight="1">
      <c r="A7155" s="431"/>
    </row>
    <row r="7156" spans="1:1" s="432" customFormat="1" ht="12.2" hidden="1" customHeight="1">
      <c r="A7156" s="431"/>
    </row>
    <row r="7157" spans="1:1" s="432" customFormat="1" ht="12.2" hidden="1" customHeight="1">
      <c r="A7157" s="431"/>
    </row>
    <row r="7158" spans="1:1" s="432" customFormat="1" ht="12.2" hidden="1" customHeight="1">
      <c r="A7158" s="431"/>
    </row>
    <row r="7159" spans="1:1" s="432" customFormat="1" ht="12.2" hidden="1" customHeight="1">
      <c r="A7159" s="431"/>
    </row>
    <row r="7160" spans="1:1" s="432" customFormat="1" ht="12.2" hidden="1" customHeight="1">
      <c r="A7160" s="431"/>
    </row>
    <row r="7161" spans="1:1" s="432" customFormat="1" ht="12.2" hidden="1" customHeight="1">
      <c r="A7161" s="431"/>
    </row>
    <row r="7162" spans="1:1" s="432" customFormat="1" ht="12.2" hidden="1" customHeight="1">
      <c r="A7162" s="431"/>
    </row>
    <row r="7163" spans="1:1" s="432" customFormat="1" ht="12.2" hidden="1" customHeight="1">
      <c r="A7163" s="431"/>
    </row>
    <row r="7164" spans="1:1" s="432" customFormat="1" ht="12.2" hidden="1" customHeight="1">
      <c r="A7164" s="431"/>
    </row>
    <row r="7165" spans="1:1" s="432" customFormat="1" ht="12.2" hidden="1" customHeight="1">
      <c r="A7165" s="431"/>
    </row>
    <row r="7166" spans="1:1" s="432" customFormat="1" ht="12.2" hidden="1" customHeight="1">
      <c r="A7166" s="431"/>
    </row>
    <row r="7167" spans="1:1" s="432" customFormat="1" ht="12.2" hidden="1" customHeight="1">
      <c r="A7167" s="431"/>
    </row>
    <row r="7168" spans="1:1" s="432" customFormat="1" ht="12.2" hidden="1" customHeight="1">
      <c r="A7168" s="431"/>
    </row>
    <row r="7169" spans="1:1" s="432" customFormat="1" ht="12.2" hidden="1" customHeight="1">
      <c r="A7169" s="431"/>
    </row>
    <row r="7170" spans="1:1" s="432" customFormat="1" ht="12.2" hidden="1" customHeight="1">
      <c r="A7170" s="431"/>
    </row>
    <row r="7171" spans="1:1" s="432" customFormat="1" ht="12.2" hidden="1" customHeight="1">
      <c r="A7171" s="431"/>
    </row>
    <row r="7172" spans="1:1" s="432" customFormat="1" ht="12.2" hidden="1" customHeight="1">
      <c r="A7172" s="431"/>
    </row>
    <row r="7173" spans="1:1" s="432" customFormat="1" ht="12.2" hidden="1" customHeight="1">
      <c r="A7173" s="431"/>
    </row>
    <row r="7174" spans="1:1" s="432" customFormat="1" ht="12.2" hidden="1" customHeight="1">
      <c r="A7174" s="431"/>
    </row>
    <row r="7175" spans="1:1" s="432" customFormat="1" ht="12.2" hidden="1" customHeight="1">
      <c r="A7175" s="431"/>
    </row>
    <row r="7176" spans="1:1" s="432" customFormat="1" ht="12.2" hidden="1" customHeight="1">
      <c r="A7176" s="431"/>
    </row>
    <row r="7177" spans="1:1" s="432" customFormat="1" ht="12.2" hidden="1" customHeight="1">
      <c r="A7177" s="431"/>
    </row>
    <row r="7178" spans="1:1" s="432" customFormat="1" ht="12.2" hidden="1" customHeight="1">
      <c r="A7178" s="431"/>
    </row>
    <row r="7179" spans="1:1" s="432" customFormat="1" ht="12.2" hidden="1" customHeight="1">
      <c r="A7179" s="431"/>
    </row>
    <row r="7180" spans="1:1" s="432" customFormat="1" ht="12.2" hidden="1" customHeight="1">
      <c r="A7180" s="431"/>
    </row>
    <row r="7181" spans="1:1" s="432" customFormat="1" ht="12.2" hidden="1" customHeight="1">
      <c r="A7181" s="431"/>
    </row>
    <row r="7182" spans="1:1" s="432" customFormat="1" ht="12.2" hidden="1" customHeight="1">
      <c r="A7182" s="431"/>
    </row>
    <row r="7183" spans="1:1" s="432" customFormat="1" ht="12.2" hidden="1" customHeight="1">
      <c r="A7183" s="431"/>
    </row>
    <row r="7184" spans="1:1" s="432" customFormat="1" ht="12.2" hidden="1" customHeight="1">
      <c r="A7184" s="431"/>
    </row>
    <row r="7185" spans="1:1" s="432" customFormat="1" ht="12.2" hidden="1" customHeight="1">
      <c r="A7185" s="431"/>
    </row>
    <row r="7186" spans="1:1" s="432" customFormat="1" ht="12.2" hidden="1" customHeight="1">
      <c r="A7186" s="431"/>
    </row>
    <row r="7187" spans="1:1" s="432" customFormat="1" ht="12.2" hidden="1" customHeight="1">
      <c r="A7187" s="431"/>
    </row>
    <row r="7188" spans="1:1" s="432" customFormat="1" ht="12.2" hidden="1" customHeight="1">
      <c r="A7188" s="431"/>
    </row>
    <row r="7189" spans="1:1" s="432" customFormat="1" ht="12.2" hidden="1" customHeight="1">
      <c r="A7189" s="431"/>
    </row>
    <row r="7190" spans="1:1" s="432" customFormat="1" ht="12.2" hidden="1" customHeight="1">
      <c r="A7190" s="431"/>
    </row>
    <row r="7191" spans="1:1" s="432" customFormat="1" ht="12.2" hidden="1" customHeight="1">
      <c r="A7191" s="431"/>
    </row>
    <row r="7192" spans="1:1" s="432" customFormat="1" ht="12.2" hidden="1" customHeight="1">
      <c r="A7192" s="431"/>
    </row>
    <row r="7193" spans="1:1" s="432" customFormat="1" ht="12.2" hidden="1" customHeight="1">
      <c r="A7193" s="431"/>
    </row>
    <row r="7194" spans="1:1" s="432" customFormat="1" ht="12.2" hidden="1" customHeight="1">
      <c r="A7194" s="431"/>
    </row>
    <row r="7195" spans="1:1" s="432" customFormat="1" ht="12.2" hidden="1" customHeight="1">
      <c r="A7195" s="431"/>
    </row>
    <row r="7196" spans="1:1" s="432" customFormat="1" ht="12.2" hidden="1" customHeight="1">
      <c r="A7196" s="431"/>
    </row>
    <row r="7197" spans="1:1" s="432" customFormat="1" ht="12.2" hidden="1" customHeight="1">
      <c r="A7197" s="431"/>
    </row>
    <row r="7198" spans="1:1" s="432" customFormat="1" ht="12.2" hidden="1" customHeight="1">
      <c r="A7198" s="431"/>
    </row>
    <row r="7199" spans="1:1" s="432" customFormat="1" ht="12.2" hidden="1" customHeight="1">
      <c r="A7199" s="431"/>
    </row>
    <row r="7200" spans="1:1" s="432" customFormat="1" ht="12.2" hidden="1" customHeight="1">
      <c r="A7200" s="431"/>
    </row>
    <row r="7201" spans="1:1" s="432" customFormat="1" ht="12.2" hidden="1" customHeight="1">
      <c r="A7201" s="431"/>
    </row>
    <row r="7202" spans="1:1" s="432" customFormat="1" ht="12.2" hidden="1" customHeight="1">
      <c r="A7202" s="431"/>
    </row>
    <row r="7203" spans="1:1" s="432" customFormat="1" ht="12.2" hidden="1" customHeight="1">
      <c r="A7203" s="431"/>
    </row>
    <row r="7204" spans="1:1" s="432" customFormat="1" ht="12.2" hidden="1" customHeight="1">
      <c r="A7204" s="431"/>
    </row>
    <row r="7205" spans="1:1" s="432" customFormat="1" ht="12.2" hidden="1" customHeight="1">
      <c r="A7205" s="431"/>
    </row>
    <row r="7206" spans="1:1" s="432" customFormat="1" ht="12.2" hidden="1" customHeight="1">
      <c r="A7206" s="431"/>
    </row>
    <row r="7207" spans="1:1" s="432" customFormat="1" ht="12.2" hidden="1" customHeight="1">
      <c r="A7207" s="431"/>
    </row>
    <row r="7208" spans="1:1" s="432" customFormat="1" ht="12.2" hidden="1" customHeight="1">
      <c r="A7208" s="431"/>
    </row>
    <row r="7209" spans="1:1" s="432" customFormat="1" ht="12.2" hidden="1" customHeight="1">
      <c r="A7209" s="431"/>
    </row>
    <row r="7210" spans="1:1" s="432" customFormat="1" ht="12.2" hidden="1" customHeight="1">
      <c r="A7210" s="431"/>
    </row>
    <row r="7211" spans="1:1" s="432" customFormat="1" ht="12.2" hidden="1" customHeight="1">
      <c r="A7211" s="431"/>
    </row>
    <row r="7212" spans="1:1" s="432" customFormat="1" ht="12.2" hidden="1" customHeight="1">
      <c r="A7212" s="431"/>
    </row>
    <row r="7213" spans="1:1" s="432" customFormat="1" ht="12.2" hidden="1" customHeight="1">
      <c r="A7213" s="431"/>
    </row>
    <row r="7214" spans="1:1" s="432" customFormat="1" ht="12.2" hidden="1" customHeight="1">
      <c r="A7214" s="431"/>
    </row>
    <row r="7215" spans="1:1" s="432" customFormat="1" ht="12.2" hidden="1" customHeight="1">
      <c r="A7215" s="431"/>
    </row>
    <row r="7216" spans="1:1" s="432" customFormat="1" ht="12.2" hidden="1" customHeight="1">
      <c r="A7216" s="431"/>
    </row>
    <row r="7217" spans="1:1" s="432" customFormat="1" ht="12.2" hidden="1" customHeight="1">
      <c r="A7217" s="431"/>
    </row>
    <row r="7218" spans="1:1" s="432" customFormat="1" ht="12.2" hidden="1" customHeight="1">
      <c r="A7218" s="431"/>
    </row>
    <row r="7219" spans="1:1" s="432" customFormat="1" ht="12.2" hidden="1" customHeight="1">
      <c r="A7219" s="431"/>
    </row>
    <row r="7220" spans="1:1" s="432" customFormat="1" ht="12.2" hidden="1" customHeight="1">
      <c r="A7220" s="431"/>
    </row>
    <row r="7221" spans="1:1" s="432" customFormat="1" ht="12.2" hidden="1" customHeight="1">
      <c r="A7221" s="431"/>
    </row>
    <row r="7222" spans="1:1" s="432" customFormat="1" ht="12.2" hidden="1" customHeight="1">
      <c r="A7222" s="431"/>
    </row>
    <row r="7223" spans="1:1" s="432" customFormat="1" ht="12.2" hidden="1" customHeight="1">
      <c r="A7223" s="431"/>
    </row>
    <row r="7224" spans="1:1" s="432" customFormat="1" ht="12.2" hidden="1" customHeight="1">
      <c r="A7224" s="431"/>
    </row>
    <row r="7225" spans="1:1" s="432" customFormat="1" ht="12.2" hidden="1" customHeight="1">
      <c r="A7225" s="431"/>
    </row>
    <row r="7226" spans="1:1" s="432" customFormat="1" ht="12.2" hidden="1" customHeight="1">
      <c r="A7226" s="431"/>
    </row>
    <row r="7227" spans="1:1" s="432" customFormat="1" ht="12.2" hidden="1" customHeight="1">
      <c r="A7227" s="431"/>
    </row>
    <row r="7228" spans="1:1" s="432" customFormat="1" ht="12.2" hidden="1" customHeight="1">
      <c r="A7228" s="431"/>
    </row>
    <row r="7229" spans="1:1" s="432" customFormat="1" ht="12.2" hidden="1" customHeight="1">
      <c r="A7229" s="431"/>
    </row>
    <row r="7230" spans="1:1" s="432" customFormat="1" ht="12.2" hidden="1" customHeight="1">
      <c r="A7230" s="431"/>
    </row>
    <row r="7231" spans="1:1" s="432" customFormat="1" ht="12.2" hidden="1" customHeight="1">
      <c r="A7231" s="431"/>
    </row>
    <row r="7232" spans="1:1" s="432" customFormat="1" ht="12.2" hidden="1" customHeight="1">
      <c r="A7232" s="431"/>
    </row>
    <row r="7233" spans="1:1" s="432" customFormat="1" ht="12.2" hidden="1" customHeight="1">
      <c r="A7233" s="431"/>
    </row>
    <row r="7234" spans="1:1" s="432" customFormat="1" ht="12.2" hidden="1" customHeight="1">
      <c r="A7234" s="431"/>
    </row>
    <row r="7235" spans="1:1" s="432" customFormat="1" ht="12.2" hidden="1" customHeight="1">
      <c r="A7235" s="431"/>
    </row>
    <row r="7236" spans="1:1" s="432" customFormat="1" ht="12.2" hidden="1" customHeight="1">
      <c r="A7236" s="431"/>
    </row>
    <row r="7237" spans="1:1" s="432" customFormat="1" ht="12.2" hidden="1" customHeight="1">
      <c r="A7237" s="431"/>
    </row>
    <row r="7238" spans="1:1" s="432" customFormat="1" ht="12.2" hidden="1" customHeight="1">
      <c r="A7238" s="431"/>
    </row>
    <row r="7239" spans="1:1" s="432" customFormat="1" ht="12.2" hidden="1" customHeight="1">
      <c r="A7239" s="431"/>
    </row>
    <row r="7240" spans="1:1" s="432" customFormat="1" ht="12.2" hidden="1" customHeight="1">
      <c r="A7240" s="431"/>
    </row>
    <row r="7241" spans="1:1" s="432" customFormat="1" ht="12.2" hidden="1" customHeight="1">
      <c r="A7241" s="431"/>
    </row>
    <row r="7242" spans="1:1" s="432" customFormat="1" ht="12.2" hidden="1" customHeight="1">
      <c r="A7242" s="431"/>
    </row>
    <row r="7243" spans="1:1" s="432" customFormat="1" ht="12.2" hidden="1" customHeight="1">
      <c r="A7243" s="431"/>
    </row>
    <row r="7244" spans="1:1" s="432" customFormat="1" ht="12.2" hidden="1" customHeight="1">
      <c r="A7244" s="431"/>
    </row>
    <row r="7245" spans="1:1" s="432" customFormat="1" ht="12.2" hidden="1" customHeight="1">
      <c r="A7245" s="431"/>
    </row>
    <row r="7246" spans="1:1" s="432" customFormat="1" ht="12.2" hidden="1" customHeight="1">
      <c r="A7246" s="431"/>
    </row>
    <row r="7247" spans="1:1" s="432" customFormat="1" ht="12.2" hidden="1" customHeight="1">
      <c r="A7247" s="431"/>
    </row>
    <row r="7248" spans="1:1" s="432" customFormat="1" ht="12.2" hidden="1" customHeight="1">
      <c r="A7248" s="431"/>
    </row>
    <row r="7249" spans="1:1" s="432" customFormat="1" ht="12.2" hidden="1" customHeight="1">
      <c r="A7249" s="431"/>
    </row>
    <row r="7250" spans="1:1" s="432" customFormat="1" ht="12.2" hidden="1" customHeight="1">
      <c r="A7250" s="431"/>
    </row>
    <row r="7251" spans="1:1" s="432" customFormat="1" ht="12.2" hidden="1" customHeight="1">
      <c r="A7251" s="431"/>
    </row>
    <row r="7252" spans="1:1" s="432" customFormat="1" ht="12.2" hidden="1" customHeight="1">
      <c r="A7252" s="431"/>
    </row>
    <row r="7253" spans="1:1" s="432" customFormat="1" ht="12.2" hidden="1" customHeight="1">
      <c r="A7253" s="431"/>
    </row>
    <row r="7254" spans="1:1" s="432" customFormat="1" ht="12.2" hidden="1" customHeight="1">
      <c r="A7254" s="431"/>
    </row>
    <row r="7255" spans="1:1" s="432" customFormat="1" ht="12.2" hidden="1" customHeight="1">
      <c r="A7255" s="431"/>
    </row>
    <row r="7256" spans="1:1" s="432" customFormat="1" ht="12.2" hidden="1" customHeight="1">
      <c r="A7256" s="431"/>
    </row>
    <row r="7257" spans="1:1" s="432" customFormat="1" ht="12.2" hidden="1" customHeight="1">
      <c r="A7257" s="431"/>
    </row>
    <row r="7258" spans="1:1" s="432" customFormat="1" ht="12.2" hidden="1" customHeight="1">
      <c r="A7258" s="431"/>
    </row>
    <row r="7259" spans="1:1" s="432" customFormat="1" ht="12.2" hidden="1" customHeight="1">
      <c r="A7259" s="431"/>
    </row>
    <row r="7260" spans="1:1" s="432" customFormat="1" ht="12.2" hidden="1" customHeight="1">
      <c r="A7260" s="431"/>
    </row>
    <row r="7261" spans="1:1" s="432" customFormat="1" ht="12.2" hidden="1" customHeight="1">
      <c r="A7261" s="431"/>
    </row>
    <row r="7262" spans="1:1" s="432" customFormat="1" ht="12.2" hidden="1" customHeight="1">
      <c r="A7262" s="431"/>
    </row>
    <row r="7263" spans="1:1" s="432" customFormat="1" ht="12.2" hidden="1" customHeight="1">
      <c r="A7263" s="431"/>
    </row>
    <row r="7264" spans="1:1" s="432" customFormat="1" ht="12.2" hidden="1" customHeight="1">
      <c r="A7264" s="431"/>
    </row>
    <row r="7265" spans="1:1" s="432" customFormat="1" ht="12.2" hidden="1" customHeight="1">
      <c r="A7265" s="431"/>
    </row>
    <row r="7266" spans="1:1" s="432" customFormat="1" ht="12.2" hidden="1" customHeight="1">
      <c r="A7266" s="431"/>
    </row>
    <row r="7267" spans="1:1" s="432" customFormat="1" ht="12.2" hidden="1" customHeight="1">
      <c r="A7267" s="431"/>
    </row>
    <row r="7268" spans="1:1" s="432" customFormat="1" ht="12.2" hidden="1" customHeight="1">
      <c r="A7268" s="431"/>
    </row>
    <row r="7269" spans="1:1" s="432" customFormat="1" ht="12.2" hidden="1" customHeight="1">
      <c r="A7269" s="431"/>
    </row>
    <row r="7270" spans="1:1" s="432" customFormat="1" ht="12.2" hidden="1" customHeight="1">
      <c r="A7270" s="431"/>
    </row>
    <row r="7271" spans="1:1" s="432" customFormat="1" ht="12.2" hidden="1" customHeight="1">
      <c r="A7271" s="431"/>
    </row>
    <row r="7272" spans="1:1" s="432" customFormat="1" ht="12.2" hidden="1" customHeight="1">
      <c r="A7272" s="431"/>
    </row>
    <row r="7273" spans="1:1" s="432" customFormat="1" ht="12.2" hidden="1" customHeight="1">
      <c r="A7273" s="431"/>
    </row>
    <row r="7274" spans="1:1" s="432" customFormat="1" ht="12.2" hidden="1" customHeight="1">
      <c r="A7274" s="431"/>
    </row>
    <row r="7275" spans="1:1" s="432" customFormat="1" ht="12.2" hidden="1" customHeight="1">
      <c r="A7275" s="431"/>
    </row>
    <row r="7276" spans="1:1" s="432" customFormat="1" ht="12.2" hidden="1" customHeight="1">
      <c r="A7276" s="431"/>
    </row>
    <row r="7277" spans="1:1" s="432" customFormat="1" ht="12.2" hidden="1" customHeight="1">
      <c r="A7277" s="431"/>
    </row>
    <row r="7278" spans="1:1" s="432" customFormat="1" ht="12.2" hidden="1" customHeight="1">
      <c r="A7278" s="431"/>
    </row>
    <row r="7279" spans="1:1" s="432" customFormat="1" ht="12.2" hidden="1" customHeight="1">
      <c r="A7279" s="431"/>
    </row>
    <row r="7280" spans="1:1" s="432" customFormat="1" ht="12.2" hidden="1" customHeight="1">
      <c r="A7280" s="431"/>
    </row>
    <row r="7281" spans="1:1" s="432" customFormat="1" ht="12.2" hidden="1" customHeight="1">
      <c r="A7281" s="431"/>
    </row>
    <row r="7282" spans="1:1" s="432" customFormat="1" ht="12.2" hidden="1" customHeight="1">
      <c r="A7282" s="431"/>
    </row>
    <row r="7283" spans="1:1" s="432" customFormat="1" ht="12.2" hidden="1" customHeight="1">
      <c r="A7283" s="431"/>
    </row>
    <row r="7284" spans="1:1" s="432" customFormat="1" ht="12.2" hidden="1" customHeight="1">
      <c r="A7284" s="431"/>
    </row>
    <row r="7285" spans="1:1" s="432" customFormat="1" ht="12.2" hidden="1" customHeight="1">
      <c r="A7285" s="431"/>
    </row>
    <row r="7286" spans="1:1" s="432" customFormat="1" ht="12.2" hidden="1" customHeight="1">
      <c r="A7286" s="431"/>
    </row>
    <row r="7287" spans="1:1" s="432" customFormat="1" ht="12.2" hidden="1" customHeight="1">
      <c r="A7287" s="431"/>
    </row>
    <row r="7288" spans="1:1" s="432" customFormat="1" ht="12.2" hidden="1" customHeight="1">
      <c r="A7288" s="431"/>
    </row>
    <row r="7289" spans="1:1" s="432" customFormat="1" ht="12.2" hidden="1" customHeight="1">
      <c r="A7289" s="431"/>
    </row>
    <row r="7290" spans="1:1" s="432" customFormat="1" ht="12.2" hidden="1" customHeight="1">
      <c r="A7290" s="431"/>
    </row>
    <row r="7291" spans="1:1" s="432" customFormat="1" ht="12.2" hidden="1" customHeight="1">
      <c r="A7291" s="431"/>
    </row>
    <row r="7292" spans="1:1" s="432" customFormat="1" ht="12.2" hidden="1" customHeight="1">
      <c r="A7292" s="431"/>
    </row>
    <row r="7293" spans="1:1" s="432" customFormat="1" ht="12.2" hidden="1" customHeight="1">
      <c r="A7293" s="431"/>
    </row>
    <row r="7294" spans="1:1" s="432" customFormat="1" ht="12.2" hidden="1" customHeight="1">
      <c r="A7294" s="431"/>
    </row>
    <row r="7295" spans="1:1" s="432" customFormat="1" ht="12.2" hidden="1" customHeight="1">
      <c r="A7295" s="431"/>
    </row>
    <row r="7296" spans="1:1" s="432" customFormat="1" ht="12.2" hidden="1" customHeight="1">
      <c r="A7296" s="431"/>
    </row>
    <row r="7297" spans="1:1" s="432" customFormat="1" ht="12.2" hidden="1" customHeight="1">
      <c r="A7297" s="431"/>
    </row>
    <row r="7298" spans="1:1" s="432" customFormat="1" ht="12.2" hidden="1" customHeight="1">
      <c r="A7298" s="431"/>
    </row>
    <row r="7299" spans="1:1" s="432" customFormat="1" ht="12.2" hidden="1" customHeight="1">
      <c r="A7299" s="431"/>
    </row>
    <row r="7300" spans="1:1" s="432" customFormat="1" ht="12.2" hidden="1" customHeight="1">
      <c r="A7300" s="431"/>
    </row>
    <row r="7301" spans="1:1" s="432" customFormat="1" ht="12.2" hidden="1" customHeight="1">
      <c r="A7301" s="431"/>
    </row>
    <row r="7302" spans="1:1" s="432" customFormat="1" ht="12.2" hidden="1" customHeight="1">
      <c r="A7302" s="431"/>
    </row>
    <row r="7303" spans="1:1" s="432" customFormat="1" ht="12.2" hidden="1" customHeight="1">
      <c r="A7303" s="431"/>
    </row>
    <row r="7304" spans="1:1" s="432" customFormat="1" ht="12.2" hidden="1" customHeight="1">
      <c r="A7304" s="431"/>
    </row>
    <row r="7305" spans="1:1" s="432" customFormat="1" ht="12.2" hidden="1" customHeight="1">
      <c r="A7305" s="431"/>
    </row>
    <row r="7306" spans="1:1" s="432" customFormat="1" ht="12.2" hidden="1" customHeight="1">
      <c r="A7306" s="431"/>
    </row>
    <row r="7307" spans="1:1" s="432" customFormat="1" ht="12.2" hidden="1" customHeight="1">
      <c r="A7307" s="431"/>
    </row>
    <row r="7308" spans="1:1" s="432" customFormat="1" ht="12.2" hidden="1" customHeight="1">
      <c r="A7308" s="431"/>
    </row>
    <row r="7309" spans="1:1" s="432" customFormat="1" ht="12.2" hidden="1" customHeight="1">
      <c r="A7309" s="431"/>
    </row>
    <row r="7310" spans="1:1" s="432" customFormat="1" ht="12.2" hidden="1" customHeight="1">
      <c r="A7310" s="431"/>
    </row>
    <row r="7311" spans="1:1" s="432" customFormat="1" ht="12.2" hidden="1" customHeight="1">
      <c r="A7311" s="431"/>
    </row>
    <row r="7312" spans="1:1" s="432" customFormat="1" ht="12.2" hidden="1" customHeight="1">
      <c r="A7312" s="431"/>
    </row>
    <row r="7313" spans="1:1" s="432" customFormat="1" ht="12.2" hidden="1" customHeight="1">
      <c r="A7313" s="431"/>
    </row>
    <row r="7314" spans="1:1" s="432" customFormat="1" ht="12.2" hidden="1" customHeight="1">
      <c r="A7314" s="431"/>
    </row>
    <row r="7315" spans="1:1" s="432" customFormat="1" ht="12.2" hidden="1" customHeight="1">
      <c r="A7315" s="431"/>
    </row>
    <row r="7316" spans="1:1" s="432" customFormat="1" ht="12.2" hidden="1" customHeight="1">
      <c r="A7316" s="431"/>
    </row>
    <row r="7317" spans="1:1" s="432" customFormat="1" ht="12.2" hidden="1" customHeight="1">
      <c r="A7317" s="431"/>
    </row>
    <row r="7318" spans="1:1" s="432" customFormat="1" ht="12.2" hidden="1" customHeight="1">
      <c r="A7318" s="431"/>
    </row>
    <row r="7319" spans="1:1" s="432" customFormat="1" ht="12.2" hidden="1" customHeight="1">
      <c r="A7319" s="431"/>
    </row>
    <row r="7320" spans="1:1" s="432" customFormat="1" ht="12.2" hidden="1" customHeight="1">
      <c r="A7320" s="431"/>
    </row>
    <row r="7321" spans="1:1" s="432" customFormat="1" ht="12.2" hidden="1" customHeight="1">
      <c r="A7321" s="431"/>
    </row>
    <row r="7322" spans="1:1" s="432" customFormat="1" ht="12.2" hidden="1" customHeight="1">
      <c r="A7322" s="431"/>
    </row>
    <row r="7323" spans="1:1" s="432" customFormat="1" ht="12.2" hidden="1" customHeight="1">
      <c r="A7323" s="431"/>
    </row>
    <row r="7324" spans="1:1" s="432" customFormat="1" ht="12.2" hidden="1" customHeight="1">
      <c r="A7324" s="431"/>
    </row>
    <row r="7325" spans="1:1" s="432" customFormat="1" ht="12.2" hidden="1" customHeight="1">
      <c r="A7325" s="431"/>
    </row>
    <row r="7326" spans="1:1" s="432" customFormat="1" ht="12.2" hidden="1" customHeight="1">
      <c r="A7326" s="431"/>
    </row>
    <row r="7327" spans="1:1" s="432" customFormat="1" ht="12.2" hidden="1" customHeight="1">
      <c r="A7327" s="431"/>
    </row>
    <row r="7328" spans="1:1" s="432" customFormat="1" ht="12.2" hidden="1" customHeight="1">
      <c r="A7328" s="431"/>
    </row>
    <row r="7329" spans="1:1" s="432" customFormat="1" ht="12.2" hidden="1" customHeight="1">
      <c r="A7329" s="431"/>
    </row>
    <row r="7330" spans="1:1" s="432" customFormat="1" ht="12.2" hidden="1" customHeight="1">
      <c r="A7330" s="431"/>
    </row>
    <row r="7331" spans="1:1" s="432" customFormat="1" ht="12.2" hidden="1" customHeight="1">
      <c r="A7331" s="431"/>
    </row>
    <row r="7332" spans="1:1" s="432" customFormat="1" ht="12.2" hidden="1" customHeight="1">
      <c r="A7332" s="431"/>
    </row>
    <row r="7333" spans="1:1" s="432" customFormat="1" ht="12.2" hidden="1" customHeight="1">
      <c r="A7333" s="431"/>
    </row>
    <row r="7334" spans="1:1" s="432" customFormat="1" ht="12.2" hidden="1" customHeight="1">
      <c r="A7334" s="431"/>
    </row>
    <row r="7335" spans="1:1" s="432" customFormat="1" ht="12.2" hidden="1" customHeight="1">
      <c r="A7335" s="431"/>
    </row>
    <row r="7336" spans="1:1" s="432" customFormat="1" ht="12.2" hidden="1" customHeight="1">
      <c r="A7336" s="431"/>
    </row>
    <row r="7337" spans="1:1" s="432" customFormat="1" ht="12.2" hidden="1" customHeight="1">
      <c r="A7337" s="431"/>
    </row>
    <row r="7338" spans="1:1" s="432" customFormat="1" ht="12.2" hidden="1" customHeight="1">
      <c r="A7338" s="431"/>
    </row>
    <row r="7339" spans="1:1" s="432" customFormat="1" ht="12.2" hidden="1" customHeight="1">
      <c r="A7339" s="431"/>
    </row>
    <row r="7340" spans="1:1" s="432" customFormat="1" ht="12.2" hidden="1" customHeight="1">
      <c r="A7340" s="431"/>
    </row>
    <row r="7341" spans="1:1" s="432" customFormat="1" ht="12.2" hidden="1" customHeight="1">
      <c r="A7341" s="431"/>
    </row>
    <row r="7342" spans="1:1" s="432" customFormat="1" ht="12.2" hidden="1" customHeight="1">
      <c r="A7342" s="431"/>
    </row>
    <row r="7343" spans="1:1" s="432" customFormat="1" ht="12.2" hidden="1" customHeight="1">
      <c r="A7343" s="431"/>
    </row>
    <row r="7344" spans="1:1" s="432" customFormat="1" ht="12.2" hidden="1" customHeight="1">
      <c r="A7344" s="431"/>
    </row>
    <row r="7345" spans="1:1" s="432" customFormat="1" ht="12.2" hidden="1" customHeight="1">
      <c r="A7345" s="431"/>
    </row>
    <row r="7346" spans="1:1" s="432" customFormat="1" ht="12.2" hidden="1" customHeight="1">
      <c r="A7346" s="431"/>
    </row>
    <row r="7347" spans="1:1" s="432" customFormat="1" ht="12.2" hidden="1" customHeight="1">
      <c r="A7347" s="431"/>
    </row>
    <row r="7348" spans="1:1" s="432" customFormat="1" ht="12.2" hidden="1" customHeight="1">
      <c r="A7348" s="431"/>
    </row>
    <row r="7349" spans="1:1" s="432" customFormat="1" ht="12.2" hidden="1" customHeight="1">
      <c r="A7349" s="431"/>
    </row>
    <row r="7350" spans="1:1" s="432" customFormat="1" ht="12.2" hidden="1" customHeight="1">
      <c r="A7350" s="431"/>
    </row>
    <row r="7351" spans="1:1" s="432" customFormat="1" ht="12.2" hidden="1" customHeight="1">
      <c r="A7351" s="431"/>
    </row>
    <row r="7352" spans="1:1" s="432" customFormat="1" ht="12.2" hidden="1" customHeight="1">
      <c r="A7352" s="431"/>
    </row>
    <row r="7353" spans="1:1" s="432" customFormat="1" ht="12.2" hidden="1" customHeight="1">
      <c r="A7353" s="431"/>
    </row>
    <row r="7354" spans="1:1" s="432" customFormat="1" ht="12.2" hidden="1" customHeight="1">
      <c r="A7354" s="431"/>
    </row>
    <row r="7355" spans="1:1" s="432" customFormat="1" ht="12.2" hidden="1" customHeight="1">
      <c r="A7355" s="431"/>
    </row>
    <row r="7356" spans="1:1" s="432" customFormat="1" ht="12.2" hidden="1" customHeight="1">
      <c r="A7356" s="431"/>
    </row>
    <row r="7357" spans="1:1" s="432" customFormat="1" ht="12.2" hidden="1" customHeight="1">
      <c r="A7357" s="431"/>
    </row>
    <row r="7358" spans="1:1" s="432" customFormat="1" ht="12.2" hidden="1" customHeight="1">
      <c r="A7358" s="431"/>
    </row>
    <row r="7359" spans="1:1" s="432" customFormat="1" ht="12.2" hidden="1" customHeight="1">
      <c r="A7359" s="431"/>
    </row>
    <row r="7360" spans="1:1" s="432" customFormat="1" ht="12.2" hidden="1" customHeight="1">
      <c r="A7360" s="431"/>
    </row>
    <row r="7361" spans="1:1" s="432" customFormat="1" ht="12.2" hidden="1" customHeight="1">
      <c r="A7361" s="431"/>
    </row>
    <row r="7362" spans="1:1" s="432" customFormat="1" ht="12.2" hidden="1" customHeight="1">
      <c r="A7362" s="431"/>
    </row>
    <row r="7363" spans="1:1" s="432" customFormat="1" ht="12.2" hidden="1" customHeight="1">
      <c r="A7363" s="431"/>
    </row>
    <row r="7364" spans="1:1" s="432" customFormat="1" ht="12.2" hidden="1" customHeight="1">
      <c r="A7364" s="431"/>
    </row>
    <row r="7365" spans="1:1" s="432" customFormat="1" ht="12.2" hidden="1" customHeight="1">
      <c r="A7365" s="431"/>
    </row>
    <row r="7366" spans="1:1" s="432" customFormat="1" ht="12.2" hidden="1" customHeight="1">
      <c r="A7366" s="431"/>
    </row>
    <row r="7367" spans="1:1" s="432" customFormat="1" ht="12.2" hidden="1" customHeight="1">
      <c r="A7367" s="431"/>
    </row>
    <row r="7368" spans="1:1" s="432" customFormat="1" ht="12.2" hidden="1" customHeight="1">
      <c r="A7368" s="431"/>
    </row>
    <row r="7369" spans="1:1" s="432" customFormat="1" ht="12.2" hidden="1" customHeight="1">
      <c r="A7369" s="431"/>
    </row>
    <row r="7370" spans="1:1" s="432" customFormat="1" ht="12.2" hidden="1" customHeight="1">
      <c r="A7370" s="431"/>
    </row>
    <row r="7371" spans="1:1" s="432" customFormat="1" ht="12.2" hidden="1" customHeight="1">
      <c r="A7371" s="431"/>
    </row>
    <row r="7372" spans="1:1" s="432" customFormat="1" ht="12.2" hidden="1" customHeight="1">
      <c r="A7372" s="431"/>
    </row>
    <row r="7373" spans="1:1" s="432" customFormat="1" ht="12.2" hidden="1" customHeight="1">
      <c r="A7373" s="431"/>
    </row>
    <row r="7374" spans="1:1" s="432" customFormat="1" ht="12.2" hidden="1" customHeight="1">
      <c r="A7374" s="431"/>
    </row>
    <row r="7375" spans="1:1" s="432" customFormat="1" ht="12.2" hidden="1" customHeight="1">
      <c r="A7375" s="431"/>
    </row>
    <row r="7376" spans="1:1" s="432" customFormat="1" ht="12.2" hidden="1" customHeight="1">
      <c r="A7376" s="431"/>
    </row>
    <row r="7377" spans="1:1" s="432" customFormat="1" ht="12.2" hidden="1" customHeight="1">
      <c r="A7377" s="431"/>
    </row>
    <row r="7378" spans="1:1" s="432" customFormat="1" ht="12.2" hidden="1" customHeight="1">
      <c r="A7378" s="431"/>
    </row>
    <row r="7379" spans="1:1" s="432" customFormat="1" ht="12.2" hidden="1" customHeight="1">
      <c r="A7379" s="431"/>
    </row>
    <row r="7380" spans="1:1" s="432" customFormat="1" ht="12.2" hidden="1" customHeight="1">
      <c r="A7380" s="431"/>
    </row>
    <row r="7381" spans="1:1" s="432" customFormat="1" ht="12.2" hidden="1" customHeight="1">
      <c r="A7381" s="431"/>
    </row>
    <row r="7382" spans="1:1" s="432" customFormat="1" ht="12.2" hidden="1" customHeight="1">
      <c r="A7382" s="431"/>
    </row>
    <row r="7383" spans="1:1" s="432" customFormat="1" ht="12.2" hidden="1" customHeight="1">
      <c r="A7383" s="431"/>
    </row>
    <row r="7384" spans="1:1" s="432" customFormat="1" ht="12.2" hidden="1" customHeight="1">
      <c r="A7384" s="431"/>
    </row>
    <row r="7385" spans="1:1" s="432" customFormat="1" ht="12.2" hidden="1" customHeight="1">
      <c r="A7385" s="431"/>
    </row>
    <row r="7386" spans="1:1" s="432" customFormat="1" ht="12.2" hidden="1" customHeight="1">
      <c r="A7386" s="431"/>
    </row>
    <row r="7387" spans="1:1" s="432" customFormat="1" ht="12.2" hidden="1" customHeight="1">
      <c r="A7387" s="431"/>
    </row>
    <row r="7388" spans="1:1" s="432" customFormat="1" ht="12.2" hidden="1" customHeight="1">
      <c r="A7388" s="431"/>
    </row>
    <row r="7389" spans="1:1" s="432" customFormat="1" ht="12.2" hidden="1" customHeight="1">
      <c r="A7389" s="431"/>
    </row>
    <row r="7390" spans="1:1" s="432" customFormat="1" ht="12.2" hidden="1" customHeight="1">
      <c r="A7390" s="431"/>
    </row>
    <row r="7391" spans="1:1" s="432" customFormat="1" ht="12.2" hidden="1" customHeight="1">
      <c r="A7391" s="431"/>
    </row>
    <row r="7392" spans="1:1" s="432" customFormat="1" ht="12.2" hidden="1" customHeight="1">
      <c r="A7392" s="431"/>
    </row>
    <row r="7393" spans="1:1" s="432" customFormat="1" ht="12.2" hidden="1" customHeight="1">
      <c r="A7393" s="431"/>
    </row>
    <row r="7394" spans="1:1" s="432" customFormat="1" ht="12.2" hidden="1" customHeight="1">
      <c r="A7394" s="431"/>
    </row>
    <row r="7395" spans="1:1" s="432" customFormat="1" ht="12.2" hidden="1" customHeight="1">
      <c r="A7395" s="431"/>
    </row>
    <row r="7396" spans="1:1" s="432" customFormat="1" ht="12.2" hidden="1" customHeight="1">
      <c r="A7396" s="431"/>
    </row>
    <row r="7397" spans="1:1" s="432" customFormat="1" ht="12.2" hidden="1" customHeight="1">
      <c r="A7397" s="431"/>
    </row>
    <row r="7398" spans="1:1" s="432" customFormat="1" ht="12.2" hidden="1" customHeight="1">
      <c r="A7398" s="431"/>
    </row>
    <row r="7399" spans="1:1" s="432" customFormat="1" ht="12.2" hidden="1" customHeight="1">
      <c r="A7399" s="431"/>
    </row>
    <row r="7400" spans="1:1" s="432" customFormat="1" ht="12.2" hidden="1" customHeight="1">
      <c r="A7400" s="431"/>
    </row>
    <row r="7401" spans="1:1" s="432" customFormat="1" ht="12.2" hidden="1" customHeight="1">
      <c r="A7401" s="431"/>
    </row>
    <row r="7402" spans="1:1" s="432" customFormat="1" ht="12.2" hidden="1" customHeight="1">
      <c r="A7402" s="431"/>
    </row>
    <row r="7403" spans="1:1" s="432" customFormat="1" ht="12.2" hidden="1" customHeight="1">
      <c r="A7403" s="431"/>
    </row>
    <row r="7404" spans="1:1" s="432" customFormat="1" ht="12.2" hidden="1" customHeight="1">
      <c r="A7404" s="431"/>
    </row>
    <row r="7405" spans="1:1" s="432" customFormat="1" ht="12.2" hidden="1" customHeight="1">
      <c r="A7405" s="431"/>
    </row>
    <row r="7406" spans="1:1" s="432" customFormat="1" ht="12.2" hidden="1" customHeight="1">
      <c r="A7406" s="431"/>
    </row>
    <row r="7407" spans="1:1" s="432" customFormat="1" ht="12.2" hidden="1" customHeight="1">
      <c r="A7407" s="431"/>
    </row>
    <row r="7408" spans="1:1" s="432" customFormat="1" ht="12.2" hidden="1" customHeight="1">
      <c r="A7408" s="431"/>
    </row>
    <row r="7409" spans="1:1" s="432" customFormat="1" ht="12.2" hidden="1" customHeight="1">
      <c r="A7409" s="431"/>
    </row>
    <row r="7410" spans="1:1" s="432" customFormat="1" ht="12.2" hidden="1" customHeight="1">
      <c r="A7410" s="431"/>
    </row>
    <row r="7411" spans="1:1" s="432" customFormat="1" ht="12.2" hidden="1" customHeight="1">
      <c r="A7411" s="431"/>
    </row>
    <row r="7412" spans="1:1" s="432" customFormat="1" ht="12.2" hidden="1" customHeight="1">
      <c r="A7412" s="431"/>
    </row>
    <row r="7413" spans="1:1" s="432" customFormat="1" ht="12.2" hidden="1" customHeight="1">
      <c r="A7413" s="431"/>
    </row>
    <row r="7414" spans="1:1" s="432" customFormat="1" ht="12.2" hidden="1" customHeight="1">
      <c r="A7414" s="431"/>
    </row>
    <row r="7415" spans="1:1" s="432" customFormat="1" ht="12.2" hidden="1" customHeight="1">
      <c r="A7415" s="431"/>
    </row>
    <row r="7416" spans="1:1" s="432" customFormat="1" ht="12.2" hidden="1" customHeight="1">
      <c r="A7416" s="431"/>
    </row>
    <row r="7417" spans="1:1" s="432" customFormat="1" ht="12.2" hidden="1" customHeight="1">
      <c r="A7417" s="431"/>
    </row>
    <row r="7418" spans="1:1" s="432" customFormat="1" ht="12.2" hidden="1" customHeight="1">
      <c r="A7418" s="431"/>
    </row>
    <row r="7419" spans="1:1" s="432" customFormat="1" ht="12.2" hidden="1" customHeight="1">
      <c r="A7419" s="431"/>
    </row>
    <row r="7420" spans="1:1" s="432" customFormat="1" ht="12.2" hidden="1" customHeight="1">
      <c r="A7420" s="431"/>
    </row>
    <row r="7421" spans="1:1" s="432" customFormat="1" ht="12.2" hidden="1" customHeight="1">
      <c r="A7421" s="431"/>
    </row>
    <row r="7422" spans="1:1" s="432" customFormat="1" ht="12.2" hidden="1" customHeight="1">
      <c r="A7422" s="431"/>
    </row>
    <row r="7423" spans="1:1" s="432" customFormat="1" ht="12.2" hidden="1" customHeight="1">
      <c r="A7423" s="431"/>
    </row>
    <row r="7424" spans="1:1" s="432" customFormat="1" ht="12.2" hidden="1" customHeight="1">
      <c r="A7424" s="431"/>
    </row>
    <row r="7425" spans="1:1" s="432" customFormat="1" ht="12.2" hidden="1" customHeight="1">
      <c r="A7425" s="431"/>
    </row>
    <row r="7426" spans="1:1" s="432" customFormat="1" ht="12.2" hidden="1" customHeight="1">
      <c r="A7426" s="431"/>
    </row>
    <row r="7427" spans="1:1" s="432" customFormat="1" ht="12.2" hidden="1" customHeight="1">
      <c r="A7427" s="431"/>
    </row>
    <row r="7428" spans="1:1" s="432" customFormat="1" ht="12.2" hidden="1" customHeight="1">
      <c r="A7428" s="431"/>
    </row>
    <row r="7429" spans="1:1" s="432" customFormat="1" ht="12.2" hidden="1" customHeight="1">
      <c r="A7429" s="431"/>
    </row>
    <row r="7430" spans="1:1" s="432" customFormat="1" ht="12.2" hidden="1" customHeight="1">
      <c r="A7430" s="431"/>
    </row>
    <row r="7431" spans="1:1" s="432" customFormat="1" ht="12.2" hidden="1" customHeight="1">
      <c r="A7431" s="431"/>
    </row>
    <row r="7432" spans="1:1" s="432" customFormat="1" ht="12.2" hidden="1" customHeight="1">
      <c r="A7432" s="431"/>
    </row>
    <row r="7433" spans="1:1" s="432" customFormat="1" ht="12.2" hidden="1" customHeight="1">
      <c r="A7433" s="431"/>
    </row>
    <row r="7434" spans="1:1" s="432" customFormat="1" ht="12.2" hidden="1" customHeight="1">
      <c r="A7434" s="431"/>
    </row>
    <row r="7435" spans="1:1" s="432" customFormat="1" ht="12.2" hidden="1" customHeight="1">
      <c r="A7435" s="431"/>
    </row>
    <row r="7436" spans="1:1" s="432" customFormat="1" ht="12.2" hidden="1" customHeight="1">
      <c r="A7436" s="431"/>
    </row>
    <row r="7437" spans="1:1" s="432" customFormat="1" ht="12.2" hidden="1" customHeight="1">
      <c r="A7437" s="431"/>
    </row>
    <row r="7438" spans="1:1" s="432" customFormat="1" ht="12.2" hidden="1" customHeight="1">
      <c r="A7438" s="431"/>
    </row>
    <row r="7439" spans="1:1" s="432" customFormat="1" ht="12.2" hidden="1" customHeight="1">
      <c r="A7439" s="431"/>
    </row>
    <row r="7440" spans="1:1" s="432" customFormat="1" ht="12.2" hidden="1" customHeight="1">
      <c r="A7440" s="431"/>
    </row>
    <row r="7441" spans="1:1" s="432" customFormat="1" ht="12.2" hidden="1" customHeight="1">
      <c r="A7441" s="431"/>
    </row>
    <row r="7442" spans="1:1" s="432" customFormat="1" ht="12.2" hidden="1" customHeight="1">
      <c r="A7442" s="431"/>
    </row>
    <row r="7443" spans="1:1" s="432" customFormat="1" ht="12.2" hidden="1" customHeight="1">
      <c r="A7443" s="431"/>
    </row>
    <row r="7444" spans="1:1" s="432" customFormat="1" ht="12.2" hidden="1" customHeight="1">
      <c r="A7444" s="431"/>
    </row>
    <row r="7445" spans="1:1" s="432" customFormat="1" ht="12.2" hidden="1" customHeight="1">
      <c r="A7445" s="431"/>
    </row>
    <row r="7446" spans="1:1" s="432" customFormat="1" ht="12.2" hidden="1" customHeight="1">
      <c r="A7446" s="431"/>
    </row>
    <row r="7447" spans="1:1" s="432" customFormat="1" ht="12.2" hidden="1" customHeight="1">
      <c r="A7447" s="431"/>
    </row>
    <row r="7448" spans="1:1" s="432" customFormat="1" ht="12.2" hidden="1" customHeight="1">
      <c r="A7448" s="431"/>
    </row>
    <row r="7449" spans="1:1" s="432" customFormat="1" ht="12.2" hidden="1" customHeight="1">
      <c r="A7449" s="431"/>
    </row>
    <row r="7450" spans="1:1" s="432" customFormat="1" ht="12.2" hidden="1" customHeight="1">
      <c r="A7450" s="431"/>
    </row>
    <row r="7451" spans="1:1" s="432" customFormat="1" ht="12.2" hidden="1" customHeight="1">
      <c r="A7451" s="431"/>
    </row>
    <row r="7452" spans="1:1" s="432" customFormat="1" ht="12.2" hidden="1" customHeight="1">
      <c r="A7452" s="431"/>
    </row>
    <row r="7453" spans="1:1" s="432" customFormat="1" ht="12.2" hidden="1" customHeight="1">
      <c r="A7453" s="431"/>
    </row>
    <row r="7454" spans="1:1" s="432" customFormat="1" ht="12.2" hidden="1" customHeight="1">
      <c r="A7454" s="431"/>
    </row>
    <row r="7455" spans="1:1" s="432" customFormat="1" ht="12.2" hidden="1" customHeight="1">
      <c r="A7455" s="431"/>
    </row>
    <row r="7456" spans="1:1" s="432" customFormat="1" ht="12.2" hidden="1" customHeight="1">
      <c r="A7456" s="431"/>
    </row>
    <row r="7457" spans="1:1" s="432" customFormat="1" ht="12.2" hidden="1" customHeight="1">
      <c r="A7457" s="431"/>
    </row>
    <row r="7458" spans="1:1" s="432" customFormat="1" ht="12.2" hidden="1" customHeight="1">
      <c r="A7458" s="431"/>
    </row>
    <row r="7459" spans="1:1" s="432" customFormat="1" ht="12.2" hidden="1" customHeight="1">
      <c r="A7459" s="431"/>
    </row>
    <row r="7460" spans="1:1" s="432" customFormat="1" ht="12.2" hidden="1" customHeight="1">
      <c r="A7460" s="431"/>
    </row>
    <row r="7461" spans="1:1" s="432" customFormat="1" ht="12.2" hidden="1" customHeight="1">
      <c r="A7461" s="431"/>
    </row>
    <row r="7462" spans="1:1" s="432" customFormat="1" ht="12.2" hidden="1" customHeight="1">
      <c r="A7462" s="431"/>
    </row>
    <row r="7463" spans="1:1" s="432" customFormat="1" ht="12.2" hidden="1" customHeight="1">
      <c r="A7463" s="431"/>
    </row>
    <row r="7464" spans="1:1" s="432" customFormat="1" ht="12.2" hidden="1" customHeight="1">
      <c r="A7464" s="431"/>
    </row>
    <row r="7465" spans="1:1" s="432" customFormat="1" ht="12.2" hidden="1" customHeight="1">
      <c r="A7465" s="431"/>
    </row>
    <row r="7466" spans="1:1" s="432" customFormat="1" ht="12.2" hidden="1" customHeight="1">
      <c r="A7466" s="431"/>
    </row>
    <row r="7467" spans="1:1" s="432" customFormat="1" ht="12.2" hidden="1" customHeight="1">
      <c r="A7467" s="431"/>
    </row>
    <row r="7468" spans="1:1" s="432" customFormat="1" ht="12.2" hidden="1" customHeight="1">
      <c r="A7468" s="431"/>
    </row>
    <row r="7469" spans="1:1" s="432" customFormat="1" ht="12.2" hidden="1" customHeight="1">
      <c r="A7469" s="431"/>
    </row>
    <row r="7470" spans="1:1" s="432" customFormat="1" ht="12.2" hidden="1" customHeight="1">
      <c r="A7470" s="431"/>
    </row>
    <row r="7471" spans="1:1" s="432" customFormat="1" ht="12.2" hidden="1" customHeight="1">
      <c r="A7471" s="431"/>
    </row>
    <row r="7472" spans="1:1" s="432" customFormat="1" ht="12.2" hidden="1" customHeight="1">
      <c r="A7472" s="431"/>
    </row>
    <row r="7473" spans="1:1" s="432" customFormat="1" ht="12.2" hidden="1" customHeight="1">
      <c r="A7473" s="431"/>
    </row>
    <row r="7474" spans="1:1" s="432" customFormat="1" ht="12.2" hidden="1" customHeight="1">
      <c r="A7474" s="431"/>
    </row>
    <row r="7475" spans="1:1" s="432" customFormat="1" ht="12.2" hidden="1" customHeight="1">
      <c r="A7475" s="431"/>
    </row>
    <row r="7476" spans="1:1" s="432" customFormat="1" ht="12.2" hidden="1" customHeight="1">
      <c r="A7476" s="431"/>
    </row>
    <row r="7477" spans="1:1" s="432" customFormat="1" ht="12.2" hidden="1" customHeight="1">
      <c r="A7477" s="431"/>
    </row>
    <row r="7478" spans="1:1" s="432" customFormat="1" ht="12.2" hidden="1" customHeight="1">
      <c r="A7478" s="431"/>
    </row>
    <row r="7479" spans="1:1" s="432" customFormat="1" ht="12.2" hidden="1" customHeight="1">
      <c r="A7479" s="431"/>
    </row>
    <row r="7480" spans="1:1" s="432" customFormat="1" ht="12.2" hidden="1" customHeight="1">
      <c r="A7480" s="431"/>
    </row>
    <row r="7481" spans="1:1" s="432" customFormat="1" ht="12.2" hidden="1" customHeight="1">
      <c r="A7481" s="431"/>
    </row>
    <row r="7482" spans="1:1" s="432" customFormat="1" ht="12.2" hidden="1" customHeight="1">
      <c r="A7482" s="431"/>
    </row>
    <row r="7483" spans="1:1" s="432" customFormat="1" ht="12.2" hidden="1" customHeight="1">
      <c r="A7483" s="431"/>
    </row>
    <row r="7484" spans="1:1" s="432" customFormat="1" ht="12.2" hidden="1" customHeight="1">
      <c r="A7484" s="431"/>
    </row>
    <row r="7485" spans="1:1" s="432" customFormat="1" ht="12.2" hidden="1" customHeight="1">
      <c r="A7485" s="431"/>
    </row>
    <row r="7486" spans="1:1" s="432" customFormat="1" ht="12.2" hidden="1" customHeight="1">
      <c r="A7486" s="431"/>
    </row>
    <row r="7487" spans="1:1" s="432" customFormat="1" ht="12.2" hidden="1" customHeight="1">
      <c r="A7487" s="431"/>
    </row>
    <row r="7488" spans="1:1" s="432" customFormat="1" ht="12.2" hidden="1" customHeight="1">
      <c r="A7488" s="431"/>
    </row>
    <row r="7489" spans="1:1" s="432" customFormat="1" ht="12.2" hidden="1" customHeight="1">
      <c r="A7489" s="431"/>
    </row>
    <row r="7490" spans="1:1" s="432" customFormat="1" ht="12.2" hidden="1" customHeight="1">
      <c r="A7490" s="431"/>
    </row>
    <row r="7491" spans="1:1" s="432" customFormat="1" ht="12.2" hidden="1" customHeight="1">
      <c r="A7491" s="431"/>
    </row>
    <row r="7492" spans="1:1" s="432" customFormat="1" ht="12.2" hidden="1" customHeight="1">
      <c r="A7492" s="431"/>
    </row>
    <row r="7493" spans="1:1" s="432" customFormat="1" ht="12.2" hidden="1" customHeight="1">
      <c r="A7493" s="431"/>
    </row>
    <row r="7494" spans="1:1" s="432" customFormat="1" ht="12.2" hidden="1" customHeight="1">
      <c r="A7494" s="431"/>
    </row>
    <row r="7495" spans="1:1" s="432" customFormat="1" ht="12.2" hidden="1" customHeight="1">
      <c r="A7495" s="431"/>
    </row>
    <row r="7496" spans="1:1" s="432" customFormat="1" ht="12.2" hidden="1" customHeight="1">
      <c r="A7496" s="431"/>
    </row>
    <row r="7497" spans="1:1" s="432" customFormat="1" ht="12.2" hidden="1" customHeight="1">
      <c r="A7497" s="431"/>
    </row>
    <row r="7498" spans="1:1" s="432" customFormat="1" ht="12.2" hidden="1" customHeight="1">
      <c r="A7498" s="431"/>
    </row>
    <row r="7499" spans="1:1" s="432" customFormat="1" ht="12.2" hidden="1" customHeight="1">
      <c r="A7499" s="431"/>
    </row>
    <row r="7500" spans="1:1" s="432" customFormat="1" ht="12.2" hidden="1" customHeight="1">
      <c r="A7500" s="431"/>
    </row>
    <row r="7501" spans="1:1" s="432" customFormat="1" ht="12.2" hidden="1" customHeight="1">
      <c r="A7501" s="431"/>
    </row>
    <row r="7502" spans="1:1" s="432" customFormat="1" ht="12.2" hidden="1" customHeight="1">
      <c r="A7502" s="431"/>
    </row>
    <row r="7503" spans="1:1" s="432" customFormat="1" ht="12.2" hidden="1" customHeight="1">
      <c r="A7503" s="431"/>
    </row>
    <row r="7504" spans="1:1" s="432" customFormat="1" ht="12.2" hidden="1" customHeight="1">
      <c r="A7504" s="431"/>
    </row>
    <row r="7505" spans="1:1" s="432" customFormat="1" ht="12.2" hidden="1" customHeight="1">
      <c r="A7505" s="431"/>
    </row>
    <row r="7506" spans="1:1" s="432" customFormat="1" ht="12.2" hidden="1" customHeight="1">
      <c r="A7506" s="431"/>
    </row>
    <row r="7507" spans="1:1" s="432" customFormat="1" ht="12.2" hidden="1" customHeight="1">
      <c r="A7507" s="431"/>
    </row>
    <row r="7508" spans="1:1" s="432" customFormat="1" ht="12.2" hidden="1" customHeight="1">
      <c r="A7508" s="431"/>
    </row>
    <row r="7509" spans="1:1" s="432" customFormat="1" ht="12.2" hidden="1" customHeight="1">
      <c r="A7509" s="431"/>
    </row>
    <row r="7510" spans="1:1" s="432" customFormat="1" ht="12.2" hidden="1" customHeight="1">
      <c r="A7510" s="431"/>
    </row>
    <row r="7511" spans="1:1" s="432" customFormat="1" ht="12.2" hidden="1" customHeight="1">
      <c r="A7511" s="431"/>
    </row>
    <row r="7512" spans="1:1" s="432" customFormat="1" ht="12.2" hidden="1" customHeight="1">
      <c r="A7512" s="431"/>
    </row>
    <row r="7513" spans="1:1" s="432" customFormat="1" ht="12.2" hidden="1" customHeight="1">
      <c r="A7513" s="431"/>
    </row>
    <row r="7514" spans="1:1" s="432" customFormat="1" ht="12.2" hidden="1" customHeight="1">
      <c r="A7514" s="431"/>
    </row>
    <row r="7515" spans="1:1" s="432" customFormat="1" ht="12.2" hidden="1" customHeight="1">
      <c r="A7515" s="431"/>
    </row>
    <row r="7516" spans="1:1" s="432" customFormat="1" ht="12.2" hidden="1" customHeight="1">
      <c r="A7516" s="431"/>
    </row>
    <row r="7517" spans="1:1" s="432" customFormat="1" ht="12.2" hidden="1" customHeight="1">
      <c r="A7517" s="431"/>
    </row>
    <row r="7518" spans="1:1" s="432" customFormat="1" ht="12.2" hidden="1" customHeight="1">
      <c r="A7518" s="431"/>
    </row>
    <row r="7519" spans="1:1" s="432" customFormat="1" ht="12.2" hidden="1" customHeight="1">
      <c r="A7519" s="431"/>
    </row>
    <row r="7520" spans="1:1" s="432" customFormat="1" ht="12.2" hidden="1" customHeight="1">
      <c r="A7520" s="431"/>
    </row>
    <row r="7521" spans="1:1" s="432" customFormat="1" ht="12.2" hidden="1" customHeight="1">
      <c r="A7521" s="431"/>
    </row>
    <row r="7522" spans="1:1" s="432" customFormat="1" ht="12.2" hidden="1" customHeight="1">
      <c r="A7522" s="431"/>
    </row>
    <row r="7523" spans="1:1" s="432" customFormat="1" ht="12.2" hidden="1" customHeight="1">
      <c r="A7523" s="431"/>
    </row>
    <row r="7524" spans="1:1" s="432" customFormat="1" ht="12.2" hidden="1" customHeight="1">
      <c r="A7524" s="431"/>
    </row>
    <row r="7525" spans="1:1" s="432" customFormat="1" ht="12.2" hidden="1" customHeight="1">
      <c r="A7525" s="431"/>
    </row>
    <row r="7526" spans="1:1" s="432" customFormat="1" ht="12.2" hidden="1" customHeight="1">
      <c r="A7526" s="431"/>
    </row>
    <row r="7527" spans="1:1" s="432" customFormat="1" ht="12.2" hidden="1" customHeight="1">
      <c r="A7527" s="431"/>
    </row>
    <row r="7528" spans="1:1" s="432" customFormat="1" ht="12.2" hidden="1" customHeight="1">
      <c r="A7528" s="431"/>
    </row>
    <row r="7529" spans="1:1" s="432" customFormat="1" ht="12.2" hidden="1" customHeight="1">
      <c r="A7529" s="431"/>
    </row>
    <row r="7530" spans="1:1" s="432" customFormat="1" ht="12.2" hidden="1" customHeight="1">
      <c r="A7530" s="431"/>
    </row>
    <row r="7531" spans="1:1" s="432" customFormat="1" ht="12.2" hidden="1" customHeight="1">
      <c r="A7531" s="431"/>
    </row>
    <row r="7532" spans="1:1" s="432" customFormat="1" ht="12.2" hidden="1" customHeight="1">
      <c r="A7532" s="431"/>
    </row>
    <row r="7533" spans="1:1" s="432" customFormat="1" ht="12.2" hidden="1" customHeight="1">
      <c r="A7533" s="431"/>
    </row>
    <row r="7534" spans="1:1" s="432" customFormat="1" ht="12.2" hidden="1" customHeight="1">
      <c r="A7534" s="431"/>
    </row>
    <row r="7535" spans="1:1" s="432" customFormat="1" ht="12.2" hidden="1" customHeight="1">
      <c r="A7535" s="431"/>
    </row>
    <row r="7536" spans="1:1" s="432" customFormat="1" ht="12.2" hidden="1" customHeight="1">
      <c r="A7536" s="431"/>
    </row>
    <row r="7537" spans="1:1" s="432" customFormat="1" ht="12.2" hidden="1" customHeight="1">
      <c r="A7537" s="431"/>
    </row>
    <row r="7538" spans="1:1" s="432" customFormat="1" ht="12.2" hidden="1" customHeight="1">
      <c r="A7538" s="431"/>
    </row>
    <row r="7539" spans="1:1" s="432" customFormat="1" ht="12.2" hidden="1" customHeight="1">
      <c r="A7539" s="431"/>
    </row>
    <row r="7540" spans="1:1" s="432" customFormat="1" ht="12.2" hidden="1" customHeight="1">
      <c r="A7540" s="431"/>
    </row>
    <row r="7541" spans="1:1" s="432" customFormat="1" ht="12.2" hidden="1" customHeight="1">
      <c r="A7541" s="431"/>
    </row>
    <row r="7542" spans="1:1" s="432" customFormat="1" ht="12.2" hidden="1" customHeight="1">
      <c r="A7542" s="431"/>
    </row>
    <row r="7543" spans="1:1" s="432" customFormat="1" ht="12.2" hidden="1" customHeight="1">
      <c r="A7543" s="431"/>
    </row>
    <row r="7544" spans="1:1" s="432" customFormat="1" ht="12.2" hidden="1" customHeight="1">
      <c r="A7544" s="431"/>
    </row>
    <row r="7545" spans="1:1" s="432" customFormat="1" ht="12.2" hidden="1" customHeight="1">
      <c r="A7545" s="431"/>
    </row>
    <row r="7546" spans="1:1" s="432" customFormat="1" ht="12.2" hidden="1" customHeight="1">
      <c r="A7546" s="431"/>
    </row>
    <row r="7547" spans="1:1" s="432" customFormat="1" ht="12.2" hidden="1" customHeight="1">
      <c r="A7547" s="431"/>
    </row>
    <row r="7548" spans="1:1" s="432" customFormat="1" ht="12.2" hidden="1" customHeight="1">
      <c r="A7548" s="431"/>
    </row>
    <row r="7549" spans="1:1" s="432" customFormat="1" ht="12.2" hidden="1" customHeight="1">
      <c r="A7549" s="431"/>
    </row>
    <row r="7550" spans="1:1" s="432" customFormat="1" ht="12.2" hidden="1" customHeight="1">
      <c r="A7550" s="431"/>
    </row>
    <row r="7551" spans="1:1" s="432" customFormat="1" ht="12.2" hidden="1" customHeight="1">
      <c r="A7551" s="431"/>
    </row>
    <row r="7552" spans="1:1" s="432" customFormat="1" ht="12.2" hidden="1" customHeight="1">
      <c r="A7552" s="431"/>
    </row>
    <row r="7553" spans="1:1" s="432" customFormat="1" ht="12.2" hidden="1" customHeight="1">
      <c r="A7553" s="431"/>
    </row>
    <row r="7554" spans="1:1" s="432" customFormat="1" ht="12.2" hidden="1" customHeight="1">
      <c r="A7554" s="431"/>
    </row>
    <row r="7555" spans="1:1" s="432" customFormat="1" ht="12.2" hidden="1" customHeight="1">
      <c r="A7555" s="431"/>
    </row>
    <row r="7556" spans="1:1" s="432" customFormat="1" ht="12.2" hidden="1" customHeight="1">
      <c r="A7556" s="431"/>
    </row>
    <row r="7557" spans="1:1" s="432" customFormat="1" ht="12.2" hidden="1" customHeight="1">
      <c r="A7557" s="431"/>
    </row>
    <row r="7558" spans="1:1" s="432" customFormat="1" ht="12.2" hidden="1" customHeight="1">
      <c r="A7558" s="431"/>
    </row>
    <row r="7559" spans="1:1" s="432" customFormat="1" ht="12.2" hidden="1" customHeight="1">
      <c r="A7559" s="431"/>
    </row>
    <row r="7560" spans="1:1" s="432" customFormat="1" ht="12.2" hidden="1" customHeight="1">
      <c r="A7560" s="431"/>
    </row>
    <row r="7561" spans="1:1" s="432" customFormat="1" ht="12.2" hidden="1" customHeight="1">
      <c r="A7561" s="431"/>
    </row>
    <row r="7562" spans="1:1" s="432" customFormat="1" ht="12.2" hidden="1" customHeight="1">
      <c r="A7562" s="431"/>
    </row>
    <row r="7563" spans="1:1" s="432" customFormat="1" ht="12.2" hidden="1" customHeight="1">
      <c r="A7563" s="431"/>
    </row>
    <row r="7564" spans="1:1" s="432" customFormat="1" ht="12.2" hidden="1" customHeight="1">
      <c r="A7564" s="431"/>
    </row>
    <row r="7565" spans="1:1" s="432" customFormat="1" ht="12.2" hidden="1" customHeight="1">
      <c r="A7565" s="431"/>
    </row>
    <row r="7566" spans="1:1" s="432" customFormat="1" ht="12.2" hidden="1" customHeight="1">
      <c r="A7566" s="431"/>
    </row>
    <row r="7567" spans="1:1" s="432" customFormat="1" ht="12.2" hidden="1" customHeight="1">
      <c r="A7567" s="431"/>
    </row>
    <row r="7568" spans="1:1" s="432" customFormat="1" ht="12.2" hidden="1" customHeight="1">
      <c r="A7568" s="431"/>
    </row>
    <row r="7569" spans="1:1" s="432" customFormat="1" ht="12.2" hidden="1" customHeight="1">
      <c r="A7569" s="431"/>
    </row>
    <row r="7570" spans="1:1" s="432" customFormat="1" ht="12.2" hidden="1" customHeight="1">
      <c r="A7570" s="431"/>
    </row>
    <row r="7571" spans="1:1" s="432" customFormat="1" ht="12.2" hidden="1" customHeight="1">
      <c r="A7571" s="431"/>
    </row>
    <row r="7572" spans="1:1" s="432" customFormat="1" ht="12.2" hidden="1" customHeight="1">
      <c r="A7572" s="431"/>
    </row>
    <row r="7573" spans="1:1" s="432" customFormat="1" ht="12.2" hidden="1" customHeight="1">
      <c r="A7573" s="431"/>
    </row>
    <row r="7574" spans="1:1" s="432" customFormat="1" ht="12.2" hidden="1" customHeight="1">
      <c r="A7574" s="431"/>
    </row>
    <row r="7575" spans="1:1" s="432" customFormat="1" ht="12.2" hidden="1" customHeight="1">
      <c r="A7575" s="431"/>
    </row>
    <row r="7576" spans="1:1" s="432" customFormat="1" ht="12.2" hidden="1" customHeight="1">
      <c r="A7576" s="431"/>
    </row>
    <row r="7577" spans="1:1" s="432" customFormat="1" ht="12.2" hidden="1" customHeight="1">
      <c r="A7577" s="431"/>
    </row>
    <row r="7578" spans="1:1" s="432" customFormat="1" ht="12.2" hidden="1" customHeight="1">
      <c r="A7578" s="431"/>
    </row>
    <row r="7579" spans="1:1" s="432" customFormat="1" ht="12.2" hidden="1" customHeight="1">
      <c r="A7579" s="431"/>
    </row>
    <row r="7580" spans="1:1" s="432" customFormat="1" ht="12.2" hidden="1" customHeight="1">
      <c r="A7580" s="431"/>
    </row>
    <row r="7581" spans="1:1" s="432" customFormat="1" ht="12.2" hidden="1" customHeight="1">
      <c r="A7581" s="431"/>
    </row>
    <row r="7582" spans="1:1" s="432" customFormat="1" ht="12.2" hidden="1" customHeight="1">
      <c r="A7582" s="431"/>
    </row>
    <row r="7583" spans="1:1" s="432" customFormat="1" ht="12.2" hidden="1" customHeight="1">
      <c r="A7583" s="431"/>
    </row>
    <row r="7584" spans="1:1" s="432" customFormat="1" ht="12.2" hidden="1" customHeight="1">
      <c r="A7584" s="431"/>
    </row>
    <row r="7585" spans="1:1" s="432" customFormat="1" ht="12.2" hidden="1" customHeight="1">
      <c r="A7585" s="431"/>
    </row>
    <row r="7586" spans="1:1" s="432" customFormat="1" ht="12.2" hidden="1" customHeight="1">
      <c r="A7586" s="431"/>
    </row>
    <row r="7587" spans="1:1" s="432" customFormat="1" ht="12.2" hidden="1" customHeight="1">
      <c r="A7587" s="431"/>
    </row>
    <row r="7588" spans="1:1" s="432" customFormat="1" ht="12.2" hidden="1" customHeight="1">
      <c r="A7588" s="431"/>
    </row>
    <row r="7589" spans="1:1" s="432" customFormat="1" ht="12.2" hidden="1" customHeight="1">
      <c r="A7589" s="431"/>
    </row>
    <row r="7590" spans="1:1" s="432" customFormat="1" ht="12.2" hidden="1" customHeight="1">
      <c r="A7590" s="431"/>
    </row>
    <row r="7591" spans="1:1" s="432" customFormat="1" ht="12.2" hidden="1" customHeight="1">
      <c r="A7591" s="431"/>
    </row>
    <row r="7592" spans="1:1" s="432" customFormat="1" ht="12.2" hidden="1" customHeight="1">
      <c r="A7592" s="431"/>
    </row>
    <row r="7593" spans="1:1" s="432" customFormat="1" ht="12.2" hidden="1" customHeight="1">
      <c r="A7593" s="431"/>
    </row>
    <row r="7594" spans="1:1" s="432" customFormat="1" ht="12.2" hidden="1" customHeight="1">
      <c r="A7594" s="431"/>
    </row>
    <row r="7595" spans="1:1" s="432" customFormat="1" ht="12.2" hidden="1" customHeight="1">
      <c r="A7595" s="431"/>
    </row>
    <row r="7596" spans="1:1" s="432" customFormat="1" ht="12.2" hidden="1" customHeight="1">
      <c r="A7596" s="431"/>
    </row>
    <row r="7597" spans="1:1" s="432" customFormat="1" ht="12.2" hidden="1" customHeight="1">
      <c r="A7597" s="431"/>
    </row>
    <row r="7598" spans="1:1" s="432" customFormat="1" ht="12.2" hidden="1" customHeight="1">
      <c r="A7598" s="431"/>
    </row>
    <row r="7599" spans="1:1" s="432" customFormat="1" ht="12.2" hidden="1" customHeight="1">
      <c r="A7599" s="431"/>
    </row>
    <row r="7600" spans="1:1" s="432" customFormat="1" ht="12.2" hidden="1" customHeight="1">
      <c r="A7600" s="431"/>
    </row>
    <row r="7601" spans="1:1" s="432" customFormat="1" ht="12.2" hidden="1" customHeight="1">
      <c r="A7601" s="431"/>
    </row>
    <row r="7602" spans="1:1" s="432" customFormat="1" ht="12.2" hidden="1" customHeight="1">
      <c r="A7602" s="431"/>
    </row>
    <row r="7603" spans="1:1" s="432" customFormat="1" ht="12.2" hidden="1" customHeight="1">
      <c r="A7603" s="431"/>
    </row>
    <row r="7604" spans="1:1" s="432" customFormat="1" ht="12.2" hidden="1" customHeight="1">
      <c r="A7604" s="431"/>
    </row>
    <row r="7605" spans="1:1" s="432" customFormat="1" ht="12.2" hidden="1" customHeight="1">
      <c r="A7605" s="431"/>
    </row>
    <row r="7606" spans="1:1" s="432" customFormat="1" ht="12.2" hidden="1" customHeight="1">
      <c r="A7606" s="431"/>
    </row>
    <row r="7607" spans="1:1" s="432" customFormat="1" ht="12.2" hidden="1" customHeight="1">
      <c r="A7607" s="431"/>
    </row>
    <row r="7608" spans="1:1" s="432" customFormat="1" ht="12.2" hidden="1" customHeight="1">
      <c r="A7608" s="431"/>
    </row>
    <row r="7609" spans="1:1" s="432" customFormat="1" ht="12.2" hidden="1" customHeight="1">
      <c r="A7609" s="431"/>
    </row>
    <row r="7610" spans="1:1" s="432" customFormat="1" ht="12.2" hidden="1" customHeight="1">
      <c r="A7610" s="431"/>
    </row>
    <row r="7611" spans="1:1" s="432" customFormat="1" ht="12.2" hidden="1" customHeight="1">
      <c r="A7611" s="431"/>
    </row>
    <row r="7612" spans="1:1" s="432" customFormat="1" ht="12.2" hidden="1" customHeight="1">
      <c r="A7612" s="431"/>
    </row>
    <row r="7613" spans="1:1" s="432" customFormat="1" ht="12.2" hidden="1" customHeight="1">
      <c r="A7613" s="431"/>
    </row>
    <row r="7614" spans="1:1" s="432" customFormat="1" ht="12.2" hidden="1" customHeight="1">
      <c r="A7614" s="431"/>
    </row>
    <row r="7615" spans="1:1" s="432" customFormat="1" ht="12.2" hidden="1" customHeight="1">
      <c r="A7615" s="431"/>
    </row>
    <row r="7616" spans="1:1" s="432" customFormat="1" ht="12.2" hidden="1" customHeight="1">
      <c r="A7616" s="431"/>
    </row>
    <row r="7617" spans="1:1" s="432" customFormat="1" ht="12.2" hidden="1" customHeight="1">
      <c r="A7617" s="431"/>
    </row>
    <row r="7618" spans="1:1" s="432" customFormat="1" ht="12.2" hidden="1" customHeight="1">
      <c r="A7618" s="431"/>
    </row>
    <row r="7619" spans="1:1" s="432" customFormat="1" ht="12.2" hidden="1" customHeight="1">
      <c r="A7619" s="431"/>
    </row>
    <row r="7620" spans="1:1" s="432" customFormat="1" ht="12.2" hidden="1" customHeight="1">
      <c r="A7620" s="431"/>
    </row>
    <row r="7621" spans="1:1" s="432" customFormat="1" ht="12.2" hidden="1" customHeight="1">
      <c r="A7621" s="431"/>
    </row>
    <row r="7622" spans="1:1" s="432" customFormat="1" ht="12.2" hidden="1" customHeight="1">
      <c r="A7622" s="431"/>
    </row>
    <row r="7623" spans="1:1" s="432" customFormat="1" ht="12.2" hidden="1" customHeight="1">
      <c r="A7623" s="431"/>
    </row>
    <row r="7624" spans="1:1" s="432" customFormat="1" ht="12.2" hidden="1" customHeight="1">
      <c r="A7624" s="431"/>
    </row>
    <row r="7625" spans="1:1" s="432" customFormat="1" ht="12.2" hidden="1" customHeight="1">
      <c r="A7625" s="431"/>
    </row>
    <row r="7626" spans="1:1" s="432" customFormat="1" ht="12.2" hidden="1" customHeight="1">
      <c r="A7626" s="431"/>
    </row>
    <row r="7627" spans="1:1" s="432" customFormat="1" ht="12.2" hidden="1" customHeight="1">
      <c r="A7627" s="431"/>
    </row>
    <row r="7628" spans="1:1" s="432" customFormat="1" ht="12.2" hidden="1" customHeight="1">
      <c r="A7628" s="431"/>
    </row>
    <row r="7629" spans="1:1" s="432" customFormat="1" ht="12.2" hidden="1" customHeight="1">
      <c r="A7629" s="431"/>
    </row>
    <row r="7630" spans="1:1" s="432" customFormat="1" ht="12.2" hidden="1" customHeight="1">
      <c r="A7630" s="431"/>
    </row>
    <row r="7631" spans="1:1" s="432" customFormat="1" ht="12.2" hidden="1" customHeight="1">
      <c r="A7631" s="431"/>
    </row>
    <row r="7632" spans="1:1" s="432" customFormat="1" ht="12.2" hidden="1" customHeight="1">
      <c r="A7632" s="431"/>
    </row>
    <row r="7633" spans="1:1" s="432" customFormat="1" ht="12.2" hidden="1" customHeight="1">
      <c r="A7633" s="431"/>
    </row>
    <row r="7634" spans="1:1" s="432" customFormat="1" ht="12.2" hidden="1" customHeight="1">
      <c r="A7634" s="431"/>
    </row>
    <row r="7635" spans="1:1" s="432" customFormat="1" ht="12.2" hidden="1" customHeight="1">
      <c r="A7635" s="431"/>
    </row>
    <row r="7636" spans="1:1" s="432" customFormat="1" ht="12.2" hidden="1" customHeight="1">
      <c r="A7636" s="431"/>
    </row>
    <row r="7637" spans="1:1" s="432" customFormat="1" ht="12.2" hidden="1" customHeight="1">
      <c r="A7637" s="431"/>
    </row>
    <row r="7638" spans="1:1" s="432" customFormat="1" ht="12.2" hidden="1" customHeight="1">
      <c r="A7638" s="431"/>
    </row>
    <row r="7639" spans="1:1" s="432" customFormat="1" ht="12.2" hidden="1" customHeight="1">
      <c r="A7639" s="431"/>
    </row>
    <row r="7640" spans="1:1" s="432" customFormat="1" ht="12.2" hidden="1" customHeight="1">
      <c r="A7640" s="431"/>
    </row>
    <row r="7641" spans="1:1" s="432" customFormat="1" ht="12.2" hidden="1" customHeight="1">
      <c r="A7641" s="431"/>
    </row>
    <row r="7642" spans="1:1" s="432" customFormat="1" ht="12.2" hidden="1" customHeight="1">
      <c r="A7642" s="431"/>
    </row>
    <row r="7643" spans="1:1" s="432" customFormat="1" ht="12.2" hidden="1" customHeight="1">
      <c r="A7643" s="431"/>
    </row>
    <row r="7644" spans="1:1" s="432" customFormat="1" ht="12.2" hidden="1" customHeight="1">
      <c r="A7644" s="431"/>
    </row>
    <row r="7645" spans="1:1" s="432" customFormat="1" ht="12.2" hidden="1" customHeight="1">
      <c r="A7645" s="431"/>
    </row>
    <row r="7646" spans="1:1" s="432" customFormat="1" ht="12.2" hidden="1" customHeight="1">
      <c r="A7646" s="431"/>
    </row>
    <row r="7647" spans="1:1" s="432" customFormat="1" ht="12.2" hidden="1" customHeight="1">
      <c r="A7647" s="431"/>
    </row>
    <row r="7648" spans="1:1" s="432" customFormat="1" ht="12.2" hidden="1" customHeight="1">
      <c r="A7648" s="431"/>
    </row>
    <row r="7649" spans="1:1" s="432" customFormat="1" ht="12.2" hidden="1" customHeight="1">
      <c r="A7649" s="431"/>
    </row>
    <row r="7650" spans="1:1" s="432" customFormat="1" ht="12.2" hidden="1" customHeight="1">
      <c r="A7650" s="431"/>
    </row>
    <row r="7651" spans="1:1" s="432" customFormat="1" ht="12.2" hidden="1" customHeight="1">
      <c r="A7651" s="431"/>
    </row>
    <row r="7652" spans="1:1" s="432" customFormat="1" ht="12.2" hidden="1" customHeight="1">
      <c r="A7652" s="431"/>
    </row>
    <row r="7653" spans="1:1" s="432" customFormat="1" ht="12.2" hidden="1" customHeight="1">
      <c r="A7653" s="431"/>
    </row>
    <row r="7654" spans="1:1" s="432" customFormat="1" ht="12.2" hidden="1" customHeight="1">
      <c r="A7654" s="431"/>
    </row>
    <row r="7655" spans="1:1" s="432" customFormat="1" ht="12.2" hidden="1" customHeight="1">
      <c r="A7655" s="431"/>
    </row>
    <row r="7656" spans="1:1" s="432" customFormat="1" ht="12.2" hidden="1" customHeight="1">
      <c r="A7656" s="431"/>
    </row>
    <row r="7657" spans="1:1" s="432" customFormat="1" ht="12.2" hidden="1" customHeight="1">
      <c r="A7657" s="431"/>
    </row>
    <row r="7658" spans="1:1" s="432" customFormat="1" ht="12.2" hidden="1" customHeight="1">
      <c r="A7658" s="431"/>
    </row>
    <row r="7659" spans="1:1" s="432" customFormat="1" ht="12.2" hidden="1" customHeight="1">
      <c r="A7659" s="431"/>
    </row>
    <row r="7660" spans="1:1" s="432" customFormat="1" ht="12.2" hidden="1" customHeight="1">
      <c r="A7660" s="431"/>
    </row>
    <row r="7661" spans="1:1" s="432" customFormat="1" ht="12.2" hidden="1" customHeight="1">
      <c r="A7661" s="431"/>
    </row>
    <row r="7662" spans="1:1" s="432" customFormat="1" ht="12.2" hidden="1" customHeight="1">
      <c r="A7662" s="431"/>
    </row>
    <row r="7663" spans="1:1" s="432" customFormat="1" ht="12.2" hidden="1" customHeight="1">
      <c r="A7663" s="431"/>
    </row>
    <row r="7664" spans="1:1" s="432" customFormat="1" ht="12.2" hidden="1" customHeight="1">
      <c r="A7664" s="431"/>
    </row>
    <row r="7665" spans="1:1" s="432" customFormat="1" ht="12.2" hidden="1" customHeight="1">
      <c r="A7665" s="431"/>
    </row>
    <row r="7666" spans="1:1" s="432" customFormat="1" ht="12.2" hidden="1" customHeight="1">
      <c r="A7666" s="431"/>
    </row>
    <row r="7667" spans="1:1" s="432" customFormat="1" ht="12.2" hidden="1" customHeight="1">
      <c r="A7667" s="431"/>
    </row>
    <row r="7668" spans="1:1" s="432" customFormat="1" ht="12.2" hidden="1" customHeight="1">
      <c r="A7668" s="431"/>
    </row>
    <row r="7669" spans="1:1" s="432" customFormat="1" ht="12.2" hidden="1" customHeight="1">
      <c r="A7669" s="431"/>
    </row>
    <row r="7670" spans="1:1" s="432" customFormat="1" ht="12.2" hidden="1" customHeight="1">
      <c r="A7670" s="431"/>
    </row>
    <row r="7671" spans="1:1" s="432" customFormat="1" ht="12.2" hidden="1" customHeight="1">
      <c r="A7671" s="431"/>
    </row>
    <row r="7672" spans="1:1" s="432" customFormat="1" ht="12.2" hidden="1" customHeight="1">
      <c r="A7672" s="431"/>
    </row>
    <row r="7673" spans="1:1" s="432" customFormat="1" ht="12.2" hidden="1" customHeight="1">
      <c r="A7673" s="431"/>
    </row>
    <row r="7674" spans="1:1" s="432" customFormat="1" ht="12.2" hidden="1" customHeight="1">
      <c r="A7674" s="431"/>
    </row>
    <row r="7675" spans="1:1" s="432" customFormat="1" ht="12.2" hidden="1" customHeight="1">
      <c r="A7675" s="431"/>
    </row>
    <row r="7676" spans="1:1" s="432" customFormat="1" ht="12.2" hidden="1" customHeight="1">
      <c r="A7676" s="431"/>
    </row>
    <row r="7677" spans="1:1" s="432" customFormat="1" ht="12.2" hidden="1" customHeight="1">
      <c r="A7677" s="431"/>
    </row>
    <row r="7678" spans="1:1" s="432" customFormat="1" ht="12.2" hidden="1" customHeight="1">
      <c r="A7678" s="431"/>
    </row>
    <row r="7679" spans="1:1" s="432" customFormat="1" ht="12.2" hidden="1" customHeight="1">
      <c r="A7679" s="431"/>
    </row>
    <row r="7680" spans="1:1" s="432" customFormat="1" ht="12.2" hidden="1" customHeight="1">
      <c r="A7680" s="431"/>
    </row>
    <row r="7681" spans="1:1" s="432" customFormat="1" ht="12.2" hidden="1" customHeight="1">
      <c r="A7681" s="431"/>
    </row>
    <row r="7682" spans="1:1" s="432" customFormat="1" ht="12.2" hidden="1" customHeight="1">
      <c r="A7682" s="431"/>
    </row>
    <row r="7683" spans="1:1" s="432" customFormat="1" ht="12.2" hidden="1" customHeight="1">
      <c r="A7683" s="431"/>
    </row>
    <row r="7684" spans="1:1" s="432" customFormat="1" ht="12.2" hidden="1" customHeight="1">
      <c r="A7684" s="431"/>
    </row>
    <row r="7685" spans="1:1" s="432" customFormat="1" ht="12.2" hidden="1" customHeight="1">
      <c r="A7685" s="431"/>
    </row>
    <row r="7686" spans="1:1" s="432" customFormat="1" ht="12.2" hidden="1" customHeight="1">
      <c r="A7686" s="431"/>
    </row>
    <row r="7687" spans="1:1" s="432" customFormat="1" ht="12.2" hidden="1" customHeight="1">
      <c r="A7687" s="431"/>
    </row>
    <row r="7688" spans="1:1" s="432" customFormat="1" ht="12.2" hidden="1" customHeight="1">
      <c r="A7688" s="431"/>
    </row>
    <row r="7689" spans="1:1" s="432" customFormat="1" ht="12.2" hidden="1" customHeight="1">
      <c r="A7689" s="431"/>
    </row>
    <row r="7690" spans="1:1" s="432" customFormat="1" ht="12.2" hidden="1" customHeight="1">
      <c r="A7690" s="431"/>
    </row>
    <row r="7691" spans="1:1" s="432" customFormat="1" ht="12.2" hidden="1" customHeight="1">
      <c r="A7691" s="431"/>
    </row>
    <row r="7692" spans="1:1" s="432" customFormat="1" ht="12.2" hidden="1" customHeight="1">
      <c r="A7692" s="431"/>
    </row>
    <row r="7693" spans="1:1" s="432" customFormat="1" ht="12.2" hidden="1" customHeight="1">
      <c r="A7693" s="431"/>
    </row>
    <row r="7694" spans="1:1" s="432" customFormat="1" ht="12.2" hidden="1" customHeight="1">
      <c r="A7694" s="431"/>
    </row>
    <row r="7695" spans="1:1" s="432" customFormat="1" ht="12.2" hidden="1" customHeight="1">
      <c r="A7695" s="431"/>
    </row>
    <row r="7696" spans="1:1" s="432" customFormat="1" ht="12.2" hidden="1" customHeight="1">
      <c r="A7696" s="431"/>
    </row>
    <row r="7697" spans="1:1" s="432" customFormat="1" ht="12.2" hidden="1" customHeight="1">
      <c r="A7697" s="431"/>
    </row>
    <row r="7698" spans="1:1" s="432" customFormat="1" ht="12.2" hidden="1" customHeight="1">
      <c r="A7698" s="431"/>
    </row>
    <row r="7699" spans="1:1" s="432" customFormat="1" ht="12.2" hidden="1" customHeight="1">
      <c r="A7699" s="431"/>
    </row>
    <row r="7700" spans="1:1" s="432" customFormat="1" ht="12.2" hidden="1" customHeight="1">
      <c r="A7700" s="431"/>
    </row>
    <row r="7701" spans="1:1" s="432" customFormat="1" ht="12.2" hidden="1" customHeight="1">
      <c r="A7701" s="431"/>
    </row>
    <row r="7702" spans="1:1" s="432" customFormat="1" ht="12.2" hidden="1" customHeight="1">
      <c r="A7702" s="431"/>
    </row>
    <row r="7703" spans="1:1" s="432" customFormat="1" ht="12.2" hidden="1" customHeight="1">
      <c r="A7703" s="431"/>
    </row>
    <row r="7704" spans="1:1" s="432" customFormat="1" ht="12.2" hidden="1" customHeight="1">
      <c r="A7704" s="431"/>
    </row>
    <row r="7705" spans="1:1" s="432" customFormat="1" ht="12.2" hidden="1" customHeight="1">
      <c r="A7705" s="431"/>
    </row>
    <row r="7706" spans="1:1" s="432" customFormat="1" ht="12.2" hidden="1" customHeight="1">
      <c r="A7706" s="431"/>
    </row>
    <row r="7707" spans="1:1" s="432" customFormat="1" ht="12.2" hidden="1" customHeight="1">
      <c r="A7707" s="431"/>
    </row>
    <row r="7708" spans="1:1" s="432" customFormat="1" ht="12.2" hidden="1" customHeight="1">
      <c r="A7708" s="431"/>
    </row>
    <row r="7709" spans="1:1" s="432" customFormat="1" ht="12.2" hidden="1" customHeight="1">
      <c r="A7709" s="431"/>
    </row>
    <row r="7710" spans="1:1" s="432" customFormat="1" ht="12.2" hidden="1" customHeight="1">
      <c r="A7710" s="431"/>
    </row>
    <row r="7711" spans="1:1" s="432" customFormat="1" ht="12.2" hidden="1" customHeight="1">
      <c r="A7711" s="431"/>
    </row>
    <row r="7712" spans="1:1" s="432" customFormat="1" ht="12.2" hidden="1" customHeight="1">
      <c r="A7712" s="431"/>
    </row>
    <row r="7713" spans="1:1" s="432" customFormat="1" ht="12.2" hidden="1" customHeight="1">
      <c r="A7713" s="431"/>
    </row>
    <row r="7714" spans="1:1" s="432" customFormat="1" ht="12.2" hidden="1" customHeight="1">
      <c r="A7714" s="431"/>
    </row>
    <row r="7715" spans="1:1" s="432" customFormat="1" ht="12.2" hidden="1" customHeight="1">
      <c r="A7715" s="431"/>
    </row>
    <row r="7716" spans="1:1" s="432" customFormat="1" ht="12.2" hidden="1" customHeight="1">
      <c r="A7716" s="431"/>
    </row>
    <row r="7717" spans="1:1" s="432" customFormat="1" ht="12.2" hidden="1" customHeight="1">
      <c r="A7717" s="431"/>
    </row>
    <row r="7718" spans="1:1" s="432" customFormat="1" ht="12.2" hidden="1" customHeight="1">
      <c r="A7718" s="431"/>
    </row>
    <row r="7719" spans="1:1" s="432" customFormat="1" ht="12.2" hidden="1" customHeight="1">
      <c r="A7719" s="431"/>
    </row>
    <row r="7720" spans="1:1" s="432" customFormat="1" ht="12.2" hidden="1" customHeight="1">
      <c r="A7720" s="431"/>
    </row>
    <row r="7721" spans="1:1" s="432" customFormat="1" ht="12.2" hidden="1" customHeight="1">
      <c r="A7721" s="431"/>
    </row>
    <row r="7722" spans="1:1" s="432" customFormat="1" ht="12.2" hidden="1" customHeight="1">
      <c r="A7722" s="431"/>
    </row>
    <row r="7723" spans="1:1" s="432" customFormat="1" ht="12.2" hidden="1" customHeight="1">
      <c r="A7723" s="431"/>
    </row>
    <row r="7724" spans="1:1" s="432" customFormat="1" ht="12.2" hidden="1" customHeight="1">
      <c r="A7724" s="431"/>
    </row>
    <row r="7725" spans="1:1" s="432" customFormat="1" ht="12.2" hidden="1" customHeight="1">
      <c r="A7725" s="431"/>
    </row>
    <row r="7726" spans="1:1" s="432" customFormat="1" ht="12.2" hidden="1" customHeight="1">
      <c r="A7726" s="431"/>
    </row>
    <row r="7727" spans="1:1" s="432" customFormat="1" ht="12.2" hidden="1" customHeight="1">
      <c r="A7727" s="431"/>
    </row>
    <row r="7728" spans="1:1" s="432" customFormat="1" ht="12.2" hidden="1" customHeight="1">
      <c r="A7728" s="431"/>
    </row>
    <row r="7729" spans="1:1" s="432" customFormat="1" ht="12.2" hidden="1" customHeight="1">
      <c r="A7729" s="431"/>
    </row>
    <row r="7730" spans="1:1" s="432" customFormat="1" ht="12.2" hidden="1" customHeight="1">
      <c r="A7730" s="431"/>
    </row>
    <row r="7731" spans="1:1" s="432" customFormat="1" ht="12.2" hidden="1" customHeight="1">
      <c r="A7731" s="431"/>
    </row>
    <row r="7732" spans="1:1" s="432" customFormat="1" ht="12.2" hidden="1" customHeight="1">
      <c r="A7732" s="431"/>
    </row>
    <row r="7733" spans="1:1" s="432" customFormat="1" ht="12.2" hidden="1" customHeight="1">
      <c r="A7733" s="431"/>
    </row>
    <row r="7734" spans="1:1" s="432" customFormat="1" ht="12.2" hidden="1" customHeight="1">
      <c r="A7734" s="431"/>
    </row>
    <row r="7735" spans="1:1" s="432" customFormat="1" ht="12.2" hidden="1" customHeight="1">
      <c r="A7735" s="431"/>
    </row>
    <row r="7736" spans="1:1" s="432" customFormat="1" ht="12.2" hidden="1" customHeight="1">
      <c r="A7736" s="431"/>
    </row>
    <row r="7737" spans="1:1" s="432" customFormat="1" ht="12.2" hidden="1" customHeight="1">
      <c r="A7737" s="431"/>
    </row>
    <row r="7738" spans="1:1" s="432" customFormat="1" ht="12.2" hidden="1" customHeight="1">
      <c r="A7738" s="431"/>
    </row>
    <row r="7739" spans="1:1" s="432" customFormat="1" ht="12.2" hidden="1" customHeight="1">
      <c r="A7739" s="431"/>
    </row>
    <row r="7740" spans="1:1" s="432" customFormat="1" ht="12.2" hidden="1" customHeight="1">
      <c r="A7740" s="431"/>
    </row>
    <row r="7741" spans="1:1" s="432" customFormat="1" ht="12.2" hidden="1" customHeight="1">
      <c r="A7741" s="431"/>
    </row>
    <row r="7742" spans="1:1" s="432" customFormat="1" ht="12.2" hidden="1" customHeight="1">
      <c r="A7742" s="431"/>
    </row>
    <row r="7743" spans="1:1" s="432" customFormat="1" ht="12.2" hidden="1" customHeight="1">
      <c r="A7743" s="431"/>
    </row>
    <row r="7744" spans="1:1" s="432" customFormat="1" ht="12.2" hidden="1" customHeight="1">
      <c r="A7744" s="431"/>
    </row>
    <row r="7745" spans="1:1" s="432" customFormat="1" ht="12.2" hidden="1" customHeight="1">
      <c r="A7745" s="431"/>
    </row>
    <row r="7746" spans="1:1" s="432" customFormat="1" ht="12.2" hidden="1" customHeight="1">
      <c r="A7746" s="431"/>
    </row>
    <row r="7747" spans="1:1" s="432" customFormat="1" ht="12.2" hidden="1" customHeight="1">
      <c r="A7747" s="431"/>
    </row>
    <row r="7748" spans="1:1" s="432" customFormat="1" ht="12.2" hidden="1" customHeight="1">
      <c r="A7748" s="431"/>
    </row>
    <row r="7749" spans="1:1" s="432" customFormat="1" ht="12.2" hidden="1" customHeight="1">
      <c r="A7749" s="431"/>
    </row>
    <row r="7750" spans="1:1" s="432" customFormat="1" ht="12.2" hidden="1" customHeight="1">
      <c r="A7750" s="431"/>
    </row>
    <row r="7751" spans="1:1" s="432" customFormat="1" ht="12.2" hidden="1" customHeight="1">
      <c r="A7751" s="431"/>
    </row>
    <row r="7752" spans="1:1" s="432" customFormat="1" ht="12.2" hidden="1" customHeight="1">
      <c r="A7752" s="431"/>
    </row>
    <row r="7753" spans="1:1" s="432" customFormat="1" ht="12.2" hidden="1" customHeight="1">
      <c r="A7753" s="431"/>
    </row>
    <row r="7754" spans="1:1" s="432" customFormat="1" ht="12.2" hidden="1" customHeight="1">
      <c r="A7754" s="431"/>
    </row>
    <row r="7755" spans="1:1" s="432" customFormat="1" ht="12.2" hidden="1" customHeight="1">
      <c r="A7755" s="431"/>
    </row>
    <row r="7756" spans="1:1" s="432" customFormat="1" ht="12.2" hidden="1" customHeight="1">
      <c r="A7756" s="431"/>
    </row>
    <row r="7757" spans="1:1" s="432" customFormat="1" ht="12.2" hidden="1" customHeight="1">
      <c r="A7757" s="431"/>
    </row>
    <row r="7758" spans="1:1" s="432" customFormat="1" ht="12.2" hidden="1" customHeight="1">
      <c r="A7758" s="431"/>
    </row>
    <row r="7759" spans="1:1" s="432" customFormat="1" ht="12.2" hidden="1" customHeight="1">
      <c r="A7759" s="431"/>
    </row>
    <row r="7760" spans="1:1" s="432" customFormat="1" ht="12.2" hidden="1" customHeight="1">
      <c r="A7760" s="431"/>
    </row>
    <row r="7761" spans="1:1" s="432" customFormat="1" ht="12.2" hidden="1" customHeight="1">
      <c r="A7761" s="431"/>
    </row>
    <row r="7762" spans="1:1" s="432" customFormat="1" ht="12.2" hidden="1" customHeight="1">
      <c r="A7762" s="431"/>
    </row>
    <row r="7763" spans="1:1" s="432" customFormat="1" ht="12.2" hidden="1" customHeight="1">
      <c r="A7763" s="431"/>
    </row>
    <row r="7764" spans="1:1" s="432" customFormat="1" ht="12.2" hidden="1" customHeight="1">
      <c r="A7764" s="431"/>
    </row>
    <row r="7765" spans="1:1" s="432" customFormat="1" ht="12.2" hidden="1" customHeight="1">
      <c r="A7765" s="431"/>
    </row>
    <row r="7766" spans="1:1" s="432" customFormat="1" ht="12.2" hidden="1" customHeight="1">
      <c r="A7766" s="431"/>
    </row>
    <row r="7767" spans="1:1" s="432" customFormat="1" ht="12.2" hidden="1" customHeight="1">
      <c r="A7767" s="431"/>
    </row>
    <row r="7768" spans="1:1" s="432" customFormat="1" ht="12.2" hidden="1" customHeight="1">
      <c r="A7768" s="431"/>
    </row>
    <row r="7769" spans="1:1" s="432" customFormat="1" ht="12.2" hidden="1" customHeight="1">
      <c r="A7769" s="431"/>
    </row>
    <row r="7770" spans="1:1" s="432" customFormat="1" ht="12.2" hidden="1" customHeight="1">
      <c r="A7770" s="431"/>
    </row>
    <row r="7771" spans="1:1" s="432" customFormat="1" ht="12.2" hidden="1" customHeight="1">
      <c r="A7771" s="431"/>
    </row>
    <row r="7772" spans="1:1" s="432" customFormat="1" ht="12.2" hidden="1" customHeight="1">
      <c r="A7772" s="431"/>
    </row>
    <row r="7773" spans="1:1" s="432" customFormat="1" ht="12.2" hidden="1" customHeight="1">
      <c r="A7773" s="431"/>
    </row>
    <row r="7774" spans="1:1" s="432" customFormat="1" ht="12.2" hidden="1" customHeight="1">
      <c r="A7774" s="431"/>
    </row>
    <row r="7775" spans="1:1" s="432" customFormat="1" ht="12.2" hidden="1" customHeight="1">
      <c r="A7775" s="431"/>
    </row>
    <row r="7776" spans="1:1" s="432" customFormat="1" ht="12.2" hidden="1" customHeight="1">
      <c r="A7776" s="431"/>
    </row>
    <row r="7777" spans="1:1" s="432" customFormat="1" ht="12.2" hidden="1" customHeight="1">
      <c r="A7777" s="431"/>
    </row>
    <row r="7778" spans="1:1" s="432" customFormat="1" ht="12.2" hidden="1" customHeight="1">
      <c r="A7778" s="431"/>
    </row>
    <row r="7779" spans="1:1" s="432" customFormat="1" ht="12.2" hidden="1" customHeight="1">
      <c r="A7779" s="431"/>
    </row>
    <row r="7780" spans="1:1" s="432" customFormat="1" ht="12.2" hidden="1" customHeight="1">
      <c r="A7780" s="431"/>
    </row>
    <row r="7781" spans="1:1" s="432" customFormat="1" ht="12.2" hidden="1" customHeight="1">
      <c r="A7781" s="431"/>
    </row>
    <row r="7782" spans="1:1" s="432" customFormat="1" ht="12.2" hidden="1" customHeight="1">
      <c r="A7782" s="431"/>
    </row>
    <row r="7783" spans="1:1" s="432" customFormat="1" ht="12.2" hidden="1" customHeight="1">
      <c r="A7783" s="431"/>
    </row>
    <row r="7784" spans="1:1" s="432" customFormat="1" ht="12.2" hidden="1" customHeight="1">
      <c r="A7784" s="431"/>
    </row>
    <row r="7785" spans="1:1" s="432" customFormat="1" ht="12.2" hidden="1" customHeight="1">
      <c r="A7785" s="431"/>
    </row>
    <row r="7786" spans="1:1" s="432" customFormat="1" ht="12.2" hidden="1" customHeight="1">
      <c r="A7786" s="431"/>
    </row>
    <row r="7787" spans="1:1" s="432" customFormat="1" ht="12.2" hidden="1" customHeight="1">
      <c r="A7787" s="431"/>
    </row>
    <row r="7788" spans="1:1" s="432" customFormat="1" ht="12.2" hidden="1" customHeight="1">
      <c r="A7788" s="431"/>
    </row>
    <row r="7789" spans="1:1" s="432" customFormat="1" ht="12.2" hidden="1" customHeight="1">
      <c r="A7789" s="431"/>
    </row>
    <row r="7790" spans="1:1" s="432" customFormat="1" ht="12.2" hidden="1" customHeight="1">
      <c r="A7790" s="431"/>
    </row>
    <row r="7791" spans="1:1" s="432" customFormat="1" ht="12.2" hidden="1" customHeight="1">
      <c r="A7791" s="431"/>
    </row>
    <row r="7792" spans="1:1" s="432" customFormat="1" ht="12.2" hidden="1" customHeight="1">
      <c r="A7792" s="431"/>
    </row>
    <row r="7793" spans="1:1" s="432" customFormat="1" ht="12.2" hidden="1" customHeight="1">
      <c r="A7793" s="431"/>
    </row>
    <row r="7794" spans="1:1" s="432" customFormat="1" ht="12.2" hidden="1" customHeight="1">
      <c r="A7794" s="431"/>
    </row>
    <row r="7795" spans="1:1" s="432" customFormat="1" ht="12.2" hidden="1" customHeight="1">
      <c r="A7795" s="431"/>
    </row>
    <row r="7796" spans="1:1" s="432" customFormat="1" ht="12.2" hidden="1" customHeight="1">
      <c r="A7796" s="431"/>
    </row>
    <row r="7797" spans="1:1" s="432" customFormat="1" ht="12.2" hidden="1" customHeight="1">
      <c r="A7797" s="431"/>
    </row>
    <row r="7798" spans="1:1" s="432" customFormat="1" ht="12.2" hidden="1" customHeight="1">
      <c r="A7798" s="431"/>
    </row>
    <row r="7799" spans="1:1" s="432" customFormat="1" ht="12.2" hidden="1" customHeight="1">
      <c r="A7799" s="431"/>
    </row>
    <row r="7800" spans="1:1" s="432" customFormat="1" ht="12.2" hidden="1" customHeight="1">
      <c r="A7800" s="431"/>
    </row>
    <row r="7801" spans="1:1" s="432" customFormat="1" ht="12.2" hidden="1" customHeight="1">
      <c r="A7801" s="431"/>
    </row>
    <row r="7802" spans="1:1" s="432" customFormat="1" ht="12.2" hidden="1" customHeight="1">
      <c r="A7802" s="431"/>
    </row>
    <row r="7803" spans="1:1" s="432" customFormat="1" ht="12.2" hidden="1" customHeight="1">
      <c r="A7803" s="431"/>
    </row>
    <row r="7804" spans="1:1" s="432" customFormat="1" ht="12.2" hidden="1" customHeight="1">
      <c r="A7804" s="431"/>
    </row>
    <row r="7805" spans="1:1" s="432" customFormat="1" ht="12.2" hidden="1" customHeight="1">
      <c r="A7805" s="431"/>
    </row>
    <row r="7806" spans="1:1" s="432" customFormat="1" ht="12.2" hidden="1" customHeight="1">
      <c r="A7806" s="431"/>
    </row>
    <row r="7807" spans="1:1" s="432" customFormat="1" ht="12.2" hidden="1" customHeight="1">
      <c r="A7807" s="431"/>
    </row>
    <row r="7808" spans="1:1" s="432" customFormat="1" ht="12.2" hidden="1" customHeight="1">
      <c r="A7808" s="431"/>
    </row>
    <row r="7809" spans="1:1" s="432" customFormat="1" ht="12.2" hidden="1" customHeight="1">
      <c r="A7809" s="431"/>
    </row>
    <row r="7810" spans="1:1" s="432" customFormat="1" ht="12.2" hidden="1" customHeight="1">
      <c r="A7810" s="431"/>
    </row>
    <row r="7811" spans="1:1" s="432" customFormat="1" ht="12.2" hidden="1" customHeight="1">
      <c r="A7811" s="431"/>
    </row>
    <row r="7812" spans="1:1" s="432" customFormat="1" ht="12.2" hidden="1" customHeight="1">
      <c r="A7812" s="431"/>
    </row>
    <row r="7813" spans="1:1" s="432" customFormat="1" ht="12.2" hidden="1" customHeight="1">
      <c r="A7813" s="431"/>
    </row>
    <row r="7814" spans="1:1" s="432" customFormat="1" ht="12.2" hidden="1" customHeight="1">
      <c r="A7814" s="431"/>
    </row>
    <row r="7815" spans="1:1" s="432" customFormat="1" ht="12.2" hidden="1" customHeight="1">
      <c r="A7815" s="431"/>
    </row>
    <row r="7816" spans="1:1" s="432" customFormat="1" ht="12.2" hidden="1" customHeight="1">
      <c r="A7816" s="431"/>
    </row>
    <row r="7817" spans="1:1" s="432" customFormat="1" ht="12.2" hidden="1" customHeight="1">
      <c r="A7817" s="431"/>
    </row>
    <row r="7818" spans="1:1" s="432" customFormat="1" ht="12.2" hidden="1" customHeight="1">
      <c r="A7818" s="431"/>
    </row>
    <row r="7819" spans="1:1" s="432" customFormat="1" ht="12.2" hidden="1" customHeight="1">
      <c r="A7819" s="431"/>
    </row>
    <row r="7820" spans="1:1" s="432" customFormat="1" ht="12.2" hidden="1" customHeight="1">
      <c r="A7820" s="431"/>
    </row>
    <row r="7821" spans="1:1" s="432" customFormat="1" ht="12.2" hidden="1" customHeight="1">
      <c r="A7821" s="431"/>
    </row>
    <row r="7822" spans="1:1" s="432" customFormat="1" ht="12.2" hidden="1" customHeight="1">
      <c r="A7822" s="431"/>
    </row>
    <row r="7823" spans="1:1" s="432" customFormat="1" ht="12.2" hidden="1" customHeight="1">
      <c r="A7823" s="431"/>
    </row>
    <row r="7824" spans="1:1" s="432" customFormat="1" ht="12.2" hidden="1" customHeight="1">
      <c r="A7824" s="431"/>
    </row>
    <row r="7825" spans="1:1" s="432" customFormat="1" ht="12.2" hidden="1" customHeight="1">
      <c r="A7825" s="431"/>
    </row>
    <row r="7826" spans="1:1" s="432" customFormat="1" ht="12.2" hidden="1" customHeight="1">
      <c r="A7826" s="431"/>
    </row>
    <row r="7827" spans="1:1" s="432" customFormat="1" ht="12.2" hidden="1" customHeight="1">
      <c r="A7827" s="431"/>
    </row>
    <row r="7828" spans="1:1" s="432" customFormat="1" ht="12.2" hidden="1" customHeight="1">
      <c r="A7828" s="431"/>
    </row>
    <row r="7829" spans="1:1" s="432" customFormat="1" ht="12.2" hidden="1" customHeight="1">
      <c r="A7829" s="431"/>
    </row>
    <row r="7830" spans="1:1" s="432" customFormat="1" ht="12.2" hidden="1" customHeight="1">
      <c r="A7830" s="431"/>
    </row>
    <row r="7831" spans="1:1" s="432" customFormat="1" ht="12.2" hidden="1" customHeight="1">
      <c r="A7831" s="431"/>
    </row>
    <row r="7832" spans="1:1" s="432" customFormat="1" ht="12.2" hidden="1" customHeight="1">
      <c r="A7832" s="431"/>
    </row>
    <row r="7833" spans="1:1" s="432" customFormat="1" ht="12.2" hidden="1" customHeight="1">
      <c r="A7833" s="431"/>
    </row>
    <row r="7834" spans="1:1" s="432" customFormat="1" ht="12.2" hidden="1" customHeight="1">
      <c r="A7834" s="431"/>
    </row>
    <row r="7835" spans="1:1" s="432" customFormat="1" ht="12.2" hidden="1" customHeight="1">
      <c r="A7835" s="431"/>
    </row>
    <row r="7836" spans="1:1" s="432" customFormat="1" ht="12.2" hidden="1" customHeight="1">
      <c r="A7836" s="431"/>
    </row>
    <row r="7837" spans="1:1" s="432" customFormat="1" ht="12.2" hidden="1" customHeight="1">
      <c r="A7837" s="431"/>
    </row>
    <row r="7838" spans="1:1" s="432" customFormat="1" ht="12.2" hidden="1" customHeight="1">
      <c r="A7838" s="431"/>
    </row>
    <row r="7839" spans="1:1" s="432" customFormat="1" ht="12.2" hidden="1" customHeight="1">
      <c r="A7839" s="431"/>
    </row>
    <row r="7840" spans="1:1" s="432" customFormat="1" ht="12.2" hidden="1" customHeight="1">
      <c r="A7840" s="431"/>
    </row>
    <row r="7841" spans="1:1" s="432" customFormat="1" ht="12.2" hidden="1" customHeight="1">
      <c r="A7841" s="431"/>
    </row>
    <row r="7842" spans="1:1" s="432" customFormat="1" ht="12.2" hidden="1" customHeight="1">
      <c r="A7842" s="431"/>
    </row>
    <row r="7843" spans="1:1" s="432" customFormat="1" ht="12.2" hidden="1" customHeight="1">
      <c r="A7843" s="431"/>
    </row>
    <row r="7844" spans="1:1" s="432" customFormat="1" ht="12.2" hidden="1" customHeight="1">
      <c r="A7844" s="431"/>
    </row>
    <row r="7845" spans="1:1" s="432" customFormat="1" ht="12.2" hidden="1" customHeight="1">
      <c r="A7845" s="431"/>
    </row>
    <row r="7846" spans="1:1" s="432" customFormat="1" ht="12.2" hidden="1" customHeight="1">
      <c r="A7846" s="431"/>
    </row>
    <row r="7847" spans="1:1" s="432" customFormat="1" ht="12.2" hidden="1" customHeight="1">
      <c r="A7847" s="431"/>
    </row>
    <row r="7848" spans="1:1" s="432" customFormat="1" ht="12.2" hidden="1" customHeight="1">
      <c r="A7848" s="431"/>
    </row>
    <row r="7849" spans="1:1" s="432" customFormat="1" ht="12.2" hidden="1" customHeight="1">
      <c r="A7849" s="431"/>
    </row>
    <row r="7850" spans="1:1" s="432" customFormat="1" ht="12.2" hidden="1" customHeight="1">
      <c r="A7850" s="431"/>
    </row>
    <row r="7851" spans="1:1" s="432" customFormat="1" ht="12.2" hidden="1" customHeight="1">
      <c r="A7851" s="431"/>
    </row>
    <row r="7852" spans="1:1" s="432" customFormat="1" ht="12.2" hidden="1" customHeight="1">
      <c r="A7852" s="431"/>
    </row>
    <row r="7853" spans="1:1" s="432" customFormat="1" ht="12.2" hidden="1" customHeight="1">
      <c r="A7853" s="431"/>
    </row>
    <row r="7854" spans="1:1" s="432" customFormat="1" ht="12.2" hidden="1" customHeight="1">
      <c r="A7854" s="431"/>
    </row>
    <row r="7855" spans="1:1" s="432" customFormat="1" ht="12.2" hidden="1" customHeight="1">
      <c r="A7855" s="431"/>
    </row>
    <row r="7856" spans="1:1" s="432" customFormat="1" ht="12.2" hidden="1" customHeight="1">
      <c r="A7856" s="431"/>
    </row>
    <row r="7857" spans="1:1" s="432" customFormat="1" ht="12.2" hidden="1" customHeight="1">
      <c r="A7857" s="431"/>
    </row>
    <row r="7858" spans="1:1" s="432" customFormat="1" ht="12.2" hidden="1" customHeight="1">
      <c r="A7858" s="431"/>
    </row>
    <row r="7859" spans="1:1" s="432" customFormat="1" ht="12.2" hidden="1" customHeight="1">
      <c r="A7859" s="431"/>
    </row>
    <row r="7860" spans="1:1" s="432" customFormat="1" ht="12.2" hidden="1" customHeight="1">
      <c r="A7860" s="431"/>
    </row>
    <row r="7861" spans="1:1" s="432" customFormat="1" ht="12.2" hidden="1" customHeight="1">
      <c r="A7861" s="431"/>
    </row>
    <row r="7862" spans="1:1" s="432" customFormat="1" ht="12.2" hidden="1" customHeight="1">
      <c r="A7862" s="431"/>
    </row>
    <row r="7863" spans="1:1" s="432" customFormat="1" ht="12.2" hidden="1" customHeight="1">
      <c r="A7863" s="431"/>
    </row>
    <row r="7864" spans="1:1" s="432" customFormat="1" ht="12.2" hidden="1" customHeight="1">
      <c r="A7864" s="431"/>
    </row>
    <row r="7865" spans="1:1" s="432" customFormat="1" ht="12.2" hidden="1" customHeight="1">
      <c r="A7865" s="431"/>
    </row>
    <row r="7866" spans="1:1" s="432" customFormat="1" ht="12.2" hidden="1" customHeight="1">
      <c r="A7866" s="431"/>
    </row>
    <row r="7867" spans="1:1" s="432" customFormat="1" ht="12.2" hidden="1" customHeight="1">
      <c r="A7867" s="431"/>
    </row>
    <row r="7868" spans="1:1" s="432" customFormat="1" ht="12.2" hidden="1" customHeight="1">
      <c r="A7868" s="431"/>
    </row>
    <row r="7869" spans="1:1" s="432" customFormat="1" ht="12.2" hidden="1" customHeight="1">
      <c r="A7869" s="431"/>
    </row>
    <row r="7870" spans="1:1" s="432" customFormat="1" ht="12.2" hidden="1" customHeight="1">
      <c r="A7870" s="431"/>
    </row>
    <row r="7871" spans="1:1" s="432" customFormat="1" ht="12.2" hidden="1" customHeight="1">
      <c r="A7871" s="431"/>
    </row>
    <row r="7872" spans="1:1" s="432" customFormat="1" ht="12.2" hidden="1" customHeight="1">
      <c r="A7872" s="431"/>
    </row>
    <row r="7873" spans="1:1" s="432" customFormat="1" ht="12.2" hidden="1" customHeight="1">
      <c r="A7873" s="431"/>
    </row>
    <row r="7874" spans="1:1" s="432" customFormat="1" ht="12.2" hidden="1" customHeight="1">
      <c r="A7874" s="431"/>
    </row>
    <row r="7875" spans="1:1" s="432" customFormat="1" ht="12.2" hidden="1" customHeight="1">
      <c r="A7875" s="431"/>
    </row>
    <row r="7876" spans="1:1" s="432" customFormat="1" ht="12.2" hidden="1" customHeight="1">
      <c r="A7876" s="431"/>
    </row>
    <row r="7877" spans="1:1" s="432" customFormat="1" ht="12.2" hidden="1" customHeight="1">
      <c r="A7877" s="431"/>
    </row>
    <row r="7878" spans="1:1" s="432" customFormat="1" ht="12.2" hidden="1" customHeight="1">
      <c r="A7878" s="431"/>
    </row>
    <row r="7879" spans="1:1" s="432" customFormat="1" ht="12.2" hidden="1" customHeight="1">
      <c r="A7879" s="431"/>
    </row>
    <row r="7880" spans="1:1" s="432" customFormat="1" ht="12.2" hidden="1" customHeight="1">
      <c r="A7880" s="431"/>
    </row>
    <row r="7881" spans="1:1" s="432" customFormat="1" ht="12.2" hidden="1" customHeight="1">
      <c r="A7881" s="431"/>
    </row>
    <row r="7882" spans="1:1" s="432" customFormat="1" ht="12.2" hidden="1" customHeight="1">
      <c r="A7882" s="431"/>
    </row>
    <row r="7883" spans="1:1" s="432" customFormat="1" ht="12.2" hidden="1" customHeight="1">
      <c r="A7883" s="431"/>
    </row>
    <row r="7884" spans="1:1" s="432" customFormat="1" ht="12.2" hidden="1" customHeight="1">
      <c r="A7884" s="431"/>
    </row>
    <row r="7885" spans="1:1" s="432" customFormat="1" ht="12.2" hidden="1" customHeight="1">
      <c r="A7885" s="431"/>
    </row>
    <row r="7886" spans="1:1" s="432" customFormat="1" ht="12.2" hidden="1" customHeight="1">
      <c r="A7886" s="431"/>
    </row>
    <row r="7887" spans="1:1" s="432" customFormat="1" ht="12.2" hidden="1" customHeight="1">
      <c r="A7887" s="431"/>
    </row>
    <row r="7888" spans="1:1" s="432" customFormat="1" ht="12.2" hidden="1" customHeight="1">
      <c r="A7888" s="431"/>
    </row>
    <row r="7889" spans="1:1" s="432" customFormat="1" ht="12.2" hidden="1" customHeight="1">
      <c r="A7889" s="431"/>
    </row>
    <row r="7890" spans="1:1" s="432" customFormat="1" ht="12.2" hidden="1" customHeight="1">
      <c r="A7890" s="431"/>
    </row>
    <row r="7891" spans="1:1" s="432" customFormat="1" ht="12.2" hidden="1" customHeight="1">
      <c r="A7891" s="431"/>
    </row>
    <row r="7892" spans="1:1" s="432" customFormat="1" ht="12.2" hidden="1" customHeight="1">
      <c r="A7892" s="431"/>
    </row>
    <row r="7893" spans="1:1" s="432" customFormat="1" ht="12.2" hidden="1" customHeight="1">
      <c r="A7893" s="431"/>
    </row>
    <row r="7894" spans="1:1" s="432" customFormat="1" ht="12.2" hidden="1" customHeight="1">
      <c r="A7894" s="431"/>
    </row>
    <row r="7895" spans="1:1" s="432" customFormat="1" ht="12.2" hidden="1" customHeight="1">
      <c r="A7895" s="431"/>
    </row>
    <row r="7896" spans="1:1" s="432" customFormat="1" ht="12.2" hidden="1" customHeight="1">
      <c r="A7896" s="431"/>
    </row>
    <row r="7897" spans="1:1" s="432" customFormat="1" ht="12.2" hidden="1" customHeight="1">
      <c r="A7897" s="431"/>
    </row>
    <row r="7898" spans="1:1" s="432" customFormat="1" ht="12.2" hidden="1" customHeight="1">
      <c r="A7898" s="431"/>
    </row>
    <row r="7899" spans="1:1" s="432" customFormat="1" ht="12.2" hidden="1" customHeight="1">
      <c r="A7899" s="431"/>
    </row>
    <row r="7900" spans="1:1" s="432" customFormat="1" ht="12.2" hidden="1" customHeight="1">
      <c r="A7900" s="431"/>
    </row>
    <row r="7901" spans="1:1" s="432" customFormat="1" ht="12.2" hidden="1" customHeight="1">
      <c r="A7901" s="431"/>
    </row>
    <row r="7902" spans="1:1" s="432" customFormat="1" ht="12.2" hidden="1" customHeight="1">
      <c r="A7902" s="431"/>
    </row>
    <row r="7903" spans="1:1" s="432" customFormat="1" ht="12.2" hidden="1" customHeight="1">
      <c r="A7903" s="431"/>
    </row>
    <row r="7904" spans="1:1" s="432" customFormat="1" ht="12.2" hidden="1" customHeight="1">
      <c r="A7904" s="431"/>
    </row>
    <row r="7905" spans="1:1" s="432" customFormat="1" ht="12.2" hidden="1" customHeight="1">
      <c r="A7905" s="431"/>
    </row>
    <row r="7906" spans="1:1" s="432" customFormat="1" ht="12.2" hidden="1" customHeight="1">
      <c r="A7906" s="431"/>
    </row>
    <row r="7907" spans="1:1" s="432" customFormat="1" ht="12.2" hidden="1" customHeight="1">
      <c r="A7907" s="431"/>
    </row>
    <row r="7908" spans="1:1" s="432" customFormat="1" ht="12.2" hidden="1" customHeight="1">
      <c r="A7908" s="431"/>
    </row>
    <row r="7909" spans="1:1" s="432" customFormat="1" ht="12.2" hidden="1" customHeight="1">
      <c r="A7909" s="431"/>
    </row>
    <row r="7910" spans="1:1" s="432" customFormat="1" ht="12.2" hidden="1" customHeight="1">
      <c r="A7910" s="431"/>
    </row>
    <row r="7911" spans="1:1" s="432" customFormat="1" ht="12.2" hidden="1" customHeight="1">
      <c r="A7911" s="431"/>
    </row>
    <row r="7912" spans="1:1" s="432" customFormat="1" ht="12.2" hidden="1" customHeight="1">
      <c r="A7912" s="431"/>
    </row>
    <row r="7913" spans="1:1" s="432" customFormat="1" ht="12.2" hidden="1" customHeight="1">
      <c r="A7913" s="431"/>
    </row>
    <row r="7914" spans="1:1" s="432" customFormat="1" ht="12.2" hidden="1" customHeight="1">
      <c r="A7914" s="431"/>
    </row>
    <row r="7915" spans="1:1" s="432" customFormat="1" ht="12.2" hidden="1" customHeight="1">
      <c r="A7915" s="431"/>
    </row>
    <row r="7916" spans="1:1" s="432" customFormat="1" ht="12.2" hidden="1" customHeight="1">
      <c r="A7916" s="431"/>
    </row>
    <row r="7917" spans="1:1" s="432" customFormat="1" ht="12.2" hidden="1" customHeight="1">
      <c r="A7917" s="431"/>
    </row>
    <row r="7918" spans="1:1" s="432" customFormat="1" ht="12.2" hidden="1" customHeight="1">
      <c r="A7918" s="431"/>
    </row>
    <row r="7919" spans="1:1" s="432" customFormat="1" ht="12.2" hidden="1" customHeight="1">
      <c r="A7919" s="431"/>
    </row>
    <row r="7920" spans="1:1" s="432" customFormat="1" ht="12.2" hidden="1" customHeight="1">
      <c r="A7920" s="431"/>
    </row>
    <row r="7921" spans="1:1" s="432" customFormat="1" ht="12.2" hidden="1" customHeight="1">
      <c r="A7921" s="431"/>
    </row>
    <row r="7922" spans="1:1" s="432" customFormat="1" ht="12.2" hidden="1" customHeight="1">
      <c r="A7922" s="431"/>
    </row>
    <row r="7923" spans="1:1" s="432" customFormat="1" ht="12.2" hidden="1" customHeight="1">
      <c r="A7923" s="431"/>
    </row>
    <row r="7924" spans="1:1" s="432" customFormat="1" ht="12.2" hidden="1" customHeight="1">
      <c r="A7924" s="431"/>
    </row>
    <row r="7925" spans="1:1" s="432" customFormat="1" ht="12.2" hidden="1" customHeight="1">
      <c r="A7925" s="431"/>
    </row>
    <row r="7926" spans="1:1" s="432" customFormat="1" ht="12.2" hidden="1" customHeight="1">
      <c r="A7926" s="431"/>
    </row>
    <row r="7927" spans="1:1" s="432" customFormat="1" ht="12.2" hidden="1" customHeight="1">
      <c r="A7927" s="431"/>
    </row>
    <row r="7928" spans="1:1" s="432" customFormat="1" ht="12.2" hidden="1" customHeight="1">
      <c r="A7928" s="431"/>
    </row>
    <row r="7929" spans="1:1" s="432" customFormat="1" ht="12.2" hidden="1" customHeight="1">
      <c r="A7929" s="431"/>
    </row>
    <row r="7930" spans="1:1" s="432" customFormat="1" ht="12.2" hidden="1" customHeight="1">
      <c r="A7930" s="431"/>
    </row>
    <row r="7931" spans="1:1" s="432" customFormat="1" ht="12.2" hidden="1" customHeight="1">
      <c r="A7931" s="431"/>
    </row>
    <row r="7932" spans="1:1" s="432" customFormat="1" ht="12.2" hidden="1" customHeight="1">
      <c r="A7932" s="431"/>
    </row>
    <row r="7933" spans="1:1" s="432" customFormat="1" ht="12.2" hidden="1" customHeight="1">
      <c r="A7933" s="431"/>
    </row>
    <row r="7934" spans="1:1" s="432" customFormat="1" ht="12.2" hidden="1" customHeight="1">
      <c r="A7934" s="431"/>
    </row>
    <row r="7935" spans="1:1" s="432" customFormat="1" ht="12.2" hidden="1" customHeight="1">
      <c r="A7935" s="431"/>
    </row>
    <row r="7936" spans="1:1" s="432" customFormat="1" ht="12.2" hidden="1" customHeight="1">
      <c r="A7936" s="431"/>
    </row>
    <row r="7937" spans="1:1" s="432" customFormat="1" ht="12.2" hidden="1" customHeight="1">
      <c r="A7937" s="431"/>
    </row>
    <row r="7938" spans="1:1" s="432" customFormat="1" ht="12.2" hidden="1" customHeight="1">
      <c r="A7938" s="431"/>
    </row>
    <row r="7939" spans="1:1" s="432" customFormat="1" ht="12.2" hidden="1" customHeight="1">
      <c r="A7939" s="431"/>
    </row>
    <row r="7940" spans="1:1" s="432" customFormat="1" ht="12.2" hidden="1" customHeight="1">
      <c r="A7940" s="431"/>
    </row>
    <row r="7941" spans="1:1" s="432" customFormat="1" ht="12.2" hidden="1" customHeight="1">
      <c r="A7941" s="431"/>
    </row>
    <row r="7942" spans="1:1" s="432" customFormat="1" ht="12.2" hidden="1" customHeight="1">
      <c r="A7942" s="431"/>
    </row>
    <row r="7943" spans="1:1" s="432" customFormat="1" ht="12.2" hidden="1" customHeight="1">
      <c r="A7943" s="431"/>
    </row>
    <row r="7944" spans="1:1" s="432" customFormat="1" ht="12.2" hidden="1" customHeight="1">
      <c r="A7944" s="431"/>
    </row>
    <row r="7945" spans="1:1" s="432" customFormat="1" ht="12.2" hidden="1" customHeight="1">
      <c r="A7945" s="431"/>
    </row>
    <row r="7946" spans="1:1" s="432" customFormat="1" ht="12.2" hidden="1" customHeight="1">
      <c r="A7946" s="431"/>
    </row>
    <row r="7947" spans="1:1" s="432" customFormat="1" ht="12.2" hidden="1" customHeight="1">
      <c r="A7947" s="431"/>
    </row>
    <row r="7948" spans="1:1" s="432" customFormat="1" ht="12.2" hidden="1" customHeight="1">
      <c r="A7948" s="431"/>
    </row>
    <row r="7949" spans="1:1" s="432" customFormat="1" ht="12.2" hidden="1" customHeight="1">
      <c r="A7949" s="431"/>
    </row>
    <row r="7950" spans="1:1" s="432" customFormat="1" ht="12.2" hidden="1" customHeight="1">
      <c r="A7950" s="431"/>
    </row>
    <row r="7951" spans="1:1" s="432" customFormat="1" ht="12.2" hidden="1" customHeight="1">
      <c r="A7951" s="431"/>
    </row>
    <row r="7952" spans="1:1" s="432" customFormat="1" ht="12.2" hidden="1" customHeight="1">
      <c r="A7952" s="431"/>
    </row>
    <row r="7953" spans="1:1" s="432" customFormat="1" ht="12.2" hidden="1" customHeight="1">
      <c r="A7953" s="431"/>
    </row>
    <row r="7954" spans="1:1" s="432" customFormat="1" ht="12.2" hidden="1" customHeight="1">
      <c r="A7954" s="431"/>
    </row>
    <row r="7955" spans="1:1" s="432" customFormat="1" ht="12.2" hidden="1" customHeight="1">
      <c r="A7955" s="431"/>
    </row>
    <row r="7956" spans="1:1" s="432" customFormat="1" ht="12.2" hidden="1" customHeight="1">
      <c r="A7956" s="431"/>
    </row>
    <row r="7957" spans="1:1" s="432" customFormat="1" ht="12.2" hidden="1" customHeight="1">
      <c r="A7957" s="431"/>
    </row>
    <row r="7958" spans="1:1" s="432" customFormat="1" ht="12.2" hidden="1" customHeight="1">
      <c r="A7958" s="431"/>
    </row>
    <row r="7959" spans="1:1" s="432" customFormat="1" ht="12.2" hidden="1" customHeight="1">
      <c r="A7959" s="431"/>
    </row>
    <row r="7960" spans="1:1" s="432" customFormat="1" ht="12.2" hidden="1" customHeight="1">
      <c r="A7960" s="431"/>
    </row>
    <row r="7961" spans="1:1" s="432" customFormat="1" ht="12.2" hidden="1" customHeight="1">
      <c r="A7961" s="431"/>
    </row>
    <row r="7962" spans="1:1" s="432" customFormat="1" ht="12.2" hidden="1" customHeight="1">
      <c r="A7962" s="431"/>
    </row>
    <row r="7963" spans="1:1" s="432" customFormat="1" ht="12.2" hidden="1" customHeight="1">
      <c r="A7963" s="431"/>
    </row>
    <row r="7964" spans="1:1" s="432" customFormat="1" ht="12.2" hidden="1" customHeight="1">
      <c r="A7964" s="431"/>
    </row>
    <row r="7965" spans="1:1" s="432" customFormat="1" ht="12.2" hidden="1" customHeight="1">
      <c r="A7965" s="431"/>
    </row>
    <row r="7966" spans="1:1" s="432" customFormat="1" ht="12.2" hidden="1" customHeight="1">
      <c r="A7966" s="431"/>
    </row>
    <row r="7967" spans="1:1" s="432" customFormat="1" ht="12.2" hidden="1" customHeight="1">
      <c r="A7967" s="431"/>
    </row>
    <row r="7968" spans="1:1" s="432" customFormat="1" ht="12.2" hidden="1" customHeight="1">
      <c r="A7968" s="431"/>
    </row>
    <row r="7969" spans="1:1" s="432" customFormat="1" ht="12.2" hidden="1" customHeight="1">
      <c r="A7969" s="431"/>
    </row>
    <row r="7970" spans="1:1" s="432" customFormat="1" ht="12.2" hidden="1" customHeight="1">
      <c r="A7970" s="431"/>
    </row>
    <row r="7971" spans="1:1" s="432" customFormat="1" ht="12.2" hidden="1" customHeight="1">
      <c r="A7971" s="431"/>
    </row>
    <row r="7972" spans="1:1" s="432" customFormat="1" ht="12.2" hidden="1" customHeight="1">
      <c r="A7972" s="431"/>
    </row>
    <row r="7973" spans="1:1" s="432" customFormat="1" ht="12.2" hidden="1" customHeight="1">
      <c r="A7973" s="431"/>
    </row>
    <row r="7974" spans="1:1" s="432" customFormat="1" ht="12.2" hidden="1" customHeight="1">
      <c r="A7974" s="431"/>
    </row>
    <row r="7975" spans="1:1" s="432" customFormat="1" ht="12.2" hidden="1" customHeight="1">
      <c r="A7975" s="431"/>
    </row>
    <row r="7976" spans="1:1" s="432" customFormat="1" ht="12.2" hidden="1" customHeight="1">
      <c r="A7976" s="431"/>
    </row>
    <row r="7977" spans="1:1" s="432" customFormat="1" ht="12.2" hidden="1" customHeight="1">
      <c r="A7977" s="431"/>
    </row>
    <row r="7978" spans="1:1" s="432" customFormat="1" ht="12.2" hidden="1" customHeight="1">
      <c r="A7978" s="431"/>
    </row>
    <row r="7979" spans="1:1" s="432" customFormat="1" ht="12.2" hidden="1" customHeight="1">
      <c r="A7979" s="431"/>
    </row>
    <row r="7980" spans="1:1" s="432" customFormat="1" ht="12.2" hidden="1" customHeight="1">
      <c r="A7980" s="431"/>
    </row>
    <row r="7981" spans="1:1" s="432" customFormat="1" ht="12.2" hidden="1" customHeight="1">
      <c r="A7981" s="431"/>
    </row>
    <row r="7982" spans="1:1" s="432" customFormat="1" ht="12.2" hidden="1" customHeight="1">
      <c r="A7982" s="431"/>
    </row>
    <row r="7983" spans="1:1" s="432" customFormat="1" ht="12.2" hidden="1" customHeight="1">
      <c r="A7983" s="431"/>
    </row>
    <row r="7984" spans="1:1" s="432" customFormat="1" ht="12.2" hidden="1" customHeight="1">
      <c r="A7984" s="431"/>
    </row>
    <row r="7985" spans="1:1" s="432" customFormat="1" ht="12.2" hidden="1" customHeight="1">
      <c r="A7985" s="431"/>
    </row>
    <row r="7986" spans="1:1" s="432" customFormat="1" ht="12.2" hidden="1" customHeight="1">
      <c r="A7986" s="431"/>
    </row>
    <row r="7987" spans="1:1" s="432" customFormat="1" ht="12.2" hidden="1" customHeight="1">
      <c r="A7987" s="431"/>
    </row>
    <row r="7988" spans="1:1" s="432" customFormat="1" ht="12.2" hidden="1" customHeight="1">
      <c r="A7988" s="431"/>
    </row>
    <row r="7989" spans="1:1" s="432" customFormat="1" ht="12.2" hidden="1" customHeight="1">
      <c r="A7989" s="431"/>
    </row>
    <row r="7990" spans="1:1" s="432" customFormat="1" ht="12.2" hidden="1" customHeight="1">
      <c r="A7990" s="431"/>
    </row>
    <row r="7991" spans="1:1" s="432" customFormat="1" ht="12.2" hidden="1" customHeight="1">
      <c r="A7991" s="431"/>
    </row>
    <row r="7992" spans="1:1" s="432" customFormat="1" ht="12.2" hidden="1" customHeight="1">
      <c r="A7992" s="431"/>
    </row>
    <row r="7993" spans="1:1" s="432" customFormat="1" ht="12.2" hidden="1" customHeight="1">
      <c r="A7993" s="431"/>
    </row>
    <row r="7994" spans="1:1" s="432" customFormat="1" ht="12.2" hidden="1" customHeight="1">
      <c r="A7994" s="431"/>
    </row>
    <row r="7995" spans="1:1" s="432" customFormat="1" ht="12.2" hidden="1" customHeight="1">
      <c r="A7995" s="431"/>
    </row>
    <row r="7996" spans="1:1" s="432" customFormat="1" ht="12.2" hidden="1" customHeight="1">
      <c r="A7996" s="431"/>
    </row>
    <row r="7997" spans="1:1" s="432" customFormat="1" ht="12.2" hidden="1" customHeight="1">
      <c r="A7997" s="431"/>
    </row>
    <row r="7998" spans="1:1" s="432" customFormat="1" ht="12.2" hidden="1" customHeight="1">
      <c r="A7998" s="431"/>
    </row>
    <row r="7999" spans="1:1" s="432" customFormat="1" ht="12.2" hidden="1" customHeight="1">
      <c r="A7999" s="431"/>
    </row>
    <row r="8000" spans="1:1" s="432" customFormat="1" ht="12.2" hidden="1" customHeight="1">
      <c r="A8000" s="431"/>
    </row>
    <row r="8001" spans="1:1" s="432" customFormat="1" ht="12.2" hidden="1" customHeight="1">
      <c r="A8001" s="431"/>
    </row>
    <row r="8002" spans="1:1" s="432" customFormat="1" ht="12.2" hidden="1" customHeight="1">
      <c r="A8002" s="431"/>
    </row>
    <row r="8003" spans="1:1" s="432" customFormat="1" ht="12.2" hidden="1" customHeight="1">
      <c r="A8003" s="431"/>
    </row>
    <row r="8004" spans="1:1" s="432" customFormat="1" ht="12.2" hidden="1" customHeight="1">
      <c r="A8004" s="431"/>
    </row>
    <row r="8005" spans="1:1" s="432" customFormat="1" ht="12.2" hidden="1" customHeight="1">
      <c r="A8005" s="431"/>
    </row>
    <row r="8006" spans="1:1" s="432" customFormat="1" ht="12.2" hidden="1" customHeight="1">
      <c r="A8006" s="431"/>
    </row>
    <row r="8007" spans="1:1" s="432" customFormat="1" ht="12.2" hidden="1" customHeight="1">
      <c r="A8007" s="431"/>
    </row>
    <row r="8008" spans="1:1" s="432" customFormat="1" ht="12.2" hidden="1" customHeight="1">
      <c r="A8008" s="431"/>
    </row>
    <row r="8009" spans="1:1" s="432" customFormat="1" ht="12.2" hidden="1" customHeight="1">
      <c r="A8009" s="431"/>
    </row>
    <row r="8010" spans="1:1" s="432" customFormat="1" ht="12.2" hidden="1" customHeight="1">
      <c r="A8010" s="431"/>
    </row>
    <row r="8011" spans="1:1" s="432" customFormat="1" ht="12.2" hidden="1" customHeight="1">
      <c r="A8011" s="431"/>
    </row>
    <row r="8012" spans="1:1" s="432" customFormat="1" ht="12.2" hidden="1" customHeight="1">
      <c r="A8012" s="431"/>
    </row>
    <row r="8013" spans="1:1" s="432" customFormat="1" ht="12.2" hidden="1" customHeight="1">
      <c r="A8013" s="431"/>
    </row>
    <row r="8014" spans="1:1" s="432" customFormat="1" ht="12.2" hidden="1" customHeight="1">
      <c r="A8014" s="431"/>
    </row>
    <row r="8015" spans="1:1" s="432" customFormat="1" ht="12.2" hidden="1" customHeight="1">
      <c r="A8015" s="431"/>
    </row>
    <row r="8016" spans="1:1" s="432" customFormat="1" ht="12.2" hidden="1" customHeight="1">
      <c r="A8016" s="431"/>
    </row>
    <row r="8017" spans="1:1" s="432" customFormat="1" ht="12.2" hidden="1" customHeight="1">
      <c r="A8017" s="431"/>
    </row>
    <row r="8018" spans="1:1" s="432" customFormat="1" ht="12.2" hidden="1" customHeight="1">
      <c r="A8018" s="431"/>
    </row>
    <row r="8019" spans="1:1" s="432" customFormat="1" ht="12.2" hidden="1" customHeight="1">
      <c r="A8019" s="431"/>
    </row>
    <row r="8020" spans="1:1" s="432" customFormat="1" ht="12.2" hidden="1" customHeight="1">
      <c r="A8020" s="431"/>
    </row>
    <row r="8021" spans="1:1" s="432" customFormat="1" ht="12.2" hidden="1" customHeight="1">
      <c r="A8021" s="431"/>
    </row>
    <row r="8022" spans="1:1" s="432" customFormat="1" ht="12.2" hidden="1" customHeight="1">
      <c r="A8022" s="431"/>
    </row>
    <row r="8023" spans="1:1" s="432" customFormat="1" ht="12.2" hidden="1" customHeight="1">
      <c r="A8023" s="431"/>
    </row>
    <row r="8024" spans="1:1" s="432" customFormat="1" ht="12.2" hidden="1" customHeight="1">
      <c r="A8024" s="431"/>
    </row>
    <row r="8025" spans="1:1" s="432" customFormat="1" ht="12.2" hidden="1" customHeight="1">
      <c r="A8025" s="431"/>
    </row>
    <row r="8026" spans="1:1" s="432" customFormat="1" ht="12.2" hidden="1" customHeight="1">
      <c r="A8026" s="431"/>
    </row>
    <row r="8027" spans="1:1" s="432" customFormat="1" ht="12.2" hidden="1" customHeight="1">
      <c r="A8027" s="431"/>
    </row>
    <row r="8028" spans="1:1" s="432" customFormat="1" ht="12.2" hidden="1" customHeight="1">
      <c r="A8028" s="431"/>
    </row>
    <row r="8029" spans="1:1" s="432" customFormat="1" ht="12.2" hidden="1" customHeight="1">
      <c r="A8029" s="431"/>
    </row>
    <row r="8030" spans="1:1" s="432" customFormat="1" ht="12.2" hidden="1" customHeight="1">
      <c r="A8030" s="431"/>
    </row>
    <row r="8031" spans="1:1" s="432" customFormat="1" ht="12.2" hidden="1" customHeight="1">
      <c r="A8031" s="431"/>
    </row>
    <row r="8032" spans="1:1" s="432" customFormat="1" ht="12.2" hidden="1" customHeight="1">
      <c r="A8032" s="431"/>
    </row>
    <row r="8033" spans="1:1" s="432" customFormat="1" ht="12.2" hidden="1" customHeight="1">
      <c r="A8033" s="431"/>
    </row>
    <row r="8034" spans="1:1" s="432" customFormat="1" ht="12.2" hidden="1" customHeight="1">
      <c r="A8034" s="431"/>
    </row>
    <row r="8035" spans="1:1" s="432" customFormat="1" ht="12.2" hidden="1" customHeight="1">
      <c r="A8035" s="431"/>
    </row>
    <row r="8036" spans="1:1" s="432" customFormat="1" ht="12.2" hidden="1" customHeight="1">
      <c r="A8036" s="431"/>
    </row>
    <row r="8037" spans="1:1" s="432" customFormat="1" ht="12.2" hidden="1" customHeight="1">
      <c r="A8037" s="431"/>
    </row>
    <row r="8038" spans="1:1" s="432" customFormat="1" ht="12.2" hidden="1" customHeight="1">
      <c r="A8038" s="431"/>
    </row>
    <row r="8039" spans="1:1" s="432" customFormat="1" ht="12.2" hidden="1" customHeight="1">
      <c r="A8039" s="431"/>
    </row>
    <row r="8040" spans="1:1" s="432" customFormat="1" ht="12.2" hidden="1" customHeight="1">
      <c r="A8040" s="431"/>
    </row>
    <row r="8041" spans="1:1" s="432" customFormat="1" ht="12.2" hidden="1" customHeight="1">
      <c r="A8041" s="431"/>
    </row>
    <row r="8042" spans="1:1" s="432" customFormat="1" ht="12.2" hidden="1" customHeight="1">
      <c r="A8042" s="431"/>
    </row>
    <row r="8043" spans="1:1" s="432" customFormat="1" ht="12.2" hidden="1" customHeight="1">
      <c r="A8043" s="431"/>
    </row>
    <row r="8044" spans="1:1" s="432" customFormat="1" ht="12.2" hidden="1" customHeight="1">
      <c r="A8044" s="431"/>
    </row>
    <row r="8045" spans="1:1" s="432" customFormat="1" ht="12.2" hidden="1" customHeight="1">
      <c r="A8045" s="431"/>
    </row>
    <row r="8046" spans="1:1" s="432" customFormat="1" ht="12.2" hidden="1" customHeight="1">
      <c r="A8046" s="431"/>
    </row>
    <row r="8047" spans="1:1" s="432" customFormat="1" ht="12.2" hidden="1" customHeight="1">
      <c r="A8047" s="431"/>
    </row>
    <row r="8048" spans="1:1" s="432" customFormat="1" ht="12.2" hidden="1" customHeight="1">
      <c r="A8048" s="431"/>
    </row>
    <row r="8049" spans="1:1" s="432" customFormat="1" ht="12.2" hidden="1" customHeight="1">
      <c r="A8049" s="431"/>
    </row>
    <row r="8050" spans="1:1" s="432" customFormat="1" ht="12.2" hidden="1" customHeight="1">
      <c r="A8050" s="431"/>
    </row>
    <row r="8051" spans="1:1" s="432" customFormat="1" ht="12.2" hidden="1" customHeight="1">
      <c r="A8051" s="431"/>
    </row>
    <row r="8052" spans="1:1" s="432" customFormat="1" ht="12.2" hidden="1" customHeight="1">
      <c r="A8052" s="431"/>
    </row>
    <row r="8053" spans="1:1" s="432" customFormat="1" ht="12.2" hidden="1" customHeight="1">
      <c r="A8053" s="431"/>
    </row>
    <row r="8054" spans="1:1" s="432" customFormat="1" ht="12.2" hidden="1" customHeight="1">
      <c r="A8054" s="431"/>
    </row>
    <row r="8055" spans="1:1" s="432" customFormat="1" ht="12.2" hidden="1" customHeight="1">
      <c r="A8055" s="431"/>
    </row>
    <row r="8056" spans="1:1" s="432" customFormat="1" ht="12.2" hidden="1" customHeight="1">
      <c r="A8056" s="431"/>
    </row>
    <row r="8057" spans="1:1" s="432" customFormat="1" ht="12.2" hidden="1" customHeight="1">
      <c r="A8057" s="431"/>
    </row>
    <row r="8058" spans="1:1" s="432" customFormat="1" ht="12.2" hidden="1" customHeight="1">
      <c r="A8058" s="431"/>
    </row>
    <row r="8059" spans="1:1" s="432" customFormat="1" ht="12.2" hidden="1" customHeight="1">
      <c r="A8059" s="431"/>
    </row>
    <row r="8060" spans="1:1" s="432" customFormat="1" ht="12.2" hidden="1" customHeight="1">
      <c r="A8060" s="431"/>
    </row>
    <row r="8061" spans="1:1" s="432" customFormat="1" ht="12.2" hidden="1" customHeight="1">
      <c r="A8061" s="431"/>
    </row>
    <row r="8062" spans="1:1" s="432" customFormat="1" ht="12.2" hidden="1" customHeight="1">
      <c r="A8062" s="431"/>
    </row>
    <row r="8063" spans="1:1" s="432" customFormat="1" ht="12.2" hidden="1" customHeight="1">
      <c r="A8063" s="431"/>
    </row>
    <row r="8064" spans="1:1" s="432" customFormat="1" ht="12.2" hidden="1" customHeight="1">
      <c r="A8064" s="431"/>
    </row>
    <row r="8065" spans="1:1" s="432" customFormat="1" ht="12.2" hidden="1" customHeight="1">
      <c r="A8065" s="431"/>
    </row>
    <row r="8066" spans="1:1" s="432" customFormat="1" ht="12.2" hidden="1" customHeight="1">
      <c r="A8066" s="431"/>
    </row>
    <row r="8067" spans="1:1" s="432" customFormat="1" ht="12.2" hidden="1" customHeight="1">
      <c r="A8067" s="431"/>
    </row>
    <row r="8068" spans="1:1" s="432" customFormat="1" ht="12.2" hidden="1" customHeight="1">
      <c r="A8068" s="431"/>
    </row>
    <row r="8069" spans="1:1" s="432" customFormat="1" ht="12.2" hidden="1" customHeight="1">
      <c r="A8069" s="431"/>
    </row>
    <row r="8070" spans="1:1" s="432" customFormat="1" ht="12.2" hidden="1" customHeight="1">
      <c r="A8070" s="431"/>
    </row>
    <row r="8071" spans="1:1" s="432" customFormat="1" ht="12.2" hidden="1" customHeight="1">
      <c r="A8071" s="431"/>
    </row>
    <row r="8072" spans="1:1" s="432" customFormat="1" ht="12.2" hidden="1" customHeight="1">
      <c r="A8072" s="431"/>
    </row>
    <row r="8073" spans="1:1" s="432" customFormat="1" ht="12.2" hidden="1" customHeight="1">
      <c r="A8073" s="431"/>
    </row>
    <row r="8074" spans="1:1" s="432" customFormat="1" ht="12.2" hidden="1" customHeight="1">
      <c r="A8074" s="431"/>
    </row>
    <row r="8075" spans="1:1" s="432" customFormat="1" ht="12.2" hidden="1" customHeight="1">
      <c r="A8075" s="431"/>
    </row>
    <row r="8076" spans="1:1" s="432" customFormat="1" ht="12.2" hidden="1" customHeight="1">
      <c r="A8076" s="431"/>
    </row>
    <row r="8077" spans="1:1" s="432" customFormat="1" ht="12.2" hidden="1" customHeight="1">
      <c r="A8077" s="431"/>
    </row>
    <row r="8078" spans="1:1" s="432" customFormat="1" ht="12.2" hidden="1" customHeight="1">
      <c r="A8078" s="431"/>
    </row>
    <row r="8079" spans="1:1" s="432" customFormat="1" ht="12.2" hidden="1" customHeight="1">
      <c r="A8079" s="431"/>
    </row>
    <row r="8080" spans="1:1" s="432" customFormat="1" ht="12.2" hidden="1" customHeight="1">
      <c r="A8080" s="431"/>
    </row>
    <row r="8081" spans="1:1" s="432" customFormat="1" ht="12.2" hidden="1" customHeight="1">
      <c r="A8081" s="431"/>
    </row>
    <row r="8082" spans="1:1" s="432" customFormat="1" ht="12.2" hidden="1" customHeight="1">
      <c r="A8082" s="431"/>
    </row>
    <row r="8083" spans="1:1" s="432" customFormat="1" ht="12.2" hidden="1" customHeight="1">
      <c r="A8083" s="431"/>
    </row>
    <row r="8084" spans="1:1" s="432" customFormat="1" ht="12.2" hidden="1" customHeight="1">
      <c r="A8084" s="431"/>
    </row>
    <row r="8085" spans="1:1" s="432" customFormat="1" ht="12.2" hidden="1" customHeight="1">
      <c r="A8085" s="431"/>
    </row>
    <row r="8086" spans="1:1" s="432" customFormat="1" ht="12.2" hidden="1" customHeight="1">
      <c r="A8086" s="431"/>
    </row>
    <row r="8087" spans="1:1" s="432" customFormat="1" ht="12.2" hidden="1" customHeight="1">
      <c r="A8087" s="431"/>
    </row>
    <row r="8088" spans="1:1" s="432" customFormat="1" ht="12.2" hidden="1" customHeight="1">
      <c r="A8088" s="431"/>
    </row>
    <row r="8089" spans="1:1" s="432" customFormat="1" ht="12.2" hidden="1" customHeight="1">
      <c r="A8089" s="431"/>
    </row>
    <row r="8090" spans="1:1" s="432" customFormat="1" ht="12.2" hidden="1" customHeight="1">
      <c r="A8090" s="431"/>
    </row>
    <row r="8091" spans="1:1" s="432" customFormat="1" ht="12.2" hidden="1" customHeight="1">
      <c r="A8091" s="431"/>
    </row>
    <row r="8092" spans="1:1" s="432" customFormat="1" ht="12.2" hidden="1" customHeight="1">
      <c r="A8092" s="431"/>
    </row>
    <row r="8093" spans="1:1" s="432" customFormat="1" ht="12.2" hidden="1" customHeight="1">
      <c r="A8093" s="431"/>
    </row>
    <row r="8094" spans="1:1" s="432" customFormat="1" ht="12.2" hidden="1" customHeight="1">
      <c r="A8094" s="431"/>
    </row>
    <row r="8095" spans="1:1" s="432" customFormat="1" ht="12.2" hidden="1" customHeight="1">
      <c r="A8095" s="431"/>
    </row>
    <row r="8096" spans="1:1" s="432" customFormat="1" ht="12.2" hidden="1" customHeight="1">
      <c r="A8096" s="431"/>
    </row>
    <row r="8097" spans="1:1" s="432" customFormat="1" ht="12.2" hidden="1" customHeight="1">
      <c r="A8097" s="431"/>
    </row>
    <row r="8098" spans="1:1" s="432" customFormat="1" ht="12.2" hidden="1" customHeight="1">
      <c r="A8098" s="431"/>
    </row>
    <row r="8099" spans="1:1" s="432" customFormat="1" ht="12.2" hidden="1" customHeight="1">
      <c r="A8099" s="431"/>
    </row>
    <row r="8100" spans="1:1" s="432" customFormat="1" ht="12.2" hidden="1" customHeight="1">
      <c r="A8100" s="431"/>
    </row>
    <row r="8101" spans="1:1" s="432" customFormat="1" ht="12.2" hidden="1" customHeight="1">
      <c r="A8101" s="431"/>
    </row>
    <row r="8102" spans="1:1" s="432" customFormat="1" ht="12.2" hidden="1" customHeight="1">
      <c r="A8102" s="431"/>
    </row>
    <row r="8103" spans="1:1" s="432" customFormat="1" ht="12.2" hidden="1" customHeight="1">
      <c r="A8103" s="431"/>
    </row>
    <row r="8104" spans="1:1" s="432" customFormat="1" ht="12.2" hidden="1" customHeight="1">
      <c r="A8104" s="431"/>
    </row>
    <row r="8105" spans="1:1" s="432" customFormat="1" ht="12.2" hidden="1" customHeight="1">
      <c r="A8105" s="431"/>
    </row>
    <row r="8106" spans="1:1" s="432" customFormat="1" ht="12.2" hidden="1" customHeight="1">
      <c r="A8106" s="431"/>
    </row>
    <row r="8107" spans="1:1" s="432" customFormat="1" ht="12.2" hidden="1" customHeight="1">
      <c r="A8107" s="431"/>
    </row>
    <row r="8108" spans="1:1" s="432" customFormat="1" ht="12.2" hidden="1" customHeight="1">
      <c r="A8108" s="431"/>
    </row>
    <row r="8109" spans="1:1" s="432" customFormat="1" ht="12.2" hidden="1" customHeight="1">
      <c r="A8109" s="431"/>
    </row>
    <row r="8110" spans="1:1" s="432" customFormat="1" ht="12.2" hidden="1" customHeight="1">
      <c r="A8110" s="431"/>
    </row>
    <row r="8111" spans="1:1" s="432" customFormat="1" ht="12.2" hidden="1" customHeight="1">
      <c r="A8111" s="431"/>
    </row>
    <row r="8112" spans="1:1" s="432" customFormat="1" ht="12.2" hidden="1" customHeight="1">
      <c r="A8112" s="431"/>
    </row>
    <row r="8113" spans="1:1" s="432" customFormat="1" ht="12.2" hidden="1" customHeight="1">
      <c r="A8113" s="431"/>
    </row>
    <row r="8114" spans="1:1" s="432" customFormat="1" ht="12.2" hidden="1" customHeight="1">
      <c r="A8114" s="431"/>
    </row>
    <row r="8115" spans="1:1" s="432" customFormat="1" ht="12.2" hidden="1" customHeight="1">
      <c r="A8115" s="431"/>
    </row>
    <row r="8116" spans="1:1" s="432" customFormat="1" ht="12.2" hidden="1" customHeight="1">
      <c r="A8116" s="431"/>
    </row>
    <row r="8117" spans="1:1" s="432" customFormat="1" ht="12.2" hidden="1" customHeight="1">
      <c r="A8117" s="431"/>
    </row>
    <row r="8118" spans="1:1" s="432" customFormat="1" ht="12.2" hidden="1" customHeight="1">
      <c r="A8118" s="431"/>
    </row>
    <row r="8119" spans="1:1" s="432" customFormat="1" ht="12.2" hidden="1" customHeight="1">
      <c r="A8119" s="431"/>
    </row>
    <row r="8120" spans="1:1" s="432" customFormat="1" ht="12.2" hidden="1" customHeight="1">
      <c r="A8120" s="431"/>
    </row>
    <row r="8121" spans="1:1" s="432" customFormat="1" ht="12.2" hidden="1" customHeight="1">
      <c r="A8121" s="431"/>
    </row>
    <row r="8122" spans="1:1" s="432" customFormat="1" ht="12.2" hidden="1" customHeight="1">
      <c r="A8122" s="431"/>
    </row>
    <row r="8123" spans="1:1" s="432" customFormat="1" ht="12.2" hidden="1" customHeight="1">
      <c r="A8123" s="431"/>
    </row>
    <row r="8124" spans="1:1" s="432" customFormat="1" ht="12.2" hidden="1" customHeight="1">
      <c r="A8124" s="431"/>
    </row>
    <row r="8125" spans="1:1" s="432" customFormat="1" ht="12.2" hidden="1" customHeight="1">
      <c r="A8125" s="431"/>
    </row>
    <row r="8126" spans="1:1" s="432" customFormat="1" ht="12.2" hidden="1" customHeight="1">
      <c r="A8126" s="431"/>
    </row>
    <row r="8127" spans="1:1" s="432" customFormat="1" ht="12.2" hidden="1" customHeight="1">
      <c r="A8127" s="431"/>
    </row>
    <row r="8128" spans="1:1" s="432" customFormat="1" ht="12.2" hidden="1" customHeight="1">
      <c r="A8128" s="431"/>
    </row>
    <row r="8129" spans="1:1" s="432" customFormat="1" ht="12.2" hidden="1" customHeight="1">
      <c r="A8129" s="431"/>
    </row>
    <row r="8130" spans="1:1" s="432" customFormat="1" ht="12.2" hidden="1" customHeight="1">
      <c r="A8130" s="431"/>
    </row>
    <row r="8131" spans="1:1" s="432" customFormat="1" ht="12.2" hidden="1" customHeight="1">
      <c r="A8131" s="431"/>
    </row>
    <row r="8132" spans="1:1" s="432" customFormat="1" ht="12.2" hidden="1" customHeight="1">
      <c r="A8132" s="431"/>
    </row>
    <row r="8133" spans="1:1" s="432" customFormat="1" ht="12.2" hidden="1" customHeight="1">
      <c r="A8133" s="431"/>
    </row>
    <row r="8134" spans="1:1" s="432" customFormat="1" ht="12.2" hidden="1" customHeight="1">
      <c r="A8134" s="431"/>
    </row>
    <row r="8135" spans="1:1" s="432" customFormat="1" ht="12.2" hidden="1" customHeight="1">
      <c r="A8135" s="431"/>
    </row>
    <row r="8136" spans="1:1" s="432" customFormat="1" ht="12.2" hidden="1" customHeight="1">
      <c r="A8136" s="431"/>
    </row>
    <row r="8137" spans="1:1" s="432" customFormat="1" ht="12.2" hidden="1" customHeight="1">
      <c r="A8137" s="431"/>
    </row>
    <row r="8138" spans="1:1" s="432" customFormat="1" ht="12.2" hidden="1" customHeight="1">
      <c r="A8138" s="431"/>
    </row>
    <row r="8139" spans="1:1" s="432" customFormat="1" ht="12.2" hidden="1" customHeight="1">
      <c r="A8139" s="431"/>
    </row>
    <row r="8140" spans="1:1" s="432" customFormat="1" ht="12.2" hidden="1" customHeight="1">
      <c r="A8140" s="431"/>
    </row>
    <row r="8141" spans="1:1" s="432" customFormat="1" ht="12.2" hidden="1" customHeight="1">
      <c r="A8141" s="431"/>
    </row>
    <row r="8142" spans="1:1" s="432" customFormat="1" ht="12.2" hidden="1" customHeight="1">
      <c r="A8142" s="431"/>
    </row>
    <row r="8143" spans="1:1" s="432" customFormat="1" ht="12.2" hidden="1" customHeight="1">
      <c r="A8143" s="431"/>
    </row>
    <row r="8144" spans="1:1" s="432" customFormat="1" ht="12.2" hidden="1" customHeight="1">
      <c r="A8144" s="431"/>
    </row>
    <row r="8145" spans="1:1" s="432" customFormat="1" ht="12.2" hidden="1" customHeight="1">
      <c r="A8145" s="431"/>
    </row>
    <row r="8146" spans="1:1" s="432" customFormat="1" ht="12.2" hidden="1" customHeight="1">
      <c r="A8146" s="431"/>
    </row>
    <row r="8147" spans="1:1" s="432" customFormat="1" ht="12.2" hidden="1" customHeight="1">
      <c r="A8147" s="431"/>
    </row>
    <row r="8148" spans="1:1" s="432" customFormat="1" ht="12.2" hidden="1" customHeight="1">
      <c r="A8148" s="431"/>
    </row>
    <row r="8149" spans="1:1" s="432" customFormat="1" ht="12.2" hidden="1" customHeight="1">
      <c r="A8149" s="431"/>
    </row>
    <row r="8150" spans="1:1" s="432" customFormat="1" ht="12.2" hidden="1" customHeight="1">
      <c r="A8150" s="431"/>
    </row>
    <row r="8151" spans="1:1" s="432" customFormat="1" ht="12.2" hidden="1" customHeight="1">
      <c r="A8151" s="431"/>
    </row>
    <row r="8152" spans="1:1" s="432" customFormat="1" ht="12.2" hidden="1" customHeight="1">
      <c r="A8152" s="431"/>
    </row>
    <row r="8153" spans="1:1" s="432" customFormat="1" ht="12.2" hidden="1" customHeight="1">
      <c r="A8153" s="431"/>
    </row>
    <row r="8154" spans="1:1" s="432" customFormat="1" ht="12.2" hidden="1" customHeight="1">
      <c r="A8154" s="431"/>
    </row>
    <row r="8155" spans="1:1" s="432" customFormat="1" ht="12.2" hidden="1" customHeight="1">
      <c r="A8155" s="431"/>
    </row>
    <row r="8156" spans="1:1" s="432" customFormat="1" ht="12.2" hidden="1" customHeight="1">
      <c r="A8156" s="431"/>
    </row>
    <row r="8157" spans="1:1" s="432" customFormat="1" ht="12.2" hidden="1" customHeight="1">
      <c r="A8157" s="431"/>
    </row>
    <row r="8158" spans="1:1" s="432" customFormat="1" ht="12.2" hidden="1" customHeight="1">
      <c r="A8158" s="431"/>
    </row>
    <row r="8159" spans="1:1" s="432" customFormat="1" ht="12.2" hidden="1" customHeight="1">
      <c r="A8159" s="431"/>
    </row>
    <row r="8160" spans="1:1" s="432" customFormat="1" ht="12.2" hidden="1" customHeight="1">
      <c r="A8160" s="431"/>
    </row>
    <row r="8161" spans="1:1" s="432" customFormat="1" ht="12.2" hidden="1" customHeight="1">
      <c r="A8161" s="431"/>
    </row>
    <row r="8162" spans="1:1" s="432" customFormat="1" ht="12.2" hidden="1" customHeight="1">
      <c r="A8162" s="431"/>
    </row>
    <row r="8163" spans="1:1" s="432" customFormat="1" ht="12.2" hidden="1" customHeight="1">
      <c r="A8163" s="431"/>
    </row>
    <row r="8164" spans="1:1" s="432" customFormat="1" ht="12.2" hidden="1" customHeight="1">
      <c r="A8164" s="431"/>
    </row>
    <row r="8165" spans="1:1" s="432" customFormat="1" ht="12.2" hidden="1" customHeight="1">
      <c r="A8165" s="431"/>
    </row>
    <row r="8166" spans="1:1" s="432" customFormat="1" ht="12.2" hidden="1" customHeight="1">
      <c r="A8166" s="431"/>
    </row>
    <row r="8167" spans="1:1" s="432" customFormat="1" ht="12.2" hidden="1" customHeight="1">
      <c r="A8167" s="431"/>
    </row>
    <row r="8168" spans="1:1" s="432" customFormat="1" ht="12.2" hidden="1" customHeight="1">
      <c r="A8168" s="431"/>
    </row>
    <row r="8169" spans="1:1" s="432" customFormat="1" ht="12.2" hidden="1" customHeight="1">
      <c r="A8169" s="431"/>
    </row>
    <row r="8170" spans="1:1" s="432" customFormat="1" ht="12.2" hidden="1" customHeight="1">
      <c r="A8170" s="431"/>
    </row>
    <row r="8171" spans="1:1" s="432" customFormat="1" ht="12.2" hidden="1" customHeight="1">
      <c r="A8171" s="431"/>
    </row>
    <row r="8172" spans="1:1" s="432" customFormat="1" ht="12.2" hidden="1" customHeight="1">
      <c r="A8172" s="431"/>
    </row>
    <row r="8173" spans="1:1" s="432" customFormat="1" ht="12.2" hidden="1" customHeight="1">
      <c r="A8173" s="431"/>
    </row>
    <row r="8174" spans="1:1" s="432" customFormat="1" ht="12.2" hidden="1" customHeight="1">
      <c r="A8174" s="431"/>
    </row>
    <row r="8175" spans="1:1" s="432" customFormat="1" ht="12.2" hidden="1" customHeight="1">
      <c r="A8175" s="431"/>
    </row>
    <row r="8176" spans="1:1" s="432" customFormat="1" ht="12.2" hidden="1" customHeight="1">
      <c r="A8176" s="431"/>
    </row>
    <row r="8177" spans="1:1" s="432" customFormat="1" ht="12.2" hidden="1" customHeight="1">
      <c r="A8177" s="431"/>
    </row>
    <row r="8178" spans="1:1" s="432" customFormat="1" ht="12.2" hidden="1" customHeight="1">
      <c r="A8178" s="431"/>
    </row>
    <row r="8179" spans="1:1" s="432" customFormat="1" ht="12.2" hidden="1" customHeight="1">
      <c r="A8179" s="431"/>
    </row>
    <row r="8180" spans="1:1" s="432" customFormat="1" ht="12.2" hidden="1" customHeight="1">
      <c r="A8180" s="431"/>
    </row>
    <row r="8181" spans="1:1" s="432" customFormat="1" ht="12.2" hidden="1" customHeight="1">
      <c r="A8181" s="431"/>
    </row>
    <row r="8182" spans="1:1" s="432" customFormat="1" ht="12.2" hidden="1" customHeight="1">
      <c r="A8182" s="431"/>
    </row>
    <row r="8183" spans="1:1" s="432" customFormat="1" ht="12.2" hidden="1" customHeight="1">
      <c r="A8183" s="431"/>
    </row>
    <row r="8184" spans="1:1" s="432" customFormat="1" ht="12.2" hidden="1" customHeight="1">
      <c r="A8184" s="431"/>
    </row>
    <row r="8185" spans="1:1" s="432" customFormat="1" ht="12.2" hidden="1" customHeight="1">
      <c r="A8185" s="431"/>
    </row>
    <row r="8186" spans="1:1" s="432" customFormat="1" ht="12.2" hidden="1" customHeight="1">
      <c r="A8186" s="431"/>
    </row>
    <row r="8187" spans="1:1" s="432" customFormat="1" ht="12.2" hidden="1" customHeight="1">
      <c r="A8187" s="431"/>
    </row>
    <row r="8188" spans="1:1" s="432" customFormat="1" ht="12.2" hidden="1" customHeight="1">
      <c r="A8188" s="431"/>
    </row>
    <row r="8189" spans="1:1" s="432" customFormat="1" ht="12.2" hidden="1" customHeight="1">
      <c r="A8189" s="431"/>
    </row>
    <row r="8190" spans="1:1" s="432" customFormat="1" ht="12.2" hidden="1" customHeight="1">
      <c r="A8190" s="431"/>
    </row>
    <row r="8191" spans="1:1" s="432" customFormat="1" ht="12.2" hidden="1" customHeight="1">
      <c r="A8191" s="431"/>
    </row>
    <row r="8192" spans="1:1" s="432" customFormat="1" ht="12.2" hidden="1" customHeight="1">
      <c r="A8192" s="431"/>
    </row>
    <row r="8193" spans="1:1" s="432" customFormat="1" ht="12.2" hidden="1" customHeight="1">
      <c r="A8193" s="431"/>
    </row>
    <row r="8194" spans="1:1" s="432" customFormat="1" ht="12.2" hidden="1" customHeight="1">
      <c r="A8194" s="431"/>
    </row>
    <row r="8195" spans="1:1" s="432" customFormat="1" ht="12.2" hidden="1" customHeight="1">
      <c r="A8195" s="431"/>
    </row>
    <row r="8196" spans="1:1" s="432" customFormat="1" ht="12.2" hidden="1" customHeight="1">
      <c r="A8196" s="431"/>
    </row>
    <row r="8197" spans="1:1" s="432" customFormat="1" ht="12.2" hidden="1" customHeight="1">
      <c r="A8197" s="431"/>
    </row>
    <row r="8198" spans="1:1" s="432" customFormat="1" ht="12.2" hidden="1" customHeight="1">
      <c r="A8198" s="431"/>
    </row>
    <row r="8199" spans="1:1" s="432" customFormat="1" ht="12.2" hidden="1" customHeight="1">
      <c r="A8199" s="431"/>
    </row>
    <row r="8200" spans="1:1" s="432" customFormat="1" ht="12.2" hidden="1" customHeight="1">
      <c r="A8200" s="431"/>
    </row>
    <row r="8201" spans="1:1" s="432" customFormat="1" ht="12.2" hidden="1" customHeight="1">
      <c r="A8201" s="431"/>
    </row>
    <row r="8202" spans="1:1" s="432" customFormat="1" ht="12.2" hidden="1" customHeight="1">
      <c r="A8202" s="431"/>
    </row>
    <row r="8203" spans="1:1" s="432" customFormat="1" ht="12.2" hidden="1" customHeight="1">
      <c r="A8203" s="431"/>
    </row>
    <row r="8204" spans="1:1" s="432" customFormat="1" ht="12.2" hidden="1" customHeight="1">
      <c r="A8204" s="431"/>
    </row>
    <row r="8205" spans="1:1" s="432" customFormat="1" ht="12.2" hidden="1" customHeight="1">
      <c r="A8205" s="431"/>
    </row>
    <row r="8206" spans="1:1" s="432" customFormat="1" ht="12.2" hidden="1" customHeight="1">
      <c r="A8206" s="431"/>
    </row>
    <row r="8207" spans="1:1" s="432" customFormat="1" ht="12.2" hidden="1" customHeight="1">
      <c r="A8207" s="431"/>
    </row>
    <row r="8208" spans="1:1" s="432" customFormat="1" ht="12.2" hidden="1" customHeight="1">
      <c r="A8208" s="431"/>
    </row>
    <row r="8209" spans="1:1" s="432" customFormat="1" ht="12.2" hidden="1" customHeight="1">
      <c r="A8209" s="431"/>
    </row>
    <row r="8210" spans="1:1" s="432" customFormat="1" ht="12.2" hidden="1" customHeight="1">
      <c r="A8210" s="431"/>
    </row>
    <row r="8211" spans="1:1" s="432" customFormat="1" ht="12.2" hidden="1" customHeight="1">
      <c r="A8211" s="431"/>
    </row>
    <row r="8212" spans="1:1" s="432" customFormat="1" ht="12.2" hidden="1" customHeight="1">
      <c r="A8212" s="431"/>
    </row>
    <row r="8213" spans="1:1" s="432" customFormat="1" ht="12.2" hidden="1" customHeight="1">
      <c r="A8213" s="431"/>
    </row>
    <row r="8214" spans="1:1" s="432" customFormat="1" ht="12.2" hidden="1" customHeight="1">
      <c r="A8214" s="431"/>
    </row>
    <row r="8215" spans="1:1" s="432" customFormat="1" ht="12.2" hidden="1" customHeight="1">
      <c r="A8215" s="431"/>
    </row>
    <row r="8216" spans="1:1" s="432" customFormat="1" ht="12.2" hidden="1" customHeight="1">
      <c r="A8216" s="431"/>
    </row>
    <row r="8217" spans="1:1" s="432" customFormat="1" ht="12.2" hidden="1" customHeight="1">
      <c r="A8217" s="431"/>
    </row>
    <row r="8218" spans="1:1" s="432" customFormat="1" ht="12.2" hidden="1" customHeight="1">
      <c r="A8218" s="431"/>
    </row>
    <row r="8219" spans="1:1" s="432" customFormat="1" ht="12.2" hidden="1" customHeight="1">
      <c r="A8219" s="431"/>
    </row>
    <row r="8220" spans="1:1" s="432" customFormat="1" ht="12.2" hidden="1" customHeight="1">
      <c r="A8220" s="431"/>
    </row>
    <row r="8221" spans="1:1" s="432" customFormat="1" ht="12.2" hidden="1" customHeight="1">
      <c r="A8221" s="431"/>
    </row>
    <row r="8222" spans="1:1" s="432" customFormat="1" ht="12.2" hidden="1" customHeight="1">
      <c r="A8222" s="431"/>
    </row>
    <row r="8223" spans="1:1" s="432" customFormat="1" ht="12.2" hidden="1" customHeight="1">
      <c r="A8223" s="431"/>
    </row>
    <row r="8224" spans="1:1" s="432" customFormat="1" ht="12.2" hidden="1" customHeight="1">
      <c r="A8224" s="431"/>
    </row>
    <row r="8225" spans="1:1" s="432" customFormat="1" ht="12.2" hidden="1" customHeight="1">
      <c r="A8225" s="431"/>
    </row>
    <row r="8226" spans="1:1" s="432" customFormat="1" ht="12.2" hidden="1" customHeight="1">
      <c r="A8226" s="431"/>
    </row>
    <row r="8227" spans="1:1" s="432" customFormat="1" ht="12.2" hidden="1" customHeight="1">
      <c r="A8227" s="431"/>
    </row>
    <row r="8228" spans="1:1" s="432" customFormat="1" ht="12.2" hidden="1" customHeight="1">
      <c r="A8228" s="431"/>
    </row>
    <row r="8229" spans="1:1" s="432" customFormat="1" ht="12.2" hidden="1" customHeight="1">
      <c r="A8229" s="431"/>
    </row>
    <row r="8230" spans="1:1" s="432" customFormat="1" ht="12.2" hidden="1" customHeight="1">
      <c r="A8230" s="431"/>
    </row>
    <row r="8231" spans="1:1" s="432" customFormat="1" ht="12.2" hidden="1" customHeight="1">
      <c r="A8231" s="431"/>
    </row>
    <row r="8232" spans="1:1" s="432" customFormat="1" ht="12.2" hidden="1" customHeight="1">
      <c r="A8232" s="431"/>
    </row>
    <row r="8233" spans="1:1" s="432" customFormat="1" ht="12.2" hidden="1" customHeight="1">
      <c r="A8233" s="431"/>
    </row>
    <row r="8234" spans="1:1" s="432" customFormat="1" ht="12.2" hidden="1" customHeight="1">
      <c r="A8234" s="431"/>
    </row>
    <row r="8235" spans="1:1" s="432" customFormat="1" ht="12.2" hidden="1" customHeight="1">
      <c r="A8235" s="431"/>
    </row>
    <row r="8236" spans="1:1" s="432" customFormat="1" ht="12.2" hidden="1" customHeight="1">
      <c r="A8236" s="431"/>
    </row>
    <row r="8237" spans="1:1" s="432" customFormat="1" ht="12.2" hidden="1" customHeight="1">
      <c r="A8237" s="431"/>
    </row>
    <row r="8238" spans="1:1" s="432" customFormat="1" ht="12.2" hidden="1" customHeight="1">
      <c r="A8238" s="431"/>
    </row>
    <row r="8239" spans="1:1" s="432" customFormat="1" ht="12.2" hidden="1" customHeight="1">
      <c r="A8239" s="431"/>
    </row>
    <row r="8240" spans="1:1" s="432" customFormat="1" ht="12.2" hidden="1" customHeight="1">
      <c r="A8240" s="431"/>
    </row>
    <row r="8241" spans="1:1" s="432" customFormat="1" ht="12.2" hidden="1" customHeight="1">
      <c r="A8241" s="431"/>
    </row>
    <row r="8242" spans="1:1" s="432" customFormat="1" ht="12.2" hidden="1" customHeight="1">
      <c r="A8242" s="431"/>
    </row>
    <row r="8243" spans="1:1" s="432" customFormat="1" ht="12.2" hidden="1" customHeight="1">
      <c r="A8243" s="431"/>
    </row>
    <row r="8244" spans="1:1" s="432" customFormat="1" ht="12.2" hidden="1" customHeight="1">
      <c r="A8244" s="431"/>
    </row>
    <row r="8245" spans="1:1" s="432" customFormat="1" ht="12.2" hidden="1" customHeight="1">
      <c r="A8245" s="431"/>
    </row>
    <row r="8246" spans="1:1" s="432" customFormat="1" ht="12.2" hidden="1" customHeight="1">
      <c r="A8246" s="431"/>
    </row>
    <row r="8247" spans="1:1" s="432" customFormat="1" ht="12.2" hidden="1" customHeight="1">
      <c r="A8247" s="431"/>
    </row>
    <row r="8248" spans="1:1" s="432" customFormat="1" ht="12.2" hidden="1" customHeight="1">
      <c r="A8248" s="431"/>
    </row>
    <row r="8249" spans="1:1" s="432" customFormat="1" ht="12.2" hidden="1" customHeight="1">
      <c r="A8249" s="431"/>
    </row>
    <row r="8250" spans="1:1" s="432" customFormat="1" ht="12.2" hidden="1" customHeight="1">
      <c r="A8250" s="431"/>
    </row>
    <row r="8251" spans="1:1" s="432" customFormat="1" ht="12.2" hidden="1" customHeight="1">
      <c r="A8251" s="431"/>
    </row>
    <row r="8252" spans="1:1" s="432" customFormat="1" ht="12.2" hidden="1" customHeight="1">
      <c r="A8252" s="431"/>
    </row>
    <row r="8253" spans="1:1" s="432" customFormat="1" ht="12.2" hidden="1" customHeight="1">
      <c r="A8253" s="431"/>
    </row>
    <row r="8254" spans="1:1" s="432" customFormat="1" ht="12.2" hidden="1" customHeight="1">
      <c r="A8254" s="431"/>
    </row>
    <row r="8255" spans="1:1" s="432" customFormat="1" ht="12.2" hidden="1" customHeight="1">
      <c r="A8255" s="431"/>
    </row>
    <row r="8256" spans="1:1" s="432" customFormat="1" ht="12.2" hidden="1" customHeight="1">
      <c r="A8256" s="431"/>
    </row>
    <row r="8257" spans="1:1" s="432" customFormat="1" ht="12.2" hidden="1" customHeight="1">
      <c r="A8257" s="431"/>
    </row>
    <row r="8258" spans="1:1" s="432" customFormat="1" ht="12.2" hidden="1" customHeight="1">
      <c r="A8258" s="431"/>
    </row>
    <row r="8259" spans="1:1" s="432" customFormat="1" ht="12.2" hidden="1" customHeight="1">
      <c r="A8259" s="431"/>
    </row>
    <row r="8260" spans="1:1" s="432" customFormat="1" ht="12.2" hidden="1" customHeight="1">
      <c r="A8260" s="431"/>
    </row>
    <row r="8261" spans="1:1" s="432" customFormat="1" ht="12.2" hidden="1" customHeight="1">
      <c r="A8261" s="431"/>
    </row>
    <row r="8262" spans="1:1" s="432" customFormat="1" ht="12.2" hidden="1" customHeight="1">
      <c r="A8262" s="431"/>
    </row>
    <row r="8263" spans="1:1" s="432" customFormat="1" ht="12.2" hidden="1" customHeight="1">
      <c r="A8263" s="431"/>
    </row>
    <row r="8264" spans="1:1" s="432" customFormat="1" ht="12.2" hidden="1" customHeight="1">
      <c r="A8264" s="431"/>
    </row>
    <row r="8265" spans="1:1" s="432" customFormat="1" ht="12.2" hidden="1" customHeight="1">
      <c r="A8265" s="431"/>
    </row>
    <row r="8266" spans="1:1" s="432" customFormat="1" ht="12.2" hidden="1" customHeight="1">
      <c r="A8266" s="431"/>
    </row>
    <row r="8267" spans="1:1" s="432" customFormat="1" ht="12.2" hidden="1" customHeight="1">
      <c r="A8267" s="431"/>
    </row>
    <row r="8268" spans="1:1" s="432" customFormat="1" ht="12.2" hidden="1" customHeight="1">
      <c r="A8268" s="431"/>
    </row>
    <row r="8269" spans="1:1" s="432" customFormat="1" ht="12.2" hidden="1" customHeight="1">
      <c r="A8269" s="431"/>
    </row>
    <row r="8270" spans="1:1" s="432" customFormat="1" ht="12.2" hidden="1" customHeight="1">
      <c r="A8270" s="431"/>
    </row>
    <row r="8271" spans="1:1" s="432" customFormat="1" ht="12.2" hidden="1" customHeight="1">
      <c r="A8271" s="431"/>
    </row>
    <row r="8272" spans="1:1" s="432" customFormat="1" ht="12.2" hidden="1" customHeight="1">
      <c r="A8272" s="431"/>
    </row>
    <row r="8273" spans="1:1" s="432" customFormat="1" ht="12.2" hidden="1" customHeight="1">
      <c r="A8273" s="431"/>
    </row>
    <row r="8274" spans="1:1" s="432" customFormat="1" ht="12.2" hidden="1" customHeight="1">
      <c r="A8274" s="431"/>
    </row>
    <row r="8275" spans="1:1" s="432" customFormat="1" ht="12.2" hidden="1" customHeight="1">
      <c r="A8275" s="431"/>
    </row>
    <row r="8276" spans="1:1" s="432" customFormat="1" ht="12.2" hidden="1" customHeight="1">
      <c r="A8276" s="431"/>
    </row>
    <row r="8277" spans="1:1" s="432" customFormat="1" ht="12.2" hidden="1" customHeight="1">
      <c r="A8277" s="431"/>
    </row>
    <row r="8278" spans="1:1" s="432" customFormat="1" ht="12.2" hidden="1" customHeight="1">
      <c r="A8278" s="431"/>
    </row>
    <row r="8279" spans="1:1" s="432" customFormat="1" ht="12.2" hidden="1" customHeight="1">
      <c r="A8279" s="431"/>
    </row>
    <row r="8280" spans="1:1" s="432" customFormat="1" ht="12.2" hidden="1" customHeight="1">
      <c r="A8280" s="431"/>
    </row>
    <row r="8281" spans="1:1" s="432" customFormat="1" ht="12.2" hidden="1" customHeight="1">
      <c r="A8281" s="431"/>
    </row>
    <row r="8282" spans="1:1" s="432" customFormat="1" ht="12.2" hidden="1" customHeight="1">
      <c r="A8282" s="431"/>
    </row>
    <row r="8283" spans="1:1" s="432" customFormat="1" ht="12.2" hidden="1" customHeight="1">
      <c r="A8283" s="431"/>
    </row>
    <row r="8284" spans="1:1" s="432" customFormat="1" ht="12.2" hidden="1" customHeight="1">
      <c r="A8284" s="431"/>
    </row>
    <row r="8285" spans="1:1" s="432" customFormat="1" ht="12.2" hidden="1" customHeight="1">
      <c r="A8285" s="431"/>
    </row>
    <row r="8286" spans="1:1" s="432" customFormat="1" ht="12.2" hidden="1" customHeight="1">
      <c r="A8286" s="431"/>
    </row>
    <row r="8287" spans="1:1" s="432" customFormat="1" ht="12.2" hidden="1" customHeight="1">
      <c r="A8287" s="431"/>
    </row>
    <row r="8288" spans="1:1" s="432" customFormat="1" ht="12.2" hidden="1" customHeight="1">
      <c r="A8288" s="431"/>
    </row>
    <row r="8289" spans="1:1" s="432" customFormat="1" ht="12.2" hidden="1" customHeight="1">
      <c r="A8289" s="431"/>
    </row>
    <row r="8290" spans="1:1" s="432" customFormat="1" ht="12.2" hidden="1" customHeight="1">
      <c r="A8290" s="431"/>
    </row>
    <row r="8291" spans="1:1" s="432" customFormat="1" ht="12.2" hidden="1" customHeight="1">
      <c r="A8291" s="431"/>
    </row>
    <row r="8292" spans="1:1" s="432" customFormat="1" ht="12.2" hidden="1" customHeight="1">
      <c r="A8292" s="431"/>
    </row>
    <row r="8293" spans="1:1" s="432" customFormat="1" ht="12.2" hidden="1" customHeight="1">
      <c r="A8293" s="431"/>
    </row>
    <row r="8294" spans="1:1" s="432" customFormat="1" ht="12.2" hidden="1" customHeight="1">
      <c r="A8294" s="431"/>
    </row>
    <row r="8295" spans="1:1" s="432" customFormat="1" ht="12.2" hidden="1" customHeight="1">
      <c r="A8295" s="431"/>
    </row>
    <row r="8296" spans="1:1" s="432" customFormat="1" ht="12.2" hidden="1" customHeight="1">
      <c r="A8296" s="431"/>
    </row>
    <row r="8297" spans="1:1" s="432" customFormat="1" ht="12.2" hidden="1" customHeight="1">
      <c r="A8297" s="431"/>
    </row>
    <row r="8298" spans="1:1" s="432" customFormat="1" ht="12.2" hidden="1" customHeight="1">
      <c r="A8298" s="431"/>
    </row>
    <row r="8299" spans="1:1" s="432" customFormat="1" ht="12.2" hidden="1" customHeight="1">
      <c r="A8299" s="431"/>
    </row>
    <row r="8300" spans="1:1" s="432" customFormat="1" ht="12.2" hidden="1" customHeight="1">
      <c r="A8300" s="431"/>
    </row>
    <row r="8301" spans="1:1" s="432" customFormat="1" ht="12.2" hidden="1" customHeight="1">
      <c r="A8301" s="431"/>
    </row>
    <row r="8302" spans="1:1" s="432" customFormat="1" ht="12.2" hidden="1" customHeight="1">
      <c r="A8302" s="431"/>
    </row>
    <row r="8303" spans="1:1" s="432" customFormat="1" ht="12.2" hidden="1" customHeight="1">
      <c r="A8303" s="431"/>
    </row>
    <row r="8304" spans="1:1" s="432" customFormat="1" ht="12.2" hidden="1" customHeight="1">
      <c r="A8304" s="431"/>
    </row>
    <row r="8305" spans="1:1" s="432" customFormat="1" ht="12.2" hidden="1" customHeight="1">
      <c r="A8305" s="431"/>
    </row>
    <row r="8306" spans="1:1" s="432" customFormat="1" ht="12.2" hidden="1" customHeight="1">
      <c r="A8306" s="431"/>
    </row>
    <row r="8307" spans="1:1" s="432" customFormat="1" ht="12.2" hidden="1" customHeight="1">
      <c r="A8307" s="431"/>
    </row>
    <row r="8308" spans="1:1" s="432" customFormat="1" ht="12.2" hidden="1" customHeight="1">
      <c r="A8308" s="431"/>
    </row>
    <row r="8309" spans="1:1" s="432" customFormat="1" ht="12.2" hidden="1" customHeight="1">
      <c r="A8309" s="431"/>
    </row>
    <row r="8310" spans="1:1" s="432" customFormat="1" ht="12.2" hidden="1" customHeight="1">
      <c r="A8310" s="431"/>
    </row>
    <row r="8311" spans="1:1" s="432" customFormat="1" ht="12.2" hidden="1" customHeight="1">
      <c r="A8311" s="431"/>
    </row>
    <row r="8312" spans="1:1" s="432" customFormat="1" ht="12.2" hidden="1" customHeight="1">
      <c r="A8312" s="431"/>
    </row>
    <row r="8313" spans="1:1" s="432" customFormat="1" ht="12.2" hidden="1" customHeight="1">
      <c r="A8313" s="431"/>
    </row>
    <row r="8314" spans="1:1" s="432" customFormat="1" ht="12.2" hidden="1" customHeight="1">
      <c r="A8314" s="431"/>
    </row>
    <row r="8315" spans="1:1" s="432" customFormat="1" ht="12.2" hidden="1" customHeight="1">
      <c r="A8315" s="431"/>
    </row>
    <row r="8316" spans="1:1" s="432" customFormat="1" ht="12.2" hidden="1" customHeight="1">
      <c r="A8316" s="431"/>
    </row>
    <row r="8317" spans="1:1" s="432" customFormat="1" ht="12.2" hidden="1" customHeight="1">
      <c r="A8317" s="431"/>
    </row>
    <row r="8318" spans="1:1" s="432" customFormat="1" ht="12.2" hidden="1" customHeight="1">
      <c r="A8318" s="431"/>
    </row>
    <row r="8319" spans="1:1" s="432" customFormat="1" ht="12.2" hidden="1" customHeight="1">
      <c r="A8319" s="431"/>
    </row>
    <row r="8320" spans="1:1" s="432" customFormat="1" ht="12.2" hidden="1" customHeight="1">
      <c r="A8320" s="431"/>
    </row>
    <row r="8321" spans="1:1" s="432" customFormat="1" ht="12.2" hidden="1" customHeight="1">
      <c r="A8321" s="431"/>
    </row>
    <row r="8322" spans="1:1" s="432" customFormat="1" ht="12.2" hidden="1" customHeight="1">
      <c r="A8322" s="431"/>
    </row>
    <row r="8323" spans="1:1" s="432" customFormat="1" ht="12.2" hidden="1" customHeight="1">
      <c r="A8323" s="431"/>
    </row>
    <row r="8324" spans="1:1" s="432" customFormat="1" ht="12.2" hidden="1" customHeight="1">
      <c r="A8324" s="431"/>
    </row>
    <row r="8325" spans="1:1" s="432" customFormat="1" ht="12.2" hidden="1" customHeight="1">
      <c r="A8325" s="431"/>
    </row>
    <row r="8326" spans="1:1" s="432" customFormat="1" ht="12.2" hidden="1" customHeight="1">
      <c r="A8326" s="431"/>
    </row>
    <row r="8327" spans="1:1" s="432" customFormat="1" ht="12.2" hidden="1" customHeight="1">
      <c r="A8327" s="431"/>
    </row>
    <row r="8328" spans="1:1" s="432" customFormat="1" ht="12.2" hidden="1" customHeight="1">
      <c r="A8328" s="431"/>
    </row>
    <row r="8329" spans="1:1" s="432" customFormat="1" ht="12.2" hidden="1" customHeight="1">
      <c r="A8329" s="431"/>
    </row>
    <row r="8330" spans="1:1" s="432" customFormat="1" ht="12.2" hidden="1" customHeight="1">
      <c r="A8330" s="431"/>
    </row>
    <row r="8331" spans="1:1" s="432" customFormat="1" ht="12.2" hidden="1" customHeight="1">
      <c r="A8331" s="431"/>
    </row>
    <row r="8332" spans="1:1" s="432" customFormat="1" ht="12.2" hidden="1" customHeight="1">
      <c r="A8332" s="431"/>
    </row>
    <row r="8333" spans="1:1" s="432" customFormat="1" ht="12.2" hidden="1" customHeight="1">
      <c r="A8333" s="431"/>
    </row>
    <row r="8334" spans="1:1" s="432" customFormat="1" ht="12.2" hidden="1" customHeight="1">
      <c r="A8334" s="431"/>
    </row>
    <row r="8335" spans="1:1" s="432" customFormat="1" ht="12.2" hidden="1" customHeight="1">
      <c r="A8335" s="431"/>
    </row>
    <row r="8336" spans="1:1" s="432" customFormat="1" ht="12.2" hidden="1" customHeight="1">
      <c r="A8336" s="431"/>
    </row>
    <row r="8337" spans="1:1" s="432" customFormat="1" ht="12.2" hidden="1" customHeight="1">
      <c r="A8337" s="431"/>
    </row>
    <row r="8338" spans="1:1" s="432" customFormat="1" ht="12.2" hidden="1" customHeight="1">
      <c r="A8338" s="431"/>
    </row>
    <row r="8339" spans="1:1" s="432" customFormat="1" ht="12.2" hidden="1" customHeight="1">
      <c r="A8339" s="431"/>
    </row>
    <row r="8340" spans="1:1" s="432" customFormat="1" ht="12.2" hidden="1" customHeight="1">
      <c r="A8340" s="431"/>
    </row>
    <row r="8341" spans="1:1" s="432" customFormat="1" ht="12.2" hidden="1" customHeight="1">
      <c r="A8341" s="431"/>
    </row>
    <row r="8342" spans="1:1" s="432" customFormat="1" ht="12.2" hidden="1" customHeight="1">
      <c r="A8342" s="431"/>
    </row>
    <row r="8343" spans="1:1" s="432" customFormat="1" ht="12.2" hidden="1" customHeight="1">
      <c r="A8343" s="431"/>
    </row>
    <row r="8344" spans="1:1" s="432" customFormat="1" ht="12.2" hidden="1" customHeight="1">
      <c r="A8344" s="431"/>
    </row>
    <row r="8345" spans="1:1" s="432" customFormat="1" ht="12.2" hidden="1" customHeight="1">
      <c r="A8345" s="431"/>
    </row>
    <row r="8346" spans="1:1" s="432" customFormat="1" ht="12.2" hidden="1" customHeight="1">
      <c r="A8346" s="431"/>
    </row>
    <row r="8347" spans="1:1" s="432" customFormat="1" ht="12.2" hidden="1" customHeight="1">
      <c r="A8347" s="431"/>
    </row>
    <row r="8348" spans="1:1" s="432" customFormat="1" ht="12.2" hidden="1" customHeight="1">
      <c r="A8348" s="431"/>
    </row>
    <row r="8349" spans="1:1" s="432" customFormat="1" ht="12.2" hidden="1" customHeight="1">
      <c r="A8349" s="431"/>
    </row>
    <row r="8350" spans="1:1" s="432" customFormat="1" ht="12.2" hidden="1" customHeight="1">
      <c r="A8350" s="431"/>
    </row>
    <row r="8351" spans="1:1" s="432" customFormat="1" ht="12.2" hidden="1" customHeight="1">
      <c r="A8351" s="431"/>
    </row>
    <row r="8352" spans="1:1" s="432" customFormat="1" ht="12.2" hidden="1" customHeight="1">
      <c r="A8352" s="431"/>
    </row>
    <row r="8353" spans="1:1" s="432" customFormat="1" ht="12.2" hidden="1" customHeight="1">
      <c r="A8353" s="431"/>
    </row>
    <row r="8354" spans="1:1" s="432" customFormat="1" ht="12.2" hidden="1" customHeight="1">
      <c r="A8354" s="431"/>
    </row>
    <row r="8355" spans="1:1" s="432" customFormat="1" ht="12.2" hidden="1" customHeight="1">
      <c r="A8355" s="431"/>
    </row>
    <row r="8356" spans="1:1" s="432" customFormat="1" ht="12.2" hidden="1" customHeight="1">
      <c r="A8356" s="431"/>
    </row>
    <row r="8357" spans="1:1" s="432" customFormat="1" ht="12.2" hidden="1" customHeight="1">
      <c r="A8357" s="431"/>
    </row>
    <row r="8358" spans="1:1" s="432" customFormat="1" ht="12.2" hidden="1" customHeight="1">
      <c r="A8358" s="431"/>
    </row>
    <row r="8359" spans="1:1" s="432" customFormat="1" ht="12.2" hidden="1" customHeight="1">
      <c r="A8359" s="431"/>
    </row>
    <row r="8360" spans="1:1" s="432" customFormat="1" ht="12.2" hidden="1" customHeight="1">
      <c r="A8360" s="431"/>
    </row>
    <row r="8361" spans="1:1" s="432" customFormat="1" ht="12.2" hidden="1" customHeight="1">
      <c r="A8361" s="431"/>
    </row>
    <row r="8362" spans="1:1" s="432" customFormat="1" ht="12.2" hidden="1" customHeight="1">
      <c r="A8362" s="431"/>
    </row>
    <row r="8363" spans="1:1" s="432" customFormat="1" ht="12.2" hidden="1" customHeight="1">
      <c r="A8363" s="431"/>
    </row>
    <row r="8364" spans="1:1" s="432" customFormat="1" ht="12.2" hidden="1" customHeight="1">
      <c r="A8364" s="431"/>
    </row>
    <row r="8365" spans="1:1" s="432" customFormat="1" ht="12.2" hidden="1" customHeight="1">
      <c r="A8365" s="431"/>
    </row>
    <row r="8366" spans="1:1" s="432" customFormat="1" ht="12.2" hidden="1" customHeight="1">
      <c r="A8366" s="431"/>
    </row>
    <row r="8367" spans="1:1" s="432" customFormat="1" ht="12.2" hidden="1" customHeight="1">
      <c r="A8367" s="431"/>
    </row>
    <row r="8368" spans="1:1" s="432" customFormat="1" ht="12.2" hidden="1" customHeight="1">
      <c r="A8368" s="431"/>
    </row>
    <row r="8369" spans="1:1" s="432" customFormat="1" ht="12.2" hidden="1" customHeight="1">
      <c r="A8369" s="431"/>
    </row>
    <row r="8370" spans="1:1" s="432" customFormat="1" ht="12.2" hidden="1" customHeight="1">
      <c r="A8370" s="431"/>
    </row>
    <row r="8371" spans="1:1" s="432" customFormat="1" ht="12.2" hidden="1" customHeight="1">
      <c r="A8371" s="431"/>
    </row>
    <row r="8372" spans="1:1" s="432" customFormat="1" ht="12.2" hidden="1" customHeight="1">
      <c r="A8372" s="431"/>
    </row>
    <row r="8373" spans="1:1" s="432" customFormat="1" ht="12.2" hidden="1" customHeight="1">
      <c r="A8373" s="431"/>
    </row>
    <row r="8374" spans="1:1" s="432" customFormat="1" ht="12.2" hidden="1" customHeight="1">
      <c r="A8374" s="431"/>
    </row>
    <row r="8375" spans="1:1" s="432" customFormat="1" ht="12.2" hidden="1" customHeight="1">
      <c r="A8375" s="431"/>
    </row>
    <row r="8376" spans="1:1" s="432" customFormat="1" ht="12.2" hidden="1" customHeight="1">
      <c r="A8376" s="431"/>
    </row>
    <row r="8377" spans="1:1" s="432" customFormat="1" ht="12.2" hidden="1" customHeight="1">
      <c r="A8377" s="431"/>
    </row>
    <row r="8378" spans="1:1" s="432" customFormat="1" ht="12.2" hidden="1" customHeight="1">
      <c r="A8378" s="431"/>
    </row>
    <row r="8379" spans="1:1" s="432" customFormat="1" ht="12.2" hidden="1" customHeight="1">
      <c r="A8379" s="431"/>
    </row>
    <row r="8380" spans="1:1" s="432" customFormat="1" ht="12.2" hidden="1" customHeight="1">
      <c r="A8380" s="431"/>
    </row>
    <row r="8381" spans="1:1" s="432" customFormat="1" ht="12.2" hidden="1" customHeight="1">
      <c r="A8381" s="431"/>
    </row>
    <row r="8382" spans="1:1" s="432" customFormat="1" ht="12.2" hidden="1" customHeight="1">
      <c r="A8382" s="431"/>
    </row>
    <row r="8383" spans="1:1" s="432" customFormat="1" ht="12.2" hidden="1" customHeight="1">
      <c r="A8383" s="431"/>
    </row>
    <row r="8384" spans="1:1" s="432" customFormat="1" ht="12.2" hidden="1" customHeight="1">
      <c r="A8384" s="431"/>
    </row>
    <row r="8385" spans="1:1" s="432" customFormat="1" ht="12.2" hidden="1" customHeight="1">
      <c r="A8385" s="431"/>
    </row>
    <row r="8386" spans="1:1" s="432" customFormat="1" ht="12.2" hidden="1" customHeight="1">
      <c r="A8386" s="431"/>
    </row>
    <row r="8387" spans="1:1" s="432" customFormat="1" ht="12.2" hidden="1" customHeight="1">
      <c r="A8387" s="431"/>
    </row>
    <row r="8388" spans="1:1" s="432" customFormat="1" ht="12.2" hidden="1" customHeight="1">
      <c r="A8388" s="431"/>
    </row>
    <row r="8389" spans="1:1" s="432" customFormat="1" ht="12.2" hidden="1" customHeight="1">
      <c r="A8389" s="431"/>
    </row>
    <row r="8390" spans="1:1" s="432" customFormat="1" ht="12.2" hidden="1" customHeight="1">
      <c r="A8390" s="431"/>
    </row>
    <row r="8391" spans="1:1" s="432" customFormat="1" ht="12.2" hidden="1" customHeight="1">
      <c r="A8391" s="431"/>
    </row>
    <row r="8392" spans="1:1" s="432" customFormat="1" ht="12.2" hidden="1" customHeight="1">
      <c r="A8392" s="431"/>
    </row>
    <row r="8393" spans="1:1" s="432" customFormat="1" ht="12.2" hidden="1" customHeight="1">
      <c r="A8393" s="431"/>
    </row>
    <row r="8394" spans="1:1" s="432" customFormat="1" ht="12.2" hidden="1" customHeight="1">
      <c r="A8394" s="431"/>
    </row>
    <row r="8395" spans="1:1" s="432" customFormat="1" ht="12.2" hidden="1" customHeight="1">
      <c r="A8395" s="431"/>
    </row>
    <row r="8396" spans="1:1" s="432" customFormat="1" ht="12.2" hidden="1" customHeight="1">
      <c r="A8396" s="431"/>
    </row>
    <row r="8397" spans="1:1" s="432" customFormat="1" ht="12.2" hidden="1" customHeight="1">
      <c r="A8397" s="431"/>
    </row>
    <row r="8398" spans="1:1" s="432" customFormat="1" ht="12.2" hidden="1" customHeight="1">
      <c r="A8398" s="431"/>
    </row>
    <row r="8399" spans="1:1" s="432" customFormat="1" ht="12.2" hidden="1" customHeight="1">
      <c r="A8399" s="431"/>
    </row>
    <row r="8400" spans="1:1" s="432" customFormat="1" ht="12.2" hidden="1" customHeight="1">
      <c r="A8400" s="431"/>
    </row>
    <row r="8401" spans="1:1" s="432" customFormat="1" ht="12.2" hidden="1" customHeight="1">
      <c r="A8401" s="431"/>
    </row>
    <row r="8402" spans="1:1" s="432" customFormat="1" ht="12.2" hidden="1" customHeight="1">
      <c r="A8402" s="431"/>
    </row>
    <row r="8403" spans="1:1" s="432" customFormat="1" ht="12.2" hidden="1" customHeight="1">
      <c r="A8403" s="431"/>
    </row>
    <row r="8404" spans="1:1" s="432" customFormat="1" ht="12.2" hidden="1" customHeight="1">
      <c r="A8404" s="431"/>
    </row>
    <row r="8405" spans="1:1" s="432" customFormat="1" ht="12.2" hidden="1" customHeight="1">
      <c r="A8405" s="431"/>
    </row>
    <row r="8406" spans="1:1" s="432" customFormat="1" ht="12.2" hidden="1" customHeight="1">
      <c r="A8406" s="431"/>
    </row>
    <row r="8407" spans="1:1" s="432" customFormat="1" ht="12.2" hidden="1" customHeight="1">
      <c r="A8407" s="431"/>
    </row>
    <row r="8408" spans="1:1" s="432" customFormat="1" ht="12.2" hidden="1" customHeight="1">
      <c r="A8408" s="431"/>
    </row>
    <row r="8409" spans="1:1" s="432" customFormat="1" ht="12.2" hidden="1" customHeight="1">
      <c r="A8409" s="431"/>
    </row>
    <row r="8410" spans="1:1" s="432" customFormat="1" ht="12.2" hidden="1" customHeight="1">
      <c r="A8410" s="431"/>
    </row>
    <row r="8411" spans="1:1" s="432" customFormat="1" ht="12.2" hidden="1" customHeight="1">
      <c r="A8411" s="431"/>
    </row>
    <row r="8412" spans="1:1" s="432" customFormat="1" ht="12.2" hidden="1" customHeight="1">
      <c r="A8412" s="431"/>
    </row>
    <row r="8413" spans="1:1" s="432" customFormat="1" ht="12.2" hidden="1" customHeight="1">
      <c r="A8413" s="431"/>
    </row>
    <row r="8414" spans="1:1" s="432" customFormat="1" ht="12.2" hidden="1" customHeight="1">
      <c r="A8414" s="431"/>
    </row>
    <row r="8415" spans="1:1" s="432" customFormat="1" ht="12.2" hidden="1" customHeight="1">
      <c r="A8415" s="431"/>
    </row>
    <row r="8416" spans="1:1" s="432" customFormat="1" ht="12.2" hidden="1" customHeight="1">
      <c r="A8416" s="431"/>
    </row>
    <row r="8417" spans="1:1" s="432" customFormat="1" ht="12.2" hidden="1" customHeight="1">
      <c r="A8417" s="431"/>
    </row>
    <row r="8418" spans="1:1" s="432" customFormat="1" ht="12.2" hidden="1" customHeight="1">
      <c r="A8418" s="431"/>
    </row>
    <row r="8419" spans="1:1" s="432" customFormat="1" ht="12.2" hidden="1" customHeight="1">
      <c r="A8419" s="431"/>
    </row>
    <row r="8420" spans="1:1" s="432" customFormat="1" ht="12.2" hidden="1" customHeight="1">
      <c r="A8420" s="431"/>
    </row>
    <row r="8421" spans="1:1" s="432" customFormat="1" ht="12.2" hidden="1" customHeight="1">
      <c r="A8421" s="431"/>
    </row>
    <row r="8422" spans="1:1" s="432" customFormat="1" ht="12.2" hidden="1" customHeight="1">
      <c r="A8422" s="431"/>
    </row>
    <row r="8423" spans="1:1" s="432" customFormat="1" ht="12.2" hidden="1" customHeight="1">
      <c r="A8423" s="431"/>
    </row>
    <row r="8424" spans="1:1" s="432" customFormat="1" ht="12.2" hidden="1" customHeight="1">
      <c r="A8424" s="431"/>
    </row>
    <row r="8425" spans="1:1" s="432" customFormat="1" ht="12.2" hidden="1" customHeight="1">
      <c r="A8425" s="431"/>
    </row>
    <row r="8426" spans="1:1" s="432" customFormat="1" ht="12.2" hidden="1" customHeight="1">
      <c r="A8426" s="431"/>
    </row>
    <row r="8427" spans="1:1" s="432" customFormat="1" ht="12.2" hidden="1" customHeight="1">
      <c r="A8427" s="431"/>
    </row>
    <row r="8428" spans="1:1" s="432" customFormat="1" ht="12.2" hidden="1" customHeight="1">
      <c r="A8428" s="431"/>
    </row>
    <row r="8429" spans="1:1" s="432" customFormat="1" ht="12.2" hidden="1" customHeight="1">
      <c r="A8429" s="431"/>
    </row>
    <row r="8430" spans="1:1" s="432" customFormat="1" ht="12.2" hidden="1" customHeight="1">
      <c r="A8430" s="431"/>
    </row>
    <row r="8431" spans="1:1" s="432" customFormat="1" ht="12.2" hidden="1" customHeight="1">
      <c r="A8431" s="431"/>
    </row>
    <row r="8432" spans="1:1" s="432" customFormat="1" ht="12.2" hidden="1" customHeight="1">
      <c r="A8432" s="431"/>
    </row>
    <row r="8433" spans="1:1" s="432" customFormat="1" ht="12.2" hidden="1" customHeight="1">
      <c r="A8433" s="431"/>
    </row>
    <row r="8434" spans="1:1" s="432" customFormat="1" ht="12.2" hidden="1" customHeight="1">
      <c r="A8434" s="431"/>
    </row>
    <row r="8435" spans="1:1" s="432" customFormat="1" ht="12.2" hidden="1" customHeight="1">
      <c r="A8435" s="431"/>
    </row>
    <row r="8436" spans="1:1" s="432" customFormat="1" ht="12.2" hidden="1" customHeight="1">
      <c r="A8436" s="431"/>
    </row>
    <row r="8437" spans="1:1" s="432" customFormat="1" ht="12.2" hidden="1" customHeight="1">
      <c r="A8437" s="431"/>
    </row>
    <row r="8438" spans="1:1" s="432" customFormat="1" ht="12.2" hidden="1" customHeight="1">
      <c r="A8438" s="431"/>
    </row>
    <row r="8439" spans="1:1" s="432" customFormat="1" ht="12.2" hidden="1" customHeight="1">
      <c r="A8439" s="431"/>
    </row>
    <row r="8440" spans="1:1" s="432" customFormat="1" ht="12.2" hidden="1" customHeight="1">
      <c r="A8440" s="431"/>
    </row>
    <row r="8441" spans="1:1" s="432" customFormat="1" ht="12.2" hidden="1" customHeight="1">
      <c r="A8441" s="431"/>
    </row>
    <row r="8442" spans="1:1" s="432" customFormat="1" ht="12.2" hidden="1" customHeight="1">
      <c r="A8442" s="431"/>
    </row>
    <row r="8443" spans="1:1" s="432" customFormat="1" ht="12.2" hidden="1" customHeight="1">
      <c r="A8443" s="431"/>
    </row>
    <row r="8444" spans="1:1" s="432" customFormat="1" ht="12.2" hidden="1" customHeight="1">
      <c r="A8444" s="431"/>
    </row>
    <row r="8445" spans="1:1" s="432" customFormat="1" ht="12.2" hidden="1" customHeight="1">
      <c r="A8445" s="431"/>
    </row>
    <row r="8446" spans="1:1" s="432" customFormat="1" ht="12.2" hidden="1" customHeight="1">
      <c r="A8446" s="431"/>
    </row>
    <row r="8447" spans="1:1" s="432" customFormat="1" ht="12.2" hidden="1" customHeight="1">
      <c r="A8447" s="431"/>
    </row>
    <row r="8448" spans="1:1" s="432" customFormat="1" ht="12.2" hidden="1" customHeight="1">
      <c r="A8448" s="431"/>
    </row>
    <row r="8449" spans="1:1" s="432" customFormat="1" ht="12.2" hidden="1" customHeight="1">
      <c r="A8449" s="431"/>
    </row>
    <row r="8450" spans="1:1" s="432" customFormat="1" ht="12.2" hidden="1" customHeight="1">
      <c r="A8450" s="431"/>
    </row>
    <row r="8451" spans="1:1" s="432" customFormat="1" ht="12.2" hidden="1" customHeight="1">
      <c r="A8451" s="431"/>
    </row>
    <row r="8452" spans="1:1" s="432" customFormat="1" ht="12.2" hidden="1" customHeight="1">
      <c r="A8452" s="431"/>
    </row>
    <row r="8453" spans="1:1" s="432" customFormat="1" ht="12.2" hidden="1" customHeight="1">
      <c r="A8453" s="431"/>
    </row>
    <row r="8454" spans="1:1" s="432" customFormat="1" ht="12.2" hidden="1" customHeight="1">
      <c r="A8454" s="431"/>
    </row>
    <row r="8455" spans="1:1" s="432" customFormat="1" ht="12.2" hidden="1" customHeight="1">
      <c r="A8455" s="431"/>
    </row>
    <row r="8456" spans="1:1" s="432" customFormat="1" ht="12.2" hidden="1" customHeight="1">
      <c r="A8456" s="431"/>
    </row>
    <row r="8457" spans="1:1" s="432" customFormat="1" ht="12.2" hidden="1" customHeight="1">
      <c r="A8457" s="431"/>
    </row>
    <row r="8458" spans="1:1" s="432" customFormat="1" ht="12.2" hidden="1" customHeight="1">
      <c r="A8458" s="431"/>
    </row>
    <row r="8459" spans="1:1" s="432" customFormat="1" ht="12.2" hidden="1" customHeight="1">
      <c r="A8459" s="431"/>
    </row>
    <row r="8460" spans="1:1" s="432" customFormat="1" ht="12.2" hidden="1" customHeight="1">
      <c r="A8460" s="431"/>
    </row>
    <row r="8461" spans="1:1" s="432" customFormat="1" ht="12.2" hidden="1" customHeight="1">
      <c r="A8461" s="431"/>
    </row>
    <row r="8462" spans="1:1" s="432" customFormat="1" ht="12.2" hidden="1" customHeight="1">
      <c r="A8462" s="431"/>
    </row>
    <row r="8463" spans="1:1" s="432" customFormat="1" ht="12.2" hidden="1" customHeight="1">
      <c r="A8463" s="431"/>
    </row>
    <row r="8464" spans="1:1" s="432" customFormat="1" ht="12.2" hidden="1" customHeight="1">
      <c r="A8464" s="431"/>
    </row>
    <row r="8465" spans="1:1" s="432" customFormat="1" ht="12.2" hidden="1" customHeight="1">
      <c r="A8465" s="431"/>
    </row>
    <row r="8466" spans="1:1" s="432" customFormat="1" ht="12.2" hidden="1" customHeight="1">
      <c r="A8466" s="431"/>
    </row>
    <row r="8467" spans="1:1" s="432" customFormat="1" ht="12.2" hidden="1" customHeight="1">
      <c r="A8467" s="431"/>
    </row>
    <row r="8468" spans="1:1" s="432" customFormat="1" ht="12.2" hidden="1" customHeight="1">
      <c r="A8468" s="431"/>
    </row>
    <row r="8469" spans="1:1" s="432" customFormat="1" ht="12.2" hidden="1" customHeight="1">
      <c r="A8469" s="431"/>
    </row>
    <row r="8470" spans="1:1" s="432" customFormat="1" ht="12.2" hidden="1" customHeight="1">
      <c r="A8470" s="431"/>
    </row>
    <row r="8471" spans="1:1" s="432" customFormat="1" ht="12.2" hidden="1" customHeight="1">
      <c r="A8471" s="431"/>
    </row>
    <row r="8472" spans="1:1" s="432" customFormat="1" ht="12.2" hidden="1" customHeight="1">
      <c r="A8472" s="431"/>
    </row>
    <row r="8473" spans="1:1" s="432" customFormat="1" ht="12.2" hidden="1" customHeight="1">
      <c r="A8473" s="431"/>
    </row>
    <row r="8474" spans="1:1" s="432" customFormat="1" ht="12.2" hidden="1" customHeight="1">
      <c r="A8474" s="431"/>
    </row>
    <row r="8475" spans="1:1" s="432" customFormat="1" ht="12.2" hidden="1" customHeight="1">
      <c r="A8475" s="431"/>
    </row>
    <row r="8476" spans="1:1" s="432" customFormat="1" ht="12.2" hidden="1" customHeight="1">
      <c r="A8476" s="431"/>
    </row>
    <row r="8477" spans="1:1" s="432" customFormat="1" ht="12.2" hidden="1" customHeight="1">
      <c r="A8477" s="431"/>
    </row>
    <row r="8478" spans="1:1" s="432" customFormat="1" ht="12.2" hidden="1" customHeight="1">
      <c r="A8478" s="431"/>
    </row>
    <row r="8479" spans="1:1" s="432" customFormat="1" ht="12.2" hidden="1" customHeight="1">
      <c r="A8479" s="431"/>
    </row>
    <row r="8480" spans="1:1" s="432" customFormat="1" ht="12.2" hidden="1" customHeight="1">
      <c r="A8480" s="431"/>
    </row>
    <row r="8481" spans="1:1" s="432" customFormat="1" ht="12.2" hidden="1" customHeight="1">
      <c r="A8481" s="431"/>
    </row>
    <row r="8482" spans="1:1" s="432" customFormat="1" ht="12.2" hidden="1" customHeight="1">
      <c r="A8482" s="431"/>
    </row>
    <row r="8483" spans="1:1" s="432" customFormat="1" ht="12.2" hidden="1" customHeight="1">
      <c r="A8483" s="431"/>
    </row>
    <row r="8484" spans="1:1" s="432" customFormat="1" ht="12.2" hidden="1" customHeight="1">
      <c r="A8484" s="431"/>
    </row>
    <row r="8485" spans="1:1" s="432" customFormat="1" ht="12.2" hidden="1" customHeight="1">
      <c r="A8485" s="431"/>
    </row>
    <row r="8486" spans="1:1" s="432" customFormat="1" ht="12.2" hidden="1" customHeight="1">
      <c r="A8486" s="431"/>
    </row>
    <row r="8487" spans="1:1" s="432" customFormat="1" ht="12.2" hidden="1" customHeight="1">
      <c r="A8487" s="431"/>
    </row>
    <row r="8488" spans="1:1" s="432" customFormat="1" ht="12.2" hidden="1" customHeight="1">
      <c r="A8488" s="431"/>
    </row>
    <row r="8489" spans="1:1" s="432" customFormat="1" ht="12.2" hidden="1" customHeight="1">
      <c r="A8489" s="431"/>
    </row>
    <row r="8490" spans="1:1" s="432" customFormat="1" ht="12.2" hidden="1" customHeight="1">
      <c r="A8490" s="431"/>
    </row>
    <row r="8491" spans="1:1" s="432" customFormat="1" ht="12.2" hidden="1" customHeight="1">
      <c r="A8491" s="431"/>
    </row>
    <row r="8492" spans="1:1" s="432" customFormat="1" ht="12.2" hidden="1" customHeight="1">
      <c r="A8492" s="431"/>
    </row>
    <row r="8493" spans="1:1" s="432" customFormat="1" ht="12.2" hidden="1" customHeight="1">
      <c r="A8493" s="431"/>
    </row>
    <row r="8494" spans="1:1" s="432" customFormat="1" ht="12.2" hidden="1" customHeight="1">
      <c r="A8494" s="431"/>
    </row>
    <row r="8495" spans="1:1" s="432" customFormat="1" ht="12.2" hidden="1" customHeight="1">
      <c r="A8495" s="431"/>
    </row>
    <row r="8496" spans="1:1" s="432" customFormat="1" ht="12.2" hidden="1" customHeight="1">
      <c r="A8496" s="431"/>
    </row>
    <row r="8497" spans="1:1" s="432" customFormat="1" ht="12.2" hidden="1" customHeight="1">
      <c r="A8497" s="431"/>
    </row>
    <row r="8498" spans="1:1" s="432" customFormat="1" ht="12.2" hidden="1" customHeight="1">
      <c r="A8498" s="431"/>
    </row>
    <row r="8499" spans="1:1" s="432" customFormat="1" ht="12.2" hidden="1" customHeight="1">
      <c r="A8499" s="431"/>
    </row>
    <row r="8500" spans="1:1" s="432" customFormat="1" ht="12.2" hidden="1" customHeight="1">
      <c r="A8500" s="431"/>
    </row>
    <row r="8501" spans="1:1" s="432" customFormat="1" ht="12.2" hidden="1" customHeight="1">
      <c r="A8501" s="431"/>
    </row>
    <row r="8502" spans="1:1" s="432" customFormat="1" ht="12.2" hidden="1" customHeight="1">
      <c r="A8502" s="431"/>
    </row>
    <row r="8503" spans="1:1" s="432" customFormat="1" ht="12.2" hidden="1" customHeight="1">
      <c r="A8503" s="431"/>
    </row>
    <row r="8504" spans="1:1" s="432" customFormat="1" ht="12.2" hidden="1" customHeight="1">
      <c r="A8504" s="431"/>
    </row>
    <row r="8505" spans="1:1" s="432" customFormat="1" ht="12.2" hidden="1" customHeight="1">
      <c r="A8505" s="431"/>
    </row>
    <row r="8506" spans="1:1" s="432" customFormat="1" ht="12.2" hidden="1" customHeight="1">
      <c r="A8506" s="431"/>
    </row>
    <row r="8507" spans="1:1" s="432" customFormat="1" ht="12.2" hidden="1" customHeight="1">
      <c r="A8507" s="431"/>
    </row>
    <row r="8508" spans="1:1" s="432" customFormat="1" ht="12.2" hidden="1" customHeight="1">
      <c r="A8508" s="431"/>
    </row>
    <row r="8509" spans="1:1" s="432" customFormat="1" ht="12.2" hidden="1" customHeight="1">
      <c r="A8509" s="431"/>
    </row>
    <row r="8510" spans="1:1" s="432" customFormat="1" ht="12.2" hidden="1" customHeight="1">
      <c r="A8510" s="431"/>
    </row>
    <row r="8511" spans="1:1" s="432" customFormat="1" ht="12.2" hidden="1" customHeight="1">
      <c r="A8511" s="431"/>
    </row>
    <row r="8512" spans="1:1" s="432" customFormat="1" ht="12.2" hidden="1" customHeight="1">
      <c r="A8512" s="431"/>
    </row>
    <row r="8513" spans="1:1" s="432" customFormat="1" ht="12.2" hidden="1" customHeight="1">
      <c r="A8513" s="431"/>
    </row>
    <row r="8514" spans="1:1" s="432" customFormat="1" ht="12.2" hidden="1" customHeight="1">
      <c r="A8514" s="431"/>
    </row>
    <row r="8515" spans="1:1" s="432" customFormat="1" ht="12.2" hidden="1" customHeight="1">
      <c r="A8515" s="431"/>
    </row>
    <row r="8516" spans="1:1" s="432" customFormat="1" ht="12.2" hidden="1" customHeight="1">
      <c r="A8516" s="431"/>
    </row>
    <row r="8517" spans="1:1" s="432" customFormat="1" ht="12.2" hidden="1" customHeight="1">
      <c r="A8517" s="431"/>
    </row>
    <row r="8518" spans="1:1" s="432" customFormat="1" ht="12.2" hidden="1" customHeight="1">
      <c r="A8518" s="431"/>
    </row>
    <row r="8519" spans="1:1" s="432" customFormat="1" ht="12.2" hidden="1" customHeight="1">
      <c r="A8519" s="431"/>
    </row>
    <row r="8520" spans="1:1" s="432" customFormat="1" ht="12.2" hidden="1" customHeight="1">
      <c r="A8520" s="431"/>
    </row>
    <row r="8521" spans="1:1" s="432" customFormat="1" ht="12.2" hidden="1" customHeight="1">
      <c r="A8521" s="431"/>
    </row>
    <row r="8522" spans="1:1" s="432" customFormat="1" ht="12.2" hidden="1" customHeight="1">
      <c r="A8522" s="431"/>
    </row>
    <row r="8523" spans="1:1" s="432" customFormat="1" ht="12.2" hidden="1" customHeight="1">
      <c r="A8523" s="431"/>
    </row>
    <row r="8524" spans="1:1" s="432" customFormat="1" ht="12.2" hidden="1" customHeight="1">
      <c r="A8524" s="431"/>
    </row>
    <row r="8525" spans="1:1" s="432" customFormat="1" ht="12.2" hidden="1" customHeight="1">
      <c r="A8525" s="431"/>
    </row>
    <row r="8526" spans="1:1" s="432" customFormat="1" ht="12.2" hidden="1" customHeight="1">
      <c r="A8526" s="431"/>
    </row>
    <row r="8527" spans="1:1" s="432" customFormat="1" ht="12.2" hidden="1" customHeight="1">
      <c r="A8527" s="431"/>
    </row>
    <row r="8528" spans="1:1" s="432" customFormat="1" ht="12.2" hidden="1" customHeight="1">
      <c r="A8528" s="431"/>
    </row>
    <row r="8529" spans="1:1" s="432" customFormat="1" ht="12.2" hidden="1" customHeight="1">
      <c r="A8529" s="431"/>
    </row>
    <row r="8530" spans="1:1" s="432" customFormat="1" ht="12.2" hidden="1" customHeight="1">
      <c r="A8530" s="431"/>
    </row>
    <row r="8531" spans="1:1" s="432" customFormat="1" ht="12.2" hidden="1" customHeight="1">
      <c r="A8531" s="431"/>
    </row>
    <row r="8532" spans="1:1" s="432" customFormat="1" ht="12.2" hidden="1" customHeight="1">
      <c r="A8532" s="431"/>
    </row>
    <row r="8533" spans="1:1" s="432" customFormat="1" ht="12.2" hidden="1" customHeight="1">
      <c r="A8533" s="431"/>
    </row>
    <row r="8534" spans="1:1" s="432" customFormat="1" ht="12.2" hidden="1" customHeight="1">
      <c r="A8534" s="431"/>
    </row>
    <row r="8535" spans="1:1" s="432" customFormat="1" ht="12.2" hidden="1" customHeight="1">
      <c r="A8535" s="431"/>
    </row>
    <row r="8536" spans="1:1" s="432" customFormat="1" ht="12.2" hidden="1" customHeight="1">
      <c r="A8536" s="431"/>
    </row>
    <row r="8537" spans="1:1" s="432" customFormat="1" ht="12.2" hidden="1" customHeight="1">
      <c r="A8537" s="431"/>
    </row>
    <row r="8538" spans="1:1" s="432" customFormat="1" ht="12.2" hidden="1" customHeight="1">
      <c r="A8538" s="431"/>
    </row>
    <row r="8539" spans="1:1" s="432" customFormat="1" ht="12.2" hidden="1" customHeight="1">
      <c r="A8539" s="431"/>
    </row>
    <row r="8540" spans="1:1" s="432" customFormat="1" ht="12.2" hidden="1" customHeight="1">
      <c r="A8540" s="431"/>
    </row>
    <row r="8541" spans="1:1" s="432" customFormat="1" ht="12.2" hidden="1" customHeight="1">
      <c r="A8541" s="431"/>
    </row>
    <row r="8542" spans="1:1" s="432" customFormat="1" ht="12.2" hidden="1" customHeight="1">
      <c r="A8542" s="431"/>
    </row>
    <row r="8543" spans="1:1" s="432" customFormat="1" ht="12.2" hidden="1" customHeight="1">
      <c r="A8543" s="431"/>
    </row>
    <row r="8544" spans="1:1" s="432" customFormat="1" ht="12.2" hidden="1" customHeight="1">
      <c r="A8544" s="431"/>
    </row>
    <row r="8545" spans="1:1" s="432" customFormat="1" ht="12.2" hidden="1" customHeight="1">
      <c r="A8545" s="431"/>
    </row>
    <row r="8546" spans="1:1" s="432" customFormat="1" ht="12.2" hidden="1" customHeight="1">
      <c r="A8546" s="431"/>
    </row>
    <row r="8547" spans="1:1" s="432" customFormat="1" ht="12.2" hidden="1" customHeight="1">
      <c r="A8547" s="431"/>
    </row>
    <row r="8548" spans="1:1" s="432" customFormat="1" ht="12.2" hidden="1" customHeight="1">
      <c r="A8548" s="431"/>
    </row>
    <row r="8549" spans="1:1" s="432" customFormat="1" ht="12.2" hidden="1" customHeight="1">
      <c r="A8549" s="431"/>
    </row>
    <row r="8550" spans="1:1" s="432" customFormat="1" ht="12.2" hidden="1" customHeight="1">
      <c r="A8550" s="431"/>
    </row>
    <row r="8551" spans="1:1" s="432" customFormat="1" ht="12.2" hidden="1" customHeight="1">
      <c r="A8551" s="431"/>
    </row>
    <row r="8552" spans="1:1" s="432" customFormat="1" ht="12.2" hidden="1" customHeight="1">
      <c r="A8552" s="431"/>
    </row>
    <row r="8553" spans="1:1" s="432" customFormat="1" ht="12.2" hidden="1" customHeight="1">
      <c r="A8553" s="431"/>
    </row>
    <row r="8554" spans="1:1" s="432" customFormat="1" ht="12.2" hidden="1" customHeight="1">
      <c r="A8554" s="431"/>
    </row>
    <row r="8555" spans="1:1" s="432" customFormat="1" ht="12.2" hidden="1" customHeight="1">
      <c r="A8555" s="431"/>
    </row>
    <row r="8556" spans="1:1" s="432" customFormat="1" ht="12.2" hidden="1" customHeight="1">
      <c r="A8556" s="431"/>
    </row>
    <row r="8557" spans="1:1" s="432" customFormat="1" ht="12.2" hidden="1" customHeight="1">
      <c r="A8557" s="431"/>
    </row>
    <row r="8558" spans="1:1" s="432" customFormat="1" ht="12.2" hidden="1" customHeight="1">
      <c r="A8558" s="431"/>
    </row>
    <row r="8559" spans="1:1" s="432" customFormat="1" ht="12.2" hidden="1" customHeight="1">
      <c r="A8559" s="431"/>
    </row>
    <row r="8560" spans="1:1" s="432" customFormat="1" ht="12.2" hidden="1" customHeight="1">
      <c r="A8560" s="431"/>
    </row>
    <row r="8561" spans="1:1" s="432" customFormat="1" ht="12.2" hidden="1" customHeight="1">
      <c r="A8561" s="431"/>
    </row>
    <row r="8562" spans="1:1" s="432" customFormat="1" ht="12.2" hidden="1" customHeight="1">
      <c r="A8562" s="431"/>
    </row>
    <row r="8563" spans="1:1" s="432" customFormat="1" ht="12.2" hidden="1" customHeight="1">
      <c r="A8563" s="431"/>
    </row>
    <row r="8564" spans="1:1" s="432" customFormat="1" ht="12.2" hidden="1" customHeight="1">
      <c r="A8564" s="431"/>
    </row>
    <row r="8565" spans="1:1" s="432" customFormat="1" ht="12.2" hidden="1" customHeight="1">
      <c r="A8565" s="431"/>
    </row>
    <row r="8566" spans="1:1" s="432" customFormat="1" ht="12.2" hidden="1" customHeight="1">
      <c r="A8566" s="431"/>
    </row>
    <row r="8567" spans="1:1" s="432" customFormat="1" ht="12.2" hidden="1" customHeight="1">
      <c r="A8567" s="431"/>
    </row>
    <row r="8568" spans="1:1" s="432" customFormat="1" ht="12.2" hidden="1" customHeight="1">
      <c r="A8568" s="431"/>
    </row>
    <row r="8569" spans="1:1" s="432" customFormat="1" ht="12.2" hidden="1" customHeight="1">
      <c r="A8569" s="431"/>
    </row>
    <row r="8570" spans="1:1" s="432" customFormat="1" ht="12.2" hidden="1" customHeight="1">
      <c r="A8570" s="431"/>
    </row>
    <row r="8571" spans="1:1" s="432" customFormat="1" ht="12.2" hidden="1" customHeight="1">
      <c r="A8571" s="431"/>
    </row>
    <row r="8572" spans="1:1" s="432" customFormat="1" ht="12.2" hidden="1" customHeight="1">
      <c r="A8572" s="431"/>
    </row>
    <row r="8573" spans="1:1" s="432" customFormat="1" ht="12.2" hidden="1" customHeight="1">
      <c r="A8573" s="431"/>
    </row>
    <row r="8574" spans="1:1" s="432" customFormat="1" ht="12.2" hidden="1" customHeight="1">
      <c r="A8574" s="431"/>
    </row>
    <row r="8575" spans="1:1" s="432" customFormat="1" ht="12.2" hidden="1" customHeight="1">
      <c r="A8575" s="431"/>
    </row>
    <row r="8576" spans="1:1" s="432" customFormat="1" ht="12.2" hidden="1" customHeight="1">
      <c r="A8576" s="431"/>
    </row>
    <row r="8577" spans="1:1" s="432" customFormat="1" ht="12.2" hidden="1" customHeight="1">
      <c r="A8577" s="431"/>
    </row>
    <row r="8578" spans="1:1" s="432" customFormat="1" ht="12.2" hidden="1" customHeight="1">
      <c r="A8578" s="431"/>
    </row>
    <row r="8579" spans="1:1" s="432" customFormat="1" ht="12.2" hidden="1" customHeight="1">
      <c r="A8579" s="431"/>
    </row>
    <row r="8580" spans="1:1" s="432" customFormat="1" ht="12.2" hidden="1" customHeight="1">
      <c r="A8580" s="431"/>
    </row>
    <row r="8581" spans="1:1" s="432" customFormat="1" ht="12.2" hidden="1" customHeight="1">
      <c r="A8581" s="431"/>
    </row>
    <row r="8582" spans="1:1" s="432" customFormat="1" ht="12.2" hidden="1" customHeight="1">
      <c r="A8582" s="431"/>
    </row>
    <row r="8583" spans="1:1" s="432" customFormat="1" ht="12.2" hidden="1" customHeight="1">
      <c r="A8583" s="431"/>
    </row>
    <row r="8584" spans="1:1" s="432" customFormat="1" ht="12.2" hidden="1" customHeight="1">
      <c r="A8584" s="431"/>
    </row>
    <row r="8585" spans="1:1" s="432" customFormat="1" ht="12.2" hidden="1" customHeight="1">
      <c r="A8585" s="431"/>
    </row>
    <row r="8586" spans="1:1" s="432" customFormat="1" ht="12.2" hidden="1" customHeight="1">
      <c r="A8586" s="431"/>
    </row>
    <row r="8587" spans="1:1" s="432" customFormat="1" ht="12.2" hidden="1" customHeight="1">
      <c r="A8587" s="431"/>
    </row>
    <row r="8588" spans="1:1" s="432" customFormat="1" ht="12.2" hidden="1" customHeight="1">
      <c r="A8588" s="431"/>
    </row>
    <row r="8589" spans="1:1" s="432" customFormat="1" ht="12.2" hidden="1" customHeight="1">
      <c r="A8589" s="431"/>
    </row>
    <row r="8590" spans="1:1" s="432" customFormat="1" ht="12.2" hidden="1" customHeight="1">
      <c r="A8590" s="431"/>
    </row>
    <row r="8591" spans="1:1" s="432" customFormat="1" ht="12.2" hidden="1" customHeight="1">
      <c r="A8591" s="431"/>
    </row>
    <row r="8592" spans="1:1" s="432" customFormat="1" ht="12.2" hidden="1" customHeight="1">
      <c r="A8592" s="431"/>
    </row>
    <row r="8593" spans="1:1" s="432" customFormat="1" ht="12.2" hidden="1" customHeight="1">
      <c r="A8593" s="431"/>
    </row>
    <row r="8594" spans="1:1" s="432" customFormat="1" ht="12.2" hidden="1" customHeight="1">
      <c r="A8594" s="431"/>
    </row>
    <row r="8595" spans="1:1" s="432" customFormat="1" ht="12.2" hidden="1" customHeight="1">
      <c r="A8595" s="431"/>
    </row>
    <row r="8596" spans="1:1" s="432" customFormat="1" ht="12.2" hidden="1" customHeight="1">
      <c r="A8596" s="431"/>
    </row>
    <row r="8597" spans="1:1" s="432" customFormat="1" ht="12.2" hidden="1" customHeight="1">
      <c r="A8597" s="431"/>
    </row>
    <row r="8598" spans="1:1" s="432" customFormat="1" ht="12.2" hidden="1" customHeight="1">
      <c r="A8598" s="431"/>
    </row>
    <row r="8599" spans="1:1" s="432" customFormat="1" ht="12.2" hidden="1" customHeight="1">
      <c r="A8599" s="431"/>
    </row>
    <row r="8600" spans="1:1" s="432" customFormat="1" ht="12.2" hidden="1" customHeight="1">
      <c r="A8600" s="431"/>
    </row>
    <row r="8601" spans="1:1" s="432" customFormat="1" ht="12.2" hidden="1" customHeight="1">
      <c r="A8601" s="431"/>
    </row>
    <row r="8602" spans="1:1" s="432" customFormat="1" ht="12.2" hidden="1" customHeight="1">
      <c r="A8602" s="431"/>
    </row>
    <row r="8603" spans="1:1" s="432" customFormat="1" ht="12.2" hidden="1" customHeight="1">
      <c r="A8603" s="431"/>
    </row>
    <row r="8604" spans="1:1" s="432" customFormat="1" ht="12.2" hidden="1" customHeight="1">
      <c r="A8604" s="431"/>
    </row>
    <row r="8605" spans="1:1" s="432" customFormat="1" ht="12.2" hidden="1" customHeight="1">
      <c r="A8605" s="431"/>
    </row>
    <row r="8606" spans="1:1" s="432" customFormat="1" ht="12.2" hidden="1" customHeight="1">
      <c r="A8606" s="431"/>
    </row>
    <row r="8607" spans="1:1" s="432" customFormat="1" ht="12.2" hidden="1" customHeight="1">
      <c r="A8607" s="431"/>
    </row>
    <row r="8608" spans="1:1" s="432" customFormat="1" ht="12.2" hidden="1" customHeight="1">
      <c r="A8608" s="431"/>
    </row>
    <row r="8609" spans="1:1" s="432" customFormat="1" ht="12.2" hidden="1" customHeight="1">
      <c r="A8609" s="431"/>
    </row>
    <row r="8610" spans="1:1" s="432" customFormat="1" ht="12.2" hidden="1" customHeight="1">
      <c r="A8610" s="431"/>
    </row>
    <row r="8611" spans="1:1" s="432" customFormat="1" ht="12.2" hidden="1" customHeight="1">
      <c r="A8611" s="431"/>
    </row>
    <row r="8612" spans="1:1" s="432" customFormat="1" ht="12.2" hidden="1" customHeight="1">
      <c r="A8612" s="431"/>
    </row>
    <row r="8613" spans="1:1" s="432" customFormat="1" ht="12.2" hidden="1" customHeight="1">
      <c r="A8613" s="431"/>
    </row>
    <row r="8614" spans="1:1" s="432" customFormat="1" ht="12.2" hidden="1" customHeight="1">
      <c r="A8614" s="431"/>
    </row>
    <row r="8615" spans="1:1" s="432" customFormat="1" ht="12.2" hidden="1" customHeight="1">
      <c r="A8615" s="431"/>
    </row>
    <row r="8616" spans="1:1" s="432" customFormat="1" ht="12.2" hidden="1" customHeight="1">
      <c r="A8616" s="431"/>
    </row>
    <row r="8617" spans="1:1" s="432" customFormat="1" ht="12.2" hidden="1" customHeight="1">
      <c r="A8617" s="431"/>
    </row>
    <row r="8618" spans="1:1" s="432" customFormat="1" ht="12.2" hidden="1" customHeight="1">
      <c r="A8618" s="431"/>
    </row>
    <row r="8619" spans="1:1" s="432" customFormat="1" ht="12.2" hidden="1" customHeight="1">
      <c r="A8619" s="431"/>
    </row>
    <row r="8620" spans="1:1" s="432" customFormat="1" ht="12.2" hidden="1" customHeight="1">
      <c r="A8620" s="431"/>
    </row>
    <row r="8621" spans="1:1" s="432" customFormat="1" ht="12.2" hidden="1" customHeight="1">
      <c r="A8621" s="431"/>
    </row>
    <row r="8622" spans="1:1" s="432" customFormat="1" ht="12.2" hidden="1" customHeight="1">
      <c r="A8622" s="431"/>
    </row>
    <row r="8623" spans="1:1" s="432" customFormat="1" ht="12.2" hidden="1" customHeight="1">
      <c r="A8623" s="431"/>
    </row>
    <row r="8624" spans="1:1" s="432" customFormat="1" ht="12.2" hidden="1" customHeight="1">
      <c r="A8624" s="431"/>
    </row>
    <row r="8625" spans="1:1" s="432" customFormat="1" ht="12.2" hidden="1" customHeight="1">
      <c r="A8625" s="431"/>
    </row>
    <row r="8626" spans="1:1" s="432" customFormat="1" ht="12.2" hidden="1" customHeight="1">
      <c r="A8626" s="431"/>
    </row>
    <row r="8627" spans="1:1" s="432" customFormat="1" ht="12.2" hidden="1" customHeight="1">
      <c r="A8627" s="431"/>
    </row>
    <row r="8628" spans="1:1" s="432" customFormat="1" ht="12.2" hidden="1" customHeight="1">
      <c r="A8628" s="431"/>
    </row>
    <row r="8629" spans="1:1" s="432" customFormat="1" ht="12.2" hidden="1" customHeight="1">
      <c r="A8629" s="431"/>
    </row>
    <row r="8630" spans="1:1" s="432" customFormat="1" ht="12.2" hidden="1" customHeight="1">
      <c r="A8630" s="431"/>
    </row>
    <row r="8631" spans="1:1" s="432" customFormat="1" ht="12.2" hidden="1" customHeight="1">
      <c r="A8631" s="431"/>
    </row>
    <row r="8632" spans="1:1" s="432" customFormat="1" ht="12.2" hidden="1" customHeight="1">
      <c r="A8632" s="431"/>
    </row>
    <row r="8633" spans="1:1" s="432" customFormat="1" ht="12.2" hidden="1" customHeight="1">
      <c r="A8633" s="431"/>
    </row>
    <row r="8634" spans="1:1" s="432" customFormat="1" ht="12.2" hidden="1" customHeight="1">
      <c r="A8634" s="431"/>
    </row>
    <row r="8635" spans="1:1" s="432" customFormat="1" ht="12.2" hidden="1" customHeight="1">
      <c r="A8635" s="431"/>
    </row>
    <row r="8636" spans="1:1" s="432" customFormat="1" ht="12.2" hidden="1" customHeight="1">
      <c r="A8636" s="431"/>
    </row>
    <row r="8637" spans="1:1" s="432" customFormat="1" ht="12.2" hidden="1" customHeight="1">
      <c r="A8637" s="431"/>
    </row>
    <row r="8638" spans="1:1" s="432" customFormat="1" ht="12.2" hidden="1" customHeight="1">
      <c r="A8638" s="431"/>
    </row>
    <row r="8639" spans="1:1" s="432" customFormat="1" ht="12.2" hidden="1" customHeight="1">
      <c r="A8639" s="431"/>
    </row>
    <row r="8640" spans="1:1" s="432" customFormat="1" ht="12.2" hidden="1" customHeight="1">
      <c r="A8640" s="431"/>
    </row>
    <row r="8641" spans="1:1" s="432" customFormat="1" ht="12.2" hidden="1" customHeight="1">
      <c r="A8641" s="431"/>
    </row>
    <row r="8642" spans="1:1" s="432" customFormat="1" ht="12.2" hidden="1" customHeight="1">
      <c r="A8642" s="431"/>
    </row>
    <row r="8643" spans="1:1" s="432" customFormat="1" ht="12.2" hidden="1" customHeight="1">
      <c r="A8643" s="431"/>
    </row>
    <row r="8644" spans="1:1" s="432" customFormat="1" ht="12.2" hidden="1" customHeight="1">
      <c r="A8644" s="431"/>
    </row>
    <row r="8645" spans="1:1" s="432" customFormat="1" ht="12.2" hidden="1" customHeight="1">
      <c r="A8645" s="431"/>
    </row>
    <row r="8646" spans="1:1" s="432" customFormat="1" ht="12.2" hidden="1" customHeight="1">
      <c r="A8646" s="431"/>
    </row>
    <row r="8647" spans="1:1" s="432" customFormat="1" ht="12.2" hidden="1" customHeight="1">
      <c r="A8647" s="431"/>
    </row>
    <row r="8648" spans="1:1" s="432" customFormat="1" ht="12.2" hidden="1" customHeight="1">
      <c r="A8648" s="431"/>
    </row>
    <row r="8649" spans="1:1" s="432" customFormat="1" ht="12.2" hidden="1" customHeight="1">
      <c r="A8649" s="431"/>
    </row>
    <row r="8650" spans="1:1" s="432" customFormat="1" ht="12.2" hidden="1" customHeight="1">
      <c r="A8650" s="431"/>
    </row>
    <row r="8651" spans="1:1" s="432" customFormat="1" ht="12.2" hidden="1" customHeight="1">
      <c r="A8651" s="431"/>
    </row>
    <row r="8652" spans="1:1" s="432" customFormat="1" ht="12.2" hidden="1" customHeight="1">
      <c r="A8652" s="431"/>
    </row>
    <row r="8653" spans="1:1" s="432" customFormat="1" ht="12.2" hidden="1" customHeight="1">
      <c r="A8653" s="431"/>
    </row>
    <row r="8654" spans="1:1" s="432" customFormat="1" ht="12.2" hidden="1" customHeight="1">
      <c r="A8654" s="431"/>
    </row>
    <row r="8655" spans="1:1" s="432" customFormat="1" ht="12.2" hidden="1" customHeight="1">
      <c r="A8655" s="431"/>
    </row>
    <row r="8656" spans="1:1" s="432" customFormat="1" ht="12.2" hidden="1" customHeight="1">
      <c r="A8656" s="431"/>
    </row>
    <row r="8657" spans="1:1" s="432" customFormat="1" ht="12.2" hidden="1" customHeight="1">
      <c r="A8657" s="431"/>
    </row>
    <row r="8658" spans="1:1" s="432" customFormat="1" ht="12.2" hidden="1" customHeight="1">
      <c r="A8658" s="431"/>
    </row>
    <row r="8659" spans="1:1" s="432" customFormat="1" ht="12.2" hidden="1" customHeight="1">
      <c r="A8659" s="431"/>
    </row>
    <row r="8660" spans="1:1" s="432" customFormat="1" ht="12.2" hidden="1" customHeight="1">
      <c r="A8660" s="431"/>
    </row>
    <row r="8661" spans="1:1" s="432" customFormat="1" ht="12.2" hidden="1" customHeight="1">
      <c r="A8661" s="431"/>
    </row>
    <row r="8662" spans="1:1" s="432" customFormat="1" ht="12.2" hidden="1" customHeight="1">
      <c r="A8662" s="431"/>
    </row>
    <row r="8663" spans="1:1" s="432" customFormat="1" ht="12.2" hidden="1" customHeight="1">
      <c r="A8663" s="431"/>
    </row>
    <row r="8664" spans="1:1" s="432" customFormat="1" ht="12.2" hidden="1" customHeight="1">
      <c r="A8664" s="431"/>
    </row>
    <row r="8665" spans="1:1" s="432" customFormat="1" ht="12.2" hidden="1" customHeight="1">
      <c r="A8665" s="431"/>
    </row>
    <row r="8666" spans="1:1" s="432" customFormat="1" ht="12.2" hidden="1" customHeight="1">
      <c r="A8666" s="431"/>
    </row>
    <row r="8667" spans="1:1" s="432" customFormat="1" ht="12.2" hidden="1" customHeight="1">
      <c r="A8667" s="431"/>
    </row>
    <row r="8668" spans="1:1" s="432" customFormat="1" ht="12.2" hidden="1" customHeight="1">
      <c r="A8668" s="431"/>
    </row>
    <row r="8669" spans="1:1" s="432" customFormat="1" ht="12.2" hidden="1" customHeight="1">
      <c r="A8669" s="431"/>
    </row>
    <row r="8670" spans="1:1" s="432" customFormat="1" ht="12.2" hidden="1" customHeight="1">
      <c r="A8670" s="431"/>
    </row>
    <row r="8671" spans="1:1" s="432" customFormat="1" ht="12.2" hidden="1" customHeight="1">
      <c r="A8671" s="431"/>
    </row>
    <row r="8672" spans="1:1" s="432" customFormat="1" ht="12.2" hidden="1" customHeight="1">
      <c r="A8672" s="431"/>
    </row>
    <row r="8673" spans="1:1" s="432" customFormat="1" ht="12.2" hidden="1" customHeight="1">
      <c r="A8673" s="431"/>
    </row>
    <row r="8674" spans="1:1" s="432" customFormat="1" ht="12.2" hidden="1" customHeight="1">
      <c r="A8674" s="431"/>
    </row>
    <row r="8675" spans="1:1" s="432" customFormat="1" ht="12.2" hidden="1" customHeight="1">
      <c r="A8675" s="431"/>
    </row>
    <row r="8676" spans="1:1" s="432" customFormat="1" ht="12.2" hidden="1" customHeight="1">
      <c r="A8676" s="431"/>
    </row>
    <row r="8677" spans="1:1" s="432" customFormat="1" ht="12.2" hidden="1" customHeight="1">
      <c r="A8677" s="431"/>
    </row>
    <row r="8678" spans="1:1" s="432" customFormat="1" ht="12.2" hidden="1" customHeight="1">
      <c r="A8678" s="431"/>
    </row>
    <row r="8679" spans="1:1" s="432" customFormat="1" ht="12.2" hidden="1" customHeight="1">
      <c r="A8679" s="431"/>
    </row>
    <row r="8680" spans="1:1" s="432" customFormat="1" ht="12.2" hidden="1" customHeight="1">
      <c r="A8680" s="431"/>
    </row>
    <row r="8681" spans="1:1" s="432" customFormat="1" ht="12.2" hidden="1" customHeight="1">
      <c r="A8681" s="431"/>
    </row>
    <row r="8682" spans="1:1" s="432" customFormat="1" ht="12.2" hidden="1" customHeight="1">
      <c r="A8682" s="431"/>
    </row>
    <row r="8683" spans="1:1" s="432" customFormat="1" ht="12.2" hidden="1" customHeight="1">
      <c r="A8683" s="431"/>
    </row>
    <row r="8684" spans="1:1" s="432" customFormat="1" ht="12.2" hidden="1" customHeight="1">
      <c r="A8684" s="431"/>
    </row>
    <row r="8685" spans="1:1" s="432" customFormat="1" ht="12.2" hidden="1" customHeight="1">
      <c r="A8685" s="431"/>
    </row>
    <row r="8686" spans="1:1" s="432" customFormat="1" ht="12.2" hidden="1" customHeight="1">
      <c r="A8686" s="431"/>
    </row>
    <row r="8687" spans="1:1" s="432" customFormat="1" ht="12.2" hidden="1" customHeight="1">
      <c r="A8687" s="431"/>
    </row>
    <row r="8688" spans="1:1" s="432" customFormat="1" ht="12.2" hidden="1" customHeight="1">
      <c r="A8688" s="431"/>
    </row>
    <row r="8689" spans="1:1" s="432" customFormat="1" ht="12.2" hidden="1" customHeight="1">
      <c r="A8689" s="431"/>
    </row>
    <row r="8690" spans="1:1" s="432" customFormat="1" ht="12.2" hidden="1" customHeight="1">
      <c r="A8690" s="431"/>
    </row>
    <row r="8691" spans="1:1" s="432" customFormat="1" ht="12.2" hidden="1" customHeight="1">
      <c r="A8691" s="431"/>
    </row>
    <row r="8692" spans="1:1" s="432" customFormat="1" ht="12.2" hidden="1" customHeight="1">
      <c r="A8692" s="431"/>
    </row>
    <row r="8693" spans="1:1" s="432" customFormat="1" ht="12.2" hidden="1" customHeight="1">
      <c r="A8693" s="431"/>
    </row>
    <row r="8694" spans="1:1" s="432" customFormat="1" ht="12.2" hidden="1" customHeight="1">
      <c r="A8694" s="431"/>
    </row>
    <row r="8695" spans="1:1" s="432" customFormat="1" ht="12.2" hidden="1" customHeight="1">
      <c r="A8695" s="431"/>
    </row>
    <row r="8696" spans="1:1" s="432" customFormat="1" ht="12.2" hidden="1" customHeight="1">
      <c r="A8696" s="431"/>
    </row>
    <row r="8697" spans="1:1" s="432" customFormat="1" ht="12.2" hidden="1" customHeight="1">
      <c r="A8697" s="431"/>
    </row>
    <row r="8698" spans="1:1" s="432" customFormat="1" ht="12.2" hidden="1" customHeight="1">
      <c r="A8698" s="431"/>
    </row>
    <row r="8699" spans="1:1" s="432" customFormat="1" ht="12.2" hidden="1" customHeight="1">
      <c r="A8699" s="431"/>
    </row>
    <row r="8700" spans="1:1" s="432" customFormat="1" ht="12.2" hidden="1" customHeight="1">
      <c r="A8700" s="431"/>
    </row>
    <row r="8701" spans="1:1" s="432" customFormat="1" ht="12.2" hidden="1" customHeight="1">
      <c r="A8701" s="431"/>
    </row>
    <row r="8702" spans="1:1" s="432" customFormat="1" ht="12.2" hidden="1" customHeight="1">
      <c r="A8702" s="431"/>
    </row>
    <row r="8703" spans="1:1" s="432" customFormat="1" ht="12.2" hidden="1" customHeight="1">
      <c r="A8703" s="431"/>
    </row>
    <row r="8704" spans="1:1" s="432" customFormat="1" ht="12.2" hidden="1" customHeight="1">
      <c r="A8704" s="431"/>
    </row>
    <row r="8705" spans="1:1" s="432" customFormat="1" ht="12.2" hidden="1" customHeight="1">
      <c r="A8705" s="431"/>
    </row>
    <row r="8706" spans="1:1" s="432" customFormat="1" ht="12.2" hidden="1" customHeight="1">
      <c r="A8706" s="431"/>
    </row>
    <row r="8707" spans="1:1" s="432" customFormat="1" ht="12.2" hidden="1" customHeight="1">
      <c r="A8707" s="431"/>
    </row>
    <row r="8708" spans="1:1" s="432" customFormat="1" ht="12.2" hidden="1" customHeight="1">
      <c r="A8708" s="431"/>
    </row>
    <row r="8709" spans="1:1" s="432" customFormat="1" ht="12.2" hidden="1" customHeight="1">
      <c r="A8709" s="431"/>
    </row>
    <row r="8710" spans="1:1" s="432" customFormat="1" ht="12.2" hidden="1" customHeight="1">
      <c r="A8710" s="431"/>
    </row>
    <row r="8711" spans="1:1" s="432" customFormat="1" ht="12.2" hidden="1" customHeight="1">
      <c r="A8711" s="431"/>
    </row>
    <row r="8712" spans="1:1" s="432" customFormat="1" ht="12.2" hidden="1" customHeight="1">
      <c r="A8712" s="431"/>
    </row>
    <row r="8713" spans="1:1" s="432" customFormat="1" ht="12.2" hidden="1" customHeight="1">
      <c r="A8713" s="431"/>
    </row>
    <row r="8714" spans="1:1" s="432" customFormat="1" ht="12.2" hidden="1" customHeight="1">
      <c r="A8714" s="431"/>
    </row>
    <row r="8715" spans="1:1" s="432" customFormat="1" ht="12.2" hidden="1" customHeight="1">
      <c r="A8715" s="431"/>
    </row>
    <row r="8716" spans="1:1" s="432" customFormat="1" ht="12.2" hidden="1" customHeight="1">
      <c r="A8716" s="431"/>
    </row>
    <row r="8717" spans="1:1" s="432" customFormat="1" ht="12.2" hidden="1" customHeight="1">
      <c r="A8717" s="431"/>
    </row>
    <row r="8718" spans="1:1" s="432" customFormat="1" ht="12.2" hidden="1" customHeight="1">
      <c r="A8718" s="431"/>
    </row>
    <row r="8719" spans="1:1" s="432" customFormat="1" ht="12.2" hidden="1" customHeight="1">
      <c r="A8719" s="431"/>
    </row>
    <row r="8720" spans="1:1" s="432" customFormat="1" ht="12.2" hidden="1" customHeight="1">
      <c r="A8720" s="431"/>
    </row>
    <row r="8721" spans="1:1" s="432" customFormat="1" ht="12.2" hidden="1" customHeight="1">
      <c r="A8721" s="431"/>
    </row>
    <row r="8722" spans="1:1" s="432" customFormat="1" ht="12.2" hidden="1" customHeight="1">
      <c r="A8722" s="431"/>
    </row>
    <row r="8723" spans="1:1" s="432" customFormat="1" ht="12.2" hidden="1" customHeight="1">
      <c r="A8723" s="431"/>
    </row>
    <row r="8724" spans="1:1" s="432" customFormat="1" ht="12.2" hidden="1" customHeight="1">
      <c r="A8724" s="431"/>
    </row>
    <row r="8725" spans="1:1" s="432" customFormat="1" ht="12.2" hidden="1" customHeight="1">
      <c r="A8725" s="431"/>
    </row>
    <row r="8726" spans="1:1" s="432" customFormat="1" ht="12.2" hidden="1" customHeight="1">
      <c r="A8726" s="431"/>
    </row>
    <row r="8727" spans="1:1" s="432" customFormat="1" ht="12.2" hidden="1" customHeight="1">
      <c r="A8727" s="431"/>
    </row>
    <row r="8728" spans="1:1" s="432" customFormat="1" ht="12.2" hidden="1" customHeight="1">
      <c r="A8728" s="431"/>
    </row>
    <row r="8729" spans="1:1" s="432" customFormat="1" ht="12.2" hidden="1" customHeight="1">
      <c r="A8729" s="431"/>
    </row>
    <row r="8730" spans="1:1" s="432" customFormat="1" ht="12.2" hidden="1" customHeight="1">
      <c r="A8730" s="431"/>
    </row>
    <row r="8731" spans="1:1" s="432" customFormat="1" ht="12.2" hidden="1" customHeight="1">
      <c r="A8731" s="431"/>
    </row>
    <row r="8732" spans="1:1" s="432" customFormat="1" ht="12.2" hidden="1" customHeight="1">
      <c r="A8732" s="431"/>
    </row>
    <row r="8733" spans="1:1" s="432" customFormat="1" ht="12.2" hidden="1" customHeight="1">
      <c r="A8733" s="431"/>
    </row>
    <row r="8734" spans="1:1" s="432" customFormat="1" ht="12.2" hidden="1" customHeight="1">
      <c r="A8734" s="431"/>
    </row>
    <row r="8735" spans="1:1" s="432" customFormat="1" ht="12.2" hidden="1" customHeight="1">
      <c r="A8735" s="431"/>
    </row>
    <row r="8736" spans="1:1" s="432" customFormat="1" ht="12.2" hidden="1" customHeight="1">
      <c r="A8736" s="431"/>
    </row>
    <row r="8737" spans="1:1" s="432" customFormat="1" ht="12.2" hidden="1" customHeight="1">
      <c r="A8737" s="431"/>
    </row>
    <row r="8738" spans="1:1" s="432" customFormat="1" ht="12.2" hidden="1" customHeight="1">
      <c r="A8738" s="431"/>
    </row>
    <row r="8739" spans="1:1" s="432" customFormat="1" ht="12.2" hidden="1" customHeight="1">
      <c r="A8739" s="431"/>
    </row>
    <row r="8740" spans="1:1" s="432" customFormat="1" ht="12.2" hidden="1" customHeight="1">
      <c r="A8740" s="431"/>
    </row>
    <row r="8741" spans="1:1" s="432" customFormat="1" ht="12.2" hidden="1" customHeight="1">
      <c r="A8741" s="431"/>
    </row>
    <row r="8742" spans="1:1" s="432" customFormat="1" ht="12.2" hidden="1" customHeight="1">
      <c r="A8742" s="431"/>
    </row>
    <row r="8743" spans="1:1" s="432" customFormat="1" ht="12.2" hidden="1" customHeight="1">
      <c r="A8743" s="431"/>
    </row>
    <row r="8744" spans="1:1" s="432" customFormat="1" ht="12.2" hidden="1" customHeight="1">
      <c r="A8744" s="431"/>
    </row>
    <row r="8745" spans="1:1" s="432" customFormat="1" ht="12.2" hidden="1" customHeight="1">
      <c r="A8745" s="431"/>
    </row>
    <row r="8746" spans="1:1" s="432" customFormat="1" ht="12.2" hidden="1" customHeight="1">
      <c r="A8746" s="431"/>
    </row>
    <row r="8747" spans="1:1" s="432" customFormat="1" ht="12.2" hidden="1" customHeight="1">
      <c r="A8747" s="431"/>
    </row>
    <row r="8748" spans="1:1" s="432" customFormat="1" ht="12.2" hidden="1" customHeight="1">
      <c r="A8748" s="431"/>
    </row>
    <row r="8749" spans="1:1" s="432" customFormat="1" ht="12.2" hidden="1" customHeight="1">
      <c r="A8749" s="431"/>
    </row>
    <row r="8750" spans="1:1" s="432" customFormat="1" ht="12.2" hidden="1" customHeight="1">
      <c r="A8750" s="431"/>
    </row>
    <row r="8751" spans="1:1" s="432" customFormat="1" ht="12.2" hidden="1" customHeight="1">
      <c r="A8751" s="431"/>
    </row>
    <row r="8752" spans="1:1" s="432" customFormat="1" ht="12.2" hidden="1" customHeight="1">
      <c r="A8752" s="431"/>
    </row>
    <row r="8753" spans="1:1" s="432" customFormat="1" ht="12.2" hidden="1" customHeight="1">
      <c r="A8753" s="431"/>
    </row>
    <row r="8754" spans="1:1" s="432" customFormat="1" ht="12.2" hidden="1" customHeight="1">
      <c r="A8754" s="431"/>
    </row>
    <row r="8755" spans="1:1" s="432" customFormat="1" ht="12.2" hidden="1" customHeight="1">
      <c r="A8755" s="431"/>
    </row>
    <row r="8756" spans="1:1" s="432" customFormat="1" ht="12.2" hidden="1" customHeight="1">
      <c r="A8756" s="431"/>
    </row>
    <row r="8757" spans="1:1" s="432" customFormat="1" ht="12.2" hidden="1" customHeight="1">
      <c r="A8757" s="431"/>
    </row>
    <row r="8758" spans="1:1" s="432" customFormat="1" ht="12.2" hidden="1" customHeight="1">
      <c r="A8758" s="431"/>
    </row>
    <row r="8759" spans="1:1" s="432" customFormat="1" ht="12.2" hidden="1" customHeight="1">
      <c r="A8759" s="431"/>
    </row>
    <row r="8760" spans="1:1" s="432" customFormat="1" ht="12.2" hidden="1" customHeight="1">
      <c r="A8760" s="431"/>
    </row>
    <row r="8761" spans="1:1" s="432" customFormat="1" ht="12.2" hidden="1" customHeight="1">
      <c r="A8761" s="431"/>
    </row>
    <row r="8762" spans="1:1" s="432" customFormat="1" ht="12.2" hidden="1" customHeight="1">
      <c r="A8762" s="431"/>
    </row>
    <row r="8763" spans="1:1" s="432" customFormat="1" ht="12.2" hidden="1" customHeight="1">
      <c r="A8763" s="431"/>
    </row>
    <row r="8764" spans="1:1" s="432" customFormat="1" ht="12.2" hidden="1" customHeight="1">
      <c r="A8764" s="431"/>
    </row>
    <row r="8765" spans="1:1" s="432" customFormat="1" ht="12.2" hidden="1" customHeight="1">
      <c r="A8765" s="431"/>
    </row>
    <row r="8766" spans="1:1" s="432" customFormat="1" ht="12.2" hidden="1" customHeight="1">
      <c r="A8766" s="431"/>
    </row>
    <row r="8767" spans="1:1" s="432" customFormat="1" ht="12.2" hidden="1" customHeight="1">
      <c r="A8767" s="431"/>
    </row>
    <row r="8768" spans="1:1" s="432" customFormat="1" ht="12.2" hidden="1" customHeight="1">
      <c r="A8768" s="431"/>
    </row>
    <row r="8769" spans="1:1" s="432" customFormat="1" ht="12.2" hidden="1" customHeight="1">
      <c r="A8769" s="431"/>
    </row>
    <row r="8770" spans="1:1" s="432" customFormat="1" ht="12.2" hidden="1" customHeight="1">
      <c r="A8770" s="431"/>
    </row>
    <row r="8771" spans="1:1" s="432" customFormat="1" ht="12.2" hidden="1" customHeight="1">
      <c r="A8771" s="431"/>
    </row>
    <row r="8772" spans="1:1" s="432" customFormat="1" ht="12.2" hidden="1" customHeight="1">
      <c r="A8772" s="431"/>
    </row>
    <row r="8773" spans="1:1" s="432" customFormat="1" ht="12.2" hidden="1" customHeight="1">
      <c r="A8773" s="431"/>
    </row>
    <row r="8774" spans="1:1" s="432" customFormat="1" ht="12.2" hidden="1" customHeight="1">
      <c r="A8774" s="431"/>
    </row>
    <row r="8775" spans="1:1" s="432" customFormat="1" ht="12.2" hidden="1" customHeight="1">
      <c r="A8775" s="431"/>
    </row>
    <row r="8776" spans="1:1" s="432" customFormat="1" ht="12.2" hidden="1" customHeight="1">
      <c r="A8776" s="431"/>
    </row>
    <row r="8777" spans="1:1" s="432" customFormat="1" ht="12.2" hidden="1" customHeight="1">
      <c r="A8777" s="431"/>
    </row>
    <row r="8778" spans="1:1" s="432" customFormat="1" ht="12.2" hidden="1" customHeight="1">
      <c r="A8778" s="431"/>
    </row>
    <row r="8779" spans="1:1" s="432" customFormat="1" ht="12.2" hidden="1" customHeight="1">
      <c r="A8779" s="431"/>
    </row>
    <row r="8780" spans="1:1" s="432" customFormat="1" ht="12.2" hidden="1" customHeight="1">
      <c r="A8780" s="431"/>
    </row>
    <row r="8781" spans="1:1" s="432" customFormat="1" ht="12.2" hidden="1" customHeight="1">
      <c r="A8781" s="431"/>
    </row>
    <row r="8782" spans="1:1" s="432" customFormat="1" ht="12.2" hidden="1" customHeight="1">
      <c r="A8782" s="431"/>
    </row>
    <row r="8783" spans="1:1" s="432" customFormat="1" ht="12.2" hidden="1" customHeight="1">
      <c r="A8783" s="431"/>
    </row>
    <row r="8784" spans="1:1" s="432" customFormat="1" ht="12.2" hidden="1" customHeight="1">
      <c r="A8784" s="431"/>
    </row>
    <row r="8785" spans="1:1" s="432" customFormat="1" ht="12.2" hidden="1" customHeight="1">
      <c r="A8785" s="431"/>
    </row>
    <row r="8786" spans="1:1" s="432" customFormat="1" ht="12.2" hidden="1" customHeight="1">
      <c r="A8786" s="431"/>
    </row>
    <row r="8787" spans="1:1" s="432" customFormat="1" ht="12.2" hidden="1" customHeight="1">
      <c r="A8787" s="431"/>
    </row>
    <row r="8788" spans="1:1" s="432" customFormat="1" ht="12.2" hidden="1" customHeight="1">
      <c r="A8788" s="431"/>
    </row>
    <row r="8789" spans="1:1" s="432" customFormat="1" ht="12.2" hidden="1" customHeight="1">
      <c r="A8789" s="431"/>
    </row>
    <row r="8790" spans="1:1" s="432" customFormat="1" ht="12.2" hidden="1" customHeight="1">
      <c r="A8790" s="431"/>
    </row>
    <row r="8791" spans="1:1" s="432" customFormat="1" ht="12.2" hidden="1" customHeight="1">
      <c r="A8791" s="431"/>
    </row>
    <row r="8792" spans="1:1" s="432" customFormat="1" ht="12.2" hidden="1" customHeight="1">
      <c r="A8792" s="431"/>
    </row>
    <row r="8793" spans="1:1" s="432" customFormat="1" ht="12.2" hidden="1" customHeight="1">
      <c r="A8793" s="431"/>
    </row>
    <row r="8794" spans="1:1" s="432" customFormat="1" ht="12.2" hidden="1" customHeight="1">
      <c r="A8794" s="431"/>
    </row>
    <row r="8795" spans="1:1" s="432" customFormat="1" ht="12.2" hidden="1" customHeight="1">
      <c r="A8795" s="431"/>
    </row>
    <row r="8796" spans="1:1" s="432" customFormat="1" ht="12.2" hidden="1" customHeight="1">
      <c r="A8796" s="431"/>
    </row>
    <row r="8797" spans="1:1" s="432" customFormat="1" ht="12.2" hidden="1" customHeight="1">
      <c r="A8797" s="431"/>
    </row>
    <row r="8798" spans="1:1" s="432" customFormat="1" ht="12.2" hidden="1" customHeight="1">
      <c r="A8798" s="431"/>
    </row>
    <row r="8799" spans="1:1" s="432" customFormat="1" ht="12.2" hidden="1" customHeight="1">
      <c r="A8799" s="431"/>
    </row>
    <row r="8800" spans="1:1" s="432" customFormat="1" ht="12.2" hidden="1" customHeight="1">
      <c r="A8800" s="431"/>
    </row>
    <row r="8801" spans="1:1" s="432" customFormat="1" ht="12.2" hidden="1" customHeight="1">
      <c r="A8801" s="431"/>
    </row>
    <row r="8802" spans="1:1" s="432" customFormat="1" ht="12.2" hidden="1" customHeight="1">
      <c r="A8802" s="431"/>
    </row>
    <row r="8803" spans="1:1" s="432" customFormat="1" ht="12.2" hidden="1" customHeight="1">
      <c r="A8803" s="431"/>
    </row>
    <row r="8804" spans="1:1" s="432" customFormat="1" ht="12.2" hidden="1" customHeight="1">
      <c r="A8804" s="431"/>
    </row>
    <row r="8805" spans="1:1" s="432" customFormat="1" ht="12.2" hidden="1" customHeight="1">
      <c r="A8805" s="431"/>
    </row>
    <row r="8806" spans="1:1" s="432" customFormat="1" ht="12.2" hidden="1" customHeight="1">
      <c r="A8806" s="431"/>
    </row>
    <row r="8807" spans="1:1" s="432" customFormat="1" ht="12.2" hidden="1" customHeight="1">
      <c r="A8807" s="431"/>
    </row>
    <row r="8808" spans="1:1" s="432" customFormat="1" ht="12.2" hidden="1" customHeight="1">
      <c r="A8808" s="431"/>
    </row>
    <row r="8809" spans="1:1" s="432" customFormat="1" ht="12.2" hidden="1" customHeight="1">
      <c r="A8809" s="431"/>
    </row>
    <row r="8810" spans="1:1" s="432" customFormat="1" ht="12.2" hidden="1" customHeight="1">
      <c r="A8810" s="431"/>
    </row>
    <row r="8811" spans="1:1" s="432" customFormat="1" ht="12.2" hidden="1" customHeight="1">
      <c r="A8811" s="431"/>
    </row>
    <row r="8812" spans="1:1" s="432" customFormat="1" ht="12.2" hidden="1" customHeight="1">
      <c r="A8812" s="431"/>
    </row>
    <row r="8813" spans="1:1" s="432" customFormat="1" ht="12.2" hidden="1" customHeight="1">
      <c r="A8813" s="431"/>
    </row>
    <row r="8814" spans="1:1" s="432" customFormat="1" ht="12.2" hidden="1" customHeight="1">
      <c r="A8814" s="431"/>
    </row>
    <row r="8815" spans="1:1" s="432" customFormat="1" ht="12.2" hidden="1" customHeight="1">
      <c r="A8815" s="431"/>
    </row>
    <row r="8816" spans="1:1" s="432" customFormat="1" ht="12.2" hidden="1" customHeight="1">
      <c r="A8816" s="431"/>
    </row>
    <row r="8817" spans="1:1" s="432" customFormat="1" ht="12.2" hidden="1" customHeight="1">
      <c r="A8817" s="431"/>
    </row>
    <row r="8818" spans="1:1" s="432" customFormat="1" ht="12.2" hidden="1" customHeight="1">
      <c r="A8818" s="431"/>
    </row>
    <row r="8819" spans="1:1" s="432" customFormat="1" ht="12.2" hidden="1" customHeight="1">
      <c r="A8819" s="431"/>
    </row>
    <row r="8820" spans="1:1" s="432" customFormat="1" ht="12.2" hidden="1" customHeight="1">
      <c r="A8820" s="431"/>
    </row>
    <row r="8821" spans="1:1" s="432" customFormat="1" ht="12.2" hidden="1" customHeight="1">
      <c r="A8821" s="431"/>
    </row>
    <row r="8822" spans="1:1" s="432" customFormat="1" ht="12.2" hidden="1" customHeight="1">
      <c r="A8822" s="431"/>
    </row>
    <row r="8823" spans="1:1" s="432" customFormat="1" ht="12.2" hidden="1" customHeight="1">
      <c r="A8823" s="431"/>
    </row>
    <row r="8824" spans="1:1" s="432" customFormat="1" ht="12.2" hidden="1" customHeight="1">
      <c r="A8824" s="431"/>
    </row>
    <row r="8825" spans="1:1" s="432" customFormat="1" ht="12.2" hidden="1" customHeight="1">
      <c r="A8825" s="431"/>
    </row>
    <row r="8826" spans="1:1" s="432" customFormat="1" ht="12.2" hidden="1" customHeight="1">
      <c r="A8826" s="431"/>
    </row>
    <row r="8827" spans="1:1" s="432" customFormat="1" ht="12.2" hidden="1" customHeight="1">
      <c r="A8827" s="431"/>
    </row>
    <row r="8828" spans="1:1" s="432" customFormat="1" ht="12.2" hidden="1" customHeight="1">
      <c r="A8828" s="431"/>
    </row>
    <row r="8829" spans="1:1" s="432" customFormat="1" ht="12.2" hidden="1" customHeight="1">
      <c r="A8829" s="431"/>
    </row>
    <row r="8830" spans="1:1" s="432" customFormat="1" ht="12.2" hidden="1" customHeight="1">
      <c r="A8830" s="431"/>
    </row>
    <row r="8831" spans="1:1" s="432" customFormat="1" ht="12.2" hidden="1" customHeight="1">
      <c r="A8831" s="431"/>
    </row>
    <row r="8832" spans="1:1" s="432" customFormat="1" ht="12.2" hidden="1" customHeight="1">
      <c r="A8832" s="431"/>
    </row>
    <row r="8833" spans="1:1" s="432" customFormat="1" ht="12.2" hidden="1" customHeight="1">
      <c r="A8833" s="431"/>
    </row>
    <row r="8834" spans="1:1" s="432" customFormat="1" ht="12.2" hidden="1" customHeight="1">
      <c r="A8834" s="431"/>
    </row>
    <row r="8835" spans="1:1" s="432" customFormat="1" ht="12.2" hidden="1" customHeight="1">
      <c r="A8835" s="431"/>
    </row>
    <row r="8836" spans="1:1" s="432" customFormat="1" ht="12.2" hidden="1" customHeight="1">
      <c r="A8836" s="431"/>
    </row>
    <row r="8837" spans="1:1" s="432" customFormat="1" ht="12.2" hidden="1" customHeight="1">
      <c r="A8837" s="431"/>
    </row>
    <row r="8838" spans="1:1" s="432" customFormat="1" ht="12.2" hidden="1" customHeight="1">
      <c r="A8838" s="431"/>
    </row>
    <row r="8839" spans="1:1" s="432" customFormat="1" ht="12.2" hidden="1" customHeight="1">
      <c r="A8839" s="431"/>
    </row>
    <row r="8840" spans="1:1" s="432" customFormat="1" ht="12.2" hidden="1" customHeight="1">
      <c r="A8840" s="431"/>
    </row>
    <row r="8841" spans="1:1" s="432" customFormat="1" ht="12.2" hidden="1" customHeight="1">
      <c r="A8841" s="431"/>
    </row>
    <row r="8842" spans="1:1" s="432" customFormat="1" ht="12.2" hidden="1" customHeight="1">
      <c r="A8842" s="431"/>
    </row>
    <row r="8843" spans="1:1" s="432" customFormat="1" ht="12.2" hidden="1" customHeight="1">
      <c r="A8843" s="431"/>
    </row>
    <row r="8844" spans="1:1" s="432" customFormat="1" ht="12.2" hidden="1" customHeight="1">
      <c r="A8844" s="431"/>
    </row>
    <row r="8845" spans="1:1" s="432" customFormat="1" ht="12.2" hidden="1" customHeight="1">
      <c r="A8845" s="431"/>
    </row>
    <row r="8846" spans="1:1" s="432" customFormat="1" ht="12.2" hidden="1" customHeight="1">
      <c r="A8846" s="431"/>
    </row>
    <row r="8847" spans="1:1" s="432" customFormat="1" ht="12.2" hidden="1" customHeight="1">
      <c r="A8847" s="431"/>
    </row>
    <row r="8848" spans="1:1" s="432" customFormat="1" ht="12.2" hidden="1" customHeight="1">
      <c r="A8848" s="431"/>
    </row>
    <row r="8849" spans="1:1" s="432" customFormat="1" ht="12.2" hidden="1" customHeight="1">
      <c r="A8849" s="431"/>
    </row>
    <row r="8850" spans="1:1" s="432" customFormat="1" ht="12.2" hidden="1" customHeight="1">
      <c r="A8850" s="431"/>
    </row>
    <row r="8851" spans="1:1" s="432" customFormat="1" ht="12.2" hidden="1" customHeight="1">
      <c r="A8851" s="431"/>
    </row>
    <row r="8852" spans="1:1" s="432" customFormat="1" ht="12.2" hidden="1" customHeight="1">
      <c r="A8852" s="431"/>
    </row>
    <row r="8853" spans="1:1" s="432" customFormat="1" ht="12.2" hidden="1" customHeight="1">
      <c r="A8853" s="431"/>
    </row>
    <row r="8854" spans="1:1" s="432" customFormat="1" ht="12.2" hidden="1" customHeight="1">
      <c r="A8854" s="431"/>
    </row>
    <row r="8855" spans="1:1" s="432" customFormat="1" ht="12.2" hidden="1" customHeight="1">
      <c r="A8855" s="431"/>
    </row>
    <row r="8856" spans="1:1" s="432" customFormat="1" ht="12.2" hidden="1" customHeight="1">
      <c r="A8856" s="431"/>
    </row>
    <row r="8857" spans="1:1" s="432" customFormat="1" ht="12.2" hidden="1" customHeight="1">
      <c r="A8857" s="431"/>
    </row>
    <row r="8858" spans="1:1" s="432" customFormat="1" ht="12.2" hidden="1" customHeight="1">
      <c r="A8858" s="431"/>
    </row>
    <row r="8859" spans="1:1" s="432" customFormat="1" ht="12.2" hidden="1" customHeight="1">
      <c r="A8859" s="431"/>
    </row>
    <row r="8860" spans="1:1" s="432" customFormat="1" ht="12.2" hidden="1" customHeight="1">
      <c r="A8860" s="431"/>
    </row>
    <row r="8861" spans="1:1" s="432" customFormat="1" ht="12.2" hidden="1" customHeight="1">
      <c r="A8861" s="431"/>
    </row>
    <row r="8862" spans="1:1" s="432" customFormat="1" ht="12.2" hidden="1" customHeight="1">
      <c r="A8862" s="431"/>
    </row>
    <row r="8863" spans="1:1" s="432" customFormat="1" ht="12.2" hidden="1" customHeight="1">
      <c r="A8863" s="431"/>
    </row>
    <row r="8864" spans="1:1" s="432" customFormat="1" ht="12.2" hidden="1" customHeight="1">
      <c r="A8864" s="431"/>
    </row>
    <row r="8865" spans="1:1" s="432" customFormat="1" ht="12.2" hidden="1" customHeight="1">
      <c r="A8865" s="431"/>
    </row>
    <row r="8866" spans="1:1" s="432" customFormat="1" ht="12.2" hidden="1" customHeight="1">
      <c r="A8866" s="431"/>
    </row>
    <row r="8867" spans="1:1" s="432" customFormat="1" ht="12.2" hidden="1" customHeight="1">
      <c r="A8867" s="431"/>
    </row>
    <row r="8868" spans="1:1" s="432" customFormat="1" ht="12.2" hidden="1" customHeight="1">
      <c r="A8868" s="431"/>
    </row>
    <row r="8869" spans="1:1" s="432" customFormat="1" ht="12.2" hidden="1" customHeight="1">
      <c r="A8869" s="431"/>
    </row>
    <row r="8870" spans="1:1" s="432" customFormat="1" ht="12.2" hidden="1" customHeight="1">
      <c r="A8870" s="431"/>
    </row>
    <row r="8871" spans="1:1" s="432" customFormat="1" ht="12.2" hidden="1" customHeight="1">
      <c r="A8871" s="431"/>
    </row>
    <row r="8872" spans="1:1" s="432" customFormat="1" ht="12.2" hidden="1" customHeight="1">
      <c r="A8872" s="431"/>
    </row>
    <row r="8873" spans="1:1" s="432" customFormat="1" ht="12.2" hidden="1" customHeight="1">
      <c r="A8873" s="431"/>
    </row>
    <row r="8874" spans="1:1" s="432" customFormat="1" ht="12.2" hidden="1" customHeight="1">
      <c r="A8874" s="431"/>
    </row>
    <row r="8875" spans="1:1" s="432" customFormat="1" ht="12.2" hidden="1" customHeight="1">
      <c r="A8875" s="431"/>
    </row>
    <row r="8876" spans="1:1" s="432" customFormat="1" ht="12.2" hidden="1" customHeight="1">
      <c r="A8876" s="431"/>
    </row>
    <row r="8877" spans="1:1" s="432" customFormat="1" ht="12.2" hidden="1" customHeight="1">
      <c r="A8877" s="431"/>
    </row>
    <row r="8878" spans="1:1" s="432" customFormat="1" ht="12.2" hidden="1" customHeight="1">
      <c r="A8878" s="431"/>
    </row>
    <row r="8879" spans="1:1" s="432" customFormat="1" ht="12.2" hidden="1" customHeight="1">
      <c r="A8879" s="431"/>
    </row>
    <row r="8880" spans="1:1" s="432" customFormat="1" ht="12.2" hidden="1" customHeight="1">
      <c r="A8880" s="431"/>
    </row>
    <row r="8881" spans="1:1" s="432" customFormat="1" ht="12.2" hidden="1" customHeight="1">
      <c r="A8881" s="431"/>
    </row>
    <row r="8882" spans="1:1" s="432" customFormat="1" ht="12.2" hidden="1" customHeight="1">
      <c r="A8882" s="431"/>
    </row>
    <row r="8883" spans="1:1" s="432" customFormat="1" ht="12.2" hidden="1" customHeight="1">
      <c r="A8883" s="431"/>
    </row>
    <row r="8884" spans="1:1" s="432" customFormat="1" ht="12.2" hidden="1" customHeight="1">
      <c r="A8884" s="431"/>
    </row>
    <row r="8885" spans="1:1" s="432" customFormat="1" ht="12.2" hidden="1" customHeight="1">
      <c r="A8885" s="431"/>
    </row>
    <row r="8886" spans="1:1" s="432" customFormat="1" ht="12.2" hidden="1" customHeight="1">
      <c r="A8886" s="431"/>
    </row>
    <row r="8887" spans="1:1" s="432" customFormat="1" ht="12.2" hidden="1" customHeight="1">
      <c r="A8887" s="431"/>
    </row>
    <row r="8888" spans="1:1" s="432" customFormat="1" ht="12.2" hidden="1" customHeight="1">
      <c r="A8888" s="431"/>
    </row>
    <row r="8889" spans="1:1" s="432" customFormat="1" ht="12.2" hidden="1" customHeight="1">
      <c r="A8889" s="431"/>
    </row>
    <row r="8890" spans="1:1" s="432" customFormat="1" ht="12.2" hidden="1" customHeight="1">
      <c r="A8890" s="431"/>
    </row>
    <row r="8891" spans="1:1" s="432" customFormat="1" ht="12.2" hidden="1" customHeight="1">
      <c r="A8891" s="431"/>
    </row>
    <row r="8892" spans="1:1" s="432" customFormat="1" ht="12.2" hidden="1" customHeight="1">
      <c r="A8892" s="431"/>
    </row>
    <row r="8893" spans="1:1" s="432" customFormat="1" ht="12.2" hidden="1" customHeight="1">
      <c r="A8893" s="431"/>
    </row>
    <row r="8894" spans="1:1" s="432" customFormat="1" ht="12.2" hidden="1" customHeight="1">
      <c r="A8894" s="431"/>
    </row>
    <row r="8895" spans="1:1" s="432" customFormat="1" ht="12.2" hidden="1" customHeight="1">
      <c r="A8895" s="431"/>
    </row>
    <row r="8896" spans="1:1" s="432" customFormat="1" ht="12.2" hidden="1" customHeight="1">
      <c r="A8896" s="431"/>
    </row>
    <row r="8897" spans="1:1" s="432" customFormat="1" ht="12.2" hidden="1" customHeight="1">
      <c r="A8897" s="431"/>
    </row>
    <row r="8898" spans="1:1" s="432" customFormat="1" ht="12.2" hidden="1" customHeight="1">
      <c r="A8898" s="431"/>
    </row>
    <row r="8899" spans="1:1" s="432" customFormat="1" ht="12.2" hidden="1" customHeight="1">
      <c r="A8899" s="431"/>
    </row>
    <row r="8900" spans="1:1" s="432" customFormat="1" ht="12.2" hidden="1" customHeight="1">
      <c r="A8900" s="431"/>
    </row>
    <row r="8901" spans="1:1" s="432" customFormat="1" ht="12.2" hidden="1" customHeight="1">
      <c r="A8901" s="431"/>
    </row>
    <row r="8902" spans="1:1" s="432" customFormat="1" ht="12.2" hidden="1" customHeight="1">
      <c r="A8902" s="431"/>
    </row>
    <row r="8903" spans="1:1" s="432" customFormat="1" ht="12.2" hidden="1" customHeight="1">
      <c r="A8903" s="431"/>
    </row>
    <row r="8904" spans="1:1" s="432" customFormat="1" ht="12.2" hidden="1" customHeight="1">
      <c r="A8904" s="431"/>
    </row>
    <row r="8905" spans="1:1" s="432" customFormat="1" ht="12.2" hidden="1" customHeight="1">
      <c r="A8905" s="431"/>
    </row>
    <row r="8906" spans="1:1" s="432" customFormat="1" ht="12.2" hidden="1" customHeight="1">
      <c r="A8906" s="431"/>
    </row>
    <row r="8907" spans="1:1" s="432" customFormat="1" ht="12.2" hidden="1" customHeight="1">
      <c r="A8907" s="431"/>
    </row>
    <row r="8908" spans="1:1" s="432" customFormat="1" ht="12.2" hidden="1" customHeight="1">
      <c r="A8908" s="431"/>
    </row>
    <row r="8909" spans="1:1" s="432" customFormat="1" ht="12.2" hidden="1" customHeight="1">
      <c r="A8909" s="431"/>
    </row>
    <row r="8910" spans="1:1" s="432" customFormat="1" ht="12.2" hidden="1" customHeight="1">
      <c r="A8910" s="431"/>
    </row>
    <row r="8911" spans="1:1" s="432" customFormat="1" ht="12.2" hidden="1" customHeight="1">
      <c r="A8911" s="431"/>
    </row>
    <row r="8912" spans="1:1" s="432" customFormat="1" ht="12.2" hidden="1" customHeight="1">
      <c r="A8912" s="431"/>
    </row>
    <row r="8913" spans="1:1" s="432" customFormat="1" ht="12.2" hidden="1" customHeight="1">
      <c r="A8913" s="431"/>
    </row>
    <row r="8914" spans="1:1" s="432" customFormat="1" ht="12.2" hidden="1" customHeight="1">
      <c r="A8914" s="431"/>
    </row>
    <row r="8915" spans="1:1" s="432" customFormat="1" ht="12.2" hidden="1" customHeight="1">
      <c r="A8915" s="431"/>
    </row>
    <row r="8916" spans="1:1" s="432" customFormat="1" ht="12.2" hidden="1" customHeight="1">
      <c r="A8916" s="431"/>
    </row>
    <row r="8917" spans="1:1" s="432" customFormat="1" ht="12.2" hidden="1" customHeight="1">
      <c r="A8917" s="431"/>
    </row>
    <row r="8918" spans="1:1" s="432" customFormat="1" ht="12.2" hidden="1" customHeight="1">
      <c r="A8918" s="431"/>
    </row>
    <row r="8919" spans="1:1" s="432" customFormat="1" ht="12.2" hidden="1" customHeight="1">
      <c r="A8919" s="431"/>
    </row>
    <row r="8920" spans="1:1" s="432" customFormat="1" ht="12.2" hidden="1" customHeight="1">
      <c r="A8920" s="431"/>
    </row>
    <row r="8921" spans="1:1" s="432" customFormat="1" ht="12.2" hidden="1" customHeight="1">
      <c r="A8921" s="431"/>
    </row>
    <row r="8922" spans="1:1" s="432" customFormat="1" ht="12.2" hidden="1" customHeight="1">
      <c r="A8922" s="431"/>
    </row>
    <row r="8923" spans="1:1" s="432" customFormat="1" ht="12.2" hidden="1" customHeight="1">
      <c r="A8923" s="431"/>
    </row>
    <row r="8924" spans="1:1" s="432" customFormat="1" ht="12.2" hidden="1" customHeight="1">
      <c r="A8924" s="431"/>
    </row>
    <row r="8925" spans="1:1" s="432" customFormat="1" ht="12.2" hidden="1" customHeight="1">
      <c r="A8925" s="431"/>
    </row>
    <row r="8926" spans="1:1" s="432" customFormat="1" ht="12.2" hidden="1" customHeight="1">
      <c r="A8926" s="431"/>
    </row>
    <row r="8927" spans="1:1" s="432" customFormat="1" ht="12.2" hidden="1" customHeight="1">
      <c r="A8927" s="431"/>
    </row>
    <row r="8928" spans="1:1" s="432" customFormat="1" ht="12.2" hidden="1" customHeight="1">
      <c r="A8928" s="431"/>
    </row>
    <row r="8929" spans="1:1" s="432" customFormat="1" ht="12.2" hidden="1" customHeight="1">
      <c r="A8929" s="431"/>
    </row>
    <row r="8930" spans="1:1" s="432" customFormat="1" ht="12.2" hidden="1" customHeight="1">
      <c r="A8930" s="431"/>
    </row>
    <row r="8931" spans="1:1" s="432" customFormat="1" ht="12.2" hidden="1" customHeight="1">
      <c r="A8931" s="431"/>
    </row>
    <row r="8932" spans="1:1" s="432" customFormat="1" ht="12.2" hidden="1" customHeight="1">
      <c r="A8932" s="431"/>
    </row>
    <row r="8933" spans="1:1" s="432" customFormat="1" ht="12.2" hidden="1" customHeight="1">
      <c r="A8933" s="431"/>
    </row>
    <row r="8934" spans="1:1" s="432" customFormat="1" ht="12.2" hidden="1" customHeight="1">
      <c r="A8934" s="431"/>
    </row>
    <row r="8935" spans="1:1" s="432" customFormat="1" ht="12.2" hidden="1" customHeight="1">
      <c r="A8935" s="431"/>
    </row>
    <row r="8936" spans="1:1" s="432" customFormat="1" ht="12.2" hidden="1" customHeight="1">
      <c r="A8936" s="431"/>
    </row>
    <row r="8937" spans="1:1" s="432" customFormat="1" ht="12.2" hidden="1" customHeight="1">
      <c r="A8937" s="431"/>
    </row>
    <row r="8938" spans="1:1" s="432" customFormat="1" ht="12.2" hidden="1" customHeight="1">
      <c r="A8938" s="431"/>
    </row>
    <row r="8939" spans="1:1" s="432" customFormat="1" ht="12.2" hidden="1" customHeight="1">
      <c r="A8939" s="431"/>
    </row>
    <row r="8940" spans="1:1" s="432" customFormat="1" ht="12.2" hidden="1" customHeight="1">
      <c r="A8940" s="431"/>
    </row>
    <row r="8941" spans="1:1" s="432" customFormat="1" ht="12.2" hidden="1" customHeight="1">
      <c r="A8941" s="431"/>
    </row>
    <row r="8942" spans="1:1" s="432" customFormat="1" ht="12.2" hidden="1" customHeight="1">
      <c r="A8942" s="431"/>
    </row>
    <row r="8943" spans="1:1" s="432" customFormat="1" ht="12.2" hidden="1" customHeight="1">
      <c r="A8943" s="431"/>
    </row>
    <row r="8944" spans="1:1" s="432" customFormat="1" ht="12.2" hidden="1" customHeight="1">
      <c r="A8944" s="431"/>
    </row>
    <row r="8945" spans="1:1" s="432" customFormat="1" ht="12.2" hidden="1" customHeight="1">
      <c r="A8945" s="431"/>
    </row>
    <row r="8946" spans="1:1" s="432" customFormat="1" ht="12.2" hidden="1" customHeight="1">
      <c r="A8946" s="431"/>
    </row>
    <row r="8947" spans="1:1" s="432" customFormat="1" ht="12.2" hidden="1" customHeight="1">
      <c r="A8947" s="431"/>
    </row>
    <row r="8948" spans="1:1" s="432" customFormat="1" ht="12.2" hidden="1" customHeight="1">
      <c r="A8948" s="431"/>
    </row>
    <row r="8949" spans="1:1" s="432" customFormat="1" ht="12.2" hidden="1" customHeight="1">
      <c r="A8949" s="431"/>
    </row>
    <row r="8950" spans="1:1" s="432" customFormat="1" ht="12.2" hidden="1" customHeight="1">
      <c r="A8950" s="431"/>
    </row>
    <row r="8951" spans="1:1" s="432" customFormat="1" ht="12.2" hidden="1" customHeight="1">
      <c r="A8951" s="431"/>
    </row>
    <row r="8952" spans="1:1" s="432" customFormat="1" ht="12.2" hidden="1" customHeight="1">
      <c r="A8952" s="431"/>
    </row>
    <row r="8953" spans="1:1" s="432" customFormat="1" ht="12.2" hidden="1" customHeight="1">
      <c r="A8953" s="431"/>
    </row>
    <row r="8954" spans="1:1" s="432" customFormat="1" ht="12.2" hidden="1" customHeight="1">
      <c r="A8954" s="431"/>
    </row>
    <row r="8955" spans="1:1" s="432" customFormat="1" ht="12.2" hidden="1" customHeight="1">
      <c r="A8955" s="431"/>
    </row>
    <row r="8956" spans="1:1" s="432" customFormat="1" ht="12.2" hidden="1" customHeight="1">
      <c r="A8956" s="431"/>
    </row>
    <row r="8957" spans="1:1" s="432" customFormat="1" ht="12.2" hidden="1" customHeight="1">
      <c r="A8957" s="431"/>
    </row>
    <row r="8958" spans="1:1" s="432" customFormat="1" ht="12.2" hidden="1" customHeight="1">
      <c r="A8958" s="431"/>
    </row>
    <row r="8959" spans="1:1" s="432" customFormat="1" ht="12.2" hidden="1" customHeight="1">
      <c r="A8959" s="431"/>
    </row>
    <row r="8960" spans="1:1" s="432" customFormat="1" ht="12.2" hidden="1" customHeight="1">
      <c r="A8960" s="431"/>
    </row>
    <row r="8961" spans="1:1" s="432" customFormat="1" ht="12.2" hidden="1" customHeight="1">
      <c r="A8961" s="431"/>
    </row>
    <row r="8962" spans="1:1" s="432" customFormat="1" ht="12.2" hidden="1" customHeight="1">
      <c r="A8962" s="431"/>
    </row>
    <row r="8963" spans="1:1" s="432" customFormat="1" ht="12.2" hidden="1" customHeight="1">
      <c r="A8963" s="431"/>
    </row>
    <row r="8964" spans="1:1" s="432" customFormat="1" ht="12.2" hidden="1" customHeight="1">
      <c r="A8964" s="431"/>
    </row>
    <row r="8965" spans="1:1" s="432" customFormat="1" ht="12.2" hidden="1" customHeight="1">
      <c r="A8965" s="431"/>
    </row>
    <row r="8966" spans="1:1" s="432" customFormat="1" ht="12.2" hidden="1" customHeight="1">
      <c r="A8966" s="431"/>
    </row>
    <row r="8967" spans="1:1" s="432" customFormat="1" ht="12.2" hidden="1" customHeight="1">
      <c r="A8967" s="431"/>
    </row>
    <row r="8968" spans="1:1" s="432" customFormat="1" ht="12.2" hidden="1" customHeight="1">
      <c r="A8968" s="431"/>
    </row>
    <row r="8969" spans="1:1" s="432" customFormat="1" ht="12.2" hidden="1" customHeight="1">
      <c r="A8969" s="431"/>
    </row>
    <row r="8970" spans="1:1" s="432" customFormat="1" ht="12.2" hidden="1" customHeight="1">
      <c r="A8970" s="431"/>
    </row>
    <row r="8971" spans="1:1" s="432" customFormat="1" ht="12.2" hidden="1" customHeight="1">
      <c r="A8971" s="431"/>
    </row>
    <row r="8972" spans="1:1" s="432" customFormat="1" ht="12.2" hidden="1" customHeight="1">
      <c r="A8972" s="431"/>
    </row>
    <row r="8973" spans="1:1" s="432" customFormat="1" ht="12.2" hidden="1" customHeight="1">
      <c r="A8973" s="431"/>
    </row>
    <row r="8974" spans="1:1" s="432" customFormat="1" ht="12.2" hidden="1" customHeight="1">
      <c r="A8974" s="431"/>
    </row>
    <row r="8975" spans="1:1" s="432" customFormat="1" ht="12.2" hidden="1" customHeight="1">
      <c r="A8975" s="431"/>
    </row>
    <row r="8976" spans="1:1" s="432" customFormat="1" ht="12.2" hidden="1" customHeight="1">
      <c r="A8976" s="431"/>
    </row>
    <row r="8977" spans="1:1" s="432" customFormat="1" ht="12.2" hidden="1" customHeight="1">
      <c r="A8977" s="431"/>
    </row>
    <row r="8978" spans="1:1" s="432" customFormat="1" ht="12.2" hidden="1" customHeight="1">
      <c r="A8978" s="431"/>
    </row>
    <row r="8979" spans="1:1" s="432" customFormat="1" ht="12.2" hidden="1" customHeight="1">
      <c r="A8979" s="431"/>
    </row>
    <row r="8980" spans="1:1" s="432" customFormat="1" ht="12.2" hidden="1" customHeight="1">
      <c r="A8980" s="431"/>
    </row>
    <row r="8981" spans="1:1" s="432" customFormat="1" ht="12.2" hidden="1" customHeight="1">
      <c r="A8981" s="431"/>
    </row>
    <row r="8982" spans="1:1" s="432" customFormat="1" ht="12.2" hidden="1" customHeight="1">
      <c r="A8982" s="431"/>
    </row>
    <row r="8983" spans="1:1" s="432" customFormat="1" ht="12.2" hidden="1" customHeight="1">
      <c r="A8983" s="431"/>
    </row>
    <row r="8984" spans="1:1" s="432" customFormat="1" ht="12.2" hidden="1" customHeight="1">
      <c r="A8984" s="431"/>
    </row>
    <row r="8985" spans="1:1" s="432" customFormat="1" ht="12.2" hidden="1" customHeight="1">
      <c r="A8985" s="431"/>
    </row>
    <row r="8986" spans="1:1" s="432" customFormat="1" ht="12.2" hidden="1" customHeight="1">
      <c r="A8986" s="431"/>
    </row>
    <row r="8987" spans="1:1" s="432" customFormat="1" ht="12.2" hidden="1" customHeight="1">
      <c r="A8987" s="431"/>
    </row>
    <row r="8988" spans="1:1" s="432" customFormat="1" ht="12.2" hidden="1" customHeight="1">
      <c r="A8988" s="431"/>
    </row>
    <row r="8989" spans="1:1" s="432" customFormat="1" ht="12.2" hidden="1" customHeight="1">
      <c r="A8989" s="431"/>
    </row>
    <row r="8990" spans="1:1" s="432" customFormat="1" ht="12.2" hidden="1" customHeight="1">
      <c r="A8990" s="431"/>
    </row>
    <row r="8991" spans="1:1" s="432" customFormat="1" ht="12.2" hidden="1" customHeight="1">
      <c r="A8991" s="431"/>
    </row>
    <row r="8992" spans="1:1" s="432" customFormat="1" ht="12.2" hidden="1" customHeight="1">
      <c r="A8992" s="431"/>
    </row>
    <row r="8993" spans="1:1" s="432" customFormat="1" ht="12.2" hidden="1" customHeight="1">
      <c r="A8993" s="431"/>
    </row>
    <row r="8994" spans="1:1" s="432" customFormat="1" ht="12.2" hidden="1" customHeight="1">
      <c r="A8994" s="431"/>
    </row>
    <row r="8995" spans="1:1" s="432" customFormat="1" ht="12.2" hidden="1" customHeight="1">
      <c r="A8995" s="431"/>
    </row>
    <row r="8996" spans="1:1" s="432" customFormat="1" ht="12.2" hidden="1" customHeight="1">
      <c r="A8996" s="431"/>
    </row>
    <row r="8997" spans="1:1" s="432" customFormat="1" ht="12.2" hidden="1" customHeight="1">
      <c r="A8997" s="431"/>
    </row>
    <row r="8998" spans="1:1" s="432" customFormat="1" ht="12.2" hidden="1" customHeight="1">
      <c r="A8998" s="431"/>
    </row>
    <row r="8999" spans="1:1" s="432" customFormat="1" ht="12.2" hidden="1" customHeight="1">
      <c r="A8999" s="431"/>
    </row>
    <row r="9000" spans="1:1" s="432" customFormat="1" ht="12.2" hidden="1" customHeight="1">
      <c r="A9000" s="431"/>
    </row>
    <row r="9001" spans="1:1" s="432" customFormat="1" ht="12.2" hidden="1" customHeight="1">
      <c r="A9001" s="431"/>
    </row>
    <row r="9002" spans="1:1" s="432" customFormat="1" ht="12.2" hidden="1" customHeight="1">
      <c r="A9002" s="431"/>
    </row>
    <row r="9003" spans="1:1" s="432" customFormat="1" ht="12.2" hidden="1" customHeight="1">
      <c r="A9003" s="431"/>
    </row>
    <row r="9004" spans="1:1" s="432" customFormat="1" ht="12.2" hidden="1" customHeight="1">
      <c r="A9004" s="431"/>
    </row>
    <row r="9005" spans="1:1" s="432" customFormat="1" ht="12.2" hidden="1" customHeight="1">
      <c r="A9005" s="431"/>
    </row>
    <row r="9006" spans="1:1" s="432" customFormat="1" ht="12.2" hidden="1" customHeight="1">
      <c r="A9006" s="431"/>
    </row>
    <row r="9007" spans="1:1" s="432" customFormat="1" ht="12.2" hidden="1" customHeight="1">
      <c r="A9007" s="431"/>
    </row>
    <row r="9008" spans="1:1" s="432" customFormat="1" ht="12.2" hidden="1" customHeight="1">
      <c r="A9008" s="431"/>
    </row>
    <row r="9009" spans="1:1" s="432" customFormat="1" ht="12.2" hidden="1" customHeight="1">
      <c r="A9009" s="431"/>
    </row>
    <row r="9010" spans="1:1" s="432" customFormat="1" ht="12.2" hidden="1" customHeight="1">
      <c r="A9010" s="431"/>
    </row>
    <row r="9011" spans="1:1" s="432" customFormat="1" ht="12.2" hidden="1" customHeight="1">
      <c r="A9011" s="431"/>
    </row>
    <row r="9012" spans="1:1" s="432" customFormat="1" ht="12.2" hidden="1" customHeight="1">
      <c r="A9012" s="431"/>
    </row>
    <row r="9013" spans="1:1" s="432" customFormat="1" ht="12.2" hidden="1" customHeight="1">
      <c r="A9013" s="431"/>
    </row>
    <row r="9014" spans="1:1" s="432" customFormat="1" ht="12.2" hidden="1" customHeight="1">
      <c r="A9014" s="431"/>
    </row>
    <row r="9015" spans="1:1" s="432" customFormat="1" ht="12.2" hidden="1" customHeight="1">
      <c r="A9015" s="431"/>
    </row>
    <row r="9016" spans="1:1" s="432" customFormat="1" ht="12.2" hidden="1" customHeight="1">
      <c r="A9016" s="431"/>
    </row>
    <row r="9017" spans="1:1" s="432" customFormat="1" ht="12.2" hidden="1" customHeight="1">
      <c r="A9017" s="431"/>
    </row>
    <row r="9018" spans="1:1" s="432" customFormat="1" ht="12.2" hidden="1" customHeight="1">
      <c r="A9018" s="431"/>
    </row>
    <row r="9019" spans="1:1" s="432" customFormat="1" ht="12.2" hidden="1" customHeight="1">
      <c r="A9019" s="431"/>
    </row>
    <row r="9020" spans="1:1" s="432" customFormat="1" ht="12.2" hidden="1" customHeight="1">
      <c r="A9020" s="431"/>
    </row>
    <row r="9021" spans="1:1" s="432" customFormat="1" ht="12.2" hidden="1" customHeight="1">
      <c r="A9021" s="431"/>
    </row>
    <row r="9022" spans="1:1" s="432" customFormat="1" ht="12.2" hidden="1" customHeight="1">
      <c r="A9022" s="431"/>
    </row>
    <row r="9023" spans="1:1" s="432" customFormat="1" ht="12.2" hidden="1" customHeight="1">
      <c r="A9023" s="431"/>
    </row>
    <row r="9024" spans="1:1" s="432" customFormat="1" ht="12.2" hidden="1" customHeight="1">
      <c r="A9024" s="431"/>
    </row>
    <row r="9025" spans="1:1" s="432" customFormat="1" ht="12.2" hidden="1" customHeight="1">
      <c r="A9025" s="431"/>
    </row>
    <row r="9026" spans="1:1" s="432" customFormat="1" ht="12.2" hidden="1" customHeight="1">
      <c r="A9026" s="431"/>
    </row>
    <row r="9027" spans="1:1" s="432" customFormat="1" ht="12.2" hidden="1" customHeight="1">
      <c r="A9027" s="431"/>
    </row>
    <row r="9028" spans="1:1" s="432" customFormat="1" ht="12.2" hidden="1" customHeight="1">
      <c r="A9028" s="431"/>
    </row>
    <row r="9029" spans="1:1" s="432" customFormat="1" ht="12.2" hidden="1" customHeight="1">
      <c r="A9029" s="431"/>
    </row>
    <row r="9030" spans="1:1" s="432" customFormat="1" ht="12.2" hidden="1" customHeight="1">
      <c r="A9030" s="431"/>
    </row>
    <row r="9031" spans="1:1" s="432" customFormat="1" ht="12.2" hidden="1" customHeight="1">
      <c r="A9031" s="431"/>
    </row>
    <row r="9032" spans="1:1" s="432" customFormat="1" ht="12.2" hidden="1" customHeight="1">
      <c r="A9032" s="431"/>
    </row>
    <row r="9033" spans="1:1" s="432" customFormat="1" ht="12.2" hidden="1" customHeight="1">
      <c r="A9033" s="431"/>
    </row>
    <row r="9034" spans="1:1" s="432" customFormat="1" ht="12.2" hidden="1" customHeight="1">
      <c r="A9034" s="431"/>
    </row>
    <row r="9035" spans="1:1" s="432" customFormat="1" ht="12.2" hidden="1" customHeight="1">
      <c r="A9035" s="431"/>
    </row>
    <row r="9036" spans="1:1" s="432" customFormat="1" ht="12.2" hidden="1" customHeight="1">
      <c r="A9036" s="431"/>
    </row>
    <row r="9037" spans="1:1" s="432" customFormat="1" ht="12.2" hidden="1" customHeight="1">
      <c r="A9037" s="431"/>
    </row>
    <row r="9038" spans="1:1" s="432" customFormat="1" ht="12.2" hidden="1" customHeight="1">
      <c r="A9038" s="431"/>
    </row>
    <row r="9039" spans="1:1" s="432" customFormat="1" ht="12.2" hidden="1" customHeight="1">
      <c r="A9039" s="431"/>
    </row>
    <row r="9040" spans="1:1" s="432" customFormat="1" ht="12.2" hidden="1" customHeight="1">
      <c r="A9040" s="431"/>
    </row>
    <row r="9041" spans="1:1" s="432" customFormat="1" ht="12.2" hidden="1" customHeight="1">
      <c r="A9041" s="431"/>
    </row>
    <row r="9042" spans="1:1" s="432" customFormat="1" ht="12.2" hidden="1" customHeight="1">
      <c r="A9042" s="431"/>
    </row>
    <row r="9043" spans="1:1" s="432" customFormat="1" ht="12.2" hidden="1" customHeight="1">
      <c r="A9043" s="431"/>
    </row>
    <row r="9044" spans="1:1" s="432" customFormat="1" ht="12.2" hidden="1" customHeight="1">
      <c r="A9044" s="431"/>
    </row>
    <row r="9045" spans="1:1" s="432" customFormat="1" ht="12.2" hidden="1" customHeight="1">
      <c r="A9045" s="431"/>
    </row>
    <row r="9046" spans="1:1" s="432" customFormat="1" ht="12.2" hidden="1" customHeight="1">
      <c r="A9046" s="431"/>
    </row>
    <row r="9047" spans="1:1" s="432" customFormat="1" ht="12.2" hidden="1" customHeight="1">
      <c r="A9047" s="431"/>
    </row>
    <row r="9048" spans="1:1" s="432" customFormat="1" ht="12.2" hidden="1" customHeight="1">
      <c r="A9048" s="431"/>
    </row>
    <row r="9049" spans="1:1" s="432" customFormat="1" ht="12.2" hidden="1" customHeight="1">
      <c r="A9049" s="431"/>
    </row>
    <row r="9050" spans="1:1" s="432" customFormat="1" ht="12.2" hidden="1" customHeight="1">
      <c r="A9050" s="431"/>
    </row>
    <row r="9051" spans="1:1" s="432" customFormat="1" ht="12.2" hidden="1" customHeight="1">
      <c r="A9051" s="431"/>
    </row>
    <row r="9052" spans="1:1" s="432" customFormat="1" ht="12.2" hidden="1" customHeight="1">
      <c r="A9052" s="431"/>
    </row>
    <row r="9053" spans="1:1" s="432" customFormat="1" ht="12.2" hidden="1" customHeight="1">
      <c r="A9053" s="431"/>
    </row>
    <row r="9054" spans="1:1" s="432" customFormat="1" ht="12.2" hidden="1" customHeight="1">
      <c r="A9054" s="431"/>
    </row>
    <row r="9055" spans="1:1" s="432" customFormat="1" ht="12.2" hidden="1" customHeight="1">
      <c r="A9055" s="431"/>
    </row>
    <row r="9056" spans="1:1" s="432" customFormat="1" ht="12.2" hidden="1" customHeight="1">
      <c r="A9056" s="431"/>
    </row>
    <row r="9057" spans="1:1" s="432" customFormat="1" ht="12.2" hidden="1" customHeight="1">
      <c r="A9057" s="431"/>
    </row>
    <row r="9058" spans="1:1" s="432" customFormat="1" ht="12.2" hidden="1" customHeight="1">
      <c r="A9058" s="431"/>
    </row>
    <row r="9059" spans="1:1" s="432" customFormat="1" ht="12.2" hidden="1" customHeight="1">
      <c r="A9059" s="431"/>
    </row>
    <row r="9060" spans="1:1" s="432" customFormat="1" ht="12.2" hidden="1" customHeight="1">
      <c r="A9060" s="431"/>
    </row>
    <row r="9061" spans="1:1" s="432" customFormat="1" ht="12.2" hidden="1" customHeight="1">
      <c r="A9061" s="431"/>
    </row>
    <row r="9062" spans="1:1" s="432" customFormat="1" ht="12.2" hidden="1" customHeight="1">
      <c r="A9062" s="431"/>
    </row>
    <row r="9063" spans="1:1" s="432" customFormat="1" ht="12.2" hidden="1" customHeight="1">
      <c r="A9063" s="431"/>
    </row>
    <row r="9064" spans="1:1" s="432" customFormat="1" ht="12.2" hidden="1" customHeight="1">
      <c r="A9064" s="431"/>
    </row>
    <row r="9065" spans="1:1" s="432" customFormat="1" ht="12.2" hidden="1" customHeight="1">
      <c r="A9065" s="431"/>
    </row>
    <row r="9066" spans="1:1" s="432" customFormat="1" ht="12.2" hidden="1" customHeight="1">
      <c r="A9066" s="431"/>
    </row>
    <row r="9067" spans="1:1" s="432" customFormat="1" ht="12.2" hidden="1" customHeight="1">
      <c r="A9067" s="431"/>
    </row>
    <row r="9068" spans="1:1" s="432" customFormat="1" ht="12.2" hidden="1" customHeight="1">
      <c r="A9068" s="431"/>
    </row>
    <row r="9069" spans="1:1" s="432" customFormat="1" ht="12.2" hidden="1" customHeight="1">
      <c r="A9069" s="431"/>
    </row>
    <row r="9070" spans="1:1" s="432" customFormat="1" ht="12.2" hidden="1" customHeight="1">
      <c r="A9070" s="431"/>
    </row>
    <row r="9071" spans="1:1" s="432" customFormat="1" ht="12.2" hidden="1" customHeight="1">
      <c r="A9071" s="431"/>
    </row>
    <row r="9072" spans="1:1" s="432" customFormat="1" ht="12.2" hidden="1" customHeight="1">
      <c r="A9072" s="431"/>
    </row>
    <row r="9073" spans="1:1" s="432" customFormat="1" ht="12.2" hidden="1" customHeight="1">
      <c r="A9073" s="431"/>
    </row>
    <row r="9074" spans="1:1" s="432" customFormat="1" ht="12.2" hidden="1" customHeight="1">
      <c r="A9074" s="431"/>
    </row>
    <row r="9075" spans="1:1" s="432" customFormat="1" ht="12.2" hidden="1" customHeight="1">
      <c r="A9075" s="431"/>
    </row>
    <row r="9076" spans="1:1" s="432" customFormat="1" ht="12.2" hidden="1" customHeight="1">
      <c r="A9076" s="431"/>
    </row>
    <row r="9077" spans="1:1" s="432" customFormat="1" ht="12.2" hidden="1" customHeight="1">
      <c r="A9077" s="431"/>
    </row>
    <row r="9078" spans="1:1" s="432" customFormat="1" ht="12.2" hidden="1" customHeight="1">
      <c r="A9078" s="431"/>
    </row>
    <row r="9079" spans="1:1" s="432" customFormat="1" ht="12.2" hidden="1" customHeight="1">
      <c r="A9079" s="431"/>
    </row>
    <row r="9080" spans="1:1" s="432" customFormat="1" ht="12.2" hidden="1" customHeight="1">
      <c r="A9080" s="431"/>
    </row>
    <row r="9081" spans="1:1" s="432" customFormat="1" ht="12.2" hidden="1" customHeight="1">
      <c r="A9081" s="431"/>
    </row>
    <row r="9082" spans="1:1" s="432" customFormat="1" ht="12.2" hidden="1" customHeight="1">
      <c r="A9082" s="431"/>
    </row>
    <row r="9083" spans="1:1" s="432" customFormat="1" ht="12.2" hidden="1" customHeight="1">
      <c r="A9083" s="431"/>
    </row>
    <row r="9084" spans="1:1" s="432" customFormat="1" ht="12.2" hidden="1" customHeight="1">
      <c r="A9084" s="431"/>
    </row>
    <row r="9085" spans="1:1" s="432" customFormat="1" ht="12.2" hidden="1" customHeight="1">
      <c r="A9085" s="431"/>
    </row>
    <row r="9086" spans="1:1" s="432" customFormat="1" ht="12.2" hidden="1" customHeight="1">
      <c r="A9086" s="431"/>
    </row>
    <row r="9087" spans="1:1" s="432" customFormat="1" ht="12.2" hidden="1" customHeight="1">
      <c r="A9087" s="431"/>
    </row>
    <row r="9088" spans="1:1" s="432" customFormat="1" ht="12.2" hidden="1" customHeight="1">
      <c r="A9088" s="431"/>
    </row>
    <row r="9089" spans="1:1" s="432" customFormat="1" ht="12.2" hidden="1" customHeight="1">
      <c r="A9089" s="431"/>
    </row>
    <row r="9090" spans="1:1" s="432" customFormat="1" ht="12.2" hidden="1" customHeight="1">
      <c r="A9090" s="431"/>
    </row>
    <row r="9091" spans="1:1" s="432" customFormat="1" ht="12.2" hidden="1" customHeight="1">
      <c r="A9091" s="431"/>
    </row>
    <row r="9092" spans="1:1" s="432" customFormat="1" ht="12.2" hidden="1" customHeight="1">
      <c r="A9092" s="431"/>
    </row>
    <row r="9093" spans="1:1" s="432" customFormat="1" ht="12.2" hidden="1" customHeight="1">
      <c r="A9093" s="431"/>
    </row>
    <row r="9094" spans="1:1" s="432" customFormat="1" ht="12.2" hidden="1" customHeight="1">
      <c r="A9094" s="431"/>
    </row>
    <row r="9095" spans="1:1" s="432" customFormat="1" ht="12.2" hidden="1" customHeight="1">
      <c r="A9095" s="431"/>
    </row>
    <row r="9096" spans="1:1" s="432" customFormat="1" ht="12.2" hidden="1" customHeight="1">
      <c r="A9096" s="431"/>
    </row>
    <row r="9097" spans="1:1" s="432" customFormat="1" ht="12.2" hidden="1" customHeight="1">
      <c r="A9097" s="431"/>
    </row>
    <row r="9098" spans="1:1" s="432" customFormat="1" ht="12.2" hidden="1" customHeight="1">
      <c r="A9098" s="431"/>
    </row>
    <row r="9099" spans="1:1" s="432" customFormat="1" ht="12.2" hidden="1" customHeight="1">
      <c r="A9099" s="431"/>
    </row>
    <row r="9100" spans="1:1" s="432" customFormat="1" ht="12.2" hidden="1" customHeight="1">
      <c r="A9100" s="431"/>
    </row>
    <row r="9101" spans="1:1" s="432" customFormat="1" ht="12.2" hidden="1" customHeight="1">
      <c r="A9101" s="431"/>
    </row>
    <row r="9102" spans="1:1" s="432" customFormat="1" ht="12.2" hidden="1" customHeight="1">
      <c r="A9102" s="431"/>
    </row>
    <row r="9103" spans="1:1" s="432" customFormat="1" ht="12.2" hidden="1" customHeight="1">
      <c r="A9103" s="431"/>
    </row>
    <row r="9104" spans="1:1" s="432" customFormat="1" ht="12.2" hidden="1" customHeight="1">
      <c r="A9104" s="431"/>
    </row>
    <row r="9105" spans="1:1" s="432" customFormat="1" ht="12.2" hidden="1" customHeight="1">
      <c r="A9105" s="431"/>
    </row>
    <row r="9106" spans="1:1" s="432" customFormat="1" ht="12.2" hidden="1" customHeight="1">
      <c r="A9106" s="431"/>
    </row>
    <row r="9107" spans="1:1" s="432" customFormat="1" ht="12.2" hidden="1" customHeight="1">
      <c r="A9107" s="431"/>
    </row>
    <row r="9108" spans="1:1" s="432" customFormat="1" ht="12.2" hidden="1" customHeight="1">
      <c r="A9108" s="431"/>
    </row>
    <row r="9109" spans="1:1" s="432" customFormat="1" ht="12.2" hidden="1" customHeight="1">
      <c r="A9109" s="431"/>
    </row>
    <row r="9110" spans="1:1" s="432" customFormat="1" ht="12.2" hidden="1" customHeight="1">
      <c r="A9110" s="431"/>
    </row>
    <row r="9111" spans="1:1" s="432" customFormat="1" ht="12.2" hidden="1" customHeight="1">
      <c r="A9111" s="431"/>
    </row>
    <row r="9112" spans="1:1" s="432" customFormat="1" ht="12.2" hidden="1" customHeight="1">
      <c r="A9112" s="431"/>
    </row>
    <row r="9113" spans="1:1" s="432" customFormat="1" ht="12.2" hidden="1" customHeight="1">
      <c r="A9113" s="431"/>
    </row>
    <row r="9114" spans="1:1" s="432" customFormat="1" ht="12.2" hidden="1" customHeight="1">
      <c r="A9114" s="431"/>
    </row>
    <row r="9115" spans="1:1" s="432" customFormat="1" ht="12.2" hidden="1" customHeight="1">
      <c r="A9115" s="431"/>
    </row>
    <row r="9116" spans="1:1" s="432" customFormat="1" ht="12.2" hidden="1" customHeight="1">
      <c r="A9116" s="431"/>
    </row>
    <row r="9117" spans="1:1" s="432" customFormat="1" ht="12.2" hidden="1" customHeight="1">
      <c r="A9117" s="431"/>
    </row>
    <row r="9118" spans="1:1" s="432" customFormat="1" ht="12.2" hidden="1" customHeight="1">
      <c r="A9118" s="431"/>
    </row>
    <row r="9119" spans="1:1" s="432" customFormat="1" ht="12.2" hidden="1" customHeight="1">
      <c r="A9119" s="431"/>
    </row>
    <row r="9120" spans="1:1" s="432" customFormat="1" ht="12.2" hidden="1" customHeight="1">
      <c r="A9120" s="431"/>
    </row>
    <row r="9121" spans="1:1" s="432" customFormat="1" ht="12.2" hidden="1" customHeight="1">
      <c r="A9121" s="431"/>
    </row>
    <row r="9122" spans="1:1" s="432" customFormat="1" ht="12.2" hidden="1" customHeight="1">
      <c r="A9122" s="431"/>
    </row>
    <row r="9123" spans="1:1" s="432" customFormat="1" ht="12.2" hidden="1" customHeight="1">
      <c r="A9123" s="431"/>
    </row>
    <row r="9124" spans="1:1" s="432" customFormat="1" ht="12.2" hidden="1" customHeight="1">
      <c r="A9124" s="431"/>
    </row>
    <row r="9125" spans="1:1" s="432" customFormat="1" ht="12.2" hidden="1" customHeight="1">
      <c r="A9125" s="431"/>
    </row>
    <row r="9126" spans="1:1" s="432" customFormat="1" ht="12.2" hidden="1" customHeight="1">
      <c r="A9126" s="431"/>
    </row>
    <row r="9127" spans="1:1" s="432" customFormat="1" ht="12.2" hidden="1" customHeight="1">
      <c r="A9127" s="431"/>
    </row>
    <row r="9128" spans="1:1" s="432" customFormat="1" ht="12.2" hidden="1" customHeight="1">
      <c r="A9128" s="431"/>
    </row>
    <row r="9129" spans="1:1" s="432" customFormat="1" ht="12.2" hidden="1" customHeight="1">
      <c r="A9129" s="431"/>
    </row>
    <row r="9130" spans="1:1" s="432" customFormat="1" ht="12.2" hidden="1" customHeight="1">
      <c r="A9130" s="431"/>
    </row>
    <row r="9131" spans="1:1" s="432" customFormat="1" ht="12.2" hidden="1" customHeight="1">
      <c r="A9131" s="431"/>
    </row>
    <row r="9132" spans="1:1" s="432" customFormat="1" ht="12.2" hidden="1" customHeight="1">
      <c r="A9132" s="431"/>
    </row>
    <row r="9133" spans="1:1" s="432" customFormat="1" ht="12.2" hidden="1" customHeight="1">
      <c r="A9133" s="431"/>
    </row>
    <row r="9134" spans="1:1" s="432" customFormat="1" ht="12.2" hidden="1" customHeight="1">
      <c r="A9134" s="431"/>
    </row>
    <row r="9135" spans="1:1" s="432" customFormat="1" ht="12.2" hidden="1" customHeight="1">
      <c r="A9135" s="431"/>
    </row>
    <row r="9136" spans="1:1" s="432" customFormat="1" ht="12.2" hidden="1" customHeight="1">
      <c r="A9136" s="431"/>
    </row>
    <row r="9137" spans="1:1" s="432" customFormat="1" ht="12.2" hidden="1" customHeight="1">
      <c r="A9137" s="431"/>
    </row>
    <row r="9138" spans="1:1" s="432" customFormat="1" ht="12.2" hidden="1" customHeight="1">
      <c r="A9138" s="431"/>
    </row>
    <row r="9139" spans="1:1" s="432" customFormat="1" ht="12.2" hidden="1" customHeight="1">
      <c r="A9139" s="431"/>
    </row>
    <row r="9140" spans="1:1" s="432" customFormat="1" ht="12.2" hidden="1" customHeight="1">
      <c r="A9140" s="431"/>
    </row>
    <row r="9141" spans="1:1" s="432" customFormat="1" ht="12.2" hidden="1" customHeight="1">
      <c r="A9141" s="431"/>
    </row>
    <row r="9142" spans="1:1" s="432" customFormat="1" ht="12.2" hidden="1" customHeight="1">
      <c r="A9142" s="431"/>
    </row>
    <row r="9143" spans="1:1" s="432" customFormat="1" ht="12.2" hidden="1" customHeight="1">
      <c r="A9143" s="431"/>
    </row>
    <row r="9144" spans="1:1" s="432" customFormat="1" ht="12.2" hidden="1" customHeight="1">
      <c r="A9144" s="431"/>
    </row>
    <row r="9145" spans="1:1" s="432" customFormat="1" ht="12.2" hidden="1" customHeight="1">
      <c r="A9145" s="431"/>
    </row>
    <row r="9146" spans="1:1" s="432" customFormat="1" ht="12.2" hidden="1" customHeight="1">
      <c r="A9146" s="431"/>
    </row>
    <row r="9147" spans="1:1" s="432" customFormat="1" ht="12.2" hidden="1" customHeight="1">
      <c r="A9147" s="431"/>
    </row>
    <row r="9148" spans="1:1" s="432" customFormat="1" ht="12.2" hidden="1" customHeight="1">
      <c r="A9148" s="431"/>
    </row>
    <row r="9149" spans="1:1" s="432" customFormat="1" ht="12.2" hidden="1" customHeight="1">
      <c r="A9149" s="431"/>
    </row>
    <row r="9150" spans="1:1" s="432" customFormat="1" ht="12.2" hidden="1" customHeight="1">
      <c r="A9150" s="431"/>
    </row>
    <row r="9151" spans="1:1" s="432" customFormat="1" ht="12.2" hidden="1" customHeight="1">
      <c r="A9151" s="431"/>
    </row>
    <row r="9152" spans="1:1" s="432" customFormat="1" ht="12.2" hidden="1" customHeight="1">
      <c r="A9152" s="431"/>
    </row>
    <row r="9153" spans="1:1" s="432" customFormat="1" ht="12.2" hidden="1" customHeight="1">
      <c r="A9153" s="431"/>
    </row>
    <row r="9154" spans="1:1" s="432" customFormat="1" ht="12.2" hidden="1" customHeight="1">
      <c r="A9154" s="431"/>
    </row>
    <row r="9155" spans="1:1" s="432" customFormat="1" ht="12.2" hidden="1" customHeight="1">
      <c r="A9155" s="431"/>
    </row>
    <row r="9156" spans="1:1" s="432" customFormat="1" ht="12.2" hidden="1" customHeight="1">
      <c r="A9156" s="431"/>
    </row>
    <row r="9157" spans="1:1" s="432" customFormat="1" ht="12.2" hidden="1" customHeight="1">
      <c r="A9157" s="431"/>
    </row>
    <row r="9158" spans="1:1" s="432" customFormat="1" ht="12.2" hidden="1" customHeight="1">
      <c r="A9158" s="431"/>
    </row>
    <row r="9159" spans="1:1" s="432" customFormat="1" ht="12.2" hidden="1" customHeight="1">
      <c r="A9159" s="431"/>
    </row>
    <row r="9160" spans="1:1" s="432" customFormat="1" ht="12.2" hidden="1" customHeight="1">
      <c r="A9160" s="431"/>
    </row>
    <row r="9161" spans="1:1" s="432" customFormat="1" ht="12.2" hidden="1" customHeight="1">
      <c r="A9161" s="431"/>
    </row>
    <row r="9162" spans="1:1" s="432" customFormat="1" ht="12.2" hidden="1" customHeight="1">
      <c r="A9162" s="431"/>
    </row>
    <row r="9163" spans="1:1" s="432" customFormat="1" ht="12.2" hidden="1" customHeight="1">
      <c r="A9163" s="431"/>
    </row>
    <row r="9164" spans="1:1" s="432" customFormat="1" ht="12.2" hidden="1" customHeight="1">
      <c r="A9164" s="431"/>
    </row>
    <row r="9165" spans="1:1" s="432" customFormat="1" ht="12.2" hidden="1" customHeight="1">
      <c r="A9165" s="431"/>
    </row>
    <row r="9166" spans="1:1" s="432" customFormat="1" ht="12.2" hidden="1" customHeight="1">
      <c r="A9166" s="431"/>
    </row>
    <row r="9167" spans="1:1" s="432" customFormat="1" ht="12.2" hidden="1" customHeight="1">
      <c r="A9167" s="431"/>
    </row>
    <row r="9168" spans="1:1" s="432" customFormat="1" ht="12.2" hidden="1" customHeight="1">
      <c r="A9168" s="431"/>
    </row>
    <row r="9169" spans="1:1" s="432" customFormat="1" ht="12.2" hidden="1" customHeight="1">
      <c r="A9169" s="431"/>
    </row>
    <row r="9170" spans="1:1" s="432" customFormat="1" ht="12.2" hidden="1" customHeight="1">
      <c r="A9170" s="431"/>
    </row>
    <row r="9171" spans="1:1" s="432" customFormat="1" ht="12.2" hidden="1" customHeight="1">
      <c r="A9171" s="431"/>
    </row>
    <row r="9172" spans="1:1" s="432" customFormat="1" ht="12.2" hidden="1" customHeight="1">
      <c r="A9172" s="431"/>
    </row>
    <row r="9173" spans="1:1" s="432" customFormat="1" ht="12.2" hidden="1" customHeight="1">
      <c r="A9173" s="431"/>
    </row>
    <row r="9174" spans="1:1" s="432" customFormat="1" ht="12.2" hidden="1" customHeight="1">
      <c r="A9174" s="431"/>
    </row>
    <row r="9175" spans="1:1" s="432" customFormat="1" ht="12.2" hidden="1" customHeight="1">
      <c r="A9175" s="431"/>
    </row>
    <row r="9176" spans="1:1" s="432" customFormat="1" ht="12.2" hidden="1" customHeight="1">
      <c r="A9176" s="431"/>
    </row>
    <row r="9177" spans="1:1" s="432" customFormat="1" ht="12.2" hidden="1" customHeight="1">
      <c r="A9177" s="431"/>
    </row>
    <row r="9178" spans="1:1" s="432" customFormat="1" ht="12.2" hidden="1" customHeight="1">
      <c r="A9178" s="431"/>
    </row>
    <row r="9179" spans="1:1" s="432" customFormat="1" ht="12.2" hidden="1" customHeight="1">
      <c r="A9179" s="431"/>
    </row>
    <row r="9180" spans="1:1" s="432" customFormat="1" ht="12.2" hidden="1" customHeight="1">
      <c r="A9180" s="431"/>
    </row>
    <row r="9181" spans="1:1" s="432" customFormat="1" ht="12.2" hidden="1" customHeight="1">
      <c r="A9181" s="431"/>
    </row>
    <row r="9182" spans="1:1" s="432" customFormat="1" ht="12.2" hidden="1" customHeight="1">
      <c r="A9182" s="431"/>
    </row>
    <row r="9183" spans="1:1" s="432" customFormat="1" ht="12.2" hidden="1" customHeight="1">
      <c r="A9183" s="431"/>
    </row>
    <row r="9184" spans="1:1" s="432" customFormat="1" ht="12.2" hidden="1" customHeight="1">
      <c r="A9184" s="431"/>
    </row>
    <row r="9185" spans="1:1" s="432" customFormat="1" ht="12.2" hidden="1" customHeight="1">
      <c r="A9185" s="431"/>
    </row>
    <row r="9186" spans="1:1" s="432" customFormat="1" ht="12.2" hidden="1" customHeight="1">
      <c r="A9186" s="431"/>
    </row>
    <row r="9187" spans="1:1" s="432" customFormat="1" ht="12.2" hidden="1" customHeight="1">
      <c r="A9187" s="431"/>
    </row>
    <row r="9188" spans="1:1" s="432" customFormat="1" ht="12.2" hidden="1" customHeight="1">
      <c r="A9188" s="431"/>
    </row>
    <row r="9189" spans="1:1" s="432" customFormat="1" ht="12.2" hidden="1" customHeight="1">
      <c r="A9189" s="431"/>
    </row>
    <row r="9190" spans="1:1" s="432" customFormat="1" ht="12.2" hidden="1" customHeight="1">
      <c r="A9190" s="431"/>
    </row>
    <row r="9191" spans="1:1" s="432" customFormat="1" ht="12.2" hidden="1" customHeight="1">
      <c r="A9191" s="431"/>
    </row>
    <row r="9192" spans="1:1" s="432" customFormat="1" ht="12.2" hidden="1" customHeight="1">
      <c r="A9192" s="431"/>
    </row>
    <row r="9193" spans="1:1" s="432" customFormat="1" ht="12.2" hidden="1" customHeight="1">
      <c r="A9193" s="431"/>
    </row>
    <row r="9194" spans="1:1" s="432" customFormat="1" ht="12.2" hidden="1" customHeight="1">
      <c r="A9194" s="431"/>
    </row>
    <row r="9195" spans="1:1" s="432" customFormat="1" ht="12.2" hidden="1" customHeight="1">
      <c r="A9195" s="431"/>
    </row>
    <row r="9196" spans="1:1" s="432" customFormat="1" ht="12.2" hidden="1" customHeight="1">
      <c r="A9196" s="431"/>
    </row>
    <row r="9197" spans="1:1" s="432" customFormat="1" ht="12.2" hidden="1" customHeight="1">
      <c r="A9197" s="431"/>
    </row>
    <row r="9198" spans="1:1" s="432" customFormat="1" ht="12.2" hidden="1" customHeight="1">
      <c r="A9198" s="431"/>
    </row>
    <row r="9199" spans="1:1" s="432" customFormat="1" ht="12.2" hidden="1" customHeight="1">
      <c r="A9199" s="431"/>
    </row>
    <row r="9200" spans="1:1" s="432" customFormat="1" ht="12.2" hidden="1" customHeight="1">
      <c r="A9200" s="431"/>
    </row>
    <row r="9201" spans="1:1" s="432" customFormat="1" ht="12.2" hidden="1" customHeight="1">
      <c r="A9201" s="431"/>
    </row>
    <row r="9202" spans="1:1" s="432" customFormat="1" ht="12.2" hidden="1" customHeight="1">
      <c r="A9202" s="431"/>
    </row>
    <row r="9203" spans="1:1" s="432" customFormat="1" ht="12.2" hidden="1" customHeight="1">
      <c r="A9203" s="431"/>
    </row>
    <row r="9204" spans="1:1" s="432" customFormat="1" ht="12.2" hidden="1" customHeight="1">
      <c r="A9204" s="431"/>
    </row>
    <row r="9205" spans="1:1" s="432" customFormat="1" ht="12.2" hidden="1" customHeight="1">
      <c r="A9205" s="431"/>
    </row>
    <row r="9206" spans="1:1" s="432" customFormat="1" ht="12.2" hidden="1" customHeight="1">
      <c r="A9206" s="431"/>
    </row>
    <row r="9207" spans="1:1" s="432" customFormat="1" ht="12.2" hidden="1" customHeight="1">
      <c r="A9207" s="431"/>
    </row>
    <row r="9208" spans="1:1" s="432" customFormat="1" ht="12.2" hidden="1" customHeight="1">
      <c r="A9208" s="431"/>
    </row>
    <row r="9209" spans="1:1" s="432" customFormat="1" ht="12.2" hidden="1" customHeight="1">
      <c r="A9209" s="431"/>
    </row>
    <row r="9210" spans="1:1" s="432" customFormat="1" ht="12.2" hidden="1" customHeight="1">
      <c r="A9210" s="431"/>
    </row>
    <row r="9211" spans="1:1" s="432" customFormat="1" ht="12.2" hidden="1" customHeight="1">
      <c r="A9211" s="431"/>
    </row>
    <row r="9212" spans="1:1" s="432" customFormat="1" ht="12.2" hidden="1" customHeight="1">
      <c r="A9212" s="431"/>
    </row>
    <row r="9213" spans="1:1" s="432" customFormat="1" ht="12.2" hidden="1" customHeight="1">
      <c r="A9213" s="431"/>
    </row>
    <row r="9214" spans="1:1" s="432" customFormat="1" ht="12.2" hidden="1" customHeight="1">
      <c r="A9214" s="431"/>
    </row>
    <row r="9215" spans="1:1" s="432" customFormat="1" ht="12.2" hidden="1" customHeight="1">
      <c r="A9215" s="431"/>
    </row>
    <row r="9216" spans="1:1" s="432" customFormat="1" ht="12.2" hidden="1" customHeight="1">
      <c r="A9216" s="431"/>
    </row>
    <row r="9217" spans="1:1" s="432" customFormat="1" ht="12.2" hidden="1" customHeight="1">
      <c r="A9217" s="431"/>
    </row>
    <row r="9218" spans="1:1" s="432" customFormat="1" ht="12.2" hidden="1" customHeight="1">
      <c r="A9218" s="431"/>
    </row>
    <row r="9219" spans="1:1" s="432" customFormat="1" ht="12.2" hidden="1" customHeight="1">
      <c r="A9219" s="431"/>
    </row>
    <row r="9220" spans="1:1" s="432" customFormat="1" ht="12.2" hidden="1" customHeight="1">
      <c r="A9220" s="431"/>
    </row>
    <row r="9221" spans="1:1" s="432" customFormat="1" ht="12.2" hidden="1" customHeight="1">
      <c r="A9221" s="431"/>
    </row>
    <row r="9222" spans="1:1" s="432" customFormat="1" ht="12.2" hidden="1" customHeight="1">
      <c r="A9222" s="431"/>
    </row>
    <row r="9223" spans="1:1" s="432" customFormat="1" ht="12.2" hidden="1" customHeight="1">
      <c r="A9223" s="431"/>
    </row>
    <row r="9224" spans="1:1" s="432" customFormat="1" ht="12.2" hidden="1" customHeight="1">
      <c r="A9224" s="431"/>
    </row>
    <row r="9225" spans="1:1" s="432" customFormat="1" ht="12.2" hidden="1" customHeight="1">
      <c r="A9225" s="431"/>
    </row>
    <row r="9226" spans="1:1" s="432" customFormat="1" ht="12.2" hidden="1" customHeight="1">
      <c r="A9226" s="431"/>
    </row>
    <row r="9227" spans="1:1" s="432" customFormat="1" ht="12.2" hidden="1" customHeight="1">
      <c r="A9227" s="431"/>
    </row>
    <row r="9228" spans="1:1" s="432" customFormat="1" ht="12.2" hidden="1" customHeight="1">
      <c r="A9228" s="431"/>
    </row>
    <row r="9229" spans="1:1" s="432" customFormat="1" ht="12.2" hidden="1" customHeight="1">
      <c r="A9229" s="431"/>
    </row>
    <row r="9230" spans="1:1" s="432" customFormat="1" ht="12.2" hidden="1" customHeight="1">
      <c r="A9230" s="431"/>
    </row>
    <row r="9231" spans="1:1" s="432" customFormat="1" ht="12.2" hidden="1" customHeight="1">
      <c r="A9231" s="431"/>
    </row>
    <row r="9232" spans="1:1" s="432" customFormat="1" ht="12.2" hidden="1" customHeight="1">
      <c r="A9232" s="431"/>
    </row>
    <row r="9233" spans="1:1" s="432" customFormat="1" ht="12.2" hidden="1" customHeight="1">
      <c r="A9233" s="431"/>
    </row>
    <row r="9234" spans="1:1" s="432" customFormat="1" ht="12.2" hidden="1" customHeight="1">
      <c r="A9234" s="431"/>
    </row>
    <row r="9235" spans="1:1" s="432" customFormat="1" ht="12.2" hidden="1" customHeight="1">
      <c r="A9235" s="431"/>
    </row>
    <row r="9236" spans="1:1" s="432" customFormat="1" ht="12.2" hidden="1" customHeight="1">
      <c r="A9236" s="431"/>
    </row>
    <row r="9237" spans="1:1" s="432" customFormat="1" ht="12.2" hidden="1" customHeight="1">
      <c r="A9237" s="431"/>
    </row>
    <row r="9238" spans="1:1" s="432" customFormat="1" ht="12.2" hidden="1" customHeight="1">
      <c r="A9238" s="431"/>
    </row>
    <row r="9239" spans="1:1" s="432" customFormat="1" ht="12.2" hidden="1" customHeight="1">
      <c r="A9239" s="431"/>
    </row>
    <row r="9240" spans="1:1" s="432" customFormat="1" ht="12.2" hidden="1" customHeight="1">
      <c r="A9240" s="431"/>
    </row>
    <row r="9241" spans="1:1" s="432" customFormat="1" ht="12.2" hidden="1" customHeight="1">
      <c r="A9241" s="431"/>
    </row>
    <row r="9242" spans="1:1" s="432" customFormat="1" ht="12.2" hidden="1" customHeight="1">
      <c r="A9242" s="431"/>
    </row>
    <row r="9243" spans="1:1" s="432" customFormat="1" ht="12.2" hidden="1" customHeight="1">
      <c r="A9243" s="431"/>
    </row>
    <row r="9244" spans="1:1" s="432" customFormat="1" ht="12.2" hidden="1" customHeight="1">
      <c r="A9244" s="431"/>
    </row>
    <row r="9245" spans="1:1" s="432" customFormat="1" ht="12.2" hidden="1" customHeight="1">
      <c r="A9245" s="431"/>
    </row>
    <row r="9246" spans="1:1" s="432" customFormat="1" ht="12.2" hidden="1" customHeight="1">
      <c r="A9246" s="431"/>
    </row>
    <row r="9247" spans="1:1" s="432" customFormat="1" ht="12.2" hidden="1" customHeight="1">
      <c r="A9247" s="431"/>
    </row>
    <row r="9248" spans="1:1" s="432" customFormat="1" ht="12.2" hidden="1" customHeight="1">
      <c r="A9248" s="431"/>
    </row>
    <row r="9249" spans="1:1" s="432" customFormat="1" ht="12.2" hidden="1" customHeight="1">
      <c r="A9249" s="431"/>
    </row>
    <row r="9250" spans="1:1" s="432" customFormat="1" ht="12.2" hidden="1" customHeight="1">
      <c r="A9250" s="431"/>
    </row>
    <row r="9251" spans="1:1" s="432" customFormat="1" ht="12.2" hidden="1" customHeight="1">
      <c r="A9251" s="431"/>
    </row>
    <row r="9252" spans="1:1" s="432" customFormat="1" ht="12.2" hidden="1" customHeight="1">
      <c r="A9252" s="431"/>
    </row>
    <row r="9253" spans="1:1" s="432" customFormat="1" ht="12.2" hidden="1" customHeight="1">
      <c r="A9253" s="431"/>
    </row>
    <row r="9254" spans="1:1" s="432" customFormat="1" ht="12.2" hidden="1" customHeight="1">
      <c r="A9254" s="431"/>
    </row>
    <row r="9255" spans="1:1" s="432" customFormat="1" ht="12.2" hidden="1" customHeight="1">
      <c r="A9255" s="431"/>
    </row>
    <row r="9256" spans="1:1" s="432" customFormat="1" ht="12.2" hidden="1" customHeight="1">
      <c r="A9256" s="431"/>
    </row>
    <row r="9257" spans="1:1" s="432" customFormat="1" ht="12.2" hidden="1" customHeight="1">
      <c r="A9257" s="431"/>
    </row>
    <row r="9258" spans="1:1" s="432" customFormat="1" ht="12.2" hidden="1" customHeight="1">
      <c r="A9258" s="431"/>
    </row>
    <row r="9259" spans="1:1" s="432" customFormat="1" ht="12.2" hidden="1" customHeight="1">
      <c r="A9259" s="431"/>
    </row>
    <row r="9260" spans="1:1" s="432" customFormat="1" ht="12.2" hidden="1" customHeight="1">
      <c r="A9260" s="431"/>
    </row>
    <row r="9261" spans="1:1" s="432" customFormat="1" ht="12.2" hidden="1" customHeight="1">
      <c r="A9261" s="431"/>
    </row>
    <row r="9262" spans="1:1" s="432" customFormat="1" ht="12.2" hidden="1" customHeight="1">
      <c r="A9262" s="431"/>
    </row>
    <row r="9263" spans="1:1" s="432" customFormat="1" ht="12.2" hidden="1" customHeight="1">
      <c r="A9263" s="431"/>
    </row>
    <row r="9264" spans="1:1" s="432" customFormat="1" ht="12.2" hidden="1" customHeight="1">
      <c r="A9264" s="431"/>
    </row>
    <row r="9265" spans="1:1" s="432" customFormat="1" ht="12.2" hidden="1" customHeight="1">
      <c r="A9265" s="431"/>
    </row>
    <row r="9266" spans="1:1" s="432" customFormat="1" ht="12.2" hidden="1" customHeight="1">
      <c r="A9266" s="431"/>
    </row>
    <row r="9267" spans="1:1" s="432" customFormat="1" ht="12.2" hidden="1" customHeight="1">
      <c r="A9267" s="431"/>
    </row>
    <row r="9268" spans="1:1" s="432" customFormat="1" ht="12.2" hidden="1" customHeight="1">
      <c r="A9268" s="431"/>
    </row>
    <row r="9269" spans="1:1" s="432" customFormat="1" ht="12.2" hidden="1" customHeight="1">
      <c r="A9269" s="431"/>
    </row>
    <row r="9270" spans="1:1" s="432" customFormat="1" ht="12.2" hidden="1" customHeight="1">
      <c r="A9270" s="431"/>
    </row>
    <row r="9271" spans="1:1" s="432" customFormat="1" ht="12.2" hidden="1" customHeight="1">
      <c r="A9271" s="431"/>
    </row>
    <row r="9272" spans="1:1" s="432" customFormat="1" ht="12.2" hidden="1" customHeight="1">
      <c r="A9272" s="431"/>
    </row>
    <row r="9273" spans="1:1" s="432" customFormat="1" ht="12.2" hidden="1" customHeight="1">
      <c r="A9273" s="431"/>
    </row>
    <row r="9274" spans="1:1" s="432" customFormat="1" ht="12.2" hidden="1" customHeight="1">
      <c r="A9274" s="431"/>
    </row>
    <row r="9275" spans="1:1" s="432" customFormat="1" ht="12.2" hidden="1" customHeight="1">
      <c r="A9275" s="431"/>
    </row>
    <row r="9276" spans="1:1" s="432" customFormat="1" ht="12.2" hidden="1" customHeight="1">
      <c r="A9276" s="431"/>
    </row>
    <row r="9277" spans="1:1" s="432" customFormat="1" ht="12.2" hidden="1" customHeight="1">
      <c r="A9277" s="431"/>
    </row>
    <row r="9278" spans="1:1" s="432" customFormat="1" ht="12.2" hidden="1" customHeight="1">
      <c r="A9278" s="431"/>
    </row>
    <row r="9279" spans="1:1" s="432" customFormat="1" ht="12.2" hidden="1" customHeight="1">
      <c r="A9279" s="431"/>
    </row>
    <row r="9280" spans="1:1" s="432" customFormat="1" ht="12.2" hidden="1" customHeight="1">
      <c r="A9280" s="431"/>
    </row>
    <row r="9281" spans="1:1" s="432" customFormat="1" ht="12.2" hidden="1" customHeight="1">
      <c r="A9281" s="431"/>
    </row>
    <row r="9282" spans="1:1" s="432" customFormat="1" ht="12.2" hidden="1" customHeight="1">
      <c r="A9282" s="431"/>
    </row>
    <row r="9283" spans="1:1" s="432" customFormat="1" ht="12.2" hidden="1" customHeight="1">
      <c r="A9283" s="431"/>
    </row>
    <row r="9284" spans="1:1" s="432" customFormat="1" ht="12.2" hidden="1" customHeight="1">
      <c r="A9284" s="431"/>
    </row>
    <row r="9285" spans="1:1" s="432" customFormat="1" ht="12.2" hidden="1" customHeight="1">
      <c r="A9285" s="431"/>
    </row>
    <row r="9286" spans="1:1" s="432" customFormat="1" ht="12.2" hidden="1" customHeight="1">
      <c r="A9286" s="431"/>
    </row>
    <row r="9287" spans="1:1" s="432" customFormat="1" ht="12.2" hidden="1" customHeight="1">
      <c r="A9287" s="431"/>
    </row>
    <row r="9288" spans="1:1" s="432" customFormat="1" ht="12.2" hidden="1" customHeight="1">
      <c r="A9288" s="431"/>
    </row>
    <row r="9289" spans="1:1" s="432" customFormat="1" ht="12.2" hidden="1" customHeight="1">
      <c r="A9289" s="431"/>
    </row>
    <row r="9290" spans="1:1" s="432" customFormat="1" ht="12.2" hidden="1" customHeight="1">
      <c r="A9290" s="431"/>
    </row>
    <row r="9291" spans="1:1" s="432" customFormat="1" ht="12.2" hidden="1" customHeight="1">
      <c r="A9291" s="431"/>
    </row>
    <row r="9292" spans="1:1" s="432" customFormat="1" ht="12.2" hidden="1" customHeight="1">
      <c r="A9292" s="431"/>
    </row>
    <row r="9293" spans="1:1" s="432" customFormat="1" ht="12.2" hidden="1" customHeight="1">
      <c r="A9293" s="431"/>
    </row>
    <row r="9294" spans="1:1" s="432" customFormat="1" ht="12.2" hidden="1" customHeight="1">
      <c r="A9294" s="431"/>
    </row>
    <row r="9295" spans="1:1" s="432" customFormat="1" ht="12.2" hidden="1" customHeight="1">
      <c r="A9295" s="431"/>
    </row>
    <row r="9296" spans="1:1" s="432" customFormat="1" ht="12.2" hidden="1" customHeight="1">
      <c r="A9296" s="431"/>
    </row>
    <row r="9297" spans="1:1" s="432" customFormat="1" ht="12.2" hidden="1" customHeight="1">
      <c r="A9297" s="431"/>
    </row>
    <row r="9298" spans="1:1" s="432" customFormat="1" ht="12.2" hidden="1" customHeight="1">
      <c r="A9298" s="431"/>
    </row>
    <row r="9299" spans="1:1" s="432" customFormat="1" ht="12.2" hidden="1" customHeight="1">
      <c r="A9299" s="431"/>
    </row>
    <row r="9300" spans="1:1" s="432" customFormat="1" ht="12.2" hidden="1" customHeight="1">
      <c r="A9300" s="431"/>
    </row>
    <row r="9301" spans="1:1" s="432" customFormat="1" ht="12.2" hidden="1" customHeight="1">
      <c r="A9301" s="431"/>
    </row>
    <row r="9302" spans="1:1" s="432" customFormat="1" ht="12.2" hidden="1" customHeight="1">
      <c r="A9302" s="431"/>
    </row>
    <row r="9303" spans="1:1" s="432" customFormat="1" ht="12.2" hidden="1" customHeight="1">
      <c r="A9303" s="431"/>
    </row>
    <row r="9304" spans="1:1" s="432" customFormat="1" ht="12.2" hidden="1" customHeight="1">
      <c r="A9304" s="431"/>
    </row>
    <row r="9305" spans="1:1" s="432" customFormat="1" ht="12.2" hidden="1" customHeight="1">
      <c r="A9305" s="431"/>
    </row>
    <row r="9306" spans="1:1" s="432" customFormat="1" ht="12.2" hidden="1" customHeight="1">
      <c r="A9306" s="431"/>
    </row>
    <row r="9307" spans="1:1" s="432" customFormat="1" ht="12.2" hidden="1" customHeight="1">
      <c r="A9307" s="431"/>
    </row>
    <row r="9308" spans="1:1" s="432" customFormat="1" ht="12.2" hidden="1" customHeight="1">
      <c r="A9308" s="431"/>
    </row>
    <row r="9309" spans="1:1" s="432" customFormat="1" ht="12.2" hidden="1" customHeight="1">
      <c r="A9309" s="431"/>
    </row>
    <row r="9310" spans="1:1" s="432" customFormat="1" ht="12.2" hidden="1" customHeight="1">
      <c r="A9310" s="431"/>
    </row>
    <row r="9311" spans="1:1" s="432" customFormat="1" ht="12.2" hidden="1" customHeight="1">
      <c r="A9311" s="431"/>
    </row>
    <row r="9312" spans="1:1" s="432" customFormat="1" ht="12.2" hidden="1" customHeight="1">
      <c r="A9312" s="431"/>
    </row>
    <row r="9313" spans="1:1" s="432" customFormat="1" ht="12.2" hidden="1" customHeight="1">
      <c r="A9313" s="431"/>
    </row>
    <row r="9314" spans="1:1" s="432" customFormat="1" ht="12.2" hidden="1" customHeight="1">
      <c r="A9314" s="431"/>
    </row>
    <row r="9315" spans="1:1" s="432" customFormat="1" ht="12.2" hidden="1" customHeight="1">
      <c r="A9315" s="431"/>
    </row>
    <row r="9316" spans="1:1" s="432" customFormat="1" ht="12.2" hidden="1" customHeight="1">
      <c r="A9316" s="431"/>
    </row>
    <row r="9317" spans="1:1" s="432" customFormat="1" ht="12.2" hidden="1" customHeight="1">
      <c r="A9317" s="431"/>
    </row>
    <row r="9318" spans="1:1" s="432" customFormat="1" ht="12.2" hidden="1" customHeight="1">
      <c r="A9318" s="431"/>
    </row>
    <row r="9319" spans="1:1" s="432" customFormat="1" ht="12.2" hidden="1" customHeight="1">
      <c r="A9319" s="431"/>
    </row>
    <row r="9320" spans="1:1" s="432" customFormat="1" ht="12.2" hidden="1" customHeight="1">
      <c r="A9320" s="431"/>
    </row>
    <row r="9321" spans="1:1" s="432" customFormat="1" ht="12.2" hidden="1" customHeight="1">
      <c r="A9321" s="431"/>
    </row>
    <row r="9322" spans="1:1" s="432" customFormat="1" ht="12.2" hidden="1" customHeight="1">
      <c r="A9322" s="431"/>
    </row>
    <row r="9323" spans="1:1" s="432" customFormat="1" ht="12.2" hidden="1" customHeight="1">
      <c r="A9323" s="431"/>
    </row>
    <row r="9324" spans="1:1" s="432" customFormat="1" ht="12.2" hidden="1" customHeight="1">
      <c r="A9324" s="431"/>
    </row>
    <row r="9325" spans="1:1" s="432" customFormat="1" ht="12.2" hidden="1" customHeight="1">
      <c r="A9325" s="431"/>
    </row>
    <row r="9326" spans="1:1" s="432" customFormat="1" ht="12.2" hidden="1" customHeight="1">
      <c r="A9326" s="431"/>
    </row>
    <row r="9327" spans="1:1" s="432" customFormat="1" ht="12.2" hidden="1" customHeight="1">
      <c r="A9327" s="431"/>
    </row>
    <row r="9328" spans="1:1" s="432" customFormat="1" ht="12.2" hidden="1" customHeight="1">
      <c r="A9328" s="431"/>
    </row>
    <row r="9329" spans="1:1" s="432" customFormat="1" ht="12.2" hidden="1" customHeight="1">
      <c r="A9329" s="431"/>
    </row>
    <row r="9330" spans="1:1" s="432" customFormat="1" ht="12.2" hidden="1" customHeight="1">
      <c r="A9330" s="431"/>
    </row>
    <row r="9331" spans="1:1" s="432" customFormat="1" ht="12.2" hidden="1" customHeight="1">
      <c r="A9331" s="431"/>
    </row>
    <row r="9332" spans="1:1" s="432" customFormat="1" ht="12.2" hidden="1" customHeight="1">
      <c r="A9332" s="431"/>
    </row>
    <row r="9333" spans="1:1" s="432" customFormat="1" ht="12.2" hidden="1" customHeight="1">
      <c r="A9333" s="431"/>
    </row>
    <row r="9334" spans="1:1" s="432" customFormat="1" ht="12.2" hidden="1" customHeight="1">
      <c r="A9334" s="431"/>
    </row>
    <row r="9335" spans="1:1" s="432" customFormat="1" ht="12.2" hidden="1" customHeight="1">
      <c r="A9335" s="431"/>
    </row>
    <row r="9336" spans="1:1" s="432" customFormat="1" ht="12.2" hidden="1" customHeight="1">
      <c r="A9336" s="431"/>
    </row>
    <row r="9337" spans="1:1" s="432" customFormat="1" ht="12.2" hidden="1" customHeight="1">
      <c r="A9337" s="431"/>
    </row>
    <row r="9338" spans="1:1" s="432" customFormat="1" ht="12.2" hidden="1" customHeight="1">
      <c r="A9338" s="431"/>
    </row>
    <row r="9339" spans="1:1" s="432" customFormat="1" ht="12.2" hidden="1" customHeight="1">
      <c r="A9339" s="431"/>
    </row>
    <row r="9340" spans="1:1" s="432" customFormat="1" ht="12.2" hidden="1" customHeight="1">
      <c r="A9340" s="431"/>
    </row>
    <row r="9341" spans="1:1" s="432" customFormat="1" ht="12.2" hidden="1" customHeight="1">
      <c r="A9341" s="431"/>
    </row>
    <row r="9342" spans="1:1" s="432" customFormat="1" ht="12.2" hidden="1" customHeight="1">
      <c r="A9342" s="431"/>
    </row>
    <row r="9343" spans="1:1" s="432" customFormat="1" ht="12.2" hidden="1" customHeight="1">
      <c r="A9343" s="431"/>
    </row>
    <row r="9344" spans="1:1" s="432" customFormat="1" ht="12.2" hidden="1" customHeight="1">
      <c r="A9344" s="431"/>
    </row>
    <row r="9345" spans="1:1" s="432" customFormat="1" ht="12.2" hidden="1" customHeight="1">
      <c r="A9345" s="431"/>
    </row>
    <row r="9346" spans="1:1" s="432" customFormat="1" ht="12.2" hidden="1" customHeight="1">
      <c r="A9346" s="431"/>
    </row>
    <row r="9347" spans="1:1" s="432" customFormat="1" ht="12.2" hidden="1" customHeight="1">
      <c r="A9347" s="431"/>
    </row>
    <row r="9348" spans="1:1" s="432" customFormat="1" ht="12.2" hidden="1" customHeight="1">
      <c r="A9348" s="431"/>
    </row>
    <row r="9349" spans="1:1" s="432" customFormat="1" ht="12.2" hidden="1" customHeight="1">
      <c r="A9349" s="431"/>
    </row>
    <row r="9350" spans="1:1" s="432" customFormat="1" ht="12.2" hidden="1" customHeight="1">
      <c r="A9350" s="431"/>
    </row>
    <row r="9351" spans="1:1" s="432" customFormat="1" ht="12.2" hidden="1" customHeight="1">
      <c r="A9351" s="431"/>
    </row>
    <row r="9352" spans="1:1" s="432" customFormat="1" ht="12.2" hidden="1" customHeight="1">
      <c r="A9352" s="431"/>
    </row>
    <row r="9353" spans="1:1" s="432" customFormat="1" ht="12.2" hidden="1" customHeight="1">
      <c r="A9353" s="431"/>
    </row>
    <row r="9354" spans="1:1" s="432" customFormat="1" ht="12.2" hidden="1" customHeight="1">
      <c r="A9354" s="431"/>
    </row>
    <row r="9355" spans="1:1" s="432" customFormat="1" ht="12.2" hidden="1" customHeight="1">
      <c r="A9355" s="431"/>
    </row>
    <row r="9356" spans="1:1" s="432" customFormat="1" ht="12.2" hidden="1" customHeight="1">
      <c r="A9356" s="431"/>
    </row>
    <row r="9357" spans="1:1" s="432" customFormat="1" ht="12.2" hidden="1" customHeight="1">
      <c r="A9357" s="431"/>
    </row>
    <row r="9358" spans="1:1" s="432" customFormat="1" ht="12.2" hidden="1" customHeight="1">
      <c r="A9358" s="431"/>
    </row>
    <row r="9359" spans="1:1" s="432" customFormat="1" ht="12.2" hidden="1" customHeight="1">
      <c r="A9359" s="431"/>
    </row>
    <row r="9360" spans="1:1" s="432" customFormat="1" ht="12.2" hidden="1" customHeight="1">
      <c r="A9360" s="431"/>
    </row>
    <row r="9361" spans="1:1" s="432" customFormat="1" ht="12.2" hidden="1" customHeight="1">
      <c r="A9361" s="431"/>
    </row>
    <row r="9362" spans="1:1" s="432" customFormat="1" ht="12.2" hidden="1" customHeight="1">
      <c r="A9362" s="431"/>
    </row>
    <row r="9363" spans="1:1" s="432" customFormat="1" ht="12.2" hidden="1" customHeight="1">
      <c r="A9363" s="431"/>
    </row>
    <row r="9364" spans="1:1" s="432" customFormat="1" ht="12.2" hidden="1" customHeight="1">
      <c r="A9364" s="431"/>
    </row>
    <row r="9365" spans="1:1" s="432" customFormat="1" ht="12.2" hidden="1" customHeight="1">
      <c r="A9365" s="431"/>
    </row>
    <row r="9366" spans="1:1" s="432" customFormat="1" ht="12.2" hidden="1" customHeight="1">
      <c r="A9366" s="431"/>
    </row>
    <row r="9367" spans="1:1" s="432" customFormat="1" ht="12.2" hidden="1" customHeight="1">
      <c r="A9367" s="431"/>
    </row>
    <row r="9368" spans="1:1" s="432" customFormat="1" ht="12.2" hidden="1" customHeight="1">
      <c r="A9368" s="431"/>
    </row>
    <row r="9369" spans="1:1" s="432" customFormat="1" ht="12.2" hidden="1" customHeight="1">
      <c r="A9369" s="431"/>
    </row>
    <row r="9370" spans="1:1" s="432" customFormat="1" ht="12.2" hidden="1" customHeight="1">
      <c r="A9370" s="431"/>
    </row>
    <row r="9371" spans="1:1" s="432" customFormat="1" ht="12.2" hidden="1" customHeight="1">
      <c r="A9371" s="431"/>
    </row>
    <row r="9372" spans="1:1" s="432" customFormat="1" ht="12.2" hidden="1" customHeight="1">
      <c r="A9372" s="431"/>
    </row>
    <row r="9373" spans="1:1" s="432" customFormat="1" ht="12.2" hidden="1" customHeight="1">
      <c r="A9373" s="431"/>
    </row>
    <row r="9374" spans="1:1" s="432" customFormat="1" ht="12.2" hidden="1" customHeight="1">
      <c r="A9374" s="431"/>
    </row>
    <row r="9375" spans="1:1" s="432" customFormat="1" ht="12.2" hidden="1" customHeight="1">
      <c r="A9375" s="431"/>
    </row>
    <row r="9376" spans="1:1" s="432" customFormat="1" ht="12.2" hidden="1" customHeight="1">
      <c r="A9376" s="431"/>
    </row>
    <row r="9377" spans="1:1" s="432" customFormat="1" ht="12.2" hidden="1" customHeight="1">
      <c r="A9377" s="431"/>
    </row>
    <row r="9378" spans="1:1" s="432" customFormat="1" ht="12.2" hidden="1" customHeight="1">
      <c r="A9378" s="431"/>
    </row>
    <row r="9379" spans="1:1" s="432" customFormat="1" ht="12.2" hidden="1" customHeight="1">
      <c r="A9379" s="431"/>
    </row>
    <row r="9380" spans="1:1" s="432" customFormat="1" ht="12.2" hidden="1" customHeight="1">
      <c r="A9380" s="431"/>
    </row>
    <row r="9381" spans="1:1" s="432" customFormat="1" ht="12.2" hidden="1" customHeight="1">
      <c r="A9381" s="431"/>
    </row>
    <row r="9382" spans="1:1" s="432" customFormat="1" ht="12.2" hidden="1" customHeight="1">
      <c r="A9382" s="431"/>
    </row>
    <row r="9383" spans="1:1" s="432" customFormat="1" ht="12.2" hidden="1" customHeight="1">
      <c r="A9383" s="431"/>
    </row>
    <row r="9384" spans="1:1" s="432" customFormat="1" ht="12.2" hidden="1" customHeight="1">
      <c r="A9384" s="431"/>
    </row>
    <row r="9385" spans="1:1" s="432" customFormat="1" ht="12.2" hidden="1" customHeight="1">
      <c r="A9385" s="431"/>
    </row>
    <row r="9386" spans="1:1" s="432" customFormat="1" ht="12.2" hidden="1" customHeight="1">
      <c r="A9386" s="431"/>
    </row>
    <row r="9387" spans="1:1" s="432" customFormat="1" ht="12.2" hidden="1" customHeight="1">
      <c r="A9387" s="431"/>
    </row>
    <row r="9388" spans="1:1" s="432" customFormat="1" ht="12.2" hidden="1" customHeight="1">
      <c r="A9388" s="431"/>
    </row>
    <row r="9389" spans="1:1" s="432" customFormat="1" ht="12.2" hidden="1" customHeight="1">
      <c r="A9389" s="431"/>
    </row>
    <row r="9390" spans="1:1" s="432" customFormat="1" ht="12.2" hidden="1" customHeight="1">
      <c r="A9390" s="431"/>
    </row>
    <row r="9391" spans="1:1" s="432" customFormat="1" ht="12.2" hidden="1" customHeight="1">
      <c r="A9391" s="431"/>
    </row>
    <row r="9392" spans="1:1" s="432" customFormat="1" ht="12.2" hidden="1" customHeight="1">
      <c r="A9392" s="431"/>
    </row>
    <row r="9393" spans="1:1" s="432" customFormat="1" ht="12.2" hidden="1" customHeight="1">
      <c r="A9393" s="431"/>
    </row>
    <row r="9394" spans="1:1" s="432" customFormat="1" ht="12.2" hidden="1" customHeight="1">
      <c r="A9394" s="431"/>
    </row>
    <row r="9395" spans="1:1" s="432" customFormat="1" ht="12.2" hidden="1" customHeight="1">
      <c r="A9395" s="431"/>
    </row>
    <row r="9396" spans="1:1" s="432" customFormat="1" ht="12.2" hidden="1" customHeight="1">
      <c r="A9396" s="431"/>
    </row>
    <row r="9397" spans="1:1" s="432" customFormat="1" ht="12.2" hidden="1" customHeight="1">
      <c r="A9397" s="431"/>
    </row>
    <row r="9398" spans="1:1" s="432" customFormat="1" ht="12.2" hidden="1" customHeight="1">
      <c r="A9398" s="431"/>
    </row>
    <row r="9399" spans="1:1" s="432" customFormat="1" ht="12.2" hidden="1" customHeight="1">
      <c r="A9399" s="431"/>
    </row>
    <row r="9400" spans="1:1" s="432" customFormat="1" ht="12.2" hidden="1" customHeight="1">
      <c r="A9400" s="431"/>
    </row>
    <row r="9401" spans="1:1" s="432" customFormat="1" ht="12.2" hidden="1" customHeight="1">
      <c r="A9401" s="431"/>
    </row>
    <row r="9402" spans="1:1" s="432" customFormat="1" ht="12.2" hidden="1" customHeight="1">
      <c r="A9402" s="431"/>
    </row>
    <row r="9403" spans="1:1" s="432" customFormat="1" ht="12.2" hidden="1" customHeight="1">
      <c r="A9403" s="431"/>
    </row>
    <row r="9404" spans="1:1" s="432" customFormat="1" ht="12.2" hidden="1" customHeight="1">
      <c r="A9404" s="431"/>
    </row>
    <row r="9405" spans="1:1" s="432" customFormat="1" ht="12.2" hidden="1" customHeight="1">
      <c r="A9405" s="431"/>
    </row>
    <row r="9406" spans="1:1" s="432" customFormat="1" ht="12.2" hidden="1" customHeight="1">
      <c r="A9406" s="431"/>
    </row>
    <row r="9407" spans="1:1" s="432" customFormat="1" ht="12.2" hidden="1" customHeight="1">
      <c r="A9407" s="431"/>
    </row>
    <row r="9408" spans="1:1" s="432" customFormat="1" ht="12.2" hidden="1" customHeight="1">
      <c r="A9408" s="431"/>
    </row>
    <row r="9409" spans="1:1" s="432" customFormat="1" ht="12.2" hidden="1" customHeight="1">
      <c r="A9409" s="431"/>
    </row>
    <row r="9410" spans="1:1" s="432" customFormat="1" ht="12.2" hidden="1" customHeight="1">
      <c r="A9410" s="431"/>
    </row>
    <row r="9411" spans="1:1" s="432" customFormat="1" ht="12.2" hidden="1" customHeight="1">
      <c r="A9411" s="431"/>
    </row>
    <row r="9412" spans="1:1" s="432" customFormat="1" ht="12.2" hidden="1" customHeight="1">
      <c r="A9412" s="431"/>
    </row>
    <row r="9413" spans="1:1" s="432" customFormat="1" ht="12.2" hidden="1" customHeight="1">
      <c r="A9413" s="431"/>
    </row>
    <row r="9414" spans="1:1" s="432" customFormat="1" ht="12.2" hidden="1" customHeight="1">
      <c r="A9414" s="431"/>
    </row>
    <row r="9415" spans="1:1" s="432" customFormat="1" ht="12.2" hidden="1" customHeight="1">
      <c r="A9415" s="431"/>
    </row>
    <row r="9416" spans="1:1" s="432" customFormat="1" ht="12.2" hidden="1" customHeight="1">
      <c r="A9416" s="431"/>
    </row>
    <row r="9417" spans="1:1" s="432" customFormat="1" ht="12.2" hidden="1" customHeight="1">
      <c r="A9417" s="431"/>
    </row>
    <row r="9418" spans="1:1" s="432" customFormat="1" ht="12.2" hidden="1" customHeight="1">
      <c r="A9418" s="431"/>
    </row>
    <row r="9419" spans="1:1" s="432" customFormat="1" ht="12.2" hidden="1" customHeight="1">
      <c r="A9419" s="431"/>
    </row>
    <row r="9420" spans="1:1" s="432" customFormat="1" ht="12.2" hidden="1" customHeight="1">
      <c r="A9420" s="431"/>
    </row>
    <row r="9421" spans="1:1" s="432" customFormat="1" ht="12.2" hidden="1" customHeight="1">
      <c r="A9421" s="431"/>
    </row>
    <row r="9422" spans="1:1" s="432" customFormat="1" ht="12.2" hidden="1" customHeight="1">
      <c r="A9422" s="431"/>
    </row>
    <row r="9423" spans="1:1" s="432" customFormat="1" ht="12.2" hidden="1" customHeight="1">
      <c r="A9423" s="431"/>
    </row>
    <row r="9424" spans="1:1" s="432" customFormat="1" ht="12.2" hidden="1" customHeight="1">
      <c r="A9424" s="431"/>
    </row>
    <row r="9425" spans="1:1" s="432" customFormat="1" ht="12.2" hidden="1" customHeight="1">
      <c r="A9425" s="431"/>
    </row>
    <row r="9426" spans="1:1" s="432" customFormat="1" ht="12.2" hidden="1" customHeight="1">
      <c r="A9426" s="431"/>
    </row>
    <row r="9427" spans="1:1" s="432" customFormat="1" ht="12.2" hidden="1" customHeight="1">
      <c r="A9427" s="431"/>
    </row>
    <row r="9428" spans="1:1" s="432" customFormat="1" ht="12.2" hidden="1" customHeight="1">
      <c r="A9428" s="431"/>
    </row>
    <row r="9429" spans="1:1" s="432" customFormat="1" ht="12.2" hidden="1" customHeight="1">
      <c r="A9429" s="431"/>
    </row>
    <row r="9430" spans="1:1" s="432" customFormat="1" ht="12.2" hidden="1" customHeight="1">
      <c r="A9430" s="431"/>
    </row>
    <row r="9431" spans="1:1" s="432" customFormat="1" ht="12.2" hidden="1" customHeight="1">
      <c r="A9431" s="431"/>
    </row>
    <row r="9432" spans="1:1" s="432" customFormat="1" ht="12.2" hidden="1" customHeight="1">
      <c r="A9432" s="431"/>
    </row>
    <row r="9433" spans="1:1" s="432" customFormat="1" ht="12.2" hidden="1" customHeight="1">
      <c r="A9433" s="431"/>
    </row>
    <row r="9434" spans="1:1" s="432" customFormat="1" ht="12.2" hidden="1" customHeight="1">
      <c r="A9434" s="431"/>
    </row>
    <row r="9435" spans="1:1" s="432" customFormat="1" ht="12.2" hidden="1" customHeight="1">
      <c r="A9435" s="431"/>
    </row>
    <row r="9436" spans="1:1" s="432" customFormat="1" ht="12.2" hidden="1" customHeight="1">
      <c r="A9436" s="431"/>
    </row>
    <row r="9437" spans="1:1" s="432" customFormat="1" ht="12.2" hidden="1" customHeight="1">
      <c r="A9437" s="431"/>
    </row>
    <row r="9438" spans="1:1" s="432" customFormat="1" ht="12.2" hidden="1" customHeight="1">
      <c r="A9438" s="431"/>
    </row>
    <row r="9439" spans="1:1" s="432" customFormat="1" ht="12.2" hidden="1" customHeight="1">
      <c r="A9439" s="431"/>
    </row>
    <row r="9440" spans="1:1" s="432" customFormat="1" ht="12.2" hidden="1" customHeight="1">
      <c r="A9440" s="431"/>
    </row>
    <row r="9441" spans="1:1" s="432" customFormat="1" ht="12.2" hidden="1" customHeight="1">
      <c r="A9441" s="431"/>
    </row>
    <row r="9442" spans="1:1" s="432" customFormat="1" ht="12.2" hidden="1" customHeight="1">
      <c r="A9442" s="431"/>
    </row>
    <row r="9443" spans="1:1" s="432" customFormat="1" ht="12.2" hidden="1" customHeight="1">
      <c r="A9443" s="431"/>
    </row>
    <row r="9444" spans="1:1" s="432" customFormat="1" ht="12.2" hidden="1" customHeight="1">
      <c r="A9444" s="431"/>
    </row>
    <row r="9445" spans="1:1" s="432" customFormat="1" ht="12.2" hidden="1" customHeight="1">
      <c r="A9445" s="431"/>
    </row>
    <row r="9446" spans="1:1" s="432" customFormat="1" ht="12.2" hidden="1" customHeight="1">
      <c r="A9446" s="431"/>
    </row>
    <row r="9447" spans="1:1" s="432" customFormat="1" ht="12.2" hidden="1" customHeight="1">
      <c r="A9447" s="431"/>
    </row>
    <row r="9448" spans="1:1" s="432" customFormat="1" ht="12.2" hidden="1" customHeight="1">
      <c r="A9448" s="431"/>
    </row>
    <row r="9449" spans="1:1" s="432" customFormat="1" ht="12.2" hidden="1" customHeight="1">
      <c r="A9449" s="431"/>
    </row>
    <row r="9450" spans="1:1" s="432" customFormat="1" ht="12.2" hidden="1" customHeight="1">
      <c r="A9450" s="431"/>
    </row>
    <row r="9451" spans="1:1" s="432" customFormat="1" ht="12.2" hidden="1" customHeight="1">
      <c r="A9451" s="431"/>
    </row>
    <row r="9452" spans="1:1" s="432" customFormat="1" ht="12.2" hidden="1" customHeight="1">
      <c r="A9452" s="431"/>
    </row>
    <row r="9453" spans="1:1" s="432" customFormat="1" ht="12.2" hidden="1" customHeight="1">
      <c r="A9453" s="431"/>
    </row>
    <row r="9454" spans="1:1" s="432" customFormat="1" ht="12.2" hidden="1" customHeight="1">
      <c r="A9454" s="431"/>
    </row>
    <row r="9455" spans="1:1" s="432" customFormat="1" ht="12.2" hidden="1" customHeight="1">
      <c r="A9455" s="431"/>
    </row>
    <row r="9456" spans="1:1" s="432" customFormat="1" ht="12.2" hidden="1" customHeight="1">
      <c r="A9456" s="431"/>
    </row>
    <row r="9457" spans="1:1" s="432" customFormat="1" ht="12.2" hidden="1" customHeight="1">
      <c r="A9457" s="431"/>
    </row>
    <row r="9458" spans="1:1" s="432" customFormat="1" ht="12.2" hidden="1" customHeight="1">
      <c r="A9458" s="431"/>
    </row>
    <row r="9459" spans="1:1" s="432" customFormat="1" ht="12.2" hidden="1" customHeight="1">
      <c r="A9459" s="431"/>
    </row>
    <row r="9460" spans="1:1" s="432" customFormat="1" ht="12.2" hidden="1" customHeight="1">
      <c r="A9460" s="431"/>
    </row>
    <row r="9461" spans="1:1" s="432" customFormat="1" ht="12.2" hidden="1" customHeight="1">
      <c r="A9461" s="431"/>
    </row>
    <row r="9462" spans="1:1" s="432" customFormat="1" ht="12.2" hidden="1" customHeight="1">
      <c r="A9462" s="431"/>
    </row>
    <row r="9463" spans="1:1" s="432" customFormat="1" ht="12.2" hidden="1" customHeight="1">
      <c r="A9463" s="431"/>
    </row>
    <row r="9464" spans="1:1" s="432" customFormat="1" ht="12.2" hidden="1" customHeight="1">
      <c r="A9464" s="431"/>
    </row>
    <row r="9465" spans="1:1" s="432" customFormat="1" ht="12.2" hidden="1" customHeight="1">
      <c r="A9465" s="431"/>
    </row>
    <row r="9466" spans="1:1" s="432" customFormat="1" ht="12.2" hidden="1" customHeight="1">
      <c r="A9466" s="431"/>
    </row>
    <row r="9467" spans="1:1" s="432" customFormat="1" ht="12.2" hidden="1" customHeight="1">
      <c r="A9467" s="431"/>
    </row>
    <row r="9468" spans="1:1" s="432" customFormat="1" ht="12.2" hidden="1" customHeight="1">
      <c r="A9468" s="431"/>
    </row>
    <row r="9469" spans="1:1" s="432" customFormat="1" ht="12.2" hidden="1" customHeight="1">
      <c r="A9469" s="431"/>
    </row>
    <row r="9470" spans="1:1" s="432" customFormat="1" ht="12.2" hidden="1" customHeight="1">
      <c r="A9470" s="431"/>
    </row>
    <row r="9471" spans="1:1" s="432" customFormat="1" ht="12.2" hidden="1" customHeight="1">
      <c r="A9471" s="431"/>
    </row>
    <row r="9472" spans="1:1" s="432" customFormat="1" ht="12.2" hidden="1" customHeight="1">
      <c r="A9472" s="431"/>
    </row>
    <row r="9473" spans="1:1" s="432" customFormat="1" ht="12.2" hidden="1" customHeight="1">
      <c r="A9473" s="431"/>
    </row>
    <row r="9474" spans="1:1" s="432" customFormat="1" ht="12.2" hidden="1" customHeight="1">
      <c r="A9474" s="431"/>
    </row>
    <row r="9475" spans="1:1" s="432" customFormat="1" ht="12.2" hidden="1" customHeight="1">
      <c r="A9475" s="431"/>
    </row>
    <row r="9476" spans="1:1" s="432" customFormat="1" ht="12.2" hidden="1" customHeight="1">
      <c r="A9476" s="431"/>
    </row>
    <row r="9477" spans="1:1" s="432" customFormat="1" ht="12.2" hidden="1" customHeight="1">
      <c r="A9477" s="431"/>
    </row>
    <row r="9478" spans="1:1" s="432" customFormat="1" ht="12.2" hidden="1" customHeight="1">
      <c r="A9478" s="431"/>
    </row>
    <row r="9479" spans="1:1" s="432" customFormat="1" ht="12.2" hidden="1" customHeight="1">
      <c r="A9479" s="431"/>
    </row>
    <row r="9480" spans="1:1" s="432" customFormat="1" ht="12.2" hidden="1" customHeight="1">
      <c r="A9480" s="431"/>
    </row>
    <row r="9481" spans="1:1" s="432" customFormat="1" ht="12.2" hidden="1" customHeight="1">
      <c r="A9481" s="431"/>
    </row>
    <row r="9482" spans="1:1" s="432" customFormat="1" ht="12.2" hidden="1" customHeight="1">
      <c r="A9482" s="431"/>
    </row>
    <row r="9483" spans="1:1" s="432" customFormat="1" ht="12.2" hidden="1" customHeight="1">
      <c r="A9483" s="431"/>
    </row>
    <row r="9484" spans="1:1" s="432" customFormat="1" ht="12.2" hidden="1" customHeight="1">
      <c r="A9484" s="431"/>
    </row>
    <row r="9485" spans="1:1" s="432" customFormat="1" ht="12.2" hidden="1" customHeight="1">
      <c r="A9485" s="431"/>
    </row>
    <row r="9486" spans="1:1" s="432" customFormat="1" ht="12.2" hidden="1" customHeight="1">
      <c r="A9486" s="431"/>
    </row>
    <row r="9487" spans="1:1" s="432" customFormat="1" ht="12.2" hidden="1" customHeight="1">
      <c r="A9487" s="431"/>
    </row>
    <row r="9488" spans="1:1" s="432" customFormat="1" ht="12.2" hidden="1" customHeight="1">
      <c r="A9488" s="431"/>
    </row>
    <row r="9489" spans="1:1" s="432" customFormat="1" ht="12.2" hidden="1" customHeight="1">
      <c r="A9489" s="431"/>
    </row>
    <row r="9490" spans="1:1" s="432" customFormat="1" ht="12.2" hidden="1" customHeight="1">
      <c r="A9490" s="431"/>
    </row>
    <row r="9491" spans="1:1" s="432" customFormat="1" ht="12.2" hidden="1" customHeight="1">
      <c r="A9491" s="431"/>
    </row>
    <row r="9492" spans="1:1" s="432" customFormat="1" ht="12.2" hidden="1" customHeight="1">
      <c r="A9492" s="431"/>
    </row>
    <row r="9493" spans="1:1" s="432" customFormat="1" ht="12.2" hidden="1" customHeight="1">
      <c r="A9493" s="431"/>
    </row>
    <row r="9494" spans="1:1" s="432" customFormat="1" ht="12.2" hidden="1" customHeight="1">
      <c r="A9494" s="431"/>
    </row>
    <row r="9495" spans="1:1" s="432" customFormat="1" ht="12.2" hidden="1" customHeight="1">
      <c r="A9495" s="431"/>
    </row>
    <row r="9496" spans="1:1" s="432" customFormat="1" ht="12.2" hidden="1" customHeight="1">
      <c r="A9496" s="431"/>
    </row>
    <row r="9497" spans="1:1" s="432" customFormat="1" ht="12.2" hidden="1" customHeight="1">
      <c r="A9497" s="431"/>
    </row>
    <row r="9498" spans="1:1" s="432" customFormat="1" ht="12.2" hidden="1" customHeight="1">
      <c r="A9498" s="431"/>
    </row>
    <row r="9499" spans="1:1" s="432" customFormat="1" ht="12.2" hidden="1" customHeight="1">
      <c r="A9499" s="431"/>
    </row>
    <row r="9500" spans="1:1" s="432" customFormat="1" ht="12.2" hidden="1" customHeight="1">
      <c r="A9500" s="431"/>
    </row>
    <row r="9501" spans="1:1" s="432" customFormat="1" ht="12.2" hidden="1" customHeight="1">
      <c r="A9501" s="431"/>
    </row>
    <row r="9502" spans="1:1" s="432" customFormat="1" ht="12.2" hidden="1" customHeight="1">
      <c r="A9502" s="431"/>
    </row>
    <row r="9503" spans="1:1" s="432" customFormat="1" ht="12.2" hidden="1" customHeight="1">
      <c r="A9503" s="431"/>
    </row>
    <row r="9504" spans="1:1" s="432" customFormat="1" ht="12.2" hidden="1" customHeight="1">
      <c r="A9504" s="431"/>
    </row>
    <row r="9505" spans="1:1" s="432" customFormat="1" ht="12.2" hidden="1" customHeight="1">
      <c r="A9505" s="431"/>
    </row>
    <row r="9506" spans="1:1" s="432" customFormat="1" ht="12.2" hidden="1" customHeight="1">
      <c r="A9506" s="431"/>
    </row>
    <row r="9507" spans="1:1" s="432" customFormat="1" ht="12.2" hidden="1" customHeight="1">
      <c r="A9507" s="431"/>
    </row>
    <row r="9508" spans="1:1" s="432" customFormat="1" ht="12.2" hidden="1" customHeight="1">
      <c r="A9508" s="431"/>
    </row>
    <row r="9509" spans="1:1" s="432" customFormat="1" ht="12.2" hidden="1" customHeight="1">
      <c r="A9509" s="431"/>
    </row>
    <row r="9510" spans="1:1" s="432" customFormat="1" ht="12.2" hidden="1" customHeight="1">
      <c r="A9510" s="431"/>
    </row>
    <row r="9511" spans="1:1" s="432" customFormat="1" ht="12.2" hidden="1" customHeight="1">
      <c r="A9511" s="431"/>
    </row>
    <row r="9512" spans="1:1" s="432" customFormat="1" ht="12.2" hidden="1" customHeight="1">
      <c r="A9512" s="431"/>
    </row>
    <row r="9513" spans="1:1" s="432" customFormat="1" ht="12.2" hidden="1" customHeight="1">
      <c r="A9513" s="431"/>
    </row>
    <row r="9514" spans="1:1" s="432" customFormat="1" ht="12.2" hidden="1" customHeight="1">
      <c r="A9514" s="431"/>
    </row>
    <row r="9515" spans="1:1" s="432" customFormat="1" ht="12.2" hidden="1" customHeight="1">
      <c r="A9515" s="431"/>
    </row>
    <row r="9516" spans="1:1" s="432" customFormat="1" ht="12.2" hidden="1" customHeight="1">
      <c r="A9516" s="431"/>
    </row>
    <row r="9517" spans="1:1" s="432" customFormat="1" ht="12.2" hidden="1" customHeight="1">
      <c r="A9517" s="431"/>
    </row>
    <row r="9518" spans="1:1" s="432" customFormat="1" ht="12.2" hidden="1" customHeight="1">
      <c r="A9518" s="431"/>
    </row>
    <row r="9519" spans="1:1" s="432" customFormat="1" ht="12.2" hidden="1" customHeight="1">
      <c r="A9519" s="431"/>
    </row>
    <row r="9520" spans="1:1" s="432" customFormat="1" ht="12.2" hidden="1" customHeight="1">
      <c r="A9520" s="431"/>
    </row>
    <row r="9521" spans="1:1" s="432" customFormat="1" ht="12.2" hidden="1" customHeight="1">
      <c r="A9521" s="431"/>
    </row>
    <row r="9522" spans="1:1" s="432" customFormat="1" ht="12.2" hidden="1" customHeight="1">
      <c r="A9522" s="431"/>
    </row>
    <row r="9523" spans="1:1" s="432" customFormat="1" ht="12.2" hidden="1" customHeight="1">
      <c r="A9523" s="431"/>
    </row>
    <row r="9524" spans="1:1" s="432" customFormat="1" ht="12.2" hidden="1" customHeight="1">
      <c r="A9524" s="431"/>
    </row>
    <row r="9525" spans="1:1" s="432" customFormat="1" ht="12.2" hidden="1" customHeight="1">
      <c r="A9525" s="431"/>
    </row>
    <row r="9526" spans="1:1" s="432" customFormat="1" ht="12.2" hidden="1" customHeight="1">
      <c r="A9526" s="431"/>
    </row>
    <row r="9527" spans="1:1" s="432" customFormat="1" ht="12.2" hidden="1" customHeight="1">
      <c r="A9527" s="431"/>
    </row>
    <row r="9528" spans="1:1" s="432" customFormat="1" ht="12.2" hidden="1" customHeight="1">
      <c r="A9528" s="431"/>
    </row>
    <row r="9529" spans="1:1" s="432" customFormat="1" ht="12.2" hidden="1" customHeight="1">
      <c r="A9529" s="431"/>
    </row>
    <row r="9530" spans="1:1" s="432" customFormat="1" ht="12.2" hidden="1" customHeight="1">
      <c r="A9530" s="431"/>
    </row>
    <row r="9531" spans="1:1" s="432" customFormat="1" ht="12.2" hidden="1" customHeight="1">
      <c r="A9531" s="431"/>
    </row>
    <row r="9532" spans="1:1" s="432" customFormat="1" ht="12.2" hidden="1" customHeight="1">
      <c r="A9532" s="431"/>
    </row>
    <row r="9533" spans="1:1" s="432" customFormat="1" ht="12.2" hidden="1" customHeight="1">
      <c r="A9533" s="431"/>
    </row>
    <row r="9534" spans="1:1" s="432" customFormat="1" ht="12.2" hidden="1" customHeight="1">
      <c r="A9534" s="431"/>
    </row>
    <row r="9535" spans="1:1" s="432" customFormat="1" ht="12.2" hidden="1" customHeight="1">
      <c r="A9535" s="431"/>
    </row>
    <row r="9536" spans="1:1" s="432" customFormat="1" ht="12.2" hidden="1" customHeight="1">
      <c r="A9536" s="431"/>
    </row>
    <row r="9537" spans="1:1" s="432" customFormat="1" ht="12.2" hidden="1" customHeight="1">
      <c r="A9537" s="431"/>
    </row>
    <row r="9538" spans="1:1" s="432" customFormat="1" ht="12.2" hidden="1" customHeight="1">
      <c r="A9538" s="431"/>
    </row>
    <row r="9539" spans="1:1" s="432" customFormat="1" ht="12.2" hidden="1" customHeight="1">
      <c r="A9539" s="431"/>
    </row>
    <row r="9540" spans="1:1" s="432" customFormat="1" ht="12.2" hidden="1" customHeight="1">
      <c r="A9540" s="431"/>
    </row>
    <row r="9541" spans="1:1" s="432" customFormat="1" ht="12.2" hidden="1" customHeight="1">
      <c r="A9541" s="431"/>
    </row>
    <row r="9542" spans="1:1" s="432" customFormat="1" ht="12.2" hidden="1" customHeight="1">
      <c r="A9542" s="431"/>
    </row>
    <row r="9543" spans="1:1" s="432" customFormat="1" ht="12.2" hidden="1" customHeight="1">
      <c r="A9543" s="431"/>
    </row>
    <row r="9544" spans="1:1" s="432" customFormat="1" ht="12.2" hidden="1" customHeight="1">
      <c r="A9544" s="431"/>
    </row>
    <row r="9545" spans="1:1" s="432" customFormat="1" ht="12.2" hidden="1" customHeight="1">
      <c r="A9545" s="431"/>
    </row>
    <row r="9546" spans="1:1" s="432" customFormat="1" ht="12.2" hidden="1" customHeight="1">
      <c r="A9546" s="431"/>
    </row>
    <row r="9547" spans="1:1" s="432" customFormat="1" ht="12.2" hidden="1" customHeight="1">
      <c r="A9547" s="431"/>
    </row>
    <row r="9548" spans="1:1" s="432" customFormat="1" ht="12.2" hidden="1" customHeight="1">
      <c r="A9548" s="431"/>
    </row>
    <row r="9549" spans="1:1" s="432" customFormat="1" ht="12.2" hidden="1" customHeight="1">
      <c r="A9549" s="431"/>
    </row>
    <row r="9550" spans="1:1" s="432" customFormat="1" ht="12.2" hidden="1" customHeight="1">
      <c r="A9550" s="431"/>
    </row>
    <row r="9551" spans="1:1" s="432" customFormat="1" ht="12.2" hidden="1" customHeight="1">
      <c r="A9551" s="431"/>
    </row>
    <row r="9552" spans="1:1" s="432" customFormat="1" ht="12.2" hidden="1" customHeight="1">
      <c r="A9552" s="431"/>
    </row>
    <row r="9553" spans="1:1" s="432" customFormat="1" ht="12.2" hidden="1" customHeight="1">
      <c r="A9553" s="431"/>
    </row>
    <row r="9554" spans="1:1" s="432" customFormat="1" ht="12.2" hidden="1" customHeight="1">
      <c r="A9554" s="431"/>
    </row>
    <row r="9555" spans="1:1" s="432" customFormat="1" ht="12.2" hidden="1" customHeight="1">
      <c r="A9555" s="431"/>
    </row>
    <row r="9556" spans="1:1" s="432" customFormat="1" ht="12.2" hidden="1" customHeight="1">
      <c r="A9556" s="431"/>
    </row>
    <row r="9557" spans="1:1" s="432" customFormat="1" ht="12.2" hidden="1" customHeight="1">
      <c r="A9557" s="431"/>
    </row>
    <row r="9558" spans="1:1" s="432" customFormat="1" ht="12.2" hidden="1" customHeight="1">
      <c r="A9558" s="431"/>
    </row>
    <row r="9559" spans="1:1" s="432" customFormat="1" ht="12.2" hidden="1" customHeight="1">
      <c r="A9559" s="431"/>
    </row>
    <row r="9560" spans="1:1" s="432" customFormat="1" ht="12.2" hidden="1" customHeight="1">
      <c r="A9560" s="431"/>
    </row>
    <row r="9561" spans="1:1" s="432" customFormat="1" ht="12.2" hidden="1" customHeight="1">
      <c r="A9561" s="431"/>
    </row>
    <row r="9562" spans="1:1" s="432" customFormat="1" ht="12.2" hidden="1" customHeight="1">
      <c r="A9562" s="431"/>
    </row>
    <row r="9563" spans="1:1" s="432" customFormat="1" ht="12.2" hidden="1" customHeight="1">
      <c r="A9563" s="431"/>
    </row>
    <row r="9564" spans="1:1" s="432" customFormat="1" ht="12.2" hidden="1" customHeight="1">
      <c r="A9564" s="431"/>
    </row>
    <row r="9565" spans="1:1" s="432" customFormat="1" ht="12.2" hidden="1" customHeight="1">
      <c r="A9565" s="431"/>
    </row>
    <row r="9566" spans="1:1" s="432" customFormat="1" ht="12.2" hidden="1" customHeight="1">
      <c r="A9566" s="431"/>
    </row>
    <row r="9567" spans="1:1" s="432" customFormat="1" ht="12.2" hidden="1" customHeight="1">
      <c r="A9567" s="431"/>
    </row>
    <row r="9568" spans="1:1" s="432" customFormat="1" ht="12.2" hidden="1" customHeight="1">
      <c r="A9568" s="431"/>
    </row>
    <row r="9569" spans="1:1" s="432" customFormat="1" ht="12.2" hidden="1" customHeight="1">
      <c r="A9569" s="431"/>
    </row>
    <row r="9570" spans="1:1" s="432" customFormat="1" ht="12.2" hidden="1" customHeight="1">
      <c r="A9570" s="431"/>
    </row>
    <row r="9571" spans="1:1" s="432" customFormat="1" ht="12.2" hidden="1" customHeight="1">
      <c r="A9571" s="431"/>
    </row>
    <row r="9572" spans="1:1" s="432" customFormat="1" ht="12.2" hidden="1" customHeight="1">
      <c r="A9572" s="431"/>
    </row>
    <row r="9573" spans="1:1" s="432" customFormat="1" ht="12.2" hidden="1" customHeight="1">
      <c r="A9573" s="431"/>
    </row>
    <row r="9574" spans="1:1" s="432" customFormat="1" ht="12.2" hidden="1" customHeight="1">
      <c r="A9574" s="431"/>
    </row>
    <row r="9575" spans="1:1" s="432" customFormat="1" ht="12.2" hidden="1" customHeight="1">
      <c r="A9575" s="431"/>
    </row>
    <row r="9576" spans="1:1" s="432" customFormat="1" ht="12.2" hidden="1" customHeight="1">
      <c r="A9576" s="431"/>
    </row>
    <row r="9577" spans="1:1" s="432" customFormat="1" ht="12.2" hidden="1" customHeight="1">
      <c r="A9577" s="431"/>
    </row>
    <row r="9578" spans="1:1" s="432" customFormat="1" ht="12.2" hidden="1" customHeight="1">
      <c r="A9578" s="431"/>
    </row>
    <row r="9579" spans="1:1" s="432" customFormat="1" ht="12.2" hidden="1" customHeight="1">
      <c r="A9579" s="431"/>
    </row>
    <row r="9580" spans="1:1" s="432" customFormat="1" ht="12.2" hidden="1" customHeight="1">
      <c r="A9580" s="431"/>
    </row>
    <row r="9581" spans="1:1" s="432" customFormat="1" ht="12.2" hidden="1" customHeight="1">
      <c r="A9581" s="431"/>
    </row>
    <row r="9582" spans="1:1" s="432" customFormat="1" ht="12.2" hidden="1" customHeight="1">
      <c r="A9582" s="431"/>
    </row>
    <row r="9583" spans="1:1" s="432" customFormat="1" ht="12.2" hidden="1" customHeight="1">
      <c r="A9583" s="431"/>
    </row>
    <row r="9584" spans="1:1" s="432" customFormat="1" ht="12.2" hidden="1" customHeight="1">
      <c r="A9584" s="431"/>
    </row>
    <row r="9585" spans="1:1" s="432" customFormat="1" ht="12.2" hidden="1" customHeight="1">
      <c r="A9585" s="431"/>
    </row>
    <row r="9586" spans="1:1" s="432" customFormat="1" ht="12.2" hidden="1" customHeight="1">
      <c r="A9586" s="431"/>
    </row>
    <row r="9587" spans="1:1" s="432" customFormat="1" ht="12.2" hidden="1" customHeight="1">
      <c r="A9587" s="431"/>
    </row>
    <row r="9588" spans="1:1" s="432" customFormat="1" ht="12.2" hidden="1" customHeight="1">
      <c r="A9588" s="431"/>
    </row>
    <row r="9589" spans="1:1" s="432" customFormat="1" ht="12.2" hidden="1" customHeight="1">
      <c r="A9589" s="431"/>
    </row>
    <row r="9590" spans="1:1" s="432" customFormat="1" ht="12.2" hidden="1" customHeight="1">
      <c r="A9590" s="431"/>
    </row>
    <row r="9591" spans="1:1" s="432" customFormat="1" ht="12.2" hidden="1" customHeight="1">
      <c r="A9591" s="431"/>
    </row>
    <row r="9592" spans="1:1" s="432" customFormat="1" ht="12.2" hidden="1" customHeight="1">
      <c r="A9592" s="431"/>
    </row>
    <row r="9593" spans="1:1" s="432" customFormat="1" ht="12.2" hidden="1" customHeight="1">
      <c r="A9593" s="431"/>
    </row>
    <row r="9594" spans="1:1" s="432" customFormat="1" ht="12.2" hidden="1" customHeight="1">
      <c r="A9594" s="431"/>
    </row>
    <row r="9595" spans="1:1" s="432" customFormat="1" ht="12.2" hidden="1" customHeight="1">
      <c r="A9595" s="431"/>
    </row>
    <row r="9596" spans="1:1" s="432" customFormat="1" ht="12.2" hidden="1" customHeight="1">
      <c r="A9596" s="431"/>
    </row>
    <row r="9597" spans="1:1" s="432" customFormat="1" ht="12.2" hidden="1" customHeight="1">
      <c r="A9597" s="431"/>
    </row>
    <row r="9598" spans="1:1" s="432" customFormat="1" ht="12.2" hidden="1" customHeight="1">
      <c r="A9598" s="431"/>
    </row>
    <row r="9599" spans="1:1" s="432" customFormat="1" ht="12.2" hidden="1" customHeight="1">
      <c r="A9599" s="431"/>
    </row>
    <row r="9600" spans="1:1" s="432" customFormat="1" ht="12.2" hidden="1" customHeight="1">
      <c r="A9600" s="431"/>
    </row>
    <row r="9601" spans="1:1" s="432" customFormat="1" ht="12.2" hidden="1" customHeight="1">
      <c r="A9601" s="431"/>
    </row>
    <row r="9602" spans="1:1" s="432" customFormat="1" ht="12.2" hidden="1" customHeight="1">
      <c r="A9602" s="431"/>
    </row>
    <row r="9603" spans="1:1" s="432" customFormat="1" ht="12.2" hidden="1" customHeight="1">
      <c r="A9603" s="431"/>
    </row>
    <row r="9604" spans="1:1" s="432" customFormat="1" ht="12.2" hidden="1" customHeight="1">
      <c r="A9604" s="431"/>
    </row>
    <row r="9605" spans="1:1" s="432" customFormat="1" ht="12.2" hidden="1" customHeight="1">
      <c r="A9605" s="431"/>
    </row>
    <row r="9606" spans="1:1" s="432" customFormat="1" ht="12.2" hidden="1" customHeight="1">
      <c r="A9606" s="431"/>
    </row>
    <row r="9607" spans="1:1" s="432" customFormat="1" ht="12.2" hidden="1" customHeight="1">
      <c r="A9607" s="431"/>
    </row>
    <row r="9608" spans="1:1" s="432" customFormat="1" ht="12.2" hidden="1" customHeight="1">
      <c r="A9608" s="431"/>
    </row>
    <row r="9609" spans="1:1" s="432" customFormat="1" ht="12.2" hidden="1" customHeight="1">
      <c r="A9609" s="431"/>
    </row>
    <row r="9610" spans="1:1" s="432" customFormat="1" ht="12.2" hidden="1" customHeight="1">
      <c r="A9610" s="431"/>
    </row>
    <row r="9611" spans="1:1" s="432" customFormat="1" ht="12.2" hidden="1" customHeight="1">
      <c r="A9611" s="431"/>
    </row>
    <row r="9612" spans="1:1" s="432" customFormat="1" ht="12.2" hidden="1" customHeight="1">
      <c r="A9612" s="431"/>
    </row>
    <row r="9613" spans="1:1" s="432" customFormat="1" ht="12.2" hidden="1" customHeight="1">
      <c r="A9613" s="431"/>
    </row>
    <row r="9614" spans="1:1" s="432" customFormat="1" ht="12.2" hidden="1" customHeight="1">
      <c r="A9614" s="431"/>
    </row>
    <row r="9615" spans="1:1" s="432" customFormat="1" ht="12.2" hidden="1" customHeight="1">
      <c r="A9615" s="431"/>
    </row>
    <row r="9616" spans="1:1" s="432" customFormat="1" ht="12.2" hidden="1" customHeight="1">
      <c r="A9616" s="431"/>
    </row>
    <row r="9617" spans="1:1" s="432" customFormat="1" ht="12.2" hidden="1" customHeight="1">
      <c r="A9617" s="431"/>
    </row>
    <row r="9618" spans="1:1" s="432" customFormat="1" ht="12.2" hidden="1" customHeight="1">
      <c r="A9618" s="431"/>
    </row>
    <row r="9619" spans="1:1" s="432" customFormat="1" ht="12.2" hidden="1" customHeight="1">
      <c r="A9619" s="431"/>
    </row>
    <row r="9620" spans="1:1" s="432" customFormat="1" ht="12.2" hidden="1" customHeight="1">
      <c r="A9620" s="431"/>
    </row>
    <row r="9621" spans="1:1" s="432" customFormat="1" ht="12.2" hidden="1" customHeight="1">
      <c r="A9621" s="431"/>
    </row>
    <row r="9622" spans="1:1" s="432" customFormat="1" ht="12.2" hidden="1" customHeight="1">
      <c r="A9622" s="431"/>
    </row>
    <row r="9623" spans="1:1" s="432" customFormat="1" ht="12.2" hidden="1" customHeight="1">
      <c r="A9623" s="431"/>
    </row>
    <row r="9624" spans="1:1" s="432" customFormat="1" ht="12.2" hidden="1" customHeight="1">
      <c r="A9624" s="431"/>
    </row>
    <row r="9625" spans="1:1" s="432" customFormat="1" ht="12.2" hidden="1" customHeight="1">
      <c r="A9625" s="431"/>
    </row>
    <row r="9626" spans="1:1" s="432" customFormat="1" ht="12.2" hidden="1" customHeight="1">
      <c r="A9626" s="431"/>
    </row>
    <row r="9627" spans="1:1" s="432" customFormat="1" ht="12.2" hidden="1" customHeight="1">
      <c r="A9627" s="431"/>
    </row>
    <row r="9628" spans="1:1" s="432" customFormat="1" ht="12.2" hidden="1" customHeight="1">
      <c r="A9628" s="431"/>
    </row>
    <row r="9629" spans="1:1" s="432" customFormat="1" ht="12.2" hidden="1" customHeight="1">
      <c r="A9629" s="431"/>
    </row>
    <row r="9630" spans="1:1" s="432" customFormat="1" ht="12.2" hidden="1" customHeight="1">
      <c r="A9630" s="431"/>
    </row>
    <row r="9631" spans="1:1" s="432" customFormat="1" ht="12.2" hidden="1" customHeight="1">
      <c r="A9631" s="431"/>
    </row>
    <row r="9632" spans="1:1" s="432" customFormat="1" ht="12.2" hidden="1" customHeight="1">
      <c r="A9632" s="431"/>
    </row>
    <row r="9633" spans="1:1" s="432" customFormat="1" ht="12.2" hidden="1" customHeight="1">
      <c r="A9633" s="431"/>
    </row>
    <row r="9634" spans="1:1" s="432" customFormat="1" ht="12.2" hidden="1" customHeight="1">
      <c r="A9634" s="431"/>
    </row>
    <row r="9635" spans="1:1" s="432" customFormat="1" ht="12.2" hidden="1" customHeight="1">
      <c r="A9635" s="431"/>
    </row>
    <row r="9636" spans="1:1" s="432" customFormat="1" ht="12.2" hidden="1" customHeight="1">
      <c r="A9636" s="431"/>
    </row>
    <row r="9637" spans="1:1" s="432" customFormat="1" ht="12.2" hidden="1" customHeight="1">
      <c r="A9637" s="431"/>
    </row>
    <row r="9638" spans="1:1" s="432" customFormat="1" ht="12.2" hidden="1" customHeight="1">
      <c r="A9638" s="431"/>
    </row>
    <row r="9639" spans="1:1" s="432" customFormat="1" ht="12.2" hidden="1" customHeight="1">
      <c r="A9639" s="431"/>
    </row>
    <row r="9640" spans="1:1" s="432" customFormat="1" ht="12.2" hidden="1" customHeight="1">
      <c r="A9640" s="431"/>
    </row>
    <row r="9641" spans="1:1" s="432" customFormat="1" ht="12.2" hidden="1" customHeight="1">
      <c r="A9641" s="431"/>
    </row>
    <row r="9642" spans="1:1" s="432" customFormat="1" ht="12.2" hidden="1" customHeight="1">
      <c r="A9642" s="431"/>
    </row>
    <row r="9643" spans="1:1" s="432" customFormat="1" ht="12.2" hidden="1" customHeight="1">
      <c r="A9643" s="431"/>
    </row>
    <row r="9644" spans="1:1" s="432" customFormat="1" ht="12.2" hidden="1" customHeight="1">
      <c r="A9644" s="431"/>
    </row>
    <row r="9645" spans="1:1" s="432" customFormat="1" ht="12.2" hidden="1" customHeight="1">
      <c r="A9645" s="431"/>
    </row>
    <row r="9646" spans="1:1" s="432" customFormat="1" ht="12.2" hidden="1" customHeight="1">
      <c r="A9646" s="431"/>
    </row>
    <row r="9647" spans="1:1" s="432" customFormat="1" ht="12.2" hidden="1" customHeight="1">
      <c r="A9647" s="431"/>
    </row>
    <row r="9648" spans="1:1" s="432" customFormat="1" ht="12.2" hidden="1" customHeight="1">
      <c r="A9648" s="431"/>
    </row>
    <row r="9649" spans="1:1" s="432" customFormat="1" ht="12.2" hidden="1" customHeight="1">
      <c r="A9649" s="431"/>
    </row>
    <row r="9650" spans="1:1" s="432" customFormat="1" ht="12.2" hidden="1" customHeight="1">
      <c r="A9650" s="431"/>
    </row>
    <row r="9651" spans="1:1" s="432" customFormat="1" ht="12.2" hidden="1" customHeight="1">
      <c r="A9651" s="431"/>
    </row>
    <row r="9652" spans="1:1" s="432" customFormat="1" ht="12.2" hidden="1" customHeight="1">
      <c r="A9652" s="431"/>
    </row>
    <row r="9653" spans="1:1" s="432" customFormat="1" ht="12.2" hidden="1" customHeight="1">
      <c r="A9653" s="431"/>
    </row>
    <row r="9654" spans="1:1" s="432" customFormat="1" ht="12.2" hidden="1" customHeight="1">
      <c r="A9654" s="431"/>
    </row>
    <row r="9655" spans="1:1" s="432" customFormat="1" ht="12.2" hidden="1" customHeight="1">
      <c r="A9655" s="431"/>
    </row>
    <row r="9656" spans="1:1" s="432" customFormat="1" ht="12.2" hidden="1" customHeight="1">
      <c r="A9656" s="431"/>
    </row>
    <row r="9657" spans="1:1" s="432" customFormat="1" ht="12.2" hidden="1" customHeight="1">
      <c r="A9657" s="431"/>
    </row>
    <row r="9658" spans="1:1" s="432" customFormat="1" ht="12.2" hidden="1" customHeight="1">
      <c r="A9658" s="431"/>
    </row>
    <row r="9659" spans="1:1" s="432" customFormat="1" ht="12.2" hidden="1" customHeight="1">
      <c r="A9659" s="431"/>
    </row>
    <row r="9660" spans="1:1" s="432" customFormat="1" ht="12.2" hidden="1" customHeight="1">
      <c r="A9660" s="431"/>
    </row>
    <row r="9661" spans="1:1" s="432" customFormat="1" ht="12.2" hidden="1" customHeight="1">
      <c r="A9661" s="431"/>
    </row>
    <row r="9662" spans="1:1" s="432" customFormat="1" ht="12.2" hidden="1" customHeight="1">
      <c r="A9662" s="431"/>
    </row>
    <row r="9663" spans="1:1" s="432" customFormat="1" ht="12.2" hidden="1" customHeight="1">
      <c r="A9663" s="431"/>
    </row>
    <row r="9664" spans="1:1" s="432" customFormat="1" ht="12.2" hidden="1" customHeight="1">
      <c r="A9664" s="431"/>
    </row>
    <row r="9665" spans="1:1" s="432" customFormat="1" ht="12.2" hidden="1" customHeight="1">
      <c r="A9665" s="431"/>
    </row>
    <row r="9666" spans="1:1" s="432" customFormat="1" ht="12.2" hidden="1" customHeight="1">
      <c r="A9666" s="431"/>
    </row>
    <row r="9667" spans="1:1" s="432" customFormat="1" ht="12.2" hidden="1" customHeight="1">
      <c r="A9667" s="431"/>
    </row>
    <row r="9668" spans="1:1" s="432" customFormat="1" ht="12.2" hidden="1" customHeight="1">
      <c r="A9668" s="431"/>
    </row>
    <row r="9669" spans="1:1" s="432" customFormat="1" ht="12.2" hidden="1" customHeight="1">
      <c r="A9669" s="431"/>
    </row>
    <row r="9670" spans="1:1" s="432" customFormat="1" ht="12.2" hidden="1" customHeight="1">
      <c r="A9670" s="431"/>
    </row>
    <row r="9671" spans="1:1" s="432" customFormat="1" ht="12.2" hidden="1" customHeight="1">
      <c r="A9671" s="431"/>
    </row>
    <row r="9672" spans="1:1" s="432" customFormat="1" ht="12.2" hidden="1" customHeight="1">
      <c r="A9672" s="431"/>
    </row>
    <row r="9673" spans="1:1" s="432" customFormat="1" ht="12.2" hidden="1" customHeight="1">
      <c r="A9673" s="431"/>
    </row>
    <row r="9674" spans="1:1" s="432" customFormat="1" ht="12.2" hidden="1" customHeight="1">
      <c r="A9674" s="431"/>
    </row>
    <row r="9675" spans="1:1" s="432" customFormat="1" ht="12.2" hidden="1" customHeight="1">
      <c r="A9675" s="431"/>
    </row>
    <row r="9676" spans="1:1" s="432" customFormat="1" ht="12.2" hidden="1" customHeight="1">
      <c r="A9676" s="431"/>
    </row>
    <row r="9677" spans="1:1" s="432" customFormat="1" ht="12.2" hidden="1" customHeight="1">
      <c r="A9677" s="431"/>
    </row>
    <row r="9678" spans="1:1" s="432" customFormat="1" ht="12.2" hidden="1" customHeight="1">
      <c r="A9678" s="431"/>
    </row>
    <row r="9679" spans="1:1" s="432" customFormat="1" ht="12.2" hidden="1" customHeight="1">
      <c r="A9679" s="431"/>
    </row>
    <row r="9680" spans="1:1" s="432" customFormat="1" ht="12.2" hidden="1" customHeight="1">
      <c r="A9680" s="431"/>
    </row>
    <row r="9681" spans="1:1" s="432" customFormat="1" ht="12.2" hidden="1" customHeight="1">
      <c r="A9681" s="431"/>
    </row>
    <row r="9682" spans="1:1" s="432" customFormat="1" ht="12.2" hidden="1" customHeight="1">
      <c r="A9682" s="431"/>
    </row>
    <row r="9683" spans="1:1" s="432" customFormat="1" ht="12.2" hidden="1" customHeight="1">
      <c r="A9683" s="431"/>
    </row>
    <row r="9684" spans="1:1" s="432" customFormat="1" ht="12.2" hidden="1" customHeight="1">
      <c r="A9684" s="431"/>
    </row>
    <row r="9685" spans="1:1" s="432" customFormat="1" ht="12.2" hidden="1" customHeight="1">
      <c r="A9685" s="431"/>
    </row>
    <row r="9686" spans="1:1" s="432" customFormat="1" ht="12.2" hidden="1" customHeight="1">
      <c r="A9686" s="431"/>
    </row>
    <row r="9687" spans="1:1" s="432" customFormat="1" ht="12.2" hidden="1" customHeight="1">
      <c r="A9687" s="431"/>
    </row>
    <row r="9688" spans="1:1" s="432" customFormat="1" ht="12.2" hidden="1" customHeight="1">
      <c r="A9688" s="431"/>
    </row>
    <row r="9689" spans="1:1" s="432" customFormat="1" ht="12.2" hidden="1" customHeight="1">
      <c r="A9689" s="431"/>
    </row>
    <row r="9690" spans="1:1" s="432" customFormat="1" ht="12.2" hidden="1" customHeight="1">
      <c r="A9690" s="431"/>
    </row>
    <row r="9691" spans="1:1" s="432" customFormat="1" ht="12.2" hidden="1" customHeight="1">
      <c r="A9691" s="431"/>
    </row>
    <row r="9692" spans="1:1" s="432" customFormat="1" ht="12.2" hidden="1" customHeight="1">
      <c r="A9692" s="431"/>
    </row>
    <row r="9693" spans="1:1" s="432" customFormat="1" ht="12.2" hidden="1" customHeight="1">
      <c r="A9693" s="431"/>
    </row>
    <row r="9694" spans="1:1" s="432" customFormat="1" ht="12.2" hidden="1" customHeight="1">
      <c r="A9694" s="431"/>
    </row>
    <row r="9695" spans="1:1" s="432" customFormat="1" ht="12.2" hidden="1" customHeight="1">
      <c r="A9695" s="431"/>
    </row>
    <row r="9696" spans="1:1" s="432" customFormat="1" ht="12.2" hidden="1" customHeight="1">
      <c r="A9696" s="431"/>
    </row>
    <row r="9697" spans="1:1" s="432" customFormat="1" ht="12.2" hidden="1" customHeight="1">
      <c r="A9697" s="431"/>
    </row>
    <row r="9698" spans="1:1" s="432" customFormat="1" ht="12.2" hidden="1" customHeight="1">
      <c r="A9698" s="431"/>
    </row>
    <row r="9699" spans="1:1" s="432" customFormat="1" ht="12.2" hidden="1" customHeight="1">
      <c r="A9699" s="431"/>
    </row>
    <row r="9700" spans="1:1" s="432" customFormat="1" ht="12.2" hidden="1" customHeight="1">
      <c r="A9700" s="431"/>
    </row>
    <row r="9701" spans="1:1" s="432" customFormat="1" ht="12.2" hidden="1" customHeight="1">
      <c r="A9701" s="431"/>
    </row>
    <row r="9702" spans="1:1" s="432" customFormat="1" ht="12.2" hidden="1" customHeight="1">
      <c r="A9702" s="431"/>
    </row>
    <row r="9703" spans="1:1" s="432" customFormat="1" ht="12.2" hidden="1" customHeight="1">
      <c r="A9703" s="431"/>
    </row>
    <row r="9704" spans="1:1" s="432" customFormat="1" ht="12.2" hidden="1" customHeight="1">
      <c r="A9704" s="431"/>
    </row>
    <row r="9705" spans="1:1" s="432" customFormat="1" ht="12.2" hidden="1" customHeight="1">
      <c r="A9705" s="431"/>
    </row>
    <row r="9706" spans="1:1" s="432" customFormat="1" ht="12.2" hidden="1" customHeight="1">
      <c r="A9706" s="431"/>
    </row>
    <row r="9707" spans="1:1" s="432" customFormat="1" ht="12.2" hidden="1" customHeight="1">
      <c r="A9707" s="431"/>
    </row>
    <row r="9708" spans="1:1" s="432" customFormat="1" ht="12.2" hidden="1" customHeight="1">
      <c r="A9708" s="431"/>
    </row>
    <row r="9709" spans="1:1" s="432" customFormat="1" ht="12.2" hidden="1" customHeight="1">
      <c r="A9709" s="431"/>
    </row>
    <row r="9710" spans="1:1" s="432" customFormat="1" ht="12.2" hidden="1" customHeight="1">
      <c r="A9710" s="431"/>
    </row>
    <row r="9711" spans="1:1" s="432" customFormat="1" ht="12.2" hidden="1" customHeight="1">
      <c r="A9711" s="431"/>
    </row>
    <row r="9712" spans="1:1" s="432" customFormat="1" ht="12.2" hidden="1" customHeight="1">
      <c r="A9712" s="431"/>
    </row>
    <row r="9713" spans="1:1" s="432" customFormat="1" ht="12.2" hidden="1" customHeight="1">
      <c r="A9713" s="431"/>
    </row>
    <row r="9714" spans="1:1" s="432" customFormat="1" ht="12.2" hidden="1" customHeight="1">
      <c r="A9714" s="431"/>
    </row>
    <row r="9715" spans="1:1" s="432" customFormat="1" ht="12.2" hidden="1" customHeight="1">
      <c r="A9715" s="431"/>
    </row>
    <row r="9716" spans="1:1" s="432" customFormat="1" ht="12.2" hidden="1" customHeight="1">
      <c r="A9716" s="431"/>
    </row>
    <row r="9717" spans="1:1" s="432" customFormat="1" ht="12.2" hidden="1" customHeight="1">
      <c r="A9717" s="431"/>
    </row>
    <row r="9718" spans="1:1" s="432" customFormat="1" ht="12.2" hidden="1" customHeight="1">
      <c r="A9718" s="431"/>
    </row>
    <row r="9719" spans="1:1" s="432" customFormat="1" ht="12.2" hidden="1" customHeight="1">
      <c r="A9719" s="431"/>
    </row>
    <row r="9720" spans="1:1" s="432" customFormat="1" ht="12.2" hidden="1" customHeight="1">
      <c r="A9720" s="431"/>
    </row>
    <row r="9721" spans="1:1" s="432" customFormat="1" ht="12.2" hidden="1" customHeight="1">
      <c r="A9721" s="431"/>
    </row>
    <row r="9722" spans="1:1" s="432" customFormat="1" ht="12.2" hidden="1" customHeight="1">
      <c r="A9722" s="431"/>
    </row>
    <row r="9723" spans="1:1" s="432" customFormat="1" ht="12.2" hidden="1" customHeight="1">
      <c r="A9723" s="431"/>
    </row>
    <row r="9724" spans="1:1" s="432" customFormat="1" ht="12.2" hidden="1" customHeight="1">
      <c r="A9724" s="431"/>
    </row>
    <row r="9725" spans="1:1" s="432" customFormat="1" ht="12.2" hidden="1" customHeight="1">
      <c r="A9725" s="431"/>
    </row>
    <row r="9726" spans="1:1" s="432" customFormat="1" ht="12.2" hidden="1" customHeight="1">
      <c r="A9726" s="431"/>
    </row>
    <row r="9727" spans="1:1" s="432" customFormat="1" ht="12.2" hidden="1" customHeight="1">
      <c r="A9727" s="431"/>
    </row>
    <row r="9728" spans="1:1" s="432" customFormat="1" ht="12.2" hidden="1" customHeight="1">
      <c r="A9728" s="431"/>
    </row>
    <row r="9729" spans="1:1" s="432" customFormat="1" ht="12.2" hidden="1" customHeight="1">
      <c r="A9729" s="431"/>
    </row>
    <row r="9730" spans="1:1" s="432" customFormat="1" ht="12.2" hidden="1" customHeight="1">
      <c r="A9730" s="431"/>
    </row>
    <row r="9731" spans="1:1" s="432" customFormat="1" ht="12.2" hidden="1" customHeight="1">
      <c r="A9731" s="431"/>
    </row>
    <row r="9732" spans="1:1" s="432" customFormat="1" ht="12.2" hidden="1" customHeight="1">
      <c r="A9732" s="431"/>
    </row>
    <row r="9733" spans="1:1" s="432" customFormat="1" ht="12.2" hidden="1" customHeight="1">
      <c r="A9733" s="431"/>
    </row>
    <row r="9734" spans="1:1" s="432" customFormat="1" ht="12.2" hidden="1" customHeight="1">
      <c r="A9734" s="431"/>
    </row>
    <row r="9735" spans="1:1" s="432" customFormat="1" ht="12.2" hidden="1" customHeight="1">
      <c r="A9735" s="431"/>
    </row>
    <row r="9736" spans="1:1" s="432" customFormat="1" ht="12.2" hidden="1" customHeight="1">
      <c r="A9736" s="431"/>
    </row>
    <row r="9737" spans="1:1" s="432" customFormat="1" ht="12.2" hidden="1" customHeight="1">
      <c r="A9737" s="431"/>
    </row>
    <row r="9738" spans="1:1" s="432" customFormat="1" ht="12.2" hidden="1" customHeight="1">
      <c r="A9738" s="431"/>
    </row>
    <row r="9739" spans="1:1" s="432" customFormat="1" ht="12.2" hidden="1" customHeight="1">
      <c r="A9739" s="431"/>
    </row>
    <row r="9740" spans="1:1" s="432" customFormat="1" ht="12.2" hidden="1" customHeight="1">
      <c r="A9740" s="431"/>
    </row>
    <row r="9741" spans="1:1" s="432" customFormat="1" ht="12.2" hidden="1" customHeight="1">
      <c r="A9741" s="431"/>
    </row>
    <row r="9742" spans="1:1" s="432" customFormat="1" ht="12.2" hidden="1" customHeight="1">
      <c r="A9742" s="431"/>
    </row>
    <row r="9743" spans="1:1" s="432" customFormat="1" ht="12.2" hidden="1" customHeight="1">
      <c r="A9743" s="431"/>
    </row>
    <row r="9744" spans="1:1" s="432" customFormat="1" ht="12.2" hidden="1" customHeight="1">
      <c r="A9744" s="431"/>
    </row>
    <row r="9745" spans="1:1" s="432" customFormat="1" ht="12.2" hidden="1" customHeight="1">
      <c r="A9745" s="431"/>
    </row>
    <row r="9746" spans="1:1" s="432" customFormat="1" ht="12.2" hidden="1" customHeight="1">
      <c r="A9746" s="431"/>
    </row>
    <row r="9747" spans="1:1" s="432" customFormat="1" ht="12.2" hidden="1" customHeight="1">
      <c r="A9747" s="431"/>
    </row>
    <row r="9748" spans="1:1" s="432" customFormat="1" ht="12.2" hidden="1" customHeight="1">
      <c r="A9748" s="431"/>
    </row>
    <row r="9749" spans="1:1" s="432" customFormat="1" ht="12.2" hidden="1" customHeight="1">
      <c r="A9749" s="431"/>
    </row>
    <row r="9750" spans="1:1" s="432" customFormat="1" ht="12.2" hidden="1" customHeight="1">
      <c r="A9750" s="431"/>
    </row>
    <row r="9751" spans="1:1" s="432" customFormat="1" ht="12.2" hidden="1" customHeight="1">
      <c r="A9751" s="431"/>
    </row>
    <row r="9752" spans="1:1" s="432" customFormat="1" ht="12.2" hidden="1" customHeight="1">
      <c r="A9752" s="431"/>
    </row>
    <row r="9753" spans="1:1" s="432" customFormat="1" ht="12.2" hidden="1" customHeight="1">
      <c r="A9753" s="431"/>
    </row>
    <row r="9754" spans="1:1" s="432" customFormat="1" ht="12.2" hidden="1" customHeight="1">
      <c r="A9754" s="431"/>
    </row>
    <row r="9755" spans="1:1" s="432" customFormat="1" ht="12.2" hidden="1" customHeight="1">
      <c r="A9755" s="431"/>
    </row>
    <row r="9756" spans="1:1" s="432" customFormat="1" ht="12.2" hidden="1" customHeight="1">
      <c r="A9756" s="431"/>
    </row>
    <row r="9757" spans="1:1" s="432" customFormat="1" ht="12.2" hidden="1" customHeight="1">
      <c r="A9757" s="431"/>
    </row>
    <row r="9758" spans="1:1" s="432" customFormat="1" ht="12.2" hidden="1" customHeight="1">
      <c r="A9758" s="431"/>
    </row>
    <row r="9759" spans="1:1" s="432" customFormat="1" ht="12.2" hidden="1" customHeight="1">
      <c r="A9759" s="431"/>
    </row>
    <row r="9760" spans="1:1" s="432" customFormat="1" ht="12.2" hidden="1" customHeight="1">
      <c r="A9760" s="431"/>
    </row>
    <row r="9761" spans="1:1" s="432" customFormat="1" ht="12.2" hidden="1" customHeight="1">
      <c r="A9761" s="431"/>
    </row>
    <row r="9762" spans="1:1" s="432" customFormat="1" ht="12.2" hidden="1" customHeight="1">
      <c r="A9762" s="431"/>
    </row>
    <row r="9763" spans="1:1" s="432" customFormat="1" ht="12.2" hidden="1" customHeight="1">
      <c r="A9763" s="431"/>
    </row>
    <row r="9764" spans="1:1" s="432" customFormat="1" ht="12.2" hidden="1" customHeight="1">
      <c r="A9764" s="431"/>
    </row>
    <row r="9765" spans="1:1" s="432" customFormat="1" ht="12.2" hidden="1" customHeight="1">
      <c r="A9765" s="431"/>
    </row>
    <row r="9766" spans="1:1" s="432" customFormat="1" ht="12.2" hidden="1" customHeight="1">
      <c r="A9766" s="431"/>
    </row>
    <row r="9767" spans="1:1" s="432" customFormat="1" ht="12.2" hidden="1" customHeight="1">
      <c r="A9767" s="431"/>
    </row>
    <row r="9768" spans="1:1" s="432" customFormat="1" ht="12.2" hidden="1" customHeight="1">
      <c r="A9768" s="431"/>
    </row>
    <row r="9769" spans="1:1" s="432" customFormat="1" ht="12.2" hidden="1" customHeight="1">
      <c r="A9769" s="431"/>
    </row>
    <row r="9770" spans="1:1" s="432" customFormat="1" ht="12.2" hidden="1" customHeight="1">
      <c r="A9770" s="431"/>
    </row>
    <row r="9771" spans="1:1" s="432" customFormat="1" ht="12.2" hidden="1" customHeight="1">
      <c r="A9771" s="431"/>
    </row>
    <row r="9772" spans="1:1" s="432" customFormat="1" ht="12.2" hidden="1" customHeight="1">
      <c r="A9772" s="431"/>
    </row>
    <row r="9773" spans="1:1" s="432" customFormat="1" ht="12.2" hidden="1" customHeight="1">
      <c r="A9773" s="431"/>
    </row>
    <row r="9774" spans="1:1" s="432" customFormat="1" ht="12.2" hidden="1" customHeight="1">
      <c r="A9774" s="431"/>
    </row>
    <row r="9775" spans="1:1" s="432" customFormat="1" ht="12.2" hidden="1" customHeight="1">
      <c r="A9775" s="431"/>
    </row>
    <row r="9776" spans="1:1" s="432" customFormat="1" ht="12.2" hidden="1" customHeight="1">
      <c r="A9776" s="431"/>
    </row>
    <row r="9777" spans="1:1" s="432" customFormat="1" ht="12.2" hidden="1" customHeight="1">
      <c r="A9777" s="431"/>
    </row>
    <row r="9778" spans="1:1" s="432" customFormat="1" ht="12.2" hidden="1" customHeight="1">
      <c r="A9778" s="431"/>
    </row>
    <row r="9779" spans="1:1" s="432" customFormat="1" ht="12.2" hidden="1" customHeight="1">
      <c r="A9779" s="431"/>
    </row>
    <row r="9780" spans="1:1" s="432" customFormat="1" ht="12.2" hidden="1" customHeight="1">
      <c r="A9780" s="431"/>
    </row>
    <row r="9781" spans="1:1" s="432" customFormat="1" ht="12.2" hidden="1" customHeight="1">
      <c r="A9781" s="431"/>
    </row>
    <row r="9782" spans="1:1" s="432" customFormat="1" ht="12.2" hidden="1" customHeight="1">
      <c r="A9782" s="431"/>
    </row>
    <row r="9783" spans="1:1" s="432" customFormat="1" ht="12.2" hidden="1" customHeight="1">
      <c r="A9783" s="431"/>
    </row>
    <row r="9784" spans="1:1" s="432" customFormat="1" ht="12.2" hidden="1" customHeight="1">
      <c r="A9784" s="431"/>
    </row>
    <row r="9785" spans="1:1" s="432" customFormat="1" ht="12.2" hidden="1" customHeight="1">
      <c r="A9785" s="431"/>
    </row>
    <row r="9786" spans="1:1" s="432" customFormat="1" ht="12.2" hidden="1" customHeight="1">
      <c r="A9786" s="431"/>
    </row>
    <row r="9787" spans="1:1" s="432" customFormat="1" ht="12.2" hidden="1" customHeight="1">
      <c r="A9787" s="431"/>
    </row>
    <row r="9788" spans="1:1" s="432" customFormat="1" ht="12.2" hidden="1" customHeight="1">
      <c r="A9788" s="431"/>
    </row>
    <row r="9789" spans="1:1" s="432" customFormat="1" ht="12.2" hidden="1" customHeight="1">
      <c r="A9789" s="431"/>
    </row>
    <row r="9790" spans="1:1" s="432" customFormat="1" ht="12.2" hidden="1" customHeight="1">
      <c r="A9790" s="431"/>
    </row>
    <row r="9791" spans="1:1" s="432" customFormat="1" ht="12.2" hidden="1" customHeight="1">
      <c r="A9791" s="431"/>
    </row>
    <row r="9792" spans="1:1" s="432" customFormat="1" ht="12.2" hidden="1" customHeight="1">
      <c r="A9792" s="431"/>
    </row>
    <row r="9793" spans="1:1" s="432" customFormat="1" ht="12.2" hidden="1" customHeight="1">
      <c r="A9793" s="431"/>
    </row>
    <row r="9794" spans="1:1" s="432" customFormat="1" ht="12.2" hidden="1" customHeight="1">
      <c r="A9794" s="431"/>
    </row>
    <row r="9795" spans="1:1" s="432" customFormat="1" ht="12.2" hidden="1" customHeight="1">
      <c r="A9795" s="431"/>
    </row>
    <row r="9796" spans="1:1" s="432" customFormat="1" ht="12.2" hidden="1" customHeight="1">
      <c r="A9796" s="431"/>
    </row>
    <row r="9797" spans="1:1" s="432" customFormat="1" ht="12.2" hidden="1" customHeight="1">
      <c r="A9797" s="431"/>
    </row>
    <row r="9798" spans="1:1" s="432" customFormat="1" ht="12.2" hidden="1" customHeight="1">
      <c r="A9798" s="431"/>
    </row>
    <row r="9799" spans="1:1" s="432" customFormat="1" ht="12.2" hidden="1" customHeight="1">
      <c r="A9799" s="431"/>
    </row>
    <row r="9800" spans="1:1" s="432" customFormat="1" ht="12.2" hidden="1" customHeight="1">
      <c r="A9800" s="431"/>
    </row>
    <row r="9801" spans="1:1" s="432" customFormat="1" ht="12.2" hidden="1" customHeight="1">
      <c r="A9801" s="431"/>
    </row>
    <row r="9802" spans="1:1" s="432" customFormat="1" ht="12.2" hidden="1" customHeight="1">
      <c r="A9802" s="431"/>
    </row>
    <row r="9803" spans="1:1" s="432" customFormat="1" ht="12.2" hidden="1" customHeight="1">
      <c r="A9803" s="431"/>
    </row>
    <row r="9804" spans="1:1" s="432" customFormat="1" ht="12.2" hidden="1" customHeight="1">
      <c r="A9804" s="431"/>
    </row>
    <row r="9805" spans="1:1" s="432" customFormat="1" ht="12.2" hidden="1" customHeight="1">
      <c r="A9805" s="431"/>
    </row>
    <row r="9806" spans="1:1" s="432" customFormat="1" ht="12.2" hidden="1" customHeight="1">
      <c r="A9806" s="431"/>
    </row>
    <row r="9807" spans="1:1" s="432" customFormat="1" ht="12.2" hidden="1" customHeight="1">
      <c r="A9807" s="431"/>
    </row>
    <row r="9808" spans="1:1" s="432" customFormat="1" ht="12.2" hidden="1" customHeight="1">
      <c r="A9808" s="431"/>
    </row>
    <row r="9809" spans="1:1" s="432" customFormat="1" ht="12.2" hidden="1" customHeight="1">
      <c r="A9809" s="431"/>
    </row>
    <row r="9810" spans="1:1" s="432" customFormat="1" ht="12.2" hidden="1" customHeight="1">
      <c r="A9810" s="431"/>
    </row>
    <row r="9811" spans="1:1" s="432" customFormat="1" ht="12.2" hidden="1" customHeight="1">
      <c r="A9811" s="431"/>
    </row>
    <row r="9812" spans="1:1" s="432" customFormat="1" ht="12.2" hidden="1" customHeight="1">
      <c r="A9812" s="431"/>
    </row>
    <row r="9813" spans="1:1" s="432" customFormat="1" ht="12.2" hidden="1" customHeight="1">
      <c r="A9813" s="431"/>
    </row>
    <row r="9814" spans="1:1" s="432" customFormat="1" ht="12.2" hidden="1" customHeight="1">
      <c r="A9814" s="431"/>
    </row>
    <row r="9815" spans="1:1" s="432" customFormat="1" ht="12.2" hidden="1" customHeight="1">
      <c r="A9815" s="431"/>
    </row>
    <row r="9816" spans="1:1" s="432" customFormat="1" ht="12.2" hidden="1" customHeight="1">
      <c r="A9816" s="431"/>
    </row>
    <row r="9817" spans="1:1" s="432" customFormat="1" ht="12.2" hidden="1" customHeight="1">
      <c r="A9817" s="431"/>
    </row>
    <row r="9818" spans="1:1" s="432" customFormat="1" ht="12.2" hidden="1" customHeight="1">
      <c r="A9818" s="431"/>
    </row>
    <row r="9819" spans="1:1" s="432" customFormat="1" ht="12.2" hidden="1" customHeight="1">
      <c r="A9819" s="431"/>
    </row>
    <row r="9820" spans="1:1" s="432" customFormat="1" ht="12.2" hidden="1" customHeight="1">
      <c r="A9820" s="431"/>
    </row>
    <row r="9821" spans="1:1" s="432" customFormat="1" ht="12.2" hidden="1" customHeight="1">
      <c r="A9821" s="431"/>
    </row>
    <row r="9822" spans="1:1" s="432" customFormat="1" ht="12.2" hidden="1" customHeight="1">
      <c r="A9822" s="431"/>
    </row>
    <row r="9823" spans="1:1" s="432" customFormat="1" ht="12.2" hidden="1" customHeight="1">
      <c r="A9823" s="431"/>
    </row>
    <row r="9824" spans="1:1" s="432" customFormat="1" ht="12.2" hidden="1" customHeight="1">
      <c r="A9824" s="431"/>
    </row>
    <row r="9825" spans="1:1" s="432" customFormat="1" ht="12.2" hidden="1" customHeight="1">
      <c r="A9825" s="431"/>
    </row>
    <row r="9826" spans="1:1" s="432" customFormat="1" ht="12.2" hidden="1" customHeight="1">
      <c r="A9826" s="431"/>
    </row>
    <row r="9827" spans="1:1" s="432" customFormat="1" ht="12.2" hidden="1" customHeight="1">
      <c r="A9827" s="431"/>
    </row>
    <row r="9828" spans="1:1" s="432" customFormat="1" ht="12.2" hidden="1" customHeight="1">
      <c r="A9828" s="431"/>
    </row>
    <row r="9829" spans="1:1" s="432" customFormat="1" ht="12.2" hidden="1" customHeight="1">
      <c r="A9829" s="431"/>
    </row>
    <row r="9830" spans="1:1" s="432" customFormat="1" ht="12.2" hidden="1" customHeight="1">
      <c r="A9830" s="431"/>
    </row>
    <row r="9831" spans="1:1" s="432" customFormat="1" ht="12.2" hidden="1" customHeight="1">
      <c r="A9831" s="431"/>
    </row>
    <row r="9832" spans="1:1" s="432" customFormat="1" ht="12.2" hidden="1" customHeight="1">
      <c r="A9832" s="431"/>
    </row>
    <row r="9833" spans="1:1" s="432" customFormat="1" ht="12.2" hidden="1" customHeight="1">
      <c r="A9833" s="431"/>
    </row>
    <row r="9834" spans="1:1" s="432" customFormat="1" ht="12.2" hidden="1" customHeight="1">
      <c r="A9834" s="431"/>
    </row>
    <row r="9835" spans="1:1" s="432" customFormat="1" ht="12.2" hidden="1" customHeight="1">
      <c r="A9835" s="431"/>
    </row>
    <row r="9836" spans="1:1" s="432" customFormat="1" ht="12.2" hidden="1" customHeight="1">
      <c r="A9836" s="431"/>
    </row>
    <row r="9837" spans="1:1" s="432" customFormat="1" ht="12.2" hidden="1" customHeight="1">
      <c r="A9837" s="431"/>
    </row>
    <row r="9838" spans="1:1" s="432" customFormat="1" ht="12.2" hidden="1" customHeight="1">
      <c r="A9838" s="431"/>
    </row>
    <row r="9839" spans="1:1" s="432" customFormat="1" ht="12.2" hidden="1" customHeight="1">
      <c r="A9839" s="431"/>
    </row>
    <row r="9840" spans="1:1" s="432" customFormat="1" ht="12.2" hidden="1" customHeight="1">
      <c r="A9840" s="431"/>
    </row>
    <row r="9841" spans="1:1" s="432" customFormat="1" ht="12.2" hidden="1" customHeight="1">
      <c r="A9841" s="431"/>
    </row>
    <row r="9842" spans="1:1" s="432" customFormat="1" ht="12.2" hidden="1" customHeight="1">
      <c r="A9842" s="431"/>
    </row>
    <row r="9843" spans="1:1" s="432" customFormat="1" ht="12.2" hidden="1" customHeight="1">
      <c r="A9843" s="431"/>
    </row>
    <row r="9844" spans="1:1" s="432" customFormat="1" ht="12.2" hidden="1" customHeight="1">
      <c r="A9844" s="431"/>
    </row>
    <row r="9845" spans="1:1" s="432" customFormat="1" ht="12.2" hidden="1" customHeight="1">
      <c r="A9845" s="431"/>
    </row>
    <row r="9846" spans="1:1" s="432" customFormat="1" ht="12.2" hidden="1" customHeight="1">
      <c r="A9846" s="431"/>
    </row>
    <row r="9847" spans="1:1" s="432" customFormat="1" ht="12.2" hidden="1" customHeight="1">
      <c r="A9847" s="431"/>
    </row>
    <row r="9848" spans="1:1" s="432" customFormat="1" ht="12.2" hidden="1" customHeight="1">
      <c r="A9848" s="431"/>
    </row>
    <row r="9849" spans="1:1" s="432" customFormat="1" ht="12.2" hidden="1" customHeight="1">
      <c r="A9849" s="431"/>
    </row>
    <row r="9850" spans="1:1" s="432" customFormat="1" ht="12.2" hidden="1" customHeight="1">
      <c r="A9850" s="431"/>
    </row>
    <row r="9851" spans="1:1" s="432" customFormat="1" ht="12.2" hidden="1" customHeight="1">
      <c r="A9851" s="431"/>
    </row>
    <row r="9852" spans="1:1" s="432" customFormat="1" ht="12.2" hidden="1" customHeight="1">
      <c r="A9852" s="431"/>
    </row>
    <row r="9853" spans="1:1" s="432" customFormat="1" ht="12.2" hidden="1" customHeight="1">
      <c r="A9853" s="431"/>
    </row>
    <row r="9854" spans="1:1" s="432" customFormat="1" ht="12.2" hidden="1" customHeight="1">
      <c r="A9854" s="431"/>
    </row>
    <row r="9855" spans="1:1" s="432" customFormat="1" ht="12.2" hidden="1" customHeight="1">
      <c r="A9855" s="431"/>
    </row>
    <row r="9856" spans="1:1" s="432" customFormat="1" ht="12.2" hidden="1" customHeight="1">
      <c r="A9856" s="431"/>
    </row>
    <row r="9857" spans="1:1" s="432" customFormat="1" ht="12.2" hidden="1" customHeight="1">
      <c r="A9857" s="431"/>
    </row>
    <row r="9858" spans="1:1" s="432" customFormat="1" ht="12.2" hidden="1" customHeight="1">
      <c r="A9858" s="431"/>
    </row>
    <row r="9859" spans="1:1" s="432" customFormat="1" ht="12.2" hidden="1" customHeight="1">
      <c r="A9859" s="431"/>
    </row>
    <row r="9860" spans="1:1" s="432" customFormat="1" ht="12.2" hidden="1" customHeight="1">
      <c r="A9860" s="431"/>
    </row>
    <row r="9861" spans="1:1" s="432" customFormat="1" ht="12.2" hidden="1" customHeight="1">
      <c r="A9861" s="431"/>
    </row>
    <row r="9862" spans="1:1" s="432" customFormat="1" ht="12.2" hidden="1" customHeight="1">
      <c r="A9862" s="431"/>
    </row>
    <row r="9863" spans="1:1" s="432" customFormat="1" ht="12.2" hidden="1" customHeight="1">
      <c r="A9863" s="431"/>
    </row>
    <row r="9864" spans="1:1" s="432" customFormat="1" ht="12.2" hidden="1" customHeight="1">
      <c r="A9864" s="431"/>
    </row>
    <row r="9865" spans="1:1" s="432" customFormat="1" ht="12.2" hidden="1" customHeight="1">
      <c r="A9865" s="431"/>
    </row>
    <row r="9866" spans="1:1" s="432" customFormat="1" ht="12.2" hidden="1" customHeight="1">
      <c r="A9866" s="431"/>
    </row>
    <row r="9867" spans="1:1" s="432" customFormat="1" ht="12.2" hidden="1" customHeight="1">
      <c r="A9867" s="431"/>
    </row>
    <row r="9868" spans="1:1" s="432" customFormat="1" ht="12.2" hidden="1" customHeight="1">
      <c r="A9868" s="431"/>
    </row>
    <row r="9869" spans="1:1" s="432" customFormat="1" ht="12.2" hidden="1" customHeight="1">
      <c r="A9869" s="431"/>
    </row>
    <row r="9870" spans="1:1" s="432" customFormat="1" ht="12.2" hidden="1" customHeight="1">
      <c r="A9870" s="431"/>
    </row>
    <row r="9871" spans="1:1" s="432" customFormat="1" ht="12.2" hidden="1" customHeight="1">
      <c r="A9871" s="431"/>
    </row>
    <row r="9872" spans="1:1" s="432" customFormat="1" ht="12.2" hidden="1" customHeight="1">
      <c r="A9872" s="431"/>
    </row>
    <row r="9873" spans="1:1" s="432" customFormat="1" ht="12.2" hidden="1" customHeight="1">
      <c r="A9873" s="431"/>
    </row>
    <row r="9874" spans="1:1" s="432" customFormat="1" ht="12.2" hidden="1" customHeight="1">
      <c r="A9874" s="431"/>
    </row>
    <row r="9875" spans="1:1" s="432" customFormat="1" ht="12.2" hidden="1" customHeight="1">
      <c r="A9875" s="431"/>
    </row>
    <row r="9876" spans="1:1" s="432" customFormat="1" ht="12.2" hidden="1" customHeight="1">
      <c r="A9876" s="431"/>
    </row>
    <row r="9877" spans="1:1" s="432" customFormat="1" ht="12.2" hidden="1" customHeight="1">
      <c r="A9877" s="431"/>
    </row>
    <row r="9878" spans="1:1" s="432" customFormat="1" ht="12.2" hidden="1" customHeight="1">
      <c r="A9878" s="431"/>
    </row>
    <row r="9879" spans="1:1" s="432" customFormat="1" ht="12.2" hidden="1" customHeight="1">
      <c r="A9879" s="431"/>
    </row>
    <row r="9880" spans="1:1" s="432" customFormat="1" ht="12.2" hidden="1" customHeight="1">
      <c r="A9880" s="431"/>
    </row>
    <row r="9881" spans="1:1" s="432" customFormat="1" ht="12.2" hidden="1" customHeight="1">
      <c r="A9881" s="431"/>
    </row>
    <row r="9882" spans="1:1" s="432" customFormat="1" ht="12.2" hidden="1" customHeight="1">
      <c r="A9882" s="431"/>
    </row>
    <row r="9883" spans="1:1" s="432" customFormat="1" ht="12.2" hidden="1" customHeight="1">
      <c r="A9883" s="431"/>
    </row>
    <row r="9884" spans="1:1" s="432" customFormat="1" ht="12.2" hidden="1" customHeight="1">
      <c r="A9884" s="431"/>
    </row>
    <row r="9885" spans="1:1" s="432" customFormat="1" ht="12.2" hidden="1" customHeight="1">
      <c r="A9885" s="431"/>
    </row>
    <row r="9886" spans="1:1" s="432" customFormat="1" ht="12.2" hidden="1" customHeight="1">
      <c r="A9886" s="431"/>
    </row>
    <row r="9887" spans="1:1" s="432" customFormat="1" ht="12.2" hidden="1" customHeight="1">
      <c r="A9887" s="431"/>
    </row>
    <row r="9888" spans="1:1" s="432" customFormat="1" ht="12.2" hidden="1" customHeight="1">
      <c r="A9888" s="431"/>
    </row>
    <row r="9889" spans="1:1" s="432" customFormat="1" ht="12.2" hidden="1" customHeight="1">
      <c r="A9889" s="431"/>
    </row>
    <row r="9890" spans="1:1" s="432" customFormat="1" ht="12.2" hidden="1" customHeight="1">
      <c r="A9890" s="431"/>
    </row>
    <row r="9891" spans="1:1" s="432" customFormat="1" ht="12.2" hidden="1" customHeight="1">
      <c r="A9891" s="431"/>
    </row>
    <row r="9892" spans="1:1" s="432" customFormat="1" ht="12.2" hidden="1" customHeight="1">
      <c r="A9892" s="431"/>
    </row>
    <row r="9893" spans="1:1" s="432" customFormat="1" ht="12.2" hidden="1" customHeight="1">
      <c r="A9893" s="431"/>
    </row>
    <row r="9894" spans="1:1" s="432" customFormat="1" ht="12.2" hidden="1" customHeight="1">
      <c r="A9894" s="431"/>
    </row>
    <row r="9895" spans="1:1" s="432" customFormat="1" ht="12.2" hidden="1" customHeight="1">
      <c r="A9895" s="431"/>
    </row>
    <row r="9896" spans="1:1" s="432" customFormat="1" ht="12.2" hidden="1" customHeight="1">
      <c r="A9896" s="431"/>
    </row>
    <row r="9897" spans="1:1" s="432" customFormat="1" ht="12.2" hidden="1" customHeight="1">
      <c r="A9897" s="431"/>
    </row>
    <row r="9898" spans="1:1" s="432" customFormat="1" ht="12.2" hidden="1" customHeight="1">
      <c r="A9898" s="431"/>
    </row>
    <row r="9899" spans="1:1" s="432" customFormat="1" ht="12.2" hidden="1" customHeight="1">
      <c r="A9899" s="431"/>
    </row>
    <row r="9900" spans="1:1" s="432" customFormat="1" ht="12.2" hidden="1" customHeight="1">
      <c r="A9900" s="431"/>
    </row>
    <row r="9901" spans="1:1" s="432" customFormat="1" ht="12.2" hidden="1" customHeight="1">
      <c r="A9901" s="431"/>
    </row>
    <row r="9902" spans="1:1" s="432" customFormat="1" ht="12.2" hidden="1" customHeight="1">
      <c r="A9902" s="431"/>
    </row>
    <row r="9903" spans="1:1" s="432" customFormat="1" ht="12.2" hidden="1" customHeight="1">
      <c r="A9903" s="431"/>
    </row>
    <row r="9904" spans="1:1" s="432" customFormat="1" ht="12.2" hidden="1" customHeight="1">
      <c r="A9904" s="431"/>
    </row>
    <row r="9905" spans="1:1" s="432" customFormat="1" ht="12.2" hidden="1" customHeight="1">
      <c r="A9905" s="431"/>
    </row>
    <row r="9906" spans="1:1" s="432" customFormat="1" ht="12.2" hidden="1" customHeight="1">
      <c r="A9906" s="431"/>
    </row>
    <row r="9907" spans="1:1" s="432" customFormat="1" ht="12.2" hidden="1" customHeight="1">
      <c r="A9907" s="431"/>
    </row>
    <row r="9908" spans="1:1" s="432" customFormat="1" ht="12.2" hidden="1" customHeight="1">
      <c r="A9908" s="431"/>
    </row>
    <row r="9909" spans="1:1" s="432" customFormat="1" ht="12.2" hidden="1" customHeight="1">
      <c r="A9909" s="431"/>
    </row>
    <row r="9910" spans="1:1" s="432" customFormat="1" ht="12.2" hidden="1" customHeight="1">
      <c r="A9910" s="431"/>
    </row>
    <row r="9911" spans="1:1" s="432" customFormat="1" ht="12.2" hidden="1" customHeight="1">
      <c r="A9911" s="431"/>
    </row>
    <row r="9912" spans="1:1" s="432" customFormat="1" ht="12.2" hidden="1" customHeight="1">
      <c r="A9912" s="431"/>
    </row>
    <row r="9913" spans="1:1" s="432" customFormat="1" ht="12.2" hidden="1" customHeight="1">
      <c r="A9913" s="431"/>
    </row>
    <row r="9914" spans="1:1" s="432" customFormat="1" ht="12.2" hidden="1" customHeight="1">
      <c r="A9914" s="431"/>
    </row>
    <row r="9915" spans="1:1" s="432" customFormat="1" ht="12.2" hidden="1" customHeight="1">
      <c r="A9915" s="431"/>
    </row>
    <row r="9916" spans="1:1" s="432" customFormat="1" ht="12.2" hidden="1" customHeight="1">
      <c r="A9916" s="431"/>
    </row>
    <row r="9917" spans="1:1" s="432" customFormat="1" ht="12.2" hidden="1" customHeight="1">
      <c r="A9917" s="431"/>
    </row>
    <row r="9918" spans="1:1" s="432" customFormat="1" ht="12.2" hidden="1" customHeight="1">
      <c r="A9918" s="431"/>
    </row>
    <row r="9919" spans="1:1" s="432" customFormat="1" ht="12.2" hidden="1" customHeight="1">
      <c r="A9919" s="431"/>
    </row>
    <row r="9920" spans="1:1" s="432" customFormat="1" ht="12.2" hidden="1" customHeight="1">
      <c r="A9920" s="431"/>
    </row>
    <row r="9921" spans="1:1" s="432" customFormat="1" ht="12.2" hidden="1" customHeight="1">
      <c r="A9921" s="431"/>
    </row>
    <row r="9922" spans="1:1" s="432" customFormat="1" ht="12.2" hidden="1" customHeight="1">
      <c r="A9922" s="431"/>
    </row>
    <row r="9923" spans="1:1" s="432" customFormat="1" ht="12.2" hidden="1" customHeight="1">
      <c r="A9923" s="431"/>
    </row>
    <row r="9924" spans="1:1" s="432" customFormat="1" ht="12.2" hidden="1" customHeight="1">
      <c r="A9924" s="431"/>
    </row>
    <row r="9925" spans="1:1" s="432" customFormat="1" ht="12.2" hidden="1" customHeight="1">
      <c r="A9925" s="431"/>
    </row>
    <row r="9926" spans="1:1" s="432" customFormat="1" ht="12.2" hidden="1" customHeight="1">
      <c r="A9926" s="431"/>
    </row>
    <row r="9927" spans="1:1" s="432" customFormat="1" ht="12.2" hidden="1" customHeight="1">
      <c r="A9927" s="431"/>
    </row>
    <row r="9928" spans="1:1" s="432" customFormat="1" ht="12.2" hidden="1" customHeight="1">
      <c r="A9928" s="431"/>
    </row>
    <row r="9929" spans="1:1" s="432" customFormat="1" ht="12.2" hidden="1" customHeight="1">
      <c r="A9929" s="431"/>
    </row>
    <row r="9930" spans="1:1" s="432" customFormat="1" ht="12.2" hidden="1" customHeight="1">
      <c r="A9930" s="431"/>
    </row>
    <row r="9931" spans="1:1" s="432" customFormat="1" ht="12.2" hidden="1" customHeight="1">
      <c r="A9931" s="431"/>
    </row>
    <row r="9932" spans="1:1" s="432" customFormat="1" ht="12.2" hidden="1" customHeight="1">
      <c r="A9932" s="431"/>
    </row>
    <row r="9933" spans="1:1" s="432" customFormat="1" ht="12.2" hidden="1" customHeight="1">
      <c r="A9933" s="431"/>
    </row>
    <row r="9934" spans="1:1" s="432" customFormat="1" ht="12.2" hidden="1" customHeight="1">
      <c r="A9934" s="431"/>
    </row>
    <row r="9935" spans="1:1" s="432" customFormat="1" ht="12.2" hidden="1" customHeight="1">
      <c r="A9935" s="431"/>
    </row>
    <row r="9936" spans="1:1" s="432" customFormat="1" ht="12.2" hidden="1" customHeight="1">
      <c r="A9936" s="431"/>
    </row>
    <row r="9937" spans="1:1" s="432" customFormat="1" ht="12.2" hidden="1" customHeight="1">
      <c r="A9937" s="431"/>
    </row>
    <row r="9938" spans="1:1" s="432" customFormat="1" ht="12.2" hidden="1" customHeight="1">
      <c r="A9938" s="431"/>
    </row>
    <row r="9939" spans="1:1" s="432" customFormat="1" ht="12.2" hidden="1" customHeight="1">
      <c r="A9939" s="431"/>
    </row>
    <row r="9940" spans="1:1" s="432" customFormat="1" ht="12.2" hidden="1" customHeight="1">
      <c r="A9940" s="431"/>
    </row>
    <row r="9941" spans="1:1" s="432" customFormat="1" ht="12.2" hidden="1" customHeight="1">
      <c r="A9941" s="431"/>
    </row>
    <row r="9942" spans="1:1" s="432" customFormat="1" ht="12.2" hidden="1" customHeight="1">
      <c r="A9942" s="431"/>
    </row>
    <row r="9943" spans="1:1" s="432" customFormat="1" ht="12.2" hidden="1" customHeight="1">
      <c r="A9943" s="431"/>
    </row>
    <row r="9944" spans="1:1" s="432" customFormat="1" ht="12.2" hidden="1" customHeight="1">
      <c r="A9944" s="431"/>
    </row>
    <row r="9945" spans="1:1" s="432" customFormat="1" ht="12.2" hidden="1" customHeight="1">
      <c r="A9945" s="431"/>
    </row>
    <row r="9946" spans="1:1" s="432" customFormat="1" ht="12.2" hidden="1" customHeight="1">
      <c r="A9946" s="431"/>
    </row>
    <row r="9947" spans="1:1" s="432" customFormat="1" ht="12.2" hidden="1" customHeight="1">
      <c r="A9947" s="431"/>
    </row>
    <row r="9948" spans="1:1" s="432" customFormat="1" ht="12.2" hidden="1" customHeight="1">
      <c r="A9948" s="431"/>
    </row>
    <row r="9949" spans="1:1" s="432" customFormat="1" ht="12.2" hidden="1" customHeight="1">
      <c r="A9949" s="431"/>
    </row>
    <row r="9950" spans="1:1" s="432" customFormat="1" ht="12.2" hidden="1" customHeight="1">
      <c r="A9950" s="431"/>
    </row>
    <row r="9951" spans="1:1" s="432" customFormat="1" ht="12.2" hidden="1" customHeight="1">
      <c r="A9951" s="431"/>
    </row>
    <row r="9952" spans="1:1" s="432" customFormat="1" ht="12.2" hidden="1" customHeight="1">
      <c r="A9952" s="431"/>
    </row>
    <row r="9953" spans="1:1" s="432" customFormat="1" ht="12.2" hidden="1" customHeight="1">
      <c r="A9953" s="431"/>
    </row>
    <row r="9954" spans="1:1" s="432" customFormat="1" ht="12.2" hidden="1" customHeight="1">
      <c r="A9954" s="431"/>
    </row>
    <row r="9955" spans="1:1" s="432" customFormat="1" ht="12.2" hidden="1" customHeight="1">
      <c r="A9955" s="431"/>
    </row>
    <row r="9956" spans="1:1" s="432" customFormat="1" ht="12.2" hidden="1" customHeight="1">
      <c r="A9956" s="431"/>
    </row>
    <row r="9957" spans="1:1" s="432" customFormat="1" ht="12.2" hidden="1" customHeight="1">
      <c r="A9957" s="431"/>
    </row>
    <row r="9958" spans="1:1" s="432" customFormat="1" ht="12.2" hidden="1" customHeight="1">
      <c r="A9958" s="431"/>
    </row>
    <row r="9959" spans="1:1" s="432" customFormat="1" ht="12.2" hidden="1" customHeight="1">
      <c r="A9959" s="431"/>
    </row>
    <row r="9960" spans="1:1" s="432" customFormat="1" ht="12.2" hidden="1" customHeight="1">
      <c r="A9960" s="431"/>
    </row>
    <row r="9961" spans="1:1" s="432" customFormat="1" ht="12.2" hidden="1" customHeight="1">
      <c r="A9961" s="431"/>
    </row>
    <row r="9962" spans="1:1" s="432" customFormat="1" ht="12.2" hidden="1" customHeight="1">
      <c r="A9962" s="431"/>
    </row>
    <row r="9963" spans="1:1" s="432" customFormat="1" ht="12.2" hidden="1" customHeight="1">
      <c r="A9963" s="431"/>
    </row>
    <row r="9964" spans="1:1" s="432" customFormat="1" ht="12.2" hidden="1" customHeight="1">
      <c r="A9964" s="431"/>
    </row>
    <row r="9965" spans="1:1" s="432" customFormat="1" ht="12.2" hidden="1" customHeight="1">
      <c r="A9965" s="431"/>
    </row>
    <row r="9966" spans="1:1" s="432" customFormat="1" ht="12.2" hidden="1" customHeight="1">
      <c r="A9966" s="431"/>
    </row>
    <row r="9967" spans="1:1" s="432" customFormat="1" ht="12.2" hidden="1" customHeight="1">
      <c r="A9967" s="431"/>
    </row>
    <row r="9968" spans="1:1" s="432" customFormat="1" ht="12.2" hidden="1" customHeight="1">
      <c r="A9968" s="431"/>
    </row>
    <row r="9969" spans="1:1" s="432" customFormat="1" ht="12.2" hidden="1" customHeight="1">
      <c r="A9969" s="431"/>
    </row>
    <row r="9970" spans="1:1" s="432" customFormat="1" ht="12.2" hidden="1" customHeight="1">
      <c r="A9970" s="431"/>
    </row>
    <row r="9971" spans="1:1" s="432" customFormat="1" ht="12.2" hidden="1" customHeight="1">
      <c r="A9971" s="431"/>
    </row>
    <row r="9972" spans="1:1" s="432" customFormat="1" ht="12.2" hidden="1" customHeight="1">
      <c r="A9972" s="431"/>
    </row>
    <row r="9973" spans="1:1" s="432" customFormat="1" ht="12.2" hidden="1" customHeight="1">
      <c r="A9973" s="431"/>
    </row>
    <row r="9974" spans="1:1" s="432" customFormat="1" ht="12.2" hidden="1" customHeight="1">
      <c r="A9974" s="431"/>
    </row>
    <row r="9975" spans="1:1" s="432" customFormat="1" ht="12.2" hidden="1" customHeight="1">
      <c r="A9975" s="431"/>
    </row>
    <row r="9976" spans="1:1" s="432" customFormat="1" ht="12.2" hidden="1" customHeight="1">
      <c r="A9976" s="431"/>
    </row>
    <row r="9977" spans="1:1" s="432" customFormat="1" ht="12.2" hidden="1" customHeight="1">
      <c r="A9977" s="431"/>
    </row>
    <row r="9978" spans="1:1" s="432" customFormat="1" ht="12.2" hidden="1" customHeight="1">
      <c r="A9978" s="431"/>
    </row>
    <row r="9979" spans="1:1" s="432" customFormat="1" ht="12.2" hidden="1" customHeight="1">
      <c r="A9979" s="431"/>
    </row>
    <row r="9980" spans="1:1" s="432" customFormat="1" ht="12.2" hidden="1" customHeight="1">
      <c r="A9980" s="431"/>
    </row>
    <row r="9981" spans="1:1" s="432" customFormat="1" ht="12.2" hidden="1" customHeight="1">
      <c r="A9981" s="431"/>
    </row>
    <row r="9982" spans="1:1" s="432" customFormat="1" ht="12.2" hidden="1" customHeight="1">
      <c r="A9982" s="431"/>
    </row>
    <row r="9983" spans="1:1" s="432" customFormat="1" ht="12.2" hidden="1" customHeight="1">
      <c r="A9983" s="431"/>
    </row>
    <row r="9984" spans="1:1" s="432" customFormat="1" ht="12.2" hidden="1" customHeight="1">
      <c r="A9984" s="431"/>
    </row>
    <row r="9985" spans="1:1" s="432" customFormat="1" ht="12.2" hidden="1" customHeight="1">
      <c r="A9985" s="431"/>
    </row>
    <row r="9986" spans="1:1" s="432" customFormat="1" ht="12.2" hidden="1" customHeight="1">
      <c r="A9986" s="431"/>
    </row>
    <row r="9987" spans="1:1" s="432" customFormat="1" ht="12.2" hidden="1" customHeight="1">
      <c r="A9987" s="431"/>
    </row>
    <row r="9988" spans="1:1" s="432" customFormat="1" ht="12.2" hidden="1" customHeight="1">
      <c r="A9988" s="431"/>
    </row>
    <row r="9989" spans="1:1" s="432" customFormat="1" ht="12.2" hidden="1" customHeight="1">
      <c r="A9989" s="431"/>
    </row>
    <row r="9990" spans="1:1" s="432" customFormat="1" ht="12.2" hidden="1" customHeight="1">
      <c r="A9990" s="431"/>
    </row>
    <row r="9991" spans="1:1" s="432" customFormat="1" ht="12.2" hidden="1" customHeight="1">
      <c r="A9991" s="431"/>
    </row>
    <row r="9992" spans="1:1" s="432" customFormat="1" ht="12.2" hidden="1" customHeight="1">
      <c r="A9992" s="431"/>
    </row>
    <row r="9993" spans="1:1" s="432" customFormat="1" ht="12.2" hidden="1" customHeight="1">
      <c r="A9993" s="431"/>
    </row>
    <row r="9994" spans="1:1" s="432" customFormat="1" ht="12.2" hidden="1" customHeight="1">
      <c r="A9994" s="431"/>
    </row>
    <row r="9995" spans="1:1" s="432" customFormat="1" ht="12.2" hidden="1" customHeight="1">
      <c r="A9995" s="431"/>
    </row>
    <row r="9996" spans="1:1" s="432" customFormat="1" ht="12.2" hidden="1" customHeight="1">
      <c r="A9996" s="431"/>
    </row>
    <row r="9997" spans="1:1" s="432" customFormat="1" ht="12.2" hidden="1" customHeight="1">
      <c r="A9997" s="431"/>
    </row>
    <row r="9998" spans="1:1" s="432" customFormat="1" ht="12.2" hidden="1" customHeight="1">
      <c r="A9998" s="431"/>
    </row>
    <row r="9999" spans="1:1" s="432" customFormat="1" ht="12.2" hidden="1" customHeight="1">
      <c r="A9999" s="431"/>
    </row>
    <row r="10000" spans="1:1" s="432" customFormat="1" ht="12.2" hidden="1" customHeight="1">
      <c r="A10000" s="431"/>
    </row>
    <row r="10001" spans="1:1" s="432" customFormat="1" ht="12.2" hidden="1" customHeight="1">
      <c r="A10001" s="431"/>
    </row>
    <row r="10002" spans="1:1" s="432" customFormat="1" ht="12.2" hidden="1" customHeight="1">
      <c r="A10002" s="431"/>
    </row>
    <row r="10003" spans="1:1" s="432" customFormat="1" ht="12.2" hidden="1" customHeight="1">
      <c r="A10003" s="431"/>
    </row>
    <row r="10004" spans="1:1" s="432" customFormat="1" ht="12.2" hidden="1" customHeight="1">
      <c r="A10004" s="431"/>
    </row>
    <row r="10005" spans="1:1" s="432" customFormat="1" ht="12.2" hidden="1" customHeight="1">
      <c r="A10005" s="431"/>
    </row>
    <row r="10006" spans="1:1" s="432" customFormat="1" ht="12.2" hidden="1" customHeight="1">
      <c r="A10006" s="431"/>
    </row>
    <row r="10007" spans="1:1" s="432" customFormat="1" ht="12.2" hidden="1" customHeight="1">
      <c r="A10007" s="431"/>
    </row>
    <row r="10008" spans="1:1" s="432" customFormat="1" ht="12.2" hidden="1" customHeight="1">
      <c r="A10008" s="431"/>
    </row>
    <row r="10009" spans="1:1" s="432" customFormat="1" ht="12.2" hidden="1" customHeight="1">
      <c r="A10009" s="431"/>
    </row>
    <row r="10010" spans="1:1" s="432" customFormat="1" ht="12.2" hidden="1" customHeight="1">
      <c r="A10010" s="431"/>
    </row>
    <row r="10011" spans="1:1" s="432" customFormat="1" ht="12.2" hidden="1" customHeight="1">
      <c r="A10011" s="431"/>
    </row>
    <row r="10012" spans="1:1" s="432" customFormat="1" ht="12.2" hidden="1" customHeight="1">
      <c r="A10012" s="431"/>
    </row>
    <row r="10013" spans="1:1" s="432" customFormat="1" ht="12.2" hidden="1" customHeight="1">
      <c r="A10013" s="431"/>
    </row>
    <row r="10014" spans="1:1" s="432" customFormat="1" ht="12.2" hidden="1" customHeight="1">
      <c r="A10014" s="431"/>
    </row>
    <row r="10015" spans="1:1" s="432" customFormat="1" ht="12.2" hidden="1" customHeight="1">
      <c r="A10015" s="431"/>
    </row>
    <row r="10016" spans="1:1" s="432" customFormat="1" ht="12.2" hidden="1" customHeight="1">
      <c r="A10016" s="431"/>
    </row>
    <row r="10017" spans="1:1" s="432" customFormat="1" ht="12.2" hidden="1" customHeight="1">
      <c r="A10017" s="431"/>
    </row>
    <row r="10018" spans="1:1" s="432" customFormat="1" ht="12.2" hidden="1" customHeight="1">
      <c r="A10018" s="431"/>
    </row>
    <row r="10019" spans="1:1" s="432" customFormat="1" ht="12.2" hidden="1" customHeight="1">
      <c r="A10019" s="431"/>
    </row>
    <row r="10020" spans="1:1" s="432" customFormat="1" ht="12.2" hidden="1" customHeight="1">
      <c r="A10020" s="431"/>
    </row>
    <row r="10021" spans="1:1" s="432" customFormat="1" ht="12.2" hidden="1" customHeight="1">
      <c r="A10021" s="431"/>
    </row>
    <row r="10022" spans="1:1" s="432" customFormat="1" ht="12.2" hidden="1" customHeight="1">
      <c r="A10022" s="431"/>
    </row>
    <row r="10023" spans="1:1" s="432" customFormat="1" ht="12.2" hidden="1" customHeight="1">
      <c r="A10023" s="431"/>
    </row>
    <row r="10024" spans="1:1" s="432" customFormat="1" ht="12.2" hidden="1" customHeight="1">
      <c r="A10024" s="431"/>
    </row>
    <row r="10025" spans="1:1" s="432" customFormat="1" ht="12.2" hidden="1" customHeight="1">
      <c r="A10025" s="431"/>
    </row>
    <row r="10026" spans="1:1" s="432" customFormat="1" ht="12.2" hidden="1" customHeight="1">
      <c r="A10026" s="431"/>
    </row>
    <row r="10027" spans="1:1" s="432" customFormat="1" ht="12.2" hidden="1" customHeight="1">
      <c r="A10027" s="431"/>
    </row>
    <row r="10028" spans="1:1" s="432" customFormat="1" ht="12.2" hidden="1" customHeight="1">
      <c r="A10028" s="431"/>
    </row>
    <row r="10029" spans="1:1" s="432" customFormat="1" ht="12.2" hidden="1" customHeight="1">
      <c r="A10029" s="431"/>
    </row>
    <row r="10030" spans="1:1" s="432" customFormat="1" ht="12.2" hidden="1" customHeight="1">
      <c r="A10030" s="431"/>
    </row>
    <row r="10031" spans="1:1" s="432" customFormat="1" ht="12.2" hidden="1" customHeight="1">
      <c r="A10031" s="431"/>
    </row>
    <row r="10032" spans="1:1" s="432" customFormat="1" ht="12.2" hidden="1" customHeight="1">
      <c r="A10032" s="431"/>
    </row>
    <row r="10033" spans="1:1" s="432" customFormat="1" ht="12.2" hidden="1" customHeight="1">
      <c r="A10033" s="431"/>
    </row>
    <row r="10034" spans="1:1" s="432" customFormat="1" ht="12.2" hidden="1" customHeight="1">
      <c r="A10034" s="431"/>
    </row>
    <row r="10035" spans="1:1" s="432" customFormat="1" ht="12.2" hidden="1" customHeight="1">
      <c r="A10035" s="431"/>
    </row>
    <row r="10036" spans="1:1" s="432" customFormat="1" ht="12.2" hidden="1" customHeight="1">
      <c r="A10036" s="431"/>
    </row>
    <row r="10037" spans="1:1" s="432" customFormat="1" ht="12.2" hidden="1" customHeight="1">
      <c r="A10037" s="431"/>
    </row>
    <row r="10038" spans="1:1" s="432" customFormat="1" ht="12.2" hidden="1" customHeight="1">
      <c r="A10038" s="431"/>
    </row>
    <row r="10039" spans="1:1" s="432" customFormat="1" ht="12.2" hidden="1" customHeight="1">
      <c r="A10039" s="431"/>
    </row>
    <row r="10040" spans="1:1" s="432" customFormat="1" ht="12.2" hidden="1" customHeight="1">
      <c r="A10040" s="431"/>
    </row>
    <row r="10041" spans="1:1" s="432" customFormat="1" ht="12.2" hidden="1" customHeight="1">
      <c r="A10041" s="431"/>
    </row>
    <row r="10042" spans="1:1" s="432" customFormat="1" ht="12.2" hidden="1" customHeight="1">
      <c r="A10042" s="431"/>
    </row>
    <row r="10043" spans="1:1" s="432" customFormat="1" ht="12.2" hidden="1" customHeight="1">
      <c r="A10043" s="431"/>
    </row>
    <row r="10044" spans="1:1" s="432" customFormat="1" ht="12.2" hidden="1" customHeight="1">
      <c r="A10044" s="431"/>
    </row>
    <row r="10045" spans="1:1" s="432" customFormat="1" ht="12.2" hidden="1" customHeight="1">
      <c r="A10045" s="431"/>
    </row>
    <row r="10046" spans="1:1" s="432" customFormat="1" ht="12.2" hidden="1" customHeight="1">
      <c r="A10046" s="431"/>
    </row>
    <row r="10047" spans="1:1" s="432" customFormat="1" ht="12.2" hidden="1" customHeight="1">
      <c r="A10047" s="431"/>
    </row>
    <row r="10048" spans="1:1" s="432" customFormat="1" ht="12.2" hidden="1" customHeight="1">
      <c r="A10048" s="431"/>
    </row>
    <row r="10049" spans="1:1" s="432" customFormat="1" ht="12.2" hidden="1" customHeight="1">
      <c r="A10049" s="431"/>
    </row>
    <row r="10050" spans="1:1" s="432" customFormat="1" ht="12.2" hidden="1" customHeight="1">
      <c r="A10050" s="431"/>
    </row>
    <row r="10051" spans="1:1" s="432" customFormat="1" ht="12.2" hidden="1" customHeight="1">
      <c r="A10051" s="431"/>
    </row>
    <row r="10052" spans="1:1" s="432" customFormat="1" ht="12.2" hidden="1" customHeight="1">
      <c r="A10052" s="431"/>
    </row>
    <row r="10053" spans="1:1" s="432" customFormat="1" ht="12.2" hidden="1" customHeight="1">
      <c r="A10053" s="431"/>
    </row>
    <row r="10054" spans="1:1" s="432" customFormat="1" ht="12.2" hidden="1" customHeight="1">
      <c r="A10054" s="431"/>
    </row>
    <row r="10055" spans="1:1" s="432" customFormat="1" ht="12.2" hidden="1" customHeight="1">
      <c r="A10055" s="431"/>
    </row>
    <row r="10056" spans="1:1" s="432" customFormat="1" ht="12.2" hidden="1" customHeight="1">
      <c r="A10056" s="431"/>
    </row>
    <row r="10057" spans="1:1" s="432" customFormat="1" ht="12.2" hidden="1" customHeight="1">
      <c r="A10057" s="431"/>
    </row>
    <row r="10058" spans="1:1" s="432" customFormat="1" ht="12.2" hidden="1" customHeight="1">
      <c r="A10058" s="431"/>
    </row>
    <row r="10059" spans="1:1" s="432" customFormat="1" ht="12.2" hidden="1" customHeight="1">
      <c r="A10059" s="431"/>
    </row>
    <row r="10060" spans="1:1" s="432" customFormat="1" ht="12.2" hidden="1" customHeight="1">
      <c r="A10060" s="431"/>
    </row>
    <row r="10061" spans="1:1" s="432" customFormat="1" ht="12.2" hidden="1" customHeight="1">
      <c r="A10061" s="431"/>
    </row>
    <row r="10062" spans="1:1" s="432" customFormat="1" ht="12.2" hidden="1" customHeight="1">
      <c r="A10062" s="431"/>
    </row>
    <row r="10063" spans="1:1" s="432" customFormat="1" ht="12.2" hidden="1" customHeight="1">
      <c r="A10063" s="431"/>
    </row>
    <row r="10064" spans="1:1" s="432" customFormat="1" ht="12.2" hidden="1" customHeight="1">
      <c r="A10064" s="431"/>
    </row>
    <row r="10065" spans="1:1" s="432" customFormat="1" ht="12.2" hidden="1" customHeight="1">
      <c r="A10065" s="431"/>
    </row>
    <row r="10066" spans="1:1" s="432" customFormat="1" ht="12.2" hidden="1" customHeight="1">
      <c r="A10066" s="431"/>
    </row>
    <row r="10067" spans="1:1" s="432" customFormat="1" ht="12.2" hidden="1" customHeight="1">
      <c r="A10067" s="431"/>
    </row>
    <row r="10068" spans="1:1" s="432" customFormat="1" ht="12.2" hidden="1" customHeight="1">
      <c r="A10068" s="431"/>
    </row>
    <row r="10069" spans="1:1" s="432" customFormat="1" ht="12.2" hidden="1" customHeight="1">
      <c r="A10069" s="431"/>
    </row>
    <row r="10070" spans="1:1" s="432" customFormat="1" ht="12.2" hidden="1" customHeight="1">
      <c r="A10070" s="431"/>
    </row>
    <row r="10071" spans="1:1" s="432" customFormat="1" ht="12.2" hidden="1" customHeight="1">
      <c r="A10071" s="431"/>
    </row>
    <row r="10072" spans="1:1" s="432" customFormat="1" ht="12.2" hidden="1" customHeight="1">
      <c r="A10072" s="431"/>
    </row>
    <row r="10073" spans="1:1" s="432" customFormat="1" ht="12.2" hidden="1" customHeight="1">
      <c r="A10073" s="431"/>
    </row>
    <row r="10074" spans="1:1" s="432" customFormat="1" ht="12.2" hidden="1" customHeight="1">
      <c r="A10074" s="431"/>
    </row>
    <row r="10075" spans="1:1" s="432" customFormat="1" ht="12.2" hidden="1" customHeight="1">
      <c r="A10075" s="431"/>
    </row>
    <row r="10076" spans="1:1" s="432" customFormat="1" ht="12.2" hidden="1" customHeight="1">
      <c r="A10076" s="431"/>
    </row>
    <row r="10077" spans="1:1" s="432" customFormat="1" ht="12.2" hidden="1" customHeight="1">
      <c r="A10077" s="431"/>
    </row>
    <row r="10078" spans="1:1" s="432" customFormat="1" ht="12.2" hidden="1" customHeight="1">
      <c r="A10078" s="431"/>
    </row>
    <row r="10079" spans="1:1" s="432" customFormat="1" ht="12.2" hidden="1" customHeight="1">
      <c r="A10079" s="431"/>
    </row>
    <row r="10080" spans="1:1" s="432" customFormat="1" ht="12.2" hidden="1" customHeight="1">
      <c r="A10080" s="431"/>
    </row>
    <row r="10081" spans="1:1" s="432" customFormat="1" ht="12.2" hidden="1" customHeight="1">
      <c r="A10081" s="431"/>
    </row>
    <row r="10082" spans="1:1" s="432" customFormat="1" ht="12.2" hidden="1" customHeight="1">
      <c r="A10082" s="431"/>
    </row>
    <row r="10083" spans="1:1" s="432" customFormat="1" ht="12.2" hidden="1" customHeight="1">
      <c r="A10083" s="431"/>
    </row>
    <row r="10084" spans="1:1" s="432" customFormat="1" ht="12.2" hidden="1" customHeight="1">
      <c r="A10084" s="431"/>
    </row>
    <row r="10085" spans="1:1" s="432" customFormat="1" ht="12.2" hidden="1" customHeight="1">
      <c r="A10085" s="431"/>
    </row>
    <row r="10086" spans="1:1" s="432" customFormat="1" ht="12.2" hidden="1" customHeight="1">
      <c r="A10086" s="431"/>
    </row>
    <row r="10087" spans="1:1" s="432" customFormat="1" ht="12.2" hidden="1" customHeight="1">
      <c r="A10087" s="431"/>
    </row>
    <row r="10088" spans="1:1" s="432" customFormat="1" ht="12.2" hidden="1" customHeight="1">
      <c r="A10088" s="431"/>
    </row>
    <row r="10089" spans="1:1" s="432" customFormat="1" ht="12.2" hidden="1" customHeight="1">
      <c r="A10089" s="431"/>
    </row>
    <row r="10090" spans="1:1" s="432" customFormat="1" ht="12.2" hidden="1" customHeight="1">
      <c r="A10090" s="431"/>
    </row>
    <row r="10091" spans="1:1" s="432" customFormat="1" ht="12.2" hidden="1" customHeight="1">
      <c r="A10091" s="431"/>
    </row>
    <row r="10092" spans="1:1" s="432" customFormat="1" ht="12.2" hidden="1" customHeight="1">
      <c r="A10092" s="431"/>
    </row>
    <row r="10093" spans="1:1" s="432" customFormat="1" ht="12.2" hidden="1" customHeight="1">
      <c r="A10093" s="431"/>
    </row>
    <row r="10094" spans="1:1" s="432" customFormat="1" ht="12.2" hidden="1" customHeight="1">
      <c r="A10094" s="431"/>
    </row>
    <row r="10095" spans="1:1" s="432" customFormat="1" ht="12.2" hidden="1" customHeight="1">
      <c r="A10095" s="431"/>
    </row>
    <row r="10096" spans="1:1" s="432" customFormat="1" ht="12.2" hidden="1" customHeight="1">
      <c r="A10096" s="431"/>
    </row>
    <row r="10097" spans="1:1" s="432" customFormat="1" ht="12.2" hidden="1" customHeight="1">
      <c r="A10097" s="431"/>
    </row>
    <row r="10098" spans="1:1" s="432" customFormat="1" ht="12.2" hidden="1" customHeight="1">
      <c r="A10098" s="431"/>
    </row>
    <row r="10099" spans="1:1" s="432" customFormat="1" ht="12.2" hidden="1" customHeight="1">
      <c r="A10099" s="431"/>
    </row>
    <row r="10100" spans="1:1" s="432" customFormat="1" ht="12.2" hidden="1" customHeight="1">
      <c r="A10100" s="431"/>
    </row>
    <row r="10101" spans="1:1" s="432" customFormat="1" ht="12.2" hidden="1" customHeight="1">
      <c r="A10101" s="431"/>
    </row>
    <row r="10102" spans="1:1" s="432" customFormat="1" ht="12.2" hidden="1" customHeight="1">
      <c r="A10102" s="431"/>
    </row>
    <row r="10103" spans="1:1" s="432" customFormat="1" ht="12.2" hidden="1" customHeight="1">
      <c r="A10103" s="431"/>
    </row>
    <row r="10104" spans="1:1" s="432" customFormat="1" ht="12.2" hidden="1" customHeight="1">
      <c r="A10104" s="431"/>
    </row>
    <row r="10105" spans="1:1" s="432" customFormat="1" ht="12.2" hidden="1" customHeight="1">
      <c r="A10105" s="431"/>
    </row>
    <row r="10106" spans="1:1" s="432" customFormat="1" ht="12.2" hidden="1" customHeight="1">
      <c r="A10106" s="431"/>
    </row>
    <row r="10107" spans="1:1" s="432" customFormat="1" ht="12.2" hidden="1" customHeight="1">
      <c r="A10107" s="431"/>
    </row>
    <row r="10108" spans="1:1" s="432" customFormat="1" ht="12.2" hidden="1" customHeight="1">
      <c r="A10108" s="431"/>
    </row>
    <row r="10109" spans="1:1" s="432" customFormat="1" ht="12.2" hidden="1" customHeight="1">
      <c r="A10109" s="431"/>
    </row>
    <row r="10110" spans="1:1" s="432" customFormat="1" ht="12.2" hidden="1" customHeight="1">
      <c r="A10110" s="431"/>
    </row>
    <row r="10111" spans="1:1" s="432" customFormat="1" ht="12.2" hidden="1" customHeight="1">
      <c r="A10111" s="431"/>
    </row>
    <row r="10112" spans="1:1" s="432" customFormat="1" ht="12.2" hidden="1" customHeight="1">
      <c r="A10112" s="431"/>
    </row>
    <row r="10113" spans="1:1" s="432" customFormat="1" ht="12.2" hidden="1" customHeight="1">
      <c r="A10113" s="431"/>
    </row>
    <row r="10114" spans="1:1" s="432" customFormat="1" ht="12.2" hidden="1" customHeight="1">
      <c r="A10114" s="431"/>
    </row>
    <row r="10115" spans="1:1" s="432" customFormat="1" ht="12.2" hidden="1" customHeight="1">
      <c r="A10115" s="431"/>
    </row>
    <row r="10116" spans="1:1" s="432" customFormat="1" ht="12.2" hidden="1" customHeight="1">
      <c r="A10116" s="431"/>
    </row>
    <row r="10117" spans="1:1" s="432" customFormat="1" ht="12.2" hidden="1" customHeight="1">
      <c r="A10117" s="431"/>
    </row>
    <row r="10118" spans="1:1" s="432" customFormat="1" ht="12.2" hidden="1" customHeight="1">
      <c r="A10118" s="431"/>
    </row>
    <row r="10119" spans="1:1" s="432" customFormat="1" ht="12.2" hidden="1" customHeight="1">
      <c r="A10119" s="431"/>
    </row>
    <row r="10120" spans="1:1" s="432" customFormat="1" ht="12.2" hidden="1" customHeight="1">
      <c r="A10120" s="431"/>
    </row>
    <row r="10121" spans="1:1" s="432" customFormat="1" ht="12.2" hidden="1" customHeight="1">
      <c r="A10121" s="431"/>
    </row>
    <row r="10122" spans="1:1" s="432" customFormat="1" ht="12.2" hidden="1" customHeight="1">
      <c r="A10122" s="431"/>
    </row>
    <row r="10123" spans="1:1" s="432" customFormat="1" ht="12.2" hidden="1" customHeight="1">
      <c r="A10123" s="431"/>
    </row>
    <row r="10124" spans="1:1" s="432" customFormat="1" ht="12.2" hidden="1" customHeight="1">
      <c r="A10124" s="431"/>
    </row>
    <row r="10125" spans="1:1" s="432" customFormat="1" ht="12.2" hidden="1" customHeight="1">
      <c r="A10125" s="431"/>
    </row>
    <row r="10126" spans="1:1" s="432" customFormat="1" ht="12.2" hidden="1" customHeight="1">
      <c r="A10126" s="431"/>
    </row>
    <row r="10127" spans="1:1" s="432" customFormat="1" ht="12.2" hidden="1" customHeight="1">
      <c r="A10127" s="431"/>
    </row>
    <row r="10128" spans="1:1" s="432" customFormat="1" ht="12.2" hidden="1" customHeight="1">
      <c r="A10128" s="431"/>
    </row>
    <row r="10129" spans="1:1" s="432" customFormat="1" ht="12.2" hidden="1" customHeight="1">
      <c r="A10129" s="431"/>
    </row>
    <row r="10130" spans="1:1" s="432" customFormat="1" ht="12.2" hidden="1" customHeight="1">
      <c r="A10130" s="431"/>
    </row>
    <row r="10131" spans="1:1" s="432" customFormat="1" ht="12.2" hidden="1" customHeight="1">
      <c r="A10131" s="431"/>
    </row>
    <row r="10132" spans="1:1" s="432" customFormat="1" ht="12.2" hidden="1" customHeight="1">
      <c r="A10132" s="431"/>
    </row>
    <row r="10133" spans="1:1" s="432" customFormat="1" ht="12.2" hidden="1" customHeight="1">
      <c r="A10133" s="431"/>
    </row>
    <row r="10134" spans="1:1" s="432" customFormat="1" ht="12.2" hidden="1" customHeight="1">
      <c r="A10134" s="431"/>
    </row>
    <row r="10135" spans="1:1" s="432" customFormat="1" ht="12.2" hidden="1" customHeight="1">
      <c r="A10135" s="431"/>
    </row>
    <row r="10136" spans="1:1" s="432" customFormat="1" ht="12.2" hidden="1" customHeight="1">
      <c r="A10136" s="431"/>
    </row>
    <row r="10137" spans="1:1" s="432" customFormat="1" ht="12.2" hidden="1" customHeight="1">
      <c r="A10137" s="431"/>
    </row>
    <row r="10138" spans="1:1" s="432" customFormat="1" ht="12.2" hidden="1" customHeight="1">
      <c r="A10138" s="431"/>
    </row>
    <row r="10139" spans="1:1" s="432" customFormat="1" ht="12.2" hidden="1" customHeight="1">
      <c r="A10139" s="431"/>
    </row>
    <row r="10140" spans="1:1" s="432" customFormat="1" ht="12.2" hidden="1" customHeight="1">
      <c r="A10140" s="431"/>
    </row>
    <row r="10141" spans="1:1" s="432" customFormat="1" ht="12.2" hidden="1" customHeight="1">
      <c r="A10141" s="431"/>
    </row>
    <row r="10142" spans="1:1" s="432" customFormat="1" ht="12.2" hidden="1" customHeight="1">
      <c r="A10142" s="431"/>
    </row>
    <row r="10143" spans="1:1" s="432" customFormat="1" ht="12.2" hidden="1" customHeight="1">
      <c r="A10143" s="431"/>
    </row>
    <row r="10144" spans="1:1" s="432" customFormat="1" ht="12.2" hidden="1" customHeight="1">
      <c r="A10144" s="431"/>
    </row>
    <row r="10145" spans="1:1" s="432" customFormat="1" ht="12.2" hidden="1" customHeight="1">
      <c r="A10145" s="431"/>
    </row>
    <row r="10146" spans="1:1" s="432" customFormat="1" ht="12.2" hidden="1" customHeight="1">
      <c r="A10146" s="431"/>
    </row>
    <row r="10147" spans="1:1" s="432" customFormat="1" ht="12.2" hidden="1" customHeight="1">
      <c r="A10147" s="431"/>
    </row>
    <row r="10148" spans="1:1" s="432" customFormat="1" ht="12.2" hidden="1" customHeight="1">
      <c r="A10148" s="431"/>
    </row>
    <row r="10149" spans="1:1" s="432" customFormat="1" ht="12.2" hidden="1" customHeight="1">
      <c r="A10149" s="431"/>
    </row>
    <row r="10150" spans="1:1" s="432" customFormat="1" ht="12.2" hidden="1" customHeight="1">
      <c r="A10150" s="431"/>
    </row>
    <row r="10151" spans="1:1" s="432" customFormat="1" ht="12.2" hidden="1" customHeight="1">
      <c r="A10151" s="431"/>
    </row>
    <row r="10152" spans="1:1" s="432" customFormat="1" ht="12.2" hidden="1" customHeight="1">
      <c r="A10152" s="431"/>
    </row>
    <row r="10153" spans="1:1" s="432" customFormat="1" ht="12.2" hidden="1" customHeight="1">
      <c r="A10153" s="431"/>
    </row>
    <row r="10154" spans="1:1" s="432" customFormat="1" ht="12.2" hidden="1" customHeight="1">
      <c r="A10154" s="431"/>
    </row>
    <row r="10155" spans="1:1" s="432" customFormat="1" ht="12.2" hidden="1" customHeight="1">
      <c r="A10155" s="431"/>
    </row>
    <row r="10156" spans="1:1" s="432" customFormat="1" ht="12.2" hidden="1" customHeight="1">
      <c r="A10156" s="431"/>
    </row>
    <row r="10157" spans="1:1" s="432" customFormat="1" ht="12.2" hidden="1" customHeight="1">
      <c r="A10157" s="431"/>
    </row>
    <row r="10158" spans="1:1" s="432" customFormat="1" ht="12.2" hidden="1" customHeight="1">
      <c r="A10158" s="431"/>
    </row>
    <row r="10159" spans="1:1" s="432" customFormat="1" ht="12.2" hidden="1" customHeight="1">
      <c r="A10159" s="431"/>
    </row>
    <row r="10160" spans="1:1" s="432" customFormat="1" ht="12.2" hidden="1" customHeight="1">
      <c r="A10160" s="431"/>
    </row>
    <row r="10161" spans="1:1" s="432" customFormat="1" ht="12.2" hidden="1" customHeight="1">
      <c r="A10161" s="431"/>
    </row>
    <row r="10162" spans="1:1" s="432" customFormat="1" ht="12.2" hidden="1" customHeight="1">
      <c r="A10162" s="431"/>
    </row>
    <row r="10163" spans="1:1" s="432" customFormat="1" ht="12.2" hidden="1" customHeight="1">
      <c r="A10163" s="431"/>
    </row>
    <row r="10164" spans="1:1" s="432" customFormat="1" ht="12.2" hidden="1" customHeight="1">
      <c r="A10164" s="431"/>
    </row>
    <row r="10165" spans="1:1" s="432" customFormat="1" ht="12.2" hidden="1" customHeight="1">
      <c r="A10165" s="431"/>
    </row>
    <row r="10166" spans="1:1" s="432" customFormat="1" ht="12.2" hidden="1" customHeight="1">
      <c r="A10166" s="431"/>
    </row>
    <row r="10167" spans="1:1" s="432" customFormat="1" ht="12.2" hidden="1" customHeight="1">
      <c r="A10167" s="431"/>
    </row>
    <row r="10168" spans="1:1" s="432" customFormat="1" ht="12.2" hidden="1" customHeight="1">
      <c r="A10168" s="431"/>
    </row>
    <row r="10169" spans="1:1" s="432" customFormat="1" ht="12.2" hidden="1" customHeight="1">
      <c r="A10169" s="431"/>
    </row>
    <row r="10170" spans="1:1" s="432" customFormat="1" ht="12.2" hidden="1" customHeight="1">
      <c r="A10170" s="431"/>
    </row>
    <row r="10171" spans="1:1" s="432" customFormat="1" ht="12.2" hidden="1" customHeight="1">
      <c r="A10171" s="431"/>
    </row>
    <row r="10172" spans="1:1" s="432" customFormat="1" ht="12.2" hidden="1" customHeight="1">
      <c r="A10172" s="431"/>
    </row>
    <row r="10173" spans="1:1" s="432" customFormat="1" ht="12.2" hidden="1" customHeight="1">
      <c r="A10173" s="431"/>
    </row>
    <row r="10174" spans="1:1" s="432" customFormat="1" ht="12.2" hidden="1" customHeight="1">
      <c r="A10174" s="431"/>
    </row>
    <row r="10175" spans="1:1" s="432" customFormat="1" ht="12.2" hidden="1" customHeight="1">
      <c r="A10175" s="431"/>
    </row>
    <row r="10176" spans="1:1" s="432" customFormat="1" ht="12.2" hidden="1" customHeight="1">
      <c r="A10176" s="431"/>
    </row>
    <row r="10177" spans="1:1" s="432" customFormat="1" ht="12.2" hidden="1" customHeight="1">
      <c r="A10177" s="431"/>
    </row>
    <row r="10178" spans="1:1" s="432" customFormat="1" ht="12.2" hidden="1" customHeight="1">
      <c r="A10178" s="431"/>
    </row>
    <row r="10179" spans="1:1" s="432" customFormat="1" ht="12.2" hidden="1" customHeight="1">
      <c r="A10179" s="431"/>
    </row>
    <row r="10180" spans="1:1" s="432" customFormat="1" ht="12.2" hidden="1" customHeight="1">
      <c r="A10180" s="431"/>
    </row>
    <row r="10181" spans="1:1" s="432" customFormat="1" ht="12.2" hidden="1" customHeight="1">
      <c r="A10181" s="431"/>
    </row>
    <row r="10182" spans="1:1" s="432" customFormat="1" ht="12.2" hidden="1" customHeight="1">
      <c r="A10182" s="431"/>
    </row>
    <row r="10183" spans="1:1" s="432" customFormat="1" ht="12.2" hidden="1" customHeight="1">
      <c r="A10183" s="431"/>
    </row>
    <row r="10184" spans="1:1" s="432" customFormat="1" ht="12.2" hidden="1" customHeight="1">
      <c r="A10184" s="431"/>
    </row>
    <row r="10185" spans="1:1" s="432" customFormat="1" ht="12.2" hidden="1" customHeight="1">
      <c r="A10185" s="431"/>
    </row>
    <row r="10186" spans="1:1" s="432" customFormat="1" ht="12.2" hidden="1" customHeight="1">
      <c r="A10186" s="431"/>
    </row>
    <row r="10187" spans="1:1" s="432" customFormat="1" ht="12.2" hidden="1" customHeight="1">
      <c r="A10187" s="431"/>
    </row>
    <row r="10188" spans="1:1" s="432" customFormat="1" ht="12.2" hidden="1" customHeight="1">
      <c r="A10188" s="431"/>
    </row>
    <row r="10189" spans="1:1" s="432" customFormat="1" ht="12.2" hidden="1" customHeight="1">
      <c r="A10189" s="431"/>
    </row>
    <row r="10190" spans="1:1" s="432" customFormat="1" ht="12.2" hidden="1" customHeight="1">
      <c r="A10190" s="431"/>
    </row>
    <row r="10191" spans="1:1" s="432" customFormat="1" ht="12.2" hidden="1" customHeight="1">
      <c r="A10191" s="431"/>
    </row>
    <row r="10192" spans="1:1" s="432" customFormat="1" ht="12.2" hidden="1" customHeight="1">
      <c r="A10192" s="431"/>
    </row>
    <row r="10193" spans="1:1" s="432" customFormat="1" ht="12.2" hidden="1" customHeight="1">
      <c r="A10193" s="431"/>
    </row>
    <row r="10194" spans="1:1" s="432" customFormat="1" ht="12.2" hidden="1" customHeight="1">
      <c r="A10194" s="431"/>
    </row>
    <row r="10195" spans="1:1" s="432" customFormat="1" ht="12.2" hidden="1" customHeight="1">
      <c r="A10195" s="431"/>
    </row>
    <row r="10196" spans="1:1" s="432" customFormat="1" ht="12.2" hidden="1" customHeight="1">
      <c r="A10196" s="431"/>
    </row>
    <row r="10197" spans="1:1" s="432" customFormat="1" ht="12.2" hidden="1" customHeight="1">
      <c r="A10197" s="431"/>
    </row>
    <row r="10198" spans="1:1" s="432" customFormat="1" ht="12.2" hidden="1" customHeight="1">
      <c r="A10198" s="431"/>
    </row>
    <row r="10199" spans="1:1" s="432" customFormat="1" ht="12.2" hidden="1" customHeight="1">
      <c r="A10199" s="431"/>
    </row>
    <row r="10200" spans="1:1" s="432" customFormat="1" ht="12.2" hidden="1" customHeight="1">
      <c r="A10200" s="431"/>
    </row>
    <row r="10201" spans="1:1" s="432" customFormat="1" ht="12.2" hidden="1" customHeight="1">
      <c r="A10201" s="431"/>
    </row>
    <row r="10202" spans="1:1" s="432" customFormat="1" ht="12.2" hidden="1" customHeight="1">
      <c r="A10202" s="431"/>
    </row>
    <row r="10203" spans="1:1" s="432" customFormat="1" ht="12.2" hidden="1" customHeight="1">
      <c r="A10203" s="431"/>
    </row>
    <row r="10204" spans="1:1" s="432" customFormat="1" ht="12.2" hidden="1" customHeight="1">
      <c r="A10204" s="431"/>
    </row>
    <row r="10205" spans="1:1" s="432" customFormat="1" ht="12.2" hidden="1" customHeight="1">
      <c r="A10205" s="431"/>
    </row>
    <row r="10206" spans="1:1" s="432" customFormat="1" ht="12.2" hidden="1" customHeight="1">
      <c r="A10206" s="431"/>
    </row>
    <row r="10207" spans="1:1" s="432" customFormat="1" ht="12.2" hidden="1" customHeight="1">
      <c r="A10207" s="431"/>
    </row>
    <row r="10208" spans="1:1" s="432" customFormat="1" ht="12.2" hidden="1" customHeight="1">
      <c r="A10208" s="431"/>
    </row>
    <row r="10209" spans="1:1" s="432" customFormat="1" ht="12.2" hidden="1" customHeight="1">
      <c r="A10209" s="431"/>
    </row>
    <row r="10210" spans="1:1" s="432" customFormat="1" ht="12.2" hidden="1" customHeight="1">
      <c r="A10210" s="431"/>
    </row>
    <row r="10211" spans="1:1" s="432" customFormat="1" ht="12.2" hidden="1" customHeight="1">
      <c r="A10211" s="431"/>
    </row>
    <row r="10212" spans="1:1" s="432" customFormat="1" ht="12.2" hidden="1" customHeight="1">
      <c r="A10212" s="431"/>
    </row>
    <row r="10213" spans="1:1" s="432" customFormat="1" ht="12.2" hidden="1" customHeight="1">
      <c r="A10213" s="431"/>
    </row>
    <row r="10214" spans="1:1" s="432" customFormat="1" ht="12.2" hidden="1" customHeight="1">
      <c r="A10214" s="431"/>
    </row>
    <row r="10215" spans="1:1" s="432" customFormat="1" ht="12.2" hidden="1" customHeight="1">
      <c r="A10215" s="431"/>
    </row>
    <row r="10216" spans="1:1" s="432" customFormat="1" ht="12.2" hidden="1" customHeight="1">
      <c r="A10216" s="431"/>
    </row>
    <row r="10217" spans="1:1" s="432" customFormat="1" ht="12.2" hidden="1" customHeight="1">
      <c r="A10217" s="431"/>
    </row>
    <row r="10218" spans="1:1" s="432" customFormat="1" ht="12.2" hidden="1" customHeight="1">
      <c r="A10218" s="431"/>
    </row>
    <row r="10219" spans="1:1" s="432" customFormat="1" ht="12.2" hidden="1" customHeight="1">
      <c r="A10219" s="431"/>
    </row>
    <row r="10220" spans="1:1" s="432" customFormat="1" ht="12.2" hidden="1" customHeight="1">
      <c r="A10220" s="431"/>
    </row>
    <row r="10221" spans="1:1" s="432" customFormat="1" ht="12.2" hidden="1" customHeight="1">
      <c r="A10221" s="431"/>
    </row>
    <row r="10222" spans="1:1" s="432" customFormat="1" ht="12.2" hidden="1" customHeight="1">
      <c r="A10222" s="431"/>
    </row>
    <row r="10223" spans="1:1" s="432" customFormat="1" ht="12.2" hidden="1" customHeight="1">
      <c r="A10223" s="431"/>
    </row>
    <row r="10224" spans="1:1" s="432" customFormat="1" ht="12.2" hidden="1" customHeight="1">
      <c r="A10224" s="431"/>
    </row>
    <row r="10225" spans="1:1" s="432" customFormat="1" ht="12.2" hidden="1" customHeight="1">
      <c r="A10225" s="431"/>
    </row>
    <row r="10226" spans="1:1" s="432" customFormat="1" ht="12.2" hidden="1" customHeight="1">
      <c r="A10226" s="431"/>
    </row>
    <row r="10227" spans="1:1" s="432" customFormat="1" ht="12.2" hidden="1" customHeight="1">
      <c r="A10227" s="431"/>
    </row>
    <row r="10228" spans="1:1" s="432" customFormat="1" ht="12.2" hidden="1" customHeight="1">
      <c r="A10228" s="431"/>
    </row>
    <row r="10229" spans="1:1" s="432" customFormat="1" ht="12.2" hidden="1" customHeight="1">
      <c r="A10229" s="431"/>
    </row>
    <row r="10230" spans="1:1" s="432" customFormat="1" ht="12.2" hidden="1" customHeight="1">
      <c r="A10230" s="431"/>
    </row>
    <row r="10231" spans="1:1" s="432" customFormat="1" ht="12.2" hidden="1" customHeight="1">
      <c r="A10231" s="431"/>
    </row>
    <row r="10232" spans="1:1" s="432" customFormat="1" ht="12.2" hidden="1" customHeight="1">
      <c r="A10232" s="431"/>
    </row>
    <row r="10233" spans="1:1" s="432" customFormat="1" ht="12.2" hidden="1" customHeight="1">
      <c r="A10233" s="431"/>
    </row>
    <row r="10234" spans="1:1" s="432" customFormat="1" ht="12.2" hidden="1" customHeight="1">
      <c r="A10234" s="431"/>
    </row>
    <row r="10235" spans="1:1" s="432" customFormat="1" ht="12.2" hidden="1" customHeight="1">
      <c r="A10235" s="431"/>
    </row>
    <row r="10236" spans="1:1" s="432" customFormat="1" ht="12.2" hidden="1" customHeight="1">
      <c r="A10236" s="431"/>
    </row>
    <row r="10237" spans="1:1" s="432" customFormat="1" ht="12.2" hidden="1" customHeight="1">
      <c r="A10237" s="431"/>
    </row>
    <row r="10238" spans="1:1" s="432" customFormat="1" ht="12.2" hidden="1" customHeight="1">
      <c r="A10238" s="431"/>
    </row>
    <row r="10239" spans="1:1" s="432" customFormat="1" ht="12.2" hidden="1" customHeight="1">
      <c r="A10239" s="431"/>
    </row>
    <row r="10240" spans="1:1" s="432" customFormat="1" ht="12.2" hidden="1" customHeight="1">
      <c r="A10240" s="431"/>
    </row>
    <row r="10241" spans="1:1" s="432" customFormat="1" ht="12.2" hidden="1" customHeight="1">
      <c r="A10241" s="431"/>
    </row>
    <row r="10242" spans="1:1" s="432" customFormat="1" ht="12.2" hidden="1" customHeight="1">
      <c r="A10242" s="431"/>
    </row>
    <row r="10243" spans="1:1" s="432" customFormat="1" ht="12.2" hidden="1" customHeight="1">
      <c r="A10243" s="431"/>
    </row>
    <row r="10244" spans="1:1" s="432" customFormat="1" ht="12.2" hidden="1" customHeight="1">
      <c r="A10244" s="431"/>
    </row>
    <row r="10245" spans="1:1" s="432" customFormat="1" ht="12.2" hidden="1" customHeight="1">
      <c r="A10245" s="431"/>
    </row>
    <row r="10246" spans="1:1" s="432" customFormat="1" ht="12.2" hidden="1" customHeight="1">
      <c r="A10246" s="431"/>
    </row>
    <row r="10247" spans="1:1" s="432" customFormat="1" ht="12.2" hidden="1" customHeight="1">
      <c r="A10247" s="431"/>
    </row>
    <row r="10248" spans="1:1" s="432" customFormat="1" ht="12.2" hidden="1" customHeight="1">
      <c r="A10248" s="431"/>
    </row>
    <row r="10249" spans="1:1" s="432" customFormat="1" ht="12.2" hidden="1" customHeight="1">
      <c r="A10249" s="431"/>
    </row>
    <row r="10250" spans="1:1" s="432" customFormat="1" ht="12.2" hidden="1" customHeight="1">
      <c r="A10250" s="431"/>
    </row>
    <row r="10251" spans="1:1" s="432" customFormat="1" ht="12.2" hidden="1" customHeight="1">
      <c r="A10251" s="431"/>
    </row>
    <row r="10252" spans="1:1" s="432" customFormat="1" ht="12.2" hidden="1" customHeight="1">
      <c r="A10252" s="431"/>
    </row>
    <row r="10253" spans="1:1" s="432" customFormat="1" ht="12.2" hidden="1" customHeight="1">
      <c r="A10253" s="431"/>
    </row>
    <row r="10254" spans="1:1" s="432" customFormat="1" ht="12.2" hidden="1" customHeight="1">
      <c r="A10254" s="431"/>
    </row>
    <row r="10255" spans="1:1" s="432" customFormat="1" ht="12.2" hidden="1" customHeight="1">
      <c r="A10255" s="431"/>
    </row>
    <row r="10256" spans="1:1" s="432" customFormat="1" ht="12.2" hidden="1" customHeight="1">
      <c r="A10256" s="431"/>
    </row>
    <row r="10257" spans="1:1" s="432" customFormat="1" ht="12.2" hidden="1" customHeight="1">
      <c r="A10257" s="431"/>
    </row>
    <row r="10258" spans="1:1" s="432" customFormat="1" ht="12.2" hidden="1" customHeight="1">
      <c r="A10258" s="431"/>
    </row>
    <row r="10259" spans="1:1" s="432" customFormat="1" ht="12.2" hidden="1" customHeight="1">
      <c r="A10259" s="431"/>
    </row>
    <row r="10260" spans="1:1" s="432" customFormat="1" ht="12.2" hidden="1" customHeight="1">
      <c r="A10260" s="431"/>
    </row>
    <row r="10261" spans="1:1" s="432" customFormat="1" ht="12.2" hidden="1" customHeight="1">
      <c r="A10261" s="431"/>
    </row>
    <row r="10262" spans="1:1" s="432" customFormat="1" ht="12.2" hidden="1" customHeight="1">
      <c r="A10262" s="431"/>
    </row>
    <row r="10263" spans="1:1" s="432" customFormat="1" ht="12.2" hidden="1" customHeight="1">
      <c r="A10263" s="431"/>
    </row>
    <row r="10264" spans="1:1" s="432" customFormat="1" ht="12.2" hidden="1" customHeight="1">
      <c r="A10264" s="431"/>
    </row>
    <row r="10265" spans="1:1" s="432" customFormat="1" ht="12.2" hidden="1" customHeight="1">
      <c r="A10265" s="431"/>
    </row>
    <row r="10266" spans="1:1" s="432" customFormat="1" ht="12.2" hidden="1" customHeight="1">
      <c r="A10266" s="431"/>
    </row>
    <row r="10267" spans="1:1" s="432" customFormat="1" ht="12.2" hidden="1" customHeight="1">
      <c r="A10267" s="431"/>
    </row>
    <row r="10268" spans="1:1" s="432" customFormat="1" ht="12.2" hidden="1" customHeight="1">
      <c r="A10268" s="431"/>
    </row>
    <row r="10269" spans="1:1" s="432" customFormat="1" ht="12.2" hidden="1" customHeight="1">
      <c r="A10269" s="431"/>
    </row>
    <row r="10270" spans="1:1" s="432" customFormat="1" ht="12.2" hidden="1" customHeight="1">
      <c r="A10270" s="431"/>
    </row>
    <row r="10271" spans="1:1" s="432" customFormat="1" ht="12.2" hidden="1" customHeight="1">
      <c r="A10271" s="431"/>
    </row>
    <row r="10272" spans="1:1" s="432" customFormat="1" ht="12.2" hidden="1" customHeight="1">
      <c r="A10272" s="431"/>
    </row>
    <row r="10273" spans="1:1" s="432" customFormat="1" ht="12.2" hidden="1" customHeight="1">
      <c r="A10273" s="431"/>
    </row>
    <row r="10274" spans="1:1" s="432" customFormat="1" ht="12.2" hidden="1" customHeight="1">
      <c r="A10274" s="431"/>
    </row>
    <row r="10275" spans="1:1" s="432" customFormat="1" ht="12.2" hidden="1" customHeight="1">
      <c r="A10275" s="431"/>
    </row>
    <row r="10276" spans="1:1" s="432" customFormat="1" ht="12.2" hidden="1" customHeight="1">
      <c r="A10276" s="431"/>
    </row>
    <row r="10277" spans="1:1" s="432" customFormat="1" ht="12.2" hidden="1" customHeight="1">
      <c r="A10277" s="431"/>
    </row>
    <row r="10278" spans="1:1" s="432" customFormat="1" ht="12.2" hidden="1" customHeight="1">
      <c r="A10278" s="431"/>
    </row>
    <row r="10279" spans="1:1" s="432" customFormat="1" ht="12.2" hidden="1" customHeight="1">
      <c r="A10279" s="431"/>
    </row>
    <row r="10280" spans="1:1" s="432" customFormat="1" ht="12.2" hidden="1" customHeight="1">
      <c r="A10280" s="431"/>
    </row>
    <row r="10281" spans="1:1" s="432" customFormat="1" ht="12.2" hidden="1" customHeight="1">
      <c r="A10281" s="431"/>
    </row>
    <row r="10282" spans="1:1" s="432" customFormat="1" ht="12.2" hidden="1" customHeight="1">
      <c r="A10282" s="431"/>
    </row>
    <row r="10283" spans="1:1" s="432" customFormat="1" ht="12.2" hidden="1" customHeight="1">
      <c r="A10283" s="431"/>
    </row>
    <row r="10284" spans="1:1" s="432" customFormat="1" ht="12.2" hidden="1" customHeight="1">
      <c r="A10284" s="431"/>
    </row>
    <row r="10285" spans="1:1" s="432" customFormat="1" ht="12.2" hidden="1" customHeight="1">
      <c r="A10285" s="431"/>
    </row>
    <row r="10286" spans="1:1" s="432" customFormat="1" ht="12.2" hidden="1" customHeight="1">
      <c r="A10286" s="431"/>
    </row>
    <row r="10287" spans="1:1" s="432" customFormat="1" ht="12.2" hidden="1" customHeight="1">
      <c r="A10287" s="431"/>
    </row>
    <row r="10288" spans="1:1" s="432" customFormat="1" ht="12.2" hidden="1" customHeight="1">
      <c r="A10288" s="431"/>
    </row>
    <row r="10289" spans="1:1" s="432" customFormat="1" ht="12.2" hidden="1" customHeight="1">
      <c r="A10289" s="431"/>
    </row>
    <row r="10290" spans="1:1" s="432" customFormat="1" ht="12.2" hidden="1" customHeight="1">
      <c r="A10290" s="431"/>
    </row>
    <row r="10291" spans="1:1" s="432" customFormat="1" ht="12.2" hidden="1" customHeight="1">
      <c r="A10291" s="431"/>
    </row>
    <row r="10292" spans="1:1" s="432" customFormat="1" ht="12.2" hidden="1" customHeight="1">
      <c r="A10292" s="431"/>
    </row>
    <row r="10293" spans="1:1" s="432" customFormat="1" ht="12.2" hidden="1" customHeight="1">
      <c r="A10293" s="431"/>
    </row>
    <row r="10294" spans="1:1" s="432" customFormat="1" ht="12.2" hidden="1" customHeight="1">
      <c r="A10294" s="431"/>
    </row>
    <row r="10295" spans="1:1" s="432" customFormat="1" ht="12.2" hidden="1" customHeight="1">
      <c r="A10295" s="431"/>
    </row>
    <row r="10296" spans="1:1" s="432" customFormat="1" ht="12.2" hidden="1" customHeight="1">
      <c r="A10296" s="431"/>
    </row>
    <row r="10297" spans="1:1" s="432" customFormat="1" ht="12.2" hidden="1" customHeight="1">
      <c r="A10297" s="431"/>
    </row>
    <row r="10298" spans="1:1" s="432" customFormat="1" ht="12.2" hidden="1" customHeight="1">
      <c r="A10298" s="431"/>
    </row>
    <row r="10299" spans="1:1" s="432" customFormat="1" ht="12.2" hidden="1" customHeight="1">
      <c r="A10299" s="431"/>
    </row>
    <row r="10300" spans="1:1" s="432" customFormat="1" ht="12.2" hidden="1" customHeight="1">
      <c r="A10300" s="431"/>
    </row>
    <row r="10301" spans="1:1" s="432" customFormat="1" ht="12.2" hidden="1" customHeight="1">
      <c r="A10301" s="431"/>
    </row>
    <row r="10302" spans="1:1" s="432" customFormat="1" ht="12.2" hidden="1" customHeight="1">
      <c r="A10302" s="431"/>
    </row>
    <row r="10303" spans="1:1" s="432" customFormat="1" ht="12.2" hidden="1" customHeight="1">
      <c r="A10303" s="431"/>
    </row>
    <row r="10304" spans="1:1" s="432" customFormat="1" ht="12.2" hidden="1" customHeight="1">
      <c r="A10304" s="431"/>
    </row>
    <row r="10305" spans="1:1" s="432" customFormat="1" ht="12.2" hidden="1" customHeight="1">
      <c r="A10305" s="431"/>
    </row>
    <row r="10306" spans="1:1" s="432" customFormat="1" ht="12.2" hidden="1" customHeight="1">
      <c r="A10306" s="431"/>
    </row>
    <row r="10307" spans="1:1" s="432" customFormat="1" ht="12.2" hidden="1" customHeight="1">
      <c r="A10307" s="431"/>
    </row>
    <row r="10308" spans="1:1" s="432" customFormat="1" ht="12.2" hidden="1" customHeight="1">
      <c r="A10308" s="431"/>
    </row>
    <row r="10309" spans="1:1" s="432" customFormat="1" ht="12.2" hidden="1" customHeight="1">
      <c r="A10309" s="431"/>
    </row>
    <row r="10310" spans="1:1" s="432" customFormat="1" ht="12.2" hidden="1" customHeight="1">
      <c r="A10310" s="431"/>
    </row>
    <row r="10311" spans="1:1" s="432" customFormat="1" ht="12.2" hidden="1" customHeight="1">
      <c r="A10311" s="431"/>
    </row>
    <row r="10312" spans="1:1" s="432" customFormat="1" ht="12.2" hidden="1" customHeight="1">
      <c r="A10312" s="431"/>
    </row>
    <row r="10313" spans="1:1" s="432" customFormat="1" ht="12.2" hidden="1" customHeight="1">
      <c r="A10313" s="431"/>
    </row>
    <row r="10314" spans="1:1" s="432" customFormat="1" ht="12.2" hidden="1" customHeight="1">
      <c r="A10314" s="431"/>
    </row>
    <row r="10315" spans="1:1" s="432" customFormat="1" ht="12.2" hidden="1" customHeight="1">
      <c r="A10315" s="431"/>
    </row>
    <row r="10316" spans="1:1" s="432" customFormat="1" ht="12.2" hidden="1" customHeight="1">
      <c r="A10316" s="431"/>
    </row>
    <row r="10317" spans="1:1" s="432" customFormat="1" ht="12.2" hidden="1" customHeight="1">
      <c r="A10317" s="431"/>
    </row>
    <row r="10318" spans="1:1" s="432" customFormat="1" ht="12.2" hidden="1" customHeight="1">
      <c r="A10318" s="431"/>
    </row>
    <row r="10319" spans="1:1" s="432" customFormat="1" ht="12.2" hidden="1" customHeight="1">
      <c r="A10319" s="431"/>
    </row>
    <row r="10320" spans="1:1" s="432" customFormat="1" ht="12.2" hidden="1" customHeight="1">
      <c r="A10320" s="431"/>
    </row>
    <row r="10321" spans="1:1" s="432" customFormat="1" ht="12.2" hidden="1" customHeight="1">
      <c r="A10321" s="431"/>
    </row>
    <row r="10322" spans="1:1" s="432" customFormat="1" ht="12.2" hidden="1" customHeight="1">
      <c r="A10322" s="431"/>
    </row>
    <row r="10323" spans="1:1" s="432" customFormat="1" ht="12.2" hidden="1" customHeight="1">
      <c r="A10323" s="431"/>
    </row>
    <row r="10324" spans="1:1" s="432" customFormat="1" ht="12.2" hidden="1" customHeight="1">
      <c r="A10324" s="431"/>
    </row>
    <row r="10325" spans="1:1" s="432" customFormat="1" ht="12.2" hidden="1" customHeight="1">
      <c r="A10325" s="431"/>
    </row>
    <row r="10326" spans="1:1" s="432" customFormat="1" ht="12.2" hidden="1" customHeight="1">
      <c r="A10326" s="431"/>
    </row>
    <row r="10327" spans="1:1" s="432" customFormat="1" ht="12.2" hidden="1" customHeight="1">
      <c r="A10327" s="431"/>
    </row>
    <row r="10328" spans="1:1" s="432" customFormat="1" ht="12.2" hidden="1" customHeight="1">
      <c r="A10328" s="431"/>
    </row>
    <row r="10329" spans="1:1" s="432" customFormat="1" ht="12.2" hidden="1" customHeight="1">
      <c r="A10329" s="431"/>
    </row>
    <row r="10330" spans="1:1" s="432" customFormat="1" ht="12.2" hidden="1" customHeight="1">
      <c r="A10330" s="431"/>
    </row>
    <row r="10331" spans="1:1" s="432" customFormat="1" ht="12.2" hidden="1" customHeight="1">
      <c r="A10331" s="431"/>
    </row>
    <row r="10332" spans="1:1" s="432" customFormat="1" ht="12.2" hidden="1" customHeight="1">
      <c r="A10332" s="431"/>
    </row>
    <row r="10333" spans="1:1" s="432" customFormat="1" ht="12.2" hidden="1" customHeight="1">
      <c r="A10333" s="431"/>
    </row>
    <row r="10334" spans="1:1" s="432" customFormat="1" ht="12.2" hidden="1" customHeight="1">
      <c r="A10334" s="431"/>
    </row>
    <row r="10335" spans="1:1" s="432" customFormat="1" ht="12.2" hidden="1" customHeight="1">
      <c r="A10335" s="431"/>
    </row>
    <row r="10336" spans="1:1" s="432" customFormat="1" ht="12.2" hidden="1" customHeight="1">
      <c r="A10336" s="431"/>
    </row>
    <row r="10337" spans="1:1" s="432" customFormat="1" ht="12.2" hidden="1" customHeight="1">
      <c r="A10337" s="431"/>
    </row>
    <row r="10338" spans="1:1" s="432" customFormat="1" ht="12.2" hidden="1" customHeight="1">
      <c r="A10338" s="431"/>
    </row>
    <row r="10339" spans="1:1" s="432" customFormat="1" ht="12.2" hidden="1" customHeight="1">
      <c r="A10339" s="431"/>
    </row>
    <row r="10340" spans="1:1" s="432" customFormat="1" ht="12.2" hidden="1" customHeight="1">
      <c r="A10340" s="431"/>
    </row>
    <row r="10341" spans="1:1" s="432" customFormat="1" ht="12.2" hidden="1" customHeight="1">
      <c r="A10341" s="431"/>
    </row>
    <row r="10342" spans="1:1" s="432" customFormat="1" ht="12.2" hidden="1" customHeight="1">
      <c r="A10342" s="431"/>
    </row>
    <row r="10343" spans="1:1" s="432" customFormat="1" ht="12.2" hidden="1" customHeight="1">
      <c r="A10343" s="431"/>
    </row>
    <row r="10344" spans="1:1" s="432" customFormat="1" ht="12.2" hidden="1" customHeight="1">
      <c r="A10344" s="431"/>
    </row>
    <row r="10345" spans="1:1" s="432" customFormat="1" ht="12.2" hidden="1" customHeight="1">
      <c r="A10345" s="431"/>
    </row>
    <row r="10346" spans="1:1" s="432" customFormat="1" ht="12.2" hidden="1" customHeight="1">
      <c r="A10346" s="431"/>
    </row>
    <row r="10347" spans="1:1" s="432" customFormat="1" ht="12.2" hidden="1" customHeight="1">
      <c r="A10347" s="431"/>
    </row>
    <row r="10348" spans="1:1" s="432" customFormat="1" ht="12.2" hidden="1" customHeight="1">
      <c r="A10348" s="431"/>
    </row>
    <row r="10349" spans="1:1" s="432" customFormat="1" ht="12.2" hidden="1" customHeight="1">
      <c r="A10349" s="431"/>
    </row>
    <row r="10350" spans="1:1" s="432" customFormat="1" ht="12.2" hidden="1" customHeight="1">
      <c r="A10350" s="431"/>
    </row>
    <row r="10351" spans="1:1" s="432" customFormat="1" ht="12.2" hidden="1" customHeight="1">
      <c r="A10351" s="431"/>
    </row>
    <row r="10352" spans="1:1" s="432" customFormat="1" ht="12.2" hidden="1" customHeight="1">
      <c r="A10352" s="431"/>
    </row>
    <row r="10353" spans="1:1" s="432" customFormat="1" ht="12.2" hidden="1" customHeight="1">
      <c r="A10353" s="431"/>
    </row>
    <row r="10354" spans="1:1" s="432" customFormat="1" ht="12.2" hidden="1" customHeight="1">
      <c r="A10354" s="431"/>
    </row>
    <row r="10355" spans="1:1" s="432" customFormat="1" ht="12.2" hidden="1" customHeight="1">
      <c r="A10355" s="431"/>
    </row>
    <row r="10356" spans="1:1" s="432" customFormat="1" ht="12.2" hidden="1" customHeight="1">
      <c r="A10356" s="431"/>
    </row>
    <row r="10357" spans="1:1" s="432" customFormat="1" ht="12.2" hidden="1" customHeight="1">
      <c r="A10357" s="431"/>
    </row>
    <row r="10358" spans="1:1" s="432" customFormat="1" ht="12.2" hidden="1" customHeight="1">
      <c r="A10358" s="431"/>
    </row>
    <row r="10359" spans="1:1" s="432" customFormat="1" ht="12.2" hidden="1" customHeight="1">
      <c r="A10359" s="431"/>
    </row>
    <row r="10360" spans="1:1" s="432" customFormat="1" ht="12.2" hidden="1" customHeight="1">
      <c r="A10360" s="431"/>
    </row>
    <row r="10361" spans="1:1" s="432" customFormat="1" ht="12.2" hidden="1" customHeight="1">
      <c r="A10361" s="431"/>
    </row>
    <row r="10362" spans="1:1" s="432" customFormat="1" ht="12.2" hidden="1" customHeight="1">
      <c r="A10362" s="431"/>
    </row>
    <row r="10363" spans="1:1" s="432" customFormat="1" ht="12.2" hidden="1" customHeight="1">
      <c r="A10363" s="431"/>
    </row>
    <row r="10364" spans="1:1" s="432" customFormat="1" ht="12.2" hidden="1" customHeight="1">
      <c r="A10364" s="431"/>
    </row>
    <row r="10365" spans="1:1" s="432" customFormat="1" ht="12.2" hidden="1" customHeight="1">
      <c r="A10365" s="431"/>
    </row>
    <row r="10366" spans="1:1" s="432" customFormat="1" ht="12.2" hidden="1" customHeight="1">
      <c r="A10366" s="431"/>
    </row>
    <row r="10367" spans="1:1" s="432" customFormat="1" ht="12.2" hidden="1" customHeight="1">
      <c r="A10367" s="431"/>
    </row>
    <row r="10368" spans="1:1" s="432" customFormat="1" ht="12.2" hidden="1" customHeight="1">
      <c r="A10368" s="431"/>
    </row>
    <row r="10369" spans="1:1" s="432" customFormat="1" ht="12.2" hidden="1" customHeight="1">
      <c r="A10369" s="431"/>
    </row>
    <row r="10370" spans="1:1" s="432" customFormat="1" ht="12.2" hidden="1" customHeight="1">
      <c r="A10370" s="431"/>
    </row>
    <row r="10371" spans="1:1" s="432" customFormat="1" ht="12.2" hidden="1" customHeight="1">
      <c r="A10371" s="431"/>
    </row>
    <row r="10372" spans="1:1" s="432" customFormat="1" ht="12.2" hidden="1" customHeight="1">
      <c r="A10372" s="431"/>
    </row>
    <row r="10373" spans="1:1" s="432" customFormat="1" ht="12.2" hidden="1" customHeight="1">
      <c r="A10373" s="431"/>
    </row>
    <row r="10374" spans="1:1" s="432" customFormat="1" ht="12.2" hidden="1" customHeight="1">
      <c r="A10374" s="431"/>
    </row>
    <row r="10375" spans="1:1" s="432" customFormat="1" ht="12.2" hidden="1" customHeight="1">
      <c r="A10375" s="431"/>
    </row>
    <row r="10376" spans="1:1" s="432" customFormat="1" ht="12.2" hidden="1" customHeight="1">
      <c r="A10376" s="431"/>
    </row>
    <row r="10377" spans="1:1" s="432" customFormat="1" ht="12.2" hidden="1" customHeight="1">
      <c r="A10377" s="431"/>
    </row>
    <row r="10378" spans="1:1" s="432" customFormat="1" ht="12.2" hidden="1" customHeight="1">
      <c r="A10378" s="431"/>
    </row>
    <row r="10379" spans="1:1" s="432" customFormat="1" ht="12.2" hidden="1" customHeight="1">
      <c r="A10379" s="431"/>
    </row>
    <row r="10380" spans="1:1" s="432" customFormat="1" ht="12.2" hidden="1" customHeight="1">
      <c r="A10380" s="431"/>
    </row>
    <row r="10381" spans="1:1" s="432" customFormat="1" ht="12.2" hidden="1" customHeight="1">
      <c r="A10381" s="431"/>
    </row>
    <row r="10382" spans="1:1" s="432" customFormat="1" ht="12.2" hidden="1" customHeight="1">
      <c r="A10382" s="431"/>
    </row>
    <row r="10383" spans="1:1" s="432" customFormat="1" ht="12.2" hidden="1" customHeight="1">
      <c r="A10383" s="431"/>
    </row>
    <row r="10384" spans="1:1" s="432" customFormat="1" ht="12.2" hidden="1" customHeight="1">
      <c r="A10384" s="431"/>
    </row>
    <row r="10385" spans="1:1" s="432" customFormat="1" ht="12.2" hidden="1" customHeight="1">
      <c r="A10385" s="431"/>
    </row>
    <row r="10386" spans="1:1" s="432" customFormat="1" ht="12.2" hidden="1" customHeight="1">
      <c r="A10386" s="431"/>
    </row>
    <row r="10387" spans="1:1" s="432" customFormat="1" ht="12.2" hidden="1" customHeight="1">
      <c r="A10387" s="431"/>
    </row>
    <row r="10388" spans="1:1" s="432" customFormat="1" ht="12.2" hidden="1" customHeight="1">
      <c r="A10388" s="431"/>
    </row>
    <row r="10389" spans="1:1" s="432" customFormat="1" ht="12.2" hidden="1" customHeight="1">
      <c r="A10389" s="431"/>
    </row>
    <row r="10390" spans="1:1" s="432" customFormat="1" ht="12.2" hidden="1" customHeight="1">
      <c r="A10390" s="431"/>
    </row>
    <row r="10391" spans="1:1" s="432" customFormat="1" ht="12.2" hidden="1" customHeight="1">
      <c r="A10391" s="431"/>
    </row>
    <row r="10392" spans="1:1" s="432" customFormat="1" ht="12.2" hidden="1" customHeight="1">
      <c r="A10392" s="431"/>
    </row>
    <row r="10393" spans="1:1" s="432" customFormat="1" ht="12.2" hidden="1" customHeight="1">
      <c r="A10393" s="431"/>
    </row>
    <row r="10394" spans="1:1" s="432" customFormat="1" ht="12.2" hidden="1" customHeight="1">
      <c r="A10394" s="431"/>
    </row>
    <row r="10395" spans="1:1" s="432" customFormat="1" ht="12.2" hidden="1" customHeight="1">
      <c r="A10395" s="431"/>
    </row>
    <row r="10396" spans="1:1" s="432" customFormat="1" ht="12.2" hidden="1" customHeight="1">
      <c r="A10396" s="431"/>
    </row>
    <row r="10397" spans="1:1" s="432" customFormat="1" ht="12.2" hidden="1" customHeight="1">
      <c r="A10397" s="431"/>
    </row>
    <row r="10398" spans="1:1" s="432" customFormat="1" ht="12.2" hidden="1" customHeight="1">
      <c r="A10398" s="431"/>
    </row>
    <row r="10399" spans="1:1" s="432" customFormat="1" ht="12.2" hidden="1" customHeight="1">
      <c r="A10399" s="431"/>
    </row>
    <row r="10400" spans="1:1" s="432" customFormat="1" ht="12.2" hidden="1" customHeight="1">
      <c r="A10400" s="431"/>
    </row>
    <row r="10401" spans="1:1" s="432" customFormat="1" ht="12.2" hidden="1" customHeight="1">
      <c r="A10401" s="431"/>
    </row>
    <row r="10402" spans="1:1" s="432" customFormat="1" ht="12.2" hidden="1" customHeight="1">
      <c r="A10402" s="431"/>
    </row>
    <row r="10403" spans="1:1" s="432" customFormat="1" ht="12.2" hidden="1" customHeight="1">
      <c r="A10403" s="431"/>
    </row>
    <row r="10404" spans="1:1" s="432" customFormat="1" ht="12.2" hidden="1" customHeight="1">
      <c r="A10404" s="431"/>
    </row>
    <row r="10405" spans="1:1" s="432" customFormat="1" ht="12.2" hidden="1" customHeight="1">
      <c r="A10405" s="431"/>
    </row>
    <row r="10406" spans="1:1" s="432" customFormat="1" ht="12.2" hidden="1" customHeight="1">
      <c r="A10406" s="431"/>
    </row>
    <row r="10407" spans="1:1" s="432" customFormat="1" ht="12.2" hidden="1" customHeight="1">
      <c r="A10407" s="431"/>
    </row>
    <row r="10408" spans="1:1" s="432" customFormat="1" ht="12.2" hidden="1" customHeight="1">
      <c r="A10408" s="431"/>
    </row>
    <row r="10409" spans="1:1" s="432" customFormat="1" ht="12.2" hidden="1" customHeight="1">
      <c r="A10409" s="431"/>
    </row>
    <row r="10410" spans="1:1" s="432" customFormat="1" ht="12.2" hidden="1" customHeight="1">
      <c r="A10410" s="431"/>
    </row>
    <row r="10411" spans="1:1" s="432" customFormat="1" ht="12.2" hidden="1" customHeight="1">
      <c r="A10411" s="431"/>
    </row>
    <row r="10412" spans="1:1" s="432" customFormat="1" ht="12.2" hidden="1" customHeight="1">
      <c r="A10412" s="431"/>
    </row>
    <row r="10413" spans="1:1" s="432" customFormat="1" ht="12.2" hidden="1" customHeight="1">
      <c r="A10413" s="431"/>
    </row>
    <row r="10414" spans="1:1" s="432" customFormat="1" ht="12.2" hidden="1" customHeight="1">
      <c r="A10414" s="431"/>
    </row>
    <row r="10415" spans="1:1" s="432" customFormat="1" ht="12.2" hidden="1" customHeight="1">
      <c r="A10415" s="431"/>
    </row>
    <row r="10416" spans="1:1" s="432" customFormat="1" ht="12.2" hidden="1" customHeight="1">
      <c r="A10416" s="431"/>
    </row>
    <row r="10417" spans="1:1" s="432" customFormat="1" ht="12.2" hidden="1" customHeight="1">
      <c r="A10417" s="431"/>
    </row>
    <row r="10418" spans="1:1" s="432" customFormat="1" ht="12.2" hidden="1" customHeight="1">
      <c r="A10418" s="431"/>
    </row>
    <row r="10419" spans="1:1" s="432" customFormat="1" ht="12.2" hidden="1" customHeight="1">
      <c r="A10419" s="431"/>
    </row>
    <row r="10420" spans="1:1" s="432" customFormat="1" ht="12.2" hidden="1" customHeight="1">
      <c r="A10420" s="431"/>
    </row>
    <row r="10421" spans="1:1" s="432" customFormat="1" ht="12.2" hidden="1" customHeight="1">
      <c r="A10421" s="431"/>
    </row>
    <row r="10422" spans="1:1" s="432" customFormat="1" ht="12.2" hidden="1" customHeight="1">
      <c r="A10422" s="431"/>
    </row>
    <row r="10423" spans="1:1" s="432" customFormat="1" ht="12.2" hidden="1" customHeight="1">
      <c r="A10423" s="431"/>
    </row>
    <row r="10424" spans="1:1" s="432" customFormat="1" ht="12.2" hidden="1" customHeight="1">
      <c r="A10424" s="431"/>
    </row>
    <row r="10425" spans="1:1" s="432" customFormat="1" ht="12.2" hidden="1" customHeight="1">
      <c r="A10425" s="431"/>
    </row>
    <row r="10426" spans="1:1" s="432" customFormat="1" ht="12.2" hidden="1" customHeight="1">
      <c r="A10426" s="431"/>
    </row>
    <row r="10427" spans="1:1" s="432" customFormat="1" ht="12.2" hidden="1" customHeight="1">
      <c r="A10427" s="431"/>
    </row>
    <row r="10428" spans="1:1" s="432" customFormat="1" ht="12.2" hidden="1" customHeight="1">
      <c r="A10428" s="431"/>
    </row>
    <row r="10429" spans="1:1" s="432" customFormat="1" ht="12.2" hidden="1" customHeight="1">
      <c r="A10429" s="431"/>
    </row>
    <row r="10430" spans="1:1" s="432" customFormat="1" ht="12.2" hidden="1" customHeight="1">
      <c r="A10430" s="431"/>
    </row>
    <row r="10431" spans="1:1" s="432" customFormat="1" ht="12.2" hidden="1" customHeight="1">
      <c r="A10431" s="431"/>
    </row>
    <row r="10432" spans="1:1" s="432" customFormat="1" ht="12.2" hidden="1" customHeight="1">
      <c r="A10432" s="431"/>
    </row>
    <row r="10433" spans="1:1" s="432" customFormat="1" ht="12.2" hidden="1" customHeight="1">
      <c r="A10433" s="431"/>
    </row>
    <row r="10434" spans="1:1" s="432" customFormat="1" ht="12.2" hidden="1" customHeight="1">
      <c r="A10434" s="431"/>
    </row>
    <row r="10435" spans="1:1" s="432" customFormat="1" ht="12.2" hidden="1" customHeight="1">
      <c r="A10435" s="431"/>
    </row>
    <row r="10436" spans="1:1" s="432" customFormat="1" ht="12.2" hidden="1" customHeight="1">
      <c r="A10436" s="431"/>
    </row>
    <row r="10437" spans="1:1" s="432" customFormat="1" ht="12.2" hidden="1" customHeight="1">
      <c r="A10437" s="431"/>
    </row>
    <row r="10438" spans="1:1" s="432" customFormat="1" ht="12.2" hidden="1" customHeight="1">
      <c r="A10438" s="431"/>
    </row>
    <row r="10439" spans="1:1" s="432" customFormat="1" ht="12.2" hidden="1" customHeight="1">
      <c r="A10439" s="431"/>
    </row>
    <row r="10440" spans="1:1" s="432" customFormat="1" ht="12.2" hidden="1" customHeight="1">
      <c r="A10440" s="431"/>
    </row>
    <row r="10441" spans="1:1" s="432" customFormat="1" ht="12.2" hidden="1" customHeight="1">
      <c r="A10441" s="431"/>
    </row>
    <row r="10442" spans="1:1" s="432" customFormat="1" ht="12.2" hidden="1" customHeight="1">
      <c r="A10442" s="431"/>
    </row>
    <row r="10443" spans="1:1" s="432" customFormat="1" ht="12.2" hidden="1" customHeight="1">
      <c r="A10443" s="431"/>
    </row>
    <row r="10444" spans="1:1" s="432" customFormat="1" ht="12.2" hidden="1" customHeight="1">
      <c r="A10444" s="431"/>
    </row>
    <row r="10445" spans="1:1" s="432" customFormat="1" ht="12.2" hidden="1" customHeight="1">
      <c r="A10445" s="431"/>
    </row>
    <row r="10446" spans="1:1" s="432" customFormat="1" ht="12.2" hidden="1" customHeight="1">
      <c r="A10446" s="431"/>
    </row>
    <row r="10447" spans="1:1" s="432" customFormat="1" ht="12.2" hidden="1" customHeight="1">
      <c r="A10447" s="431"/>
    </row>
    <row r="10448" spans="1:1" s="432" customFormat="1" ht="12.2" hidden="1" customHeight="1">
      <c r="A10448" s="431"/>
    </row>
    <row r="10449" spans="1:1" s="432" customFormat="1" ht="12.2" hidden="1" customHeight="1">
      <c r="A10449" s="431"/>
    </row>
    <row r="10450" spans="1:1" s="432" customFormat="1" ht="12.2" hidden="1" customHeight="1">
      <c r="A10450" s="431"/>
    </row>
    <row r="10451" spans="1:1" s="432" customFormat="1" ht="12.2" hidden="1" customHeight="1">
      <c r="A10451" s="431"/>
    </row>
    <row r="10452" spans="1:1" s="432" customFormat="1" ht="12.2" hidden="1" customHeight="1">
      <c r="A10452" s="431"/>
    </row>
    <row r="10453" spans="1:1" s="432" customFormat="1" ht="12.2" hidden="1" customHeight="1">
      <c r="A10453" s="431"/>
    </row>
    <row r="10454" spans="1:1" s="432" customFormat="1" ht="12.2" hidden="1" customHeight="1">
      <c r="A10454" s="431"/>
    </row>
    <row r="10455" spans="1:1" s="432" customFormat="1" ht="12.2" hidden="1" customHeight="1">
      <c r="A10455" s="431"/>
    </row>
    <row r="10456" spans="1:1" s="432" customFormat="1" ht="12.2" hidden="1" customHeight="1">
      <c r="A10456" s="431"/>
    </row>
    <row r="10457" spans="1:1" s="432" customFormat="1" ht="12.2" hidden="1" customHeight="1">
      <c r="A10457" s="431"/>
    </row>
    <row r="10458" spans="1:1" s="432" customFormat="1" ht="12.2" hidden="1" customHeight="1">
      <c r="A10458" s="431"/>
    </row>
    <row r="10459" spans="1:1" s="432" customFormat="1" ht="12.2" hidden="1" customHeight="1">
      <c r="A10459" s="431"/>
    </row>
    <row r="10460" spans="1:1" s="432" customFormat="1" ht="12.2" hidden="1" customHeight="1">
      <c r="A10460" s="431"/>
    </row>
    <row r="10461" spans="1:1" s="432" customFormat="1" ht="12.2" hidden="1" customHeight="1">
      <c r="A10461" s="431"/>
    </row>
    <row r="10462" spans="1:1" s="432" customFormat="1" ht="12.2" hidden="1" customHeight="1">
      <c r="A10462" s="431"/>
    </row>
    <row r="10463" spans="1:1" s="432" customFormat="1" ht="12.2" hidden="1" customHeight="1">
      <c r="A10463" s="431"/>
    </row>
    <row r="10464" spans="1:1" s="432" customFormat="1" ht="12.2" hidden="1" customHeight="1">
      <c r="A10464" s="431"/>
    </row>
    <row r="10465" spans="1:1" s="432" customFormat="1" ht="12.2" hidden="1" customHeight="1">
      <c r="A10465" s="431"/>
    </row>
    <row r="10466" spans="1:1" s="432" customFormat="1" ht="12.2" hidden="1" customHeight="1">
      <c r="A10466" s="431"/>
    </row>
    <row r="10467" spans="1:1" s="432" customFormat="1" ht="12.2" hidden="1" customHeight="1">
      <c r="A10467" s="431"/>
    </row>
    <row r="10468" spans="1:1" s="432" customFormat="1" ht="12.2" hidden="1" customHeight="1">
      <c r="A10468" s="431"/>
    </row>
    <row r="10469" spans="1:1" s="432" customFormat="1" ht="12.2" hidden="1" customHeight="1">
      <c r="A10469" s="431"/>
    </row>
    <row r="10470" spans="1:1" s="432" customFormat="1" ht="12.2" hidden="1" customHeight="1">
      <c r="A10470" s="431"/>
    </row>
    <row r="10471" spans="1:1" s="432" customFormat="1" ht="12.2" hidden="1" customHeight="1">
      <c r="A10471" s="431"/>
    </row>
    <row r="10472" spans="1:1" s="432" customFormat="1" ht="12.2" hidden="1" customHeight="1">
      <c r="A10472" s="431"/>
    </row>
    <row r="10473" spans="1:1" s="432" customFormat="1" ht="12.2" hidden="1" customHeight="1">
      <c r="A10473" s="431"/>
    </row>
    <row r="10474" spans="1:1" s="432" customFormat="1" ht="12.2" hidden="1" customHeight="1">
      <c r="A10474" s="431"/>
    </row>
    <row r="10475" spans="1:1" s="432" customFormat="1" ht="12.2" hidden="1" customHeight="1">
      <c r="A10475" s="431"/>
    </row>
    <row r="10476" spans="1:1" s="432" customFormat="1" ht="12.2" hidden="1" customHeight="1">
      <c r="A10476" s="431"/>
    </row>
    <row r="10477" spans="1:1" s="432" customFormat="1" ht="12.2" hidden="1" customHeight="1">
      <c r="A10477" s="431"/>
    </row>
    <row r="10478" spans="1:1" s="432" customFormat="1" ht="12.2" hidden="1" customHeight="1">
      <c r="A10478" s="431"/>
    </row>
    <row r="10479" spans="1:1" s="432" customFormat="1" ht="12.2" hidden="1" customHeight="1">
      <c r="A10479" s="431"/>
    </row>
    <row r="10480" spans="1:1" s="432" customFormat="1" ht="12.2" hidden="1" customHeight="1">
      <c r="A10480" s="431"/>
    </row>
    <row r="10481" spans="1:1" s="432" customFormat="1" ht="12.2" hidden="1" customHeight="1">
      <c r="A10481" s="431"/>
    </row>
    <row r="10482" spans="1:1" s="432" customFormat="1" ht="12.2" hidden="1" customHeight="1">
      <c r="A10482" s="431"/>
    </row>
    <row r="10483" spans="1:1" s="432" customFormat="1" ht="12.2" hidden="1" customHeight="1">
      <c r="A10483" s="431"/>
    </row>
    <row r="10484" spans="1:1" s="432" customFormat="1" ht="12.2" hidden="1" customHeight="1">
      <c r="A10484" s="431"/>
    </row>
    <row r="10485" spans="1:1" s="432" customFormat="1" ht="12.2" hidden="1" customHeight="1">
      <c r="A10485" s="431"/>
    </row>
    <row r="10486" spans="1:1" s="432" customFormat="1" ht="12.2" hidden="1" customHeight="1">
      <c r="A10486" s="431"/>
    </row>
    <row r="10487" spans="1:1" s="432" customFormat="1" ht="12.2" hidden="1" customHeight="1">
      <c r="A10487" s="431"/>
    </row>
    <row r="10488" spans="1:1" s="432" customFormat="1" ht="12.2" hidden="1" customHeight="1">
      <c r="A10488" s="431"/>
    </row>
    <row r="10489" spans="1:1" s="432" customFormat="1" ht="12.2" hidden="1" customHeight="1">
      <c r="A10489" s="431"/>
    </row>
    <row r="10490" spans="1:1" s="432" customFormat="1" ht="12.2" hidden="1" customHeight="1">
      <c r="A10490" s="431"/>
    </row>
    <row r="10491" spans="1:1" s="432" customFormat="1" ht="12.2" hidden="1" customHeight="1">
      <c r="A10491" s="431"/>
    </row>
    <row r="10492" spans="1:1" s="432" customFormat="1" ht="12.2" hidden="1" customHeight="1">
      <c r="A10492" s="431"/>
    </row>
    <row r="10493" spans="1:1" s="432" customFormat="1" ht="12.2" hidden="1" customHeight="1">
      <c r="A10493" s="431"/>
    </row>
    <row r="10494" spans="1:1" s="432" customFormat="1" ht="12.2" hidden="1" customHeight="1">
      <c r="A10494" s="431"/>
    </row>
    <row r="10495" spans="1:1" s="432" customFormat="1" ht="12.2" hidden="1" customHeight="1">
      <c r="A10495" s="431"/>
    </row>
    <row r="10496" spans="1:1" s="432" customFormat="1" ht="12.2" hidden="1" customHeight="1">
      <c r="A10496" s="431"/>
    </row>
    <row r="10497" spans="1:1" s="432" customFormat="1" ht="12.2" hidden="1" customHeight="1">
      <c r="A10497" s="431"/>
    </row>
    <row r="10498" spans="1:1" s="432" customFormat="1" ht="12.2" hidden="1" customHeight="1">
      <c r="A10498" s="431"/>
    </row>
    <row r="10499" spans="1:1" s="432" customFormat="1" ht="12.2" hidden="1" customHeight="1">
      <c r="A10499" s="431"/>
    </row>
    <row r="10500" spans="1:1" s="432" customFormat="1" ht="12.2" hidden="1" customHeight="1">
      <c r="A10500" s="431"/>
    </row>
    <row r="10501" spans="1:1" s="432" customFormat="1" ht="12.2" hidden="1" customHeight="1">
      <c r="A10501" s="431"/>
    </row>
    <row r="10502" spans="1:1" s="432" customFormat="1" ht="12.2" hidden="1" customHeight="1">
      <c r="A10502" s="431"/>
    </row>
    <row r="10503" spans="1:1" s="432" customFormat="1" ht="12.2" hidden="1" customHeight="1">
      <c r="A10503" s="431"/>
    </row>
    <row r="10504" spans="1:1" s="432" customFormat="1" ht="12.2" hidden="1" customHeight="1">
      <c r="A10504" s="431"/>
    </row>
    <row r="10505" spans="1:1" s="432" customFormat="1" ht="12.2" hidden="1" customHeight="1">
      <c r="A10505" s="431"/>
    </row>
    <row r="10506" spans="1:1" s="432" customFormat="1" ht="12.2" hidden="1" customHeight="1">
      <c r="A10506" s="431"/>
    </row>
    <row r="10507" spans="1:1" s="432" customFormat="1" ht="12.2" hidden="1" customHeight="1">
      <c r="A10507" s="431"/>
    </row>
    <row r="10508" spans="1:1" s="432" customFormat="1" ht="12.2" hidden="1" customHeight="1">
      <c r="A10508" s="431"/>
    </row>
    <row r="10509" spans="1:1" s="432" customFormat="1" ht="12.2" hidden="1" customHeight="1">
      <c r="A10509" s="431"/>
    </row>
    <row r="10510" spans="1:1" s="432" customFormat="1" ht="12.2" hidden="1" customHeight="1">
      <c r="A10510" s="431"/>
    </row>
    <row r="10511" spans="1:1" s="432" customFormat="1" ht="12.2" hidden="1" customHeight="1">
      <c r="A10511" s="431"/>
    </row>
    <row r="10512" spans="1:1" s="432" customFormat="1" ht="12.2" hidden="1" customHeight="1">
      <c r="A10512" s="431"/>
    </row>
    <row r="10513" spans="1:1" s="432" customFormat="1" ht="12.2" hidden="1" customHeight="1">
      <c r="A10513" s="431"/>
    </row>
    <row r="10514" spans="1:1" s="432" customFormat="1" ht="12.2" hidden="1" customHeight="1">
      <c r="A10514" s="431"/>
    </row>
    <row r="10515" spans="1:1" s="432" customFormat="1" ht="12.2" hidden="1" customHeight="1">
      <c r="A10515" s="431"/>
    </row>
    <row r="10516" spans="1:1" s="432" customFormat="1" ht="12.2" hidden="1" customHeight="1">
      <c r="A10516" s="431"/>
    </row>
    <row r="10517" spans="1:1" s="432" customFormat="1" ht="12.2" hidden="1" customHeight="1">
      <c r="A10517" s="431"/>
    </row>
    <row r="10518" spans="1:1" s="432" customFormat="1" ht="12.2" hidden="1" customHeight="1">
      <c r="A10518" s="431"/>
    </row>
    <row r="10519" spans="1:1" s="432" customFormat="1" ht="12.2" hidden="1" customHeight="1">
      <c r="A10519" s="431"/>
    </row>
    <row r="10520" spans="1:1" s="432" customFormat="1" ht="12.2" hidden="1" customHeight="1">
      <c r="A10520" s="431"/>
    </row>
    <row r="10521" spans="1:1" s="432" customFormat="1" ht="12.2" hidden="1" customHeight="1">
      <c r="A10521" s="431"/>
    </row>
    <row r="10522" spans="1:1" s="432" customFormat="1" ht="12.2" hidden="1" customHeight="1">
      <c r="A10522" s="431"/>
    </row>
    <row r="10523" spans="1:1" s="432" customFormat="1" ht="12.2" hidden="1" customHeight="1">
      <c r="A10523" s="431"/>
    </row>
    <row r="10524" spans="1:1" s="432" customFormat="1" ht="12.2" hidden="1" customHeight="1">
      <c r="A10524" s="431"/>
    </row>
    <row r="10525" spans="1:1" s="432" customFormat="1" ht="12.2" hidden="1" customHeight="1">
      <c r="A10525" s="431"/>
    </row>
    <row r="10526" spans="1:1" s="432" customFormat="1" ht="12.2" hidden="1" customHeight="1">
      <c r="A10526" s="431"/>
    </row>
    <row r="10527" spans="1:1" s="432" customFormat="1" ht="12.2" hidden="1" customHeight="1">
      <c r="A10527" s="431"/>
    </row>
    <row r="10528" spans="1:1" s="432" customFormat="1" ht="12.2" hidden="1" customHeight="1">
      <c r="A10528" s="431"/>
    </row>
    <row r="10529" spans="1:1" s="432" customFormat="1" ht="12.2" hidden="1" customHeight="1">
      <c r="A10529" s="431"/>
    </row>
    <row r="10530" spans="1:1" s="432" customFormat="1" ht="12.2" hidden="1" customHeight="1">
      <c r="A10530" s="431"/>
    </row>
    <row r="10531" spans="1:1" s="432" customFormat="1" ht="12.2" hidden="1" customHeight="1">
      <c r="A10531" s="431"/>
    </row>
    <row r="10532" spans="1:1" s="432" customFormat="1" ht="12.2" hidden="1" customHeight="1">
      <c r="A10532" s="431"/>
    </row>
    <row r="10533" spans="1:1" s="432" customFormat="1" ht="12.2" hidden="1" customHeight="1">
      <c r="A10533" s="431"/>
    </row>
    <row r="10534" spans="1:1" s="432" customFormat="1" ht="12.2" hidden="1" customHeight="1">
      <c r="A10534" s="431"/>
    </row>
    <row r="10535" spans="1:1" s="432" customFormat="1" ht="12.2" hidden="1" customHeight="1">
      <c r="A10535" s="431"/>
    </row>
    <row r="10536" spans="1:1" s="432" customFormat="1" ht="12.2" hidden="1" customHeight="1">
      <c r="A10536" s="431"/>
    </row>
    <row r="10537" spans="1:1" s="432" customFormat="1" ht="12.2" hidden="1" customHeight="1">
      <c r="A10537" s="431"/>
    </row>
    <row r="10538" spans="1:1" s="432" customFormat="1" ht="12.2" hidden="1" customHeight="1">
      <c r="A10538" s="431"/>
    </row>
    <row r="10539" spans="1:1" s="432" customFormat="1" ht="12.2" hidden="1" customHeight="1">
      <c r="A10539" s="431"/>
    </row>
    <row r="10540" spans="1:1" s="432" customFormat="1" ht="12.2" hidden="1" customHeight="1">
      <c r="A10540" s="431"/>
    </row>
    <row r="10541" spans="1:1" s="432" customFormat="1" ht="12.2" hidden="1" customHeight="1">
      <c r="A10541" s="431"/>
    </row>
    <row r="10542" spans="1:1" s="432" customFormat="1" ht="12.2" hidden="1" customHeight="1">
      <c r="A10542" s="431"/>
    </row>
    <row r="10543" spans="1:1" s="432" customFormat="1" ht="12.2" hidden="1" customHeight="1">
      <c r="A10543" s="431"/>
    </row>
    <row r="10544" spans="1:1" s="432" customFormat="1" ht="12.2" hidden="1" customHeight="1">
      <c r="A10544" s="431"/>
    </row>
    <row r="10545" spans="1:1" s="432" customFormat="1" ht="12.2" hidden="1" customHeight="1">
      <c r="A10545" s="431"/>
    </row>
    <row r="10546" spans="1:1" s="432" customFormat="1" ht="12.2" hidden="1" customHeight="1">
      <c r="A10546" s="431"/>
    </row>
    <row r="10547" spans="1:1" s="432" customFormat="1" ht="12.2" hidden="1" customHeight="1">
      <c r="A10547" s="431"/>
    </row>
    <row r="10548" spans="1:1" s="432" customFormat="1" ht="12.2" hidden="1" customHeight="1">
      <c r="A10548" s="431"/>
    </row>
    <row r="10549" spans="1:1" s="432" customFormat="1" ht="12.2" hidden="1" customHeight="1">
      <c r="A10549" s="431"/>
    </row>
    <row r="10550" spans="1:1" s="432" customFormat="1" ht="12.2" hidden="1" customHeight="1">
      <c r="A10550" s="431"/>
    </row>
    <row r="10551" spans="1:1" s="432" customFormat="1" ht="12.2" hidden="1" customHeight="1">
      <c r="A10551" s="431"/>
    </row>
    <row r="10552" spans="1:1" s="432" customFormat="1" ht="12.2" hidden="1" customHeight="1">
      <c r="A10552" s="431"/>
    </row>
    <row r="10553" spans="1:1" s="432" customFormat="1" ht="12.2" hidden="1" customHeight="1">
      <c r="A10553" s="431"/>
    </row>
    <row r="10554" spans="1:1" s="432" customFormat="1" ht="12.2" hidden="1" customHeight="1">
      <c r="A10554" s="431"/>
    </row>
    <row r="10555" spans="1:1" s="432" customFormat="1" ht="12.2" hidden="1" customHeight="1">
      <c r="A10555" s="431"/>
    </row>
    <row r="10556" spans="1:1" s="432" customFormat="1" ht="12.2" hidden="1" customHeight="1">
      <c r="A10556" s="431"/>
    </row>
    <row r="10557" spans="1:1" s="432" customFormat="1" ht="12.2" hidden="1" customHeight="1">
      <c r="A10557" s="431"/>
    </row>
    <row r="10558" spans="1:1" s="432" customFormat="1" ht="12.2" hidden="1" customHeight="1">
      <c r="A10558" s="431"/>
    </row>
    <row r="10559" spans="1:1" s="432" customFormat="1" ht="12.2" hidden="1" customHeight="1">
      <c r="A10559" s="431"/>
    </row>
    <row r="10560" spans="1:1" s="432" customFormat="1" ht="12.2" hidden="1" customHeight="1">
      <c r="A10560" s="431"/>
    </row>
    <row r="10561" spans="1:1" s="432" customFormat="1" ht="12.2" hidden="1" customHeight="1">
      <c r="A10561" s="431"/>
    </row>
    <row r="10562" spans="1:1" s="432" customFormat="1" ht="12.2" hidden="1" customHeight="1">
      <c r="A10562" s="431"/>
    </row>
    <row r="10563" spans="1:1" s="432" customFormat="1" ht="12.2" hidden="1" customHeight="1">
      <c r="A10563" s="431"/>
    </row>
    <row r="10564" spans="1:1" s="432" customFormat="1" ht="12.2" hidden="1" customHeight="1">
      <c r="A10564" s="431"/>
    </row>
    <row r="10565" spans="1:1" s="432" customFormat="1" ht="12.2" hidden="1" customHeight="1">
      <c r="A10565" s="431"/>
    </row>
    <row r="10566" spans="1:1" s="432" customFormat="1" ht="12.2" hidden="1" customHeight="1">
      <c r="A10566" s="431"/>
    </row>
    <row r="10567" spans="1:1" s="432" customFormat="1" ht="12.2" hidden="1" customHeight="1">
      <c r="A10567" s="431"/>
    </row>
    <row r="10568" spans="1:1" s="432" customFormat="1" ht="12.2" hidden="1" customHeight="1">
      <c r="A10568" s="431"/>
    </row>
    <row r="10569" spans="1:1" s="432" customFormat="1" ht="12.2" hidden="1" customHeight="1">
      <c r="A10569" s="431"/>
    </row>
    <row r="10570" spans="1:1" s="432" customFormat="1" ht="12.2" hidden="1" customHeight="1">
      <c r="A10570" s="431"/>
    </row>
    <row r="10571" spans="1:1" s="432" customFormat="1" ht="12.2" hidden="1" customHeight="1">
      <c r="A10571" s="431"/>
    </row>
    <row r="10572" spans="1:1" s="432" customFormat="1" ht="12.2" hidden="1" customHeight="1">
      <c r="A10572" s="431"/>
    </row>
    <row r="10573" spans="1:1" s="432" customFormat="1" ht="12.2" hidden="1" customHeight="1">
      <c r="A10573" s="431"/>
    </row>
    <row r="10574" spans="1:1" s="432" customFormat="1" ht="12.2" hidden="1" customHeight="1">
      <c r="A10574" s="431"/>
    </row>
    <row r="10575" spans="1:1" s="432" customFormat="1" ht="12.2" hidden="1" customHeight="1">
      <c r="A10575" s="431"/>
    </row>
    <row r="10576" spans="1:1" s="432" customFormat="1" ht="12.2" hidden="1" customHeight="1">
      <c r="A10576" s="431"/>
    </row>
    <row r="10577" spans="1:1" s="432" customFormat="1" ht="12.2" hidden="1" customHeight="1">
      <c r="A10577" s="431"/>
    </row>
    <row r="10578" spans="1:1" s="432" customFormat="1" ht="12.2" hidden="1" customHeight="1">
      <c r="A10578" s="431"/>
    </row>
    <row r="10579" spans="1:1" s="432" customFormat="1" ht="12.2" hidden="1" customHeight="1">
      <c r="A10579" s="431"/>
    </row>
    <row r="10580" spans="1:1" s="432" customFormat="1" ht="12.2" hidden="1" customHeight="1">
      <c r="A10580" s="431"/>
    </row>
    <row r="10581" spans="1:1" s="432" customFormat="1" ht="12.2" hidden="1" customHeight="1">
      <c r="A10581" s="431"/>
    </row>
    <row r="10582" spans="1:1" s="432" customFormat="1" ht="12.2" hidden="1" customHeight="1">
      <c r="A10582" s="431"/>
    </row>
    <row r="10583" spans="1:1" s="432" customFormat="1" ht="12.2" hidden="1" customHeight="1">
      <c r="A10583" s="431"/>
    </row>
    <row r="10584" spans="1:1" s="432" customFormat="1" ht="12.2" hidden="1" customHeight="1">
      <c r="A10584" s="431"/>
    </row>
    <row r="10585" spans="1:1" s="432" customFormat="1" ht="12.2" hidden="1" customHeight="1">
      <c r="A10585" s="431"/>
    </row>
    <row r="10586" spans="1:1" s="432" customFormat="1" ht="12.2" hidden="1" customHeight="1">
      <c r="A10586" s="431"/>
    </row>
    <row r="10587" spans="1:1" s="432" customFormat="1" ht="12.2" hidden="1" customHeight="1">
      <c r="A10587" s="431"/>
    </row>
    <row r="10588" spans="1:1" s="432" customFormat="1" ht="12.2" hidden="1" customHeight="1">
      <c r="A10588" s="431"/>
    </row>
    <row r="10589" spans="1:1" s="432" customFormat="1" ht="12.2" hidden="1" customHeight="1">
      <c r="A10589" s="431"/>
    </row>
    <row r="10590" spans="1:1" s="432" customFormat="1" ht="12.2" hidden="1" customHeight="1">
      <c r="A10590" s="431"/>
    </row>
    <row r="10591" spans="1:1" s="432" customFormat="1" ht="12.2" hidden="1" customHeight="1">
      <c r="A10591" s="431"/>
    </row>
    <row r="10592" spans="1:1" s="432" customFormat="1" ht="12.2" hidden="1" customHeight="1">
      <c r="A10592" s="431"/>
    </row>
    <row r="10593" spans="1:1" s="432" customFormat="1" ht="12.2" hidden="1" customHeight="1">
      <c r="A10593" s="431"/>
    </row>
    <row r="10594" spans="1:1" s="432" customFormat="1" ht="12.2" hidden="1" customHeight="1">
      <c r="A10594" s="431"/>
    </row>
    <row r="10595" spans="1:1" s="432" customFormat="1" ht="12.2" hidden="1" customHeight="1">
      <c r="A10595" s="431"/>
    </row>
    <row r="10596" spans="1:1" s="432" customFormat="1" ht="12.2" hidden="1" customHeight="1">
      <c r="A10596" s="431"/>
    </row>
    <row r="10597" spans="1:1" s="432" customFormat="1" ht="12.2" hidden="1" customHeight="1">
      <c r="A10597" s="431"/>
    </row>
    <row r="10598" spans="1:1" s="432" customFormat="1" ht="12.2" hidden="1" customHeight="1">
      <c r="A10598" s="431"/>
    </row>
    <row r="10599" spans="1:1" s="432" customFormat="1" ht="12.2" hidden="1" customHeight="1">
      <c r="A10599" s="431"/>
    </row>
    <row r="10600" spans="1:1" s="432" customFormat="1" ht="12.2" hidden="1" customHeight="1">
      <c r="A10600" s="431"/>
    </row>
    <row r="10601" spans="1:1" s="432" customFormat="1" ht="12.2" hidden="1" customHeight="1">
      <c r="A10601" s="431"/>
    </row>
    <row r="10602" spans="1:1" s="432" customFormat="1" ht="12.2" hidden="1" customHeight="1">
      <c r="A10602" s="431"/>
    </row>
    <row r="10603" spans="1:1" s="432" customFormat="1" ht="12.2" hidden="1" customHeight="1">
      <c r="A10603" s="431"/>
    </row>
    <row r="10604" spans="1:1" s="432" customFormat="1" ht="12.2" hidden="1" customHeight="1">
      <c r="A10604" s="431"/>
    </row>
    <row r="10605" spans="1:1" s="432" customFormat="1" ht="12.2" hidden="1" customHeight="1">
      <c r="A10605" s="431"/>
    </row>
    <row r="10606" spans="1:1" s="432" customFormat="1" ht="12.2" hidden="1" customHeight="1">
      <c r="A10606" s="431"/>
    </row>
    <row r="10607" spans="1:1" s="432" customFormat="1" ht="12.2" hidden="1" customHeight="1">
      <c r="A10607" s="431"/>
    </row>
    <row r="10608" spans="1:1" s="432" customFormat="1" ht="12.2" hidden="1" customHeight="1">
      <c r="A10608" s="431"/>
    </row>
    <row r="10609" spans="1:1" s="432" customFormat="1" ht="12.2" hidden="1" customHeight="1">
      <c r="A10609" s="431"/>
    </row>
    <row r="10610" spans="1:1" s="432" customFormat="1" ht="12.2" hidden="1" customHeight="1">
      <c r="A10610" s="431"/>
    </row>
    <row r="10611" spans="1:1" s="432" customFormat="1" ht="12.2" hidden="1" customHeight="1">
      <c r="A10611" s="431"/>
    </row>
    <row r="10612" spans="1:1" s="432" customFormat="1" ht="12.2" hidden="1" customHeight="1">
      <c r="A10612" s="431"/>
    </row>
    <row r="10613" spans="1:1" s="432" customFormat="1" ht="12.2" hidden="1" customHeight="1">
      <c r="A10613" s="431"/>
    </row>
    <row r="10614" spans="1:1" s="432" customFormat="1" ht="12.2" hidden="1" customHeight="1">
      <c r="A10614" s="431"/>
    </row>
    <row r="10615" spans="1:1" s="432" customFormat="1" ht="12.2" hidden="1" customHeight="1">
      <c r="A10615" s="431"/>
    </row>
    <row r="10616" spans="1:1" s="432" customFormat="1" ht="12.2" hidden="1" customHeight="1">
      <c r="A10616" s="431"/>
    </row>
    <row r="10617" spans="1:1" s="432" customFormat="1" ht="12.2" hidden="1" customHeight="1">
      <c r="A10617" s="431"/>
    </row>
    <row r="10618" spans="1:1" s="432" customFormat="1" ht="12.2" hidden="1" customHeight="1">
      <c r="A10618" s="431"/>
    </row>
    <row r="10619" spans="1:1" s="432" customFormat="1" ht="12.2" hidden="1" customHeight="1">
      <c r="A10619" s="431"/>
    </row>
    <row r="10620" spans="1:1" s="432" customFormat="1" ht="12.2" hidden="1" customHeight="1">
      <c r="A10620" s="431"/>
    </row>
    <row r="10621" spans="1:1" s="432" customFormat="1" ht="12.2" hidden="1" customHeight="1">
      <c r="A10621" s="431"/>
    </row>
    <row r="10622" spans="1:1" s="432" customFormat="1" ht="12.2" hidden="1" customHeight="1">
      <c r="A10622" s="431"/>
    </row>
    <row r="10623" spans="1:1" s="432" customFormat="1" ht="12.2" hidden="1" customHeight="1">
      <c r="A10623" s="431"/>
    </row>
    <row r="10624" spans="1:1" s="432" customFormat="1" ht="12.2" hidden="1" customHeight="1">
      <c r="A10624" s="431"/>
    </row>
    <row r="10625" spans="1:1" s="432" customFormat="1" ht="12.2" hidden="1" customHeight="1">
      <c r="A10625" s="431"/>
    </row>
    <row r="10626" spans="1:1" s="432" customFormat="1" ht="12.2" hidden="1" customHeight="1">
      <c r="A10626" s="431"/>
    </row>
    <row r="10627" spans="1:1" s="432" customFormat="1" ht="12.2" hidden="1" customHeight="1">
      <c r="A10627" s="431"/>
    </row>
    <row r="10628" spans="1:1" s="432" customFormat="1" ht="12.2" hidden="1" customHeight="1">
      <c r="A10628" s="431"/>
    </row>
    <row r="10629" spans="1:1" s="432" customFormat="1" ht="12.2" hidden="1" customHeight="1">
      <c r="A10629" s="431"/>
    </row>
    <row r="10630" spans="1:1" s="432" customFormat="1" ht="12.2" hidden="1" customHeight="1">
      <c r="A10630" s="431"/>
    </row>
    <row r="10631" spans="1:1" s="432" customFormat="1" ht="12.2" hidden="1" customHeight="1">
      <c r="A10631" s="431"/>
    </row>
    <row r="10632" spans="1:1" s="432" customFormat="1" ht="12.2" hidden="1" customHeight="1">
      <c r="A10632" s="431"/>
    </row>
    <row r="10633" spans="1:1" s="432" customFormat="1" ht="12.2" hidden="1" customHeight="1">
      <c r="A10633" s="431"/>
    </row>
    <row r="10634" spans="1:1" s="432" customFormat="1" ht="12.2" hidden="1" customHeight="1">
      <c r="A10634" s="431"/>
    </row>
    <row r="10635" spans="1:1" s="432" customFormat="1" ht="12.2" hidden="1" customHeight="1">
      <c r="A10635" s="431"/>
    </row>
    <row r="10636" spans="1:1" s="432" customFormat="1" ht="12.2" hidden="1" customHeight="1">
      <c r="A10636" s="431"/>
    </row>
    <row r="10637" spans="1:1" s="432" customFormat="1" ht="12.2" hidden="1" customHeight="1">
      <c r="A10637" s="431"/>
    </row>
    <row r="10638" spans="1:1" s="432" customFormat="1" ht="12.2" hidden="1" customHeight="1">
      <c r="A10638" s="431"/>
    </row>
    <row r="10639" spans="1:1" s="432" customFormat="1" ht="12.2" hidden="1" customHeight="1">
      <c r="A10639" s="431"/>
    </row>
    <row r="10640" spans="1:1" s="432" customFormat="1" ht="12.2" hidden="1" customHeight="1">
      <c r="A10640" s="431"/>
    </row>
    <row r="10641" spans="1:1" s="432" customFormat="1" ht="12.2" hidden="1" customHeight="1">
      <c r="A10641" s="431"/>
    </row>
    <row r="10642" spans="1:1" s="432" customFormat="1" ht="12.2" hidden="1" customHeight="1">
      <c r="A10642" s="431"/>
    </row>
    <row r="10643" spans="1:1" s="432" customFormat="1" ht="12.2" hidden="1" customHeight="1">
      <c r="A10643" s="431"/>
    </row>
    <row r="10644" spans="1:1" s="432" customFormat="1" ht="12.2" hidden="1" customHeight="1">
      <c r="A10644" s="431"/>
    </row>
    <row r="10645" spans="1:1" s="432" customFormat="1" ht="12.2" hidden="1" customHeight="1">
      <c r="A10645" s="431"/>
    </row>
    <row r="10646" spans="1:1" s="432" customFormat="1" ht="12.2" hidden="1" customHeight="1">
      <c r="A10646" s="431"/>
    </row>
    <row r="10647" spans="1:1" s="432" customFormat="1" ht="12.2" hidden="1" customHeight="1">
      <c r="A10647" s="431"/>
    </row>
    <row r="10648" spans="1:1" s="432" customFormat="1" ht="12.2" hidden="1" customHeight="1">
      <c r="A10648" s="431"/>
    </row>
    <row r="10649" spans="1:1" s="432" customFormat="1" ht="12.2" hidden="1" customHeight="1">
      <c r="A10649" s="431"/>
    </row>
    <row r="10650" spans="1:1" s="432" customFormat="1" ht="12.2" hidden="1" customHeight="1">
      <c r="A10650" s="431"/>
    </row>
    <row r="10651" spans="1:1" s="432" customFormat="1" ht="12.2" hidden="1" customHeight="1">
      <c r="A10651" s="431"/>
    </row>
    <row r="10652" spans="1:1" s="432" customFormat="1" ht="12.2" hidden="1" customHeight="1">
      <c r="A10652" s="431"/>
    </row>
    <row r="10653" spans="1:1" s="432" customFormat="1" ht="12.2" hidden="1" customHeight="1">
      <c r="A10653" s="431"/>
    </row>
    <row r="10654" spans="1:1" s="432" customFormat="1" ht="12.2" hidden="1" customHeight="1">
      <c r="A10654" s="431"/>
    </row>
    <row r="10655" spans="1:1" s="432" customFormat="1" ht="12.2" hidden="1" customHeight="1">
      <c r="A10655" s="431"/>
    </row>
    <row r="10656" spans="1:1" s="432" customFormat="1" ht="12.2" hidden="1" customHeight="1">
      <c r="A10656" s="431"/>
    </row>
    <row r="10657" spans="1:1" s="432" customFormat="1" ht="12.2" hidden="1" customHeight="1">
      <c r="A10657" s="431"/>
    </row>
    <row r="10658" spans="1:1" s="432" customFormat="1" ht="12.2" hidden="1" customHeight="1">
      <c r="A10658" s="431"/>
    </row>
    <row r="10659" spans="1:1" s="432" customFormat="1" ht="12.2" hidden="1" customHeight="1">
      <c r="A10659" s="431"/>
    </row>
    <row r="10660" spans="1:1" s="432" customFormat="1" ht="12.2" hidden="1" customHeight="1">
      <c r="A10660" s="431"/>
    </row>
    <row r="10661" spans="1:1" s="432" customFormat="1" ht="12.2" hidden="1" customHeight="1">
      <c r="A10661" s="431"/>
    </row>
    <row r="10662" spans="1:1" s="432" customFormat="1" ht="12.2" hidden="1" customHeight="1">
      <c r="A10662" s="431"/>
    </row>
    <row r="10663" spans="1:1" s="432" customFormat="1" ht="12.2" hidden="1" customHeight="1">
      <c r="A10663" s="431"/>
    </row>
    <row r="10664" spans="1:1" s="432" customFormat="1" ht="12.2" hidden="1" customHeight="1">
      <c r="A10664" s="431"/>
    </row>
    <row r="10665" spans="1:1" s="432" customFormat="1" ht="12.2" hidden="1" customHeight="1">
      <c r="A10665" s="431"/>
    </row>
    <row r="10666" spans="1:1" s="432" customFormat="1" ht="12.2" hidden="1" customHeight="1">
      <c r="A10666" s="431"/>
    </row>
    <row r="10667" spans="1:1" s="432" customFormat="1" ht="12.2" hidden="1" customHeight="1">
      <c r="A10667" s="431"/>
    </row>
    <row r="10668" spans="1:1" s="432" customFormat="1" ht="12.2" hidden="1" customHeight="1">
      <c r="A10668" s="431"/>
    </row>
    <row r="10669" spans="1:1" s="432" customFormat="1" ht="12.2" hidden="1" customHeight="1">
      <c r="A10669" s="431"/>
    </row>
    <row r="10670" spans="1:1" s="432" customFormat="1" ht="12.2" hidden="1" customHeight="1">
      <c r="A10670" s="431"/>
    </row>
    <row r="10671" spans="1:1" s="432" customFormat="1" ht="12.2" hidden="1" customHeight="1">
      <c r="A10671" s="431"/>
    </row>
    <row r="10672" spans="1:1" s="432" customFormat="1" ht="12.2" hidden="1" customHeight="1">
      <c r="A10672" s="431"/>
    </row>
    <row r="10673" spans="1:1" s="432" customFormat="1" ht="12.2" hidden="1" customHeight="1">
      <c r="A10673" s="431"/>
    </row>
    <row r="10674" spans="1:1" s="432" customFormat="1" ht="12.2" hidden="1" customHeight="1">
      <c r="A10674" s="431"/>
    </row>
    <row r="10675" spans="1:1" s="432" customFormat="1" ht="12.2" hidden="1" customHeight="1">
      <c r="A10675" s="431"/>
    </row>
    <row r="10676" spans="1:1" s="432" customFormat="1" ht="12.2" hidden="1" customHeight="1">
      <c r="A10676" s="431"/>
    </row>
    <row r="10677" spans="1:1" s="432" customFormat="1" ht="12.2" hidden="1" customHeight="1">
      <c r="A10677" s="431"/>
    </row>
    <row r="10678" spans="1:1" s="432" customFormat="1" ht="12.2" hidden="1" customHeight="1">
      <c r="A10678" s="431"/>
    </row>
    <row r="10679" spans="1:1" s="432" customFormat="1" ht="12.2" hidden="1" customHeight="1">
      <c r="A10679" s="431"/>
    </row>
    <row r="10680" spans="1:1" s="432" customFormat="1" ht="12.2" hidden="1" customHeight="1">
      <c r="A10680" s="431"/>
    </row>
    <row r="10681" spans="1:1" s="432" customFormat="1" ht="12.2" hidden="1" customHeight="1">
      <c r="A10681" s="431"/>
    </row>
    <row r="10682" spans="1:1" s="432" customFormat="1" ht="12.2" hidden="1" customHeight="1">
      <c r="A10682" s="431"/>
    </row>
    <row r="10683" spans="1:1" s="432" customFormat="1" ht="12.2" hidden="1" customHeight="1">
      <c r="A10683" s="431"/>
    </row>
    <row r="10684" spans="1:1" s="432" customFormat="1" ht="12.2" hidden="1" customHeight="1">
      <c r="A10684" s="431"/>
    </row>
    <row r="10685" spans="1:1" s="432" customFormat="1" ht="12.2" hidden="1" customHeight="1">
      <c r="A10685" s="431"/>
    </row>
    <row r="10686" spans="1:1" s="432" customFormat="1" ht="12.2" hidden="1" customHeight="1">
      <c r="A10686" s="431"/>
    </row>
    <row r="10687" spans="1:1" s="432" customFormat="1" ht="12.2" hidden="1" customHeight="1">
      <c r="A10687" s="431"/>
    </row>
    <row r="10688" spans="1:1" s="432" customFormat="1" ht="12.2" hidden="1" customHeight="1">
      <c r="A10688" s="431"/>
    </row>
    <row r="10689" spans="1:1" s="432" customFormat="1" ht="12.2" hidden="1" customHeight="1">
      <c r="A10689" s="431"/>
    </row>
    <row r="10690" spans="1:1" s="432" customFormat="1" ht="12.2" hidden="1" customHeight="1">
      <c r="A10690" s="431"/>
    </row>
    <row r="10691" spans="1:1" s="432" customFormat="1" ht="12.2" hidden="1" customHeight="1">
      <c r="A10691" s="431"/>
    </row>
    <row r="10692" spans="1:1" s="432" customFormat="1" ht="12.2" hidden="1" customHeight="1">
      <c r="A10692" s="431"/>
    </row>
    <row r="10693" spans="1:1" s="432" customFormat="1" ht="12.2" hidden="1" customHeight="1">
      <c r="A10693" s="431"/>
    </row>
    <row r="10694" spans="1:1" s="432" customFormat="1" ht="12.2" hidden="1" customHeight="1">
      <c r="A10694" s="431"/>
    </row>
    <row r="10695" spans="1:1" s="432" customFormat="1" ht="12.2" hidden="1" customHeight="1">
      <c r="A10695" s="431"/>
    </row>
    <row r="10696" spans="1:1" s="432" customFormat="1" ht="12.2" hidden="1" customHeight="1">
      <c r="A10696" s="431"/>
    </row>
    <row r="10697" spans="1:1" s="432" customFormat="1" ht="12.2" hidden="1" customHeight="1">
      <c r="A10697" s="431"/>
    </row>
    <row r="10698" spans="1:1" s="432" customFormat="1" ht="12.2" hidden="1" customHeight="1">
      <c r="A10698" s="431"/>
    </row>
    <row r="10699" spans="1:1" s="432" customFormat="1" ht="12.2" hidden="1" customHeight="1">
      <c r="A10699" s="431"/>
    </row>
    <row r="10700" spans="1:1" s="432" customFormat="1" ht="12.2" hidden="1" customHeight="1">
      <c r="A10700" s="431"/>
    </row>
    <row r="10701" spans="1:1" s="432" customFormat="1" ht="12.2" hidden="1" customHeight="1">
      <c r="A10701" s="431"/>
    </row>
    <row r="10702" spans="1:1" s="432" customFormat="1" ht="12.2" hidden="1" customHeight="1">
      <c r="A10702" s="431"/>
    </row>
    <row r="10703" spans="1:1" s="432" customFormat="1" ht="12.2" hidden="1" customHeight="1">
      <c r="A10703" s="431"/>
    </row>
    <row r="10704" spans="1:1" s="432" customFormat="1" ht="12.2" hidden="1" customHeight="1">
      <c r="A10704" s="431"/>
    </row>
    <row r="10705" spans="1:1" s="432" customFormat="1" ht="12.2" hidden="1" customHeight="1">
      <c r="A10705" s="431"/>
    </row>
    <row r="10706" spans="1:1" s="432" customFormat="1" ht="12.2" hidden="1" customHeight="1">
      <c r="A10706" s="431"/>
    </row>
    <row r="10707" spans="1:1" s="432" customFormat="1" ht="12.2" hidden="1" customHeight="1">
      <c r="A10707" s="431"/>
    </row>
    <row r="10708" spans="1:1" s="432" customFormat="1" ht="12.2" hidden="1" customHeight="1">
      <c r="A10708" s="431"/>
    </row>
    <row r="10709" spans="1:1" s="432" customFormat="1" ht="12.2" hidden="1" customHeight="1">
      <c r="A10709" s="431"/>
    </row>
    <row r="10710" spans="1:1" s="432" customFormat="1" ht="12.2" hidden="1" customHeight="1">
      <c r="A10710" s="431"/>
    </row>
    <row r="10711" spans="1:1" s="432" customFormat="1" ht="12.2" hidden="1" customHeight="1">
      <c r="A10711" s="431"/>
    </row>
    <row r="10712" spans="1:1" s="432" customFormat="1" ht="12.2" hidden="1" customHeight="1">
      <c r="A10712" s="431"/>
    </row>
    <row r="10713" spans="1:1" s="432" customFormat="1" ht="12.2" hidden="1" customHeight="1">
      <c r="A10713" s="431"/>
    </row>
    <row r="10714" spans="1:1" s="432" customFormat="1" ht="12.2" hidden="1" customHeight="1">
      <c r="A10714" s="431"/>
    </row>
    <row r="10715" spans="1:1" s="432" customFormat="1" ht="12.2" hidden="1" customHeight="1">
      <c r="A10715" s="431"/>
    </row>
    <row r="10716" spans="1:1" s="432" customFormat="1" ht="12.2" hidden="1" customHeight="1">
      <c r="A10716" s="431"/>
    </row>
    <row r="10717" spans="1:1" s="432" customFormat="1" ht="12.2" hidden="1" customHeight="1">
      <c r="A10717" s="431"/>
    </row>
    <row r="10718" spans="1:1" s="432" customFormat="1" ht="12.2" hidden="1" customHeight="1">
      <c r="A10718" s="431"/>
    </row>
    <row r="10719" spans="1:1" s="432" customFormat="1" ht="12.2" hidden="1" customHeight="1">
      <c r="A10719" s="431"/>
    </row>
    <row r="10720" spans="1:1" s="432" customFormat="1" ht="12.2" hidden="1" customHeight="1">
      <c r="A10720" s="431"/>
    </row>
    <row r="10721" spans="1:1" s="432" customFormat="1" ht="12.2" hidden="1" customHeight="1">
      <c r="A10721" s="431"/>
    </row>
    <row r="10722" spans="1:1" s="432" customFormat="1" ht="12.2" hidden="1" customHeight="1">
      <c r="A10722" s="431"/>
    </row>
    <row r="10723" spans="1:1" s="432" customFormat="1" ht="12.2" hidden="1" customHeight="1">
      <c r="A10723" s="431"/>
    </row>
    <row r="10724" spans="1:1" s="432" customFormat="1" ht="12.2" hidden="1" customHeight="1">
      <c r="A10724" s="431"/>
    </row>
    <row r="10725" spans="1:1" s="432" customFormat="1" ht="12.2" hidden="1" customHeight="1">
      <c r="A10725" s="431"/>
    </row>
    <row r="10726" spans="1:1" s="432" customFormat="1" ht="12.2" hidden="1" customHeight="1">
      <c r="A10726" s="431"/>
    </row>
    <row r="10727" spans="1:1" s="432" customFormat="1" ht="12.2" hidden="1" customHeight="1">
      <c r="A10727" s="431"/>
    </row>
    <row r="10728" spans="1:1" s="432" customFormat="1" ht="12.2" hidden="1" customHeight="1">
      <c r="A10728" s="431"/>
    </row>
    <row r="10729" spans="1:1" s="432" customFormat="1" ht="12.2" hidden="1" customHeight="1">
      <c r="A10729" s="431"/>
    </row>
    <row r="10730" spans="1:1" s="432" customFormat="1" ht="12.2" hidden="1" customHeight="1">
      <c r="A10730" s="431"/>
    </row>
    <row r="10731" spans="1:1" s="432" customFormat="1" ht="12.2" hidden="1" customHeight="1">
      <c r="A10731" s="431"/>
    </row>
    <row r="10732" spans="1:1" s="432" customFormat="1" ht="12.2" hidden="1" customHeight="1">
      <c r="A10732" s="431"/>
    </row>
    <row r="10733" spans="1:1" s="432" customFormat="1" ht="12.2" hidden="1" customHeight="1">
      <c r="A10733" s="431"/>
    </row>
    <row r="10734" spans="1:1" s="432" customFormat="1" ht="12.2" hidden="1" customHeight="1">
      <c r="A10734" s="431"/>
    </row>
    <row r="10735" spans="1:1" s="432" customFormat="1" ht="12.2" hidden="1" customHeight="1">
      <c r="A10735" s="431"/>
    </row>
    <row r="10736" spans="1:1" s="432" customFormat="1" ht="12.2" hidden="1" customHeight="1">
      <c r="A10736" s="431"/>
    </row>
    <row r="10737" spans="1:1" s="432" customFormat="1" ht="12.2" hidden="1" customHeight="1">
      <c r="A10737" s="431"/>
    </row>
    <row r="10738" spans="1:1" s="432" customFormat="1" ht="12.2" hidden="1" customHeight="1">
      <c r="A10738" s="431"/>
    </row>
    <row r="10739" spans="1:1" s="432" customFormat="1" ht="12.2" hidden="1" customHeight="1">
      <c r="A10739" s="431"/>
    </row>
    <row r="10740" spans="1:1" s="432" customFormat="1" ht="12.2" hidden="1" customHeight="1">
      <c r="A10740" s="431"/>
    </row>
    <row r="10741" spans="1:1" s="432" customFormat="1" ht="12.2" hidden="1" customHeight="1">
      <c r="A10741" s="431"/>
    </row>
    <row r="10742" spans="1:1" s="432" customFormat="1" ht="12.2" hidden="1" customHeight="1">
      <c r="A10742" s="431"/>
    </row>
    <row r="10743" spans="1:1" s="432" customFormat="1" ht="12.2" hidden="1" customHeight="1">
      <c r="A10743" s="431"/>
    </row>
    <row r="10744" spans="1:1" s="432" customFormat="1" ht="12.2" hidden="1" customHeight="1">
      <c r="A10744" s="431"/>
    </row>
    <row r="10745" spans="1:1" s="432" customFormat="1" ht="12.2" hidden="1" customHeight="1">
      <c r="A10745" s="431"/>
    </row>
    <row r="10746" spans="1:1" s="432" customFormat="1" ht="12.2" hidden="1" customHeight="1">
      <c r="A10746" s="431"/>
    </row>
    <row r="10747" spans="1:1" s="432" customFormat="1" ht="12.2" hidden="1" customHeight="1">
      <c r="A10747" s="431"/>
    </row>
    <row r="10748" spans="1:1" s="432" customFormat="1" ht="12.2" hidden="1" customHeight="1">
      <c r="A10748" s="431"/>
    </row>
    <row r="10749" spans="1:1" s="432" customFormat="1" ht="12.2" hidden="1" customHeight="1">
      <c r="A10749" s="431"/>
    </row>
    <row r="10750" spans="1:1" s="432" customFormat="1" ht="12.2" hidden="1" customHeight="1">
      <c r="A10750" s="431"/>
    </row>
    <row r="10751" spans="1:1" s="432" customFormat="1" ht="12.2" hidden="1" customHeight="1">
      <c r="A10751" s="431"/>
    </row>
    <row r="10752" spans="1:1" s="432" customFormat="1" ht="12.2" hidden="1" customHeight="1">
      <c r="A10752" s="431"/>
    </row>
    <row r="10753" spans="1:1" s="432" customFormat="1" ht="12.2" hidden="1" customHeight="1">
      <c r="A10753" s="431"/>
    </row>
    <row r="10754" spans="1:1" s="432" customFormat="1" ht="12.2" hidden="1" customHeight="1">
      <c r="A10754" s="431"/>
    </row>
    <row r="10755" spans="1:1" s="432" customFormat="1" ht="12.2" hidden="1" customHeight="1">
      <c r="A10755" s="431"/>
    </row>
    <row r="10756" spans="1:1" s="432" customFormat="1" ht="12.2" hidden="1" customHeight="1">
      <c r="A10756" s="431"/>
    </row>
    <row r="10757" spans="1:1" s="432" customFormat="1" ht="12.2" hidden="1" customHeight="1">
      <c r="A10757" s="431"/>
    </row>
    <row r="10758" spans="1:1" s="432" customFormat="1" ht="12.2" hidden="1" customHeight="1">
      <c r="A10758" s="431"/>
    </row>
    <row r="10759" spans="1:1" s="432" customFormat="1" ht="12.2" hidden="1" customHeight="1">
      <c r="A10759" s="431"/>
    </row>
    <row r="10760" spans="1:1" s="432" customFormat="1" ht="12.2" hidden="1" customHeight="1">
      <c r="A10760" s="431"/>
    </row>
    <row r="10761" spans="1:1" s="432" customFormat="1" ht="12.2" hidden="1" customHeight="1">
      <c r="A10761" s="431"/>
    </row>
    <row r="10762" spans="1:1" s="432" customFormat="1" ht="12.2" hidden="1" customHeight="1">
      <c r="A10762" s="431"/>
    </row>
    <row r="10763" spans="1:1" s="432" customFormat="1" ht="12.2" hidden="1" customHeight="1">
      <c r="A10763" s="431"/>
    </row>
    <row r="10764" spans="1:1" s="432" customFormat="1" ht="12.2" hidden="1" customHeight="1">
      <c r="A10764" s="431"/>
    </row>
    <row r="10765" spans="1:1" s="432" customFormat="1" ht="12.2" hidden="1" customHeight="1">
      <c r="A10765" s="431"/>
    </row>
    <row r="10766" spans="1:1" s="432" customFormat="1" ht="12.2" hidden="1" customHeight="1">
      <c r="A10766" s="431"/>
    </row>
    <row r="10767" spans="1:1" s="432" customFormat="1" ht="12.2" hidden="1" customHeight="1">
      <c r="A10767" s="431"/>
    </row>
    <row r="10768" spans="1:1" s="432" customFormat="1" ht="12.2" hidden="1" customHeight="1">
      <c r="A10768" s="431"/>
    </row>
    <row r="10769" spans="1:1" s="432" customFormat="1" ht="12.2" hidden="1" customHeight="1">
      <c r="A10769" s="431"/>
    </row>
    <row r="10770" spans="1:1" s="432" customFormat="1" ht="12.2" hidden="1" customHeight="1">
      <c r="A10770" s="431"/>
    </row>
    <row r="10771" spans="1:1" s="432" customFormat="1" ht="12.2" hidden="1" customHeight="1">
      <c r="A10771" s="431"/>
    </row>
    <row r="10772" spans="1:1" s="432" customFormat="1" ht="12.2" hidden="1" customHeight="1">
      <c r="A10772" s="431"/>
    </row>
    <row r="10773" spans="1:1" s="432" customFormat="1" ht="12.2" hidden="1" customHeight="1">
      <c r="A10773" s="431"/>
    </row>
    <row r="10774" spans="1:1" s="432" customFormat="1" ht="12.2" hidden="1" customHeight="1">
      <c r="A10774" s="431"/>
    </row>
    <row r="10775" spans="1:1" s="432" customFormat="1" ht="12.2" hidden="1" customHeight="1">
      <c r="A10775" s="431"/>
    </row>
    <row r="10776" spans="1:1" s="432" customFormat="1" ht="12.2" hidden="1" customHeight="1">
      <c r="A10776" s="431"/>
    </row>
    <row r="10777" spans="1:1" s="432" customFormat="1" ht="12.2" hidden="1" customHeight="1">
      <c r="A10777" s="431"/>
    </row>
    <row r="10778" spans="1:1" s="432" customFormat="1" ht="12.2" hidden="1" customHeight="1">
      <c r="A10778" s="431"/>
    </row>
    <row r="10779" spans="1:1" s="432" customFormat="1" ht="12.2" hidden="1" customHeight="1">
      <c r="A10779" s="431"/>
    </row>
    <row r="10780" spans="1:1" s="432" customFormat="1" ht="12.2" hidden="1" customHeight="1">
      <c r="A10780" s="431"/>
    </row>
    <row r="10781" spans="1:1" s="432" customFormat="1" ht="12.2" hidden="1" customHeight="1">
      <c r="A10781" s="431"/>
    </row>
    <row r="10782" spans="1:1" s="432" customFormat="1" ht="12.2" hidden="1" customHeight="1">
      <c r="A10782" s="431"/>
    </row>
    <row r="10783" spans="1:1" s="432" customFormat="1" ht="12.2" hidden="1" customHeight="1">
      <c r="A10783" s="431"/>
    </row>
    <row r="10784" spans="1:1" s="432" customFormat="1" ht="12.2" hidden="1" customHeight="1">
      <c r="A10784" s="431"/>
    </row>
    <row r="10785" spans="1:1" s="432" customFormat="1" ht="12.2" hidden="1" customHeight="1">
      <c r="A10785" s="431"/>
    </row>
    <row r="10786" spans="1:1" s="432" customFormat="1" ht="12.2" hidden="1" customHeight="1">
      <c r="A10786" s="431"/>
    </row>
    <row r="10787" spans="1:1" s="432" customFormat="1" ht="12.2" hidden="1" customHeight="1">
      <c r="A10787" s="431"/>
    </row>
    <row r="10788" spans="1:1" s="432" customFormat="1" ht="12.2" hidden="1" customHeight="1">
      <c r="A10788" s="431"/>
    </row>
    <row r="10789" spans="1:1" s="432" customFormat="1" ht="12.2" hidden="1" customHeight="1">
      <c r="A10789" s="431"/>
    </row>
    <row r="10790" spans="1:1" s="432" customFormat="1" ht="12.2" hidden="1" customHeight="1">
      <c r="A10790" s="431"/>
    </row>
    <row r="10791" spans="1:1" s="432" customFormat="1" ht="12.2" hidden="1" customHeight="1">
      <c r="A10791" s="431"/>
    </row>
    <row r="10792" spans="1:1" s="432" customFormat="1" ht="12.2" hidden="1" customHeight="1">
      <c r="A10792" s="431"/>
    </row>
    <row r="10793" spans="1:1" s="432" customFormat="1" ht="12.2" hidden="1" customHeight="1">
      <c r="A10793" s="431"/>
    </row>
    <row r="10794" spans="1:1" s="432" customFormat="1" ht="12.2" hidden="1" customHeight="1">
      <c r="A10794" s="431"/>
    </row>
    <row r="10795" spans="1:1" s="432" customFormat="1" ht="12.2" hidden="1" customHeight="1">
      <c r="A10795" s="431"/>
    </row>
    <row r="10796" spans="1:1" s="432" customFormat="1" ht="12.2" hidden="1" customHeight="1">
      <c r="A10796" s="431"/>
    </row>
    <row r="10797" spans="1:1" s="432" customFormat="1" ht="12.2" hidden="1" customHeight="1">
      <c r="A10797" s="431"/>
    </row>
    <row r="10798" spans="1:1" s="432" customFormat="1" ht="12.2" hidden="1" customHeight="1">
      <c r="A10798" s="431"/>
    </row>
    <row r="10799" spans="1:1" s="432" customFormat="1" ht="12.2" hidden="1" customHeight="1">
      <c r="A10799" s="431"/>
    </row>
    <row r="10800" spans="1:1" s="432" customFormat="1" ht="12.2" hidden="1" customHeight="1">
      <c r="A10800" s="431"/>
    </row>
    <row r="10801" spans="1:1" s="432" customFormat="1" ht="12.2" hidden="1" customHeight="1">
      <c r="A10801" s="431"/>
    </row>
    <row r="10802" spans="1:1" s="432" customFormat="1" ht="12.2" hidden="1" customHeight="1">
      <c r="A10802" s="431"/>
    </row>
    <row r="10803" spans="1:1" s="432" customFormat="1" ht="12.2" hidden="1" customHeight="1">
      <c r="A10803" s="431"/>
    </row>
    <row r="10804" spans="1:1" s="432" customFormat="1" ht="12.2" hidden="1" customHeight="1">
      <c r="A10804" s="431"/>
    </row>
    <row r="10805" spans="1:1" s="432" customFormat="1" ht="12.2" hidden="1" customHeight="1">
      <c r="A10805" s="431"/>
    </row>
    <row r="10806" spans="1:1" s="432" customFormat="1" ht="12.2" hidden="1" customHeight="1">
      <c r="A10806" s="431"/>
    </row>
    <row r="10807" spans="1:1" s="432" customFormat="1" ht="12.2" hidden="1" customHeight="1">
      <c r="A10807" s="431"/>
    </row>
    <row r="10808" spans="1:1" s="432" customFormat="1" ht="12.2" hidden="1" customHeight="1">
      <c r="A10808" s="431"/>
    </row>
    <row r="10809" spans="1:1" s="432" customFormat="1" ht="12.2" hidden="1" customHeight="1">
      <c r="A10809" s="431"/>
    </row>
    <row r="10810" spans="1:1" s="432" customFormat="1" ht="12.2" hidden="1" customHeight="1">
      <c r="A10810" s="431"/>
    </row>
    <row r="10811" spans="1:1" s="432" customFormat="1" ht="12.2" hidden="1" customHeight="1">
      <c r="A10811" s="431"/>
    </row>
    <row r="10812" spans="1:1" s="432" customFormat="1" ht="12.2" hidden="1" customHeight="1">
      <c r="A10812" s="431"/>
    </row>
    <row r="10813" spans="1:1" s="432" customFormat="1" ht="12.2" hidden="1" customHeight="1">
      <c r="A10813" s="431"/>
    </row>
    <row r="10814" spans="1:1" s="432" customFormat="1" ht="12.2" hidden="1" customHeight="1">
      <c r="A10814" s="431"/>
    </row>
    <row r="10815" spans="1:1" s="432" customFormat="1" ht="12.2" hidden="1" customHeight="1">
      <c r="A10815" s="431"/>
    </row>
    <row r="10816" spans="1:1" s="432" customFormat="1" ht="12.2" hidden="1" customHeight="1">
      <c r="A10816" s="431"/>
    </row>
    <row r="10817" spans="1:1" s="432" customFormat="1" ht="12.2" hidden="1" customHeight="1">
      <c r="A10817" s="431"/>
    </row>
    <row r="10818" spans="1:1" s="432" customFormat="1" ht="12.2" hidden="1" customHeight="1">
      <c r="A10818" s="431"/>
    </row>
    <row r="10819" spans="1:1" s="432" customFormat="1" ht="12.2" hidden="1" customHeight="1">
      <c r="A10819" s="431"/>
    </row>
    <row r="10820" spans="1:1" s="432" customFormat="1" ht="12.2" hidden="1" customHeight="1">
      <c r="A10820" s="431"/>
    </row>
    <row r="10821" spans="1:1" s="432" customFormat="1" ht="12.2" hidden="1" customHeight="1">
      <c r="A10821" s="431"/>
    </row>
    <row r="10822" spans="1:1" s="432" customFormat="1" ht="12.2" hidden="1" customHeight="1">
      <c r="A10822" s="431"/>
    </row>
    <row r="10823" spans="1:1" s="432" customFormat="1" ht="12.2" hidden="1" customHeight="1">
      <c r="A10823" s="431"/>
    </row>
    <row r="10824" spans="1:1" s="432" customFormat="1" ht="12.2" hidden="1" customHeight="1">
      <c r="A10824" s="431"/>
    </row>
    <row r="10825" spans="1:1" s="432" customFormat="1" ht="12.2" hidden="1" customHeight="1">
      <c r="A10825" s="431"/>
    </row>
    <row r="10826" spans="1:1" s="432" customFormat="1" ht="12.2" hidden="1" customHeight="1">
      <c r="A10826" s="431"/>
    </row>
    <row r="10827" spans="1:1" s="432" customFormat="1" ht="12.2" hidden="1" customHeight="1">
      <c r="A10827" s="431"/>
    </row>
    <row r="10828" spans="1:1" s="432" customFormat="1" ht="12.2" hidden="1" customHeight="1">
      <c r="A10828" s="431"/>
    </row>
    <row r="10829" spans="1:1" s="432" customFormat="1" ht="12.2" hidden="1" customHeight="1">
      <c r="A10829" s="431"/>
    </row>
    <row r="10830" spans="1:1" s="432" customFormat="1" ht="12.2" hidden="1" customHeight="1">
      <c r="A10830" s="431"/>
    </row>
    <row r="10831" spans="1:1" s="432" customFormat="1" ht="12.2" hidden="1" customHeight="1">
      <c r="A10831" s="431"/>
    </row>
    <row r="10832" spans="1:1" s="432" customFormat="1" ht="12.2" hidden="1" customHeight="1">
      <c r="A10832" s="431"/>
    </row>
    <row r="10833" spans="1:1" s="432" customFormat="1" ht="12.2" hidden="1" customHeight="1">
      <c r="A10833" s="431"/>
    </row>
    <row r="10834" spans="1:1" s="432" customFormat="1" ht="12.2" hidden="1" customHeight="1">
      <c r="A10834" s="431"/>
    </row>
    <row r="10835" spans="1:1" s="432" customFormat="1" ht="12.2" hidden="1" customHeight="1">
      <c r="A10835" s="431"/>
    </row>
    <row r="10836" spans="1:1" s="432" customFormat="1" ht="12.2" hidden="1" customHeight="1">
      <c r="A10836" s="431"/>
    </row>
    <row r="10837" spans="1:1" s="432" customFormat="1" ht="12.2" hidden="1" customHeight="1">
      <c r="A10837" s="431"/>
    </row>
    <row r="10838" spans="1:1" s="432" customFormat="1" ht="12.2" hidden="1" customHeight="1">
      <c r="A10838" s="431"/>
    </row>
    <row r="10839" spans="1:1" s="432" customFormat="1" ht="12.2" hidden="1" customHeight="1">
      <c r="A10839" s="431"/>
    </row>
    <row r="10840" spans="1:1" s="432" customFormat="1" ht="12.2" hidden="1" customHeight="1">
      <c r="A10840" s="431"/>
    </row>
    <row r="10841" spans="1:1" s="432" customFormat="1" ht="12.2" hidden="1" customHeight="1">
      <c r="A10841" s="431"/>
    </row>
    <row r="10842" spans="1:1" s="432" customFormat="1" ht="12.2" hidden="1" customHeight="1">
      <c r="A10842" s="431"/>
    </row>
    <row r="10843" spans="1:1" s="432" customFormat="1" ht="12.2" hidden="1" customHeight="1">
      <c r="A10843" s="431"/>
    </row>
    <row r="10844" spans="1:1" s="432" customFormat="1" ht="12.2" hidden="1" customHeight="1">
      <c r="A10844" s="431"/>
    </row>
    <row r="10845" spans="1:1" s="432" customFormat="1" ht="12.2" hidden="1" customHeight="1">
      <c r="A10845" s="431"/>
    </row>
    <row r="10846" spans="1:1" s="432" customFormat="1" ht="12.2" hidden="1" customHeight="1">
      <c r="A10846" s="431"/>
    </row>
    <row r="10847" spans="1:1" s="432" customFormat="1" ht="12.2" hidden="1" customHeight="1">
      <c r="A10847" s="431"/>
    </row>
    <row r="10848" spans="1:1" s="432" customFormat="1" ht="12.2" hidden="1" customHeight="1">
      <c r="A10848" s="431"/>
    </row>
    <row r="10849" spans="1:1" s="432" customFormat="1" ht="12.2" hidden="1" customHeight="1">
      <c r="A10849" s="431"/>
    </row>
    <row r="10850" spans="1:1" s="432" customFormat="1" ht="12.2" hidden="1" customHeight="1">
      <c r="A10850" s="431"/>
    </row>
    <row r="10851" spans="1:1" s="432" customFormat="1" ht="12.2" hidden="1" customHeight="1">
      <c r="A10851" s="431"/>
    </row>
    <row r="10852" spans="1:1" s="432" customFormat="1" ht="12.2" hidden="1" customHeight="1">
      <c r="A10852" s="431"/>
    </row>
    <row r="10853" spans="1:1" s="432" customFormat="1" ht="12.2" hidden="1" customHeight="1">
      <c r="A10853" s="431"/>
    </row>
    <row r="10854" spans="1:1" s="432" customFormat="1" ht="12.2" hidden="1" customHeight="1">
      <c r="A10854" s="431"/>
    </row>
    <row r="10855" spans="1:1" s="432" customFormat="1" ht="12.2" hidden="1" customHeight="1">
      <c r="A10855" s="431"/>
    </row>
    <row r="10856" spans="1:1" s="432" customFormat="1" ht="12.2" hidden="1" customHeight="1">
      <c r="A10856" s="431"/>
    </row>
    <row r="10857" spans="1:1" s="432" customFormat="1" ht="12.2" hidden="1" customHeight="1">
      <c r="A10857" s="431"/>
    </row>
    <row r="10858" spans="1:1" s="432" customFormat="1" ht="12.2" hidden="1" customHeight="1">
      <c r="A10858" s="431"/>
    </row>
    <row r="10859" spans="1:1" s="432" customFormat="1" ht="12.2" hidden="1" customHeight="1">
      <c r="A10859" s="431"/>
    </row>
    <row r="10860" spans="1:1" s="432" customFormat="1" ht="12.2" hidden="1" customHeight="1">
      <c r="A10860" s="431"/>
    </row>
    <row r="10861" spans="1:1" s="432" customFormat="1" ht="12.2" hidden="1" customHeight="1">
      <c r="A10861" s="431"/>
    </row>
    <row r="10862" spans="1:1" s="432" customFormat="1" ht="12.2" hidden="1" customHeight="1">
      <c r="A10862" s="431"/>
    </row>
    <row r="10863" spans="1:1" s="432" customFormat="1" ht="12.2" hidden="1" customHeight="1">
      <c r="A10863" s="431"/>
    </row>
    <row r="10864" spans="1:1" s="432" customFormat="1" ht="12.2" hidden="1" customHeight="1">
      <c r="A10864" s="431"/>
    </row>
    <row r="10865" spans="1:1" s="432" customFormat="1" ht="12.2" hidden="1" customHeight="1">
      <c r="A10865" s="431"/>
    </row>
    <row r="10866" spans="1:1" s="432" customFormat="1" ht="12.2" hidden="1" customHeight="1">
      <c r="A10866" s="431"/>
    </row>
    <row r="10867" spans="1:1" s="432" customFormat="1" ht="12.2" hidden="1" customHeight="1">
      <c r="A10867" s="431"/>
    </row>
    <row r="10868" spans="1:1" s="432" customFormat="1" ht="12.2" hidden="1" customHeight="1">
      <c r="A10868" s="431"/>
    </row>
    <row r="10869" spans="1:1" s="432" customFormat="1" ht="12.2" hidden="1" customHeight="1">
      <c r="A10869" s="431"/>
    </row>
    <row r="10870" spans="1:1" s="432" customFormat="1" ht="12.2" hidden="1" customHeight="1">
      <c r="A10870" s="431"/>
    </row>
    <row r="10871" spans="1:1" s="432" customFormat="1" ht="12.2" hidden="1" customHeight="1">
      <c r="A10871" s="431"/>
    </row>
    <row r="10872" spans="1:1" s="432" customFormat="1" ht="12.2" hidden="1" customHeight="1">
      <c r="A10872" s="431"/>
    </row>
    <row r="10873" spans="1:1" s="432" customFormat="1" ht="12.2" hidden="1" customHeight="1">
      <c r="A10873" s="431"/>
    </row>
    <row r="10874" spans="1:1" s="432" customFormat="1" ht="12.2" hidden="1" customHeight="1">
      <c r="A10874" s="431"/>
    </row>
    <row r="10875" spans="1:1" s="432" customFormat="1" ht="12.2" hidden="1" customHeight="1">
      <c r="A10875" s="431"/>
    </row>
    <row r="10876" spans="1:1" s="432" customFormat="1" ht="12.2" hidden="1" customHeight="1">
      <c r="A10876" s="431"/>
    </row>
    <row r="10877" spans="1:1" s="432" customFormat="1" ht="12.2" hidden="1" customHeight="1">
      <c r="A10877" s="431"/>
    </row>
    <row r="10878" spans="1:1" s="432" customFormat="1" ht="12.2" hidden="1" customHeight="1">
      <c r="A10878" s="431"/>
    </row>
    <row r="10879" spans="1:1" s="432" customFormat="1" ht="12.2" hidden="1" customHeight="1">
      <c r="A10879" s="431"/>
    </row>
    <row r="10880" spans="1:1" s="432" customFormat="1" ht="12.2" hidden="1" customHeight="1">
      <c r="A10880" s="431"/>
    </row>
    <row r="10881" spans="1:1" s="432" customFormat="1" ht="12.2" hidden="1" customHeight="1">
      <c r="A10881" s="431"/>
    </row>
    <row r="10882" spans="1:1" s="432" customFormat="1" ht="12.2" hidden="1" customHeight="1">
      <c r="A10882" s="431"/>
    </row>
    <row r="10883" spans="1:1" s="432" customFormat="1" ht="12.2" hidden="1" customHeight="1">
      <c r="A10883" s="431"/>
    </row>
    <row r="10884" spans="1:1" s="432" customFormat="1" ht="12.2" hidden="1" customHeight="1">
      <c r="A10884" s="431"/>
    </row>
    <row r="10885" spans="1:1" s="432" customFormat="1" ht="12.2" hidden="1" customHeight="1">
      <c r="A10885" s="431"/>
    </row>
    <row r="10886" spans="1:1" s="432" customFormat="1" ht="12.2" hidden="1" customHeight="1">
      <c r="A10886" s="431"/>
    </row>
    <row r="10887" spans="1:1" s="432" customFormat="1" ht="12.2" hidden="1" customHeight="1">
      <c r="A10887" s="431"/>
    </row>
    <row r="10888" spans="1:1" s="432" customFormat="1" ht="12.2" hidden="1" customHeight="1">
      <c r="A10888" s="431"/>
    </row>
    <row r="10889" spans="1:1" s="432" customFormat="1" ht="12.2" hidden="1" customHeight="1">
      <c r="A10889" s="431"/>
    </row>
    <row r="10890" spans="1:1" s="432" customFormat="1" ht="12.2" hidden="1" customHeight="1">
      <c r="A10890" s="431"/>
    </row>
    <row r="10891" spans="1:1" s="432" customFormat="1" ht="12.2" hidden="1" customHeight="1">
      <c r="A10891" s="431"/>
    </row>
    <row r="10892" spans="1:1" s="432" customFormat="1" ht="12.2" hidden="1" customHeight="1">
      <c r="A10892" s="431"/>
    </row>
    <row r="10893" spans="1:1" s="432" customFormat="1" ht="12.2" hidden="1" customHeight="1">
      <c r="A10893" s="431"/>
    </row>
    <row r="10894" spans="1:1" s="432" customFormat="1" ht="12.2" hidden="1" customHeight="1">
      <c r="A10894" s="431"/>
    </row>
    <row r="10895" spans="1:1" s="432" customFormat="1" ht="12.2" hidden="1" customHeight="1">
      <c r="A10895" s="431"/>
    </row>
    <row r="10896" spans="1:1" s="432" customFormat="1" ht="12.2" hidden="1" customHeight="1">
      <c r="A10896" s="431"/>
    </row>
    <row r="10897" spans="1:1" s="432" customFormat="1" ht="12.2" hidden="1" customHeight="1">
      <c r="A10897" s="431"/>
    </row>
    <row r="10898" spans="1:1" s="432" customFormat="1" ht="12.2" hidden="1" customHeight="1">
      <c r="A10898" s="431"/>
    </row>
    <row r="10899" spans="1:1" s="432" customFormat="1" ht="12.2" hidden="1" customHeight="1">
      <c r="A10899" s="431"/>
    </row>
    <row r="10900" spans="1:1" s="432" customFormat="1" ht="12.2" hidden="1" customHeight="1">
      <c r="A10900" s="431"/>
    </row>
    <row r="10901" spans="1:1" s="432" customFormat="1" ht="12.2" hidden="1" customHeight="1">
      <c r="A10901" s="431"/>
    </row>
    <row r="10902" spans="1:1" s="432" customFormat="1" ht="12.2" hidden="1" customHeight="1">
      <c r="A10902" s="431"/>
    </row>
    <row r="10903" spans="1:1" s="432" customFormat="1" ht="12.2" hidden="1" customHeight="1">
      <c r="A10903" s="431"/>
    </row>
    <row r="10904" spans="1:1" s="432" customFormat="1" ht="12.2" hidden="1" customHeight="1">
      <c r="A10904" s="431"/>
    </row>
    <row r="10905" spans="1:1" s="432" customFormat="1" ht="12.2" hidden="1" customHeight="1">
      <c r="A10905" s="431"/>
    </row>
    <row r="10906" spans="1:1" s="432" customFormat="1" ht="12.2" hidden="1" customHeight="1">
      <c r="A10906" s="431"/>
    </row>
    <row r="10907" spans="1:1" s="432" customFormat="1" ht="12.2" hidden="1" customHeight="1">
      <c r="A10907" s="431"/>
    </row>
    <row r="10908" spans="1:1" s="432" customFormat="1" ht="12.2" hidden="1" customHeight="1">
      <c r="A10908" s="431"/>
    </row>
    <row r="10909" spans="1:1" s="432" customFormat="1" ht="12.2" hidden="1" customHeight="1">
      <c r="A10909" s="431"/>
    </row>
    <row r="10910" spans="1:1" s="432" customFormat="1" ht="12.2" hidden="1" customHeight="1">
      <c r="A10910" s="431"/>
    </row>
    <row r="10911" spans="1:1" s="432" customFormat="1" ht="12.2" hidden="1" customHeight="1">
      <c r="A10911" s="431"/>
    </row>
    <row r="10912" spans="1:1" s="432" customFormat="1" ht="12.2" hidden="1" customHeight="1">
      <c r="A10912" s="431"/>
    </row>
    <row r="10913" spans="1:1" s="432" customFormat="1" ht="12.2" hidden="1" customHeight="1">
      <c r="A10913" s="431"/>
    </row>
    <row r="10914" spans="1:1" s="432" customFormat="1" ht="12.2" hidden="1" customHeight="1">
      <c r="A10914" s="431"/>
    </row>
    <row r="10915" spans="1:1" s="432" customFormat="1" ht="12.2" hidden="1" customHeight="1">
      <c r="A10915" s="431"/>
    </row>
    <row r="10916" spans="1:1" s="432" customFormat="1" ht="12.2" hidden="1" customHeight="1">
      <c r="A10916" s="431"/>
    </row>
    <row r="10917" spans="1:1" s="432" customFormat="1" ht="12.2" hidden="1" customHeight="1">
      <c r="A10917" s="431"/>
    </row>
    <row r="10918" spans="1:1" s="432" customFormat="1" ht="12.2" hidden="1" customHeight="1">
      <c r="A10918" s="431"/>
    </row>
    <row r="10919" spans="1:1" s="432" customFormat="1" ht="12.2" hidden="1" customHeight="1">
      <c r="A10919" s="431"/>
    </row>
    <row r="10920" spans="1:1" s="432" customFormat="1" ht="12.2" hidden="1" customHeight="1">
      <c r="A10920" s="431"/>
    </row>
    <row r="10921" spans="1:1" s="432" customFormat="1" ht="12.2" hidden="1" customHeight="1">
      <c r="A10921" s="431"/>
    </row>
    <row r="10922" spans="1:1" s="432" customFormat="1" ht="12.2" hidden="1" customHeight="1">
      <c r="A10922" s="431"/>
    </row>
    <row r="10923" spans="1:1" s="432" customFormat="1" ht="12.2" hidden="1" customHeight="1">
      <c r="A10923" s="431"/>
    </row>
    <row r="10924" spans="1:1" s="432" customFormat="1" ht="12.2" hidden="1" customHeight="1">
      <c r="A10924" s="431"/>
    </row>
    <row r="10925" spans="1:1" s="432" customFormat="1" ht="12.2" hidden="1" customHeight="1">
      <c r="A10925" s="431"/>
    </row>
    <row r="10926" spans="1:1" s="432" customFormat="1" ht="12.2" hidden="1" customHeight="1">
      <c r="A10926" s="431"/>
    </row>
    <row r="10927" spans="1:1" s="432" customFormat="1" ht="12.2" hidden="1" customHeight="1">
      <c r="A10927" s="431"/>
    </row>
    <row r="10928" spans="1:1" s="432" customFormat="1" ht="12.2" hidden="1" customHeight="1">
      <c r="A10928" s="431"/>
    </row>
    <row r="10929" spans="1:1" s="432" customFormat="1" ht="12.2" hidden="1" customHeight="1">
      <c r="A10929" s="431"/>
    </row>
    <row r="10930" spans="1:1" s="432" customFormat="1" ht="12.2" hidden="1" customHeight="1">
      <c r="A10930" s="431"/>
    </row>
    <row r="10931" spans="1:1" s="432" customFormat="1" ht="12.2" hidden="1" customHeight="1">
      <c r="A10931" s="431"/>
    </row>
    <row r="10932" spans="1:1" s="432" customFormat="1" ht="12.2" hidden="1" customHeight="1">
      <c r="A10932" s="431"/>
    </row>
    <row r="10933" spans="1:1" s="432" customFormat="1" ht="12.2" hidden="1" customHeight="1">
      <c r="A10933" s="431"/>
    </row>
    <row r="10934" spans="1:1" s="432" customFormat="1" ht="12.2" hidden="1" customHeight="1">
      <c r="A10934" s="431"/>
    </row>
    <row r="10935" spans="1:1" s="432" customFormat="1" ht="12.2" hidden="1" customHeight="1">
      <c r="A10935" s="431"/>
    </row>
    <row r="10936" spans="1:1" s="432" customFormat="1" ht="12.2" hidden="1" customHeight="1">
      <c r="A10936" s="431"/>
    </row>
    <row r="10937" spans="1:1" s="432" customFormat="1" ht="12.2" hidden="1" customHeight="1">
      <c r="A10937" s="431"/>
    </row>
    <row r="10938" spans="1:1" s="432" customFormat="1" ht="12.2" hidden="1" customHeight="1">
      <c r="A10938" s="431"/>
    </row>
    <row r="10939" spans="1:1" s="432" customFormat="1" ht="12.2" hidden="1" customHeight="1">
      <c r="A10939" s="431"/>
    </row>
    <row r="10940" spans="1:1" s="432" customFormat="1" ht="12.2" hidden="1" customHeight="1">
      <c r="A10940" s="431"/>
    </row>
    <row r="10941" spans="1:1" s="432" customFormat="1" ht="12.2" hidden="1" customHeight="1">
      <c r="A10941" s="431"/>
    </row>
    <row r="10942" spans="1:1" s="432" customFormat="1" ht="12.2" hidden="1" customHeight="1">
      <c r="A10942" s="431"/>
    </row>
    <row r="10943" spans="1:1" s="432" customFormat="1" ht="12.2" hidden="1" customHeight="1">
      <c r="A10943" s="431"/>
    </row>
    <row r="10944" spans="1:1" s="432" customFormat="1" ht="12.2" hidden="1" customHeight="1">
      <c r="A10944" s="431"/>
    </row>
    <row r="10945" spans="1:1" s="432" customFormat="1" ht="12.2" hidden="1" customHeight="1">
      <c r="A10945" s="431"/>
    </row>
    <row r="10946" spans="1:1" s="432" customFormat="1" ht="12.2" hidden="1" customHeight="1">
      <c r="A10946" s="431"/>
    </row>
    <row r="10947" spans="1:1" s="432" customFormat="1" ht="12.2" hidden="1" customHeight="1">
      <c r="A10947" s="431"/>
    </row>
    <row r="10948" spans="1:1" s="432" customFormat="1" ht="12.2" hidden="1" customHeight="1">
      <c r="A10948" s="431"/>
    </row>
    <row r="10949" spans="1:1" s="432" customFormat="1" ht="12.2" hidden="1" customHeight="1">
      <c r="A10949" s="431"/>
    </row>
    <row r="10950" spans="1:1" s="432" customFormat="1" ht="12.2" hidden="1" customHeight="1">
      <c r="A10950" s="431"/>
    </row>
    <row r="10951" spans="1:1" s="432" customFormat="1" ht="12.2" hidden="1" customHeight="1">
      <c r="A10951" s="431"/>
    </row>
    <row r="10952" spans="1:1" s="432" customFormat="1" ht="12.2" hidden="1" customHeight="1">
      <c r="A10952" s="431"/>
    </row>
    <row r="10953" spans="1:1" s="432" customFormat="1" ht="12.2" hidden="1" customHeight="1">
      <c r="A10953" s="431"/>
    </row>
    <row r="10954" spans="1:1" s="432" customFormat="1" ht="12.2" hidden="1" customHeight="1">
      <c r="A10954" s="431"/>
    </row>
    <row r="10955" spans="1:1" s="432" customFormat="1" ht="12.2" hidden="1" customHeight="1">
      <c r="A10955" s="431"/>
    </row>
    <row r="10956" spans="1:1" s="432" customFormat="1" ht="12.2" hidden="1" customHeight="1">
      <c r="A10956" s="431"/>
    </row>
    <row r="10957" spans="1:1" s="432" customFormat="1" ht="12.2" hidden="1" customHeight="1">
      <c r="A10957" s="431"/>
    </row>
    <row r="10958" spans="1:1" s="432" customFormat="1" ht="12.2" hidden="1" customHeight="1">
      <c r="A10958" s="431"/>
    </row>
    <row r="10959" spans="1:1" s="432" customFormat="1" ht="12.2" hidden="1" customHeight="1">
      <c r="A10959" s="431"/>
    </row>
    <row r="10960" spans="1:1" s="432" customFormat="1" ht="12.2" hidden="1" customHeight="1">
      <c r="A10960" s="431"/>
    </row>
    <row r="10961" spans="1:1" s="432" customFormat="1" ht="12.2" hidden="1" customHeight="1">
      <c r="A10961" s="431"/>
    </row>
    <row r="10962" spans="1:1" s="432" customFormat="1" ht="12.2" hidden="1" customHeight="1">
      <c r="A10962" s="431"/>
    </row>
    <row r="10963" spans="1:1" s="432" customFormat="1" ht="12.2" hidden="1" customHeight="1">
      <c r="A10963" s="431"/>
    </row>
    <row r="10964" spans="1:1" s="432" customFormat="1" ht="12.2" hidden="1" customHeight="1">
      <c r="A10964" s="431"/>
    </row>
    <row r="10965" spans="1:1" s="432" customFormat="1" ht="12.2" hidden="1" customHeight="1">
      <c r="A10965" s="431"/>
    </row>
    <row r="10966" spans="1:1" s="432" customFormat="1" ht="12.2" hidden="1" customHeight="1">
      <c r="A10966" s="431"/>
    </row>
    <row r="10967" spans="1:1" s="432" customFormat="1" ht="12.2" hidden="1" customHeight="1">
      <c r="A10967" s="431"/>
    </row>
    <row r="10968" spans="1:1" s="432" customFormat="1" ht="12.2" hidden="1" customHeight="1">
      <c r="A10968" s="431"/>
    </row>
    <row r="10969" spans="1:1" s="432" customFormat="1" ht="12.2" hidden="1" customHeight="1">
      <c r="A10969" s="431"/>
    </row>
    <row r="10970" spans="1:1" s="432" customFormat="1" ht="12.2" hidden="1" customHeight="1">
      <c r="A10970" s="431"/>
    </row>
    <row r="10971" spans="1:1" s="432" customFormat="1" ht="12.2" hidden="1" customHeight="1">
      <c r="A10971" s="431"/>
    </row>
    <row r="10972" spans="1:1" s="432" customFormat="1" ht="12.2" hidden="1" customHeight="1">
      <c r="A10972" s="431"/>
    </row>
    <row r="10973" spans="1:1" s="432" customFormat="1" ht="12.2" hidden="1" customHeight="1">
      <c r="A10973" s="431"/>
    </row>
    <row r="10974" spans="1:1" s="432" customFormat="1" ht="12.2" hidden="1" customHeight="1">
      <c r="A10974" s="431"/>
    </row>
    <row r="10975" spans="1:1" s="432" customFormat="1" ht="12.2" hidden="1" customHeight="1">
      <c r="A10975" s="431"/>
    </row>
    <row r="10976" spans="1:1" s="432" customFormat="1" ht="12.2" hidden="1" customHeight="1">
      <c r="A10976" s="431"/>
    </row>
    <row r="10977" spans="1:1" s="432" customFormat="1" ht="12.2" hidden="1" customHeight="1">
      <c r="A10977" s="431"/>
    </row>
    <row r="10978" spans="1:1" s="432" customFormat="1" ht="12.2" hidden="1" customHeight="1">
      <c r="A10978" s="431"/>
    </row>
    <row r="10979" spans="1:1" s="432" customFormat="1" ht="12.2" hidden="1" customHeight="1">
      <c r="A10979" s="431"/>
    </row>
    <row r="10980" spans="1:1" s="432" customFormat="1" ht="12.2" hidden="1" customHeight="1">
      <c r="A10980" s="431"/>
    </row>
    <row r="10981" spans="1:1" s="432" customFormat="1" ht="12.2" hidden="1" customHeight="1">
      <c r="A10981" s="431"/>
    </row>
    <row r="10982" spans="1:1" s="432" customFormat="1" ht="12.2" hidden="1" customHeight="1">
      <c r="A10982" s="431"/>
    </row>
    <row r="10983" spans="1:1" s="432" customFormat="1" ht="12.2" hidden="1" customHeight="1">
      <c r="A10983" s="431"/>
    </row>
    <row r="10984" spans="1:1" s="432" customFormat="1" ht="12.2" hidden="1" customHeight="1">
      <c r="A10984" s="431"/>
    </row>
    <row r="10985" spans="1:1" s="432" customFormat="1" ht="12.2" hidden="1" customHeight="1">
      <c r="A10985" s="431"/>
    </row>
    <row r="10986" spans="1:1" s="432" customFormat="1" ht="12.2" hidden="1" customHeight="1">
      <c r="A10986" s="431"/>
    </row>
    <row r="10987" spans="1:1" s="432" customFormat="1" ht="12.2" hidden="1" customHeight="1">
      <c r="A10987" s="431"/>
    </row>
    <row r="10988" spans="1:1" s="432" customFormat="1" ht="12.2" hidden="1" customHeight="1">
      <c r="A10988" s="431"/>
    </row>
    <row r="10989" spans="1:1" s="432" customFormat="1" ht="12.2" hidden="1" customHeight="1">
      <c r="A10989" s="431"/>
    </row>
    <row r="10990" spans="1:1" s="432" customFormat="1" ht="12.2" hidden="1" customHeight="1">
      <c r="A10990" s="431"/>
    </row>
    <row r="10991" spans="1:1" s="432" customFormat="1" ht="12.2" hidden="1" customHeight="1">
      <c r="A10991" s="431"/>
    </row>
    <row r="10992" spans="1:1" s="432" customFormat="1" ht="12.2" hidden="1" customHeight="1">
      <c r="A10992" s="431"/>
    </row>
    <row r="10993" spans="1:1" s="432" customFormat="1" ht="12.2" hidden="1" customHeight="1">
      <c r="A10993" s="431"/>
    </row>
    <row r="10994" spans="1:1" s="432" customFormat="1" ht="12.2" hidden="1" customHeight="1">
      <c r="A10994" s="431"/>
    </row>
    <row r="10995" spans="1:1" s="432" customFormat="1" ht="12.2" hidden="1" customHeight="1">
      <c r="A10995" s="431"/>
    </row>
    <row r="10996" spans="1:1" s="432" customFormat="1" ht="12.2" hidden="1" customHeight="1">
      <c r="A10996" s="431"/>
    </row>
    <row r="10997" spans="1:1" s="432" customFormat="1" ht="12.2" hidden="1" customHeight="1">
      <c r="A10997" s="431"/>
    </row>
    <row r="10998" spans="1:1" s="432" customFormat="1" ht="12.2" hidden="1" customHeight="1">
      <c r="A10998" s="431"/>
    </row>
    <row r="10999" spans="1:1" s="432" customFormat="1" ht="12.2" hidden="1" customHeight="1">
      <c r="A10999" s="431"/>
    </row>
    <row r="11000" spans="1:1" s="432" customFormat="1" ht="12.2" hidden="1" customHeight="1">
      <c r="A11000" s="431"/>
    </row>
    <row r="11001" spans="1:1" s="432" customFormat="1" ht="12.2" hidden="1" customHeight="1">
      <c r="A11001" s="431"/>
    </row>
    <row r="11002" spans="1:1" s="432" customFormat="1" ht="12.2" hidden="1" customHeight="1">
      <c r="A11002" s="431"/>
    </row>
    <row r="11003" spans="1:1" s="432" customFormat="1" ht="12.2" hidden="1" customHeight="1">
      <c r="A11003" s="431"/>
    </row>
    <row r="11004" spans="1:1" s="432" customFormat="1" ht="12.2" hidden="1" customHeight="1">
      <c r="A11004" s="431"/>
    </row>
    <row r="11005" spans="1:1" s="432" customFormat="1" ht="12.2" hidden="1" customHeight="1">
      <c r="A11005" s="431"/>
    </row>
    <row r="11006" spans="1:1" s="432" customFormat="1" ht="12.2" hidden="1" customHeight="1">
      <c r="A11006" s="431"/>
    </row>
    <row r="11007" spans="1:1" s="432" customFormat="1" ht="12.2" hidden="1" customHeight="1">
      <c r="A11007" s="431"/>
    </row>
    <row r="11008" spans="1:1" s="432" customFormat="1" ht="12.2" hidden="1" customHeight="1">
      <c r="A11008" s="431"/>
    </row>
    <row r="11009" spans="1:1" s="432" customFormat="1" ht="12.2" hidden="1" customHeight="1">
      <c r="A11009" s="431"/>
    </row>
    <row r="11010" spans="1:1" s="432" customFormat="1" ht="12.2" hidden="1" customHeight="1">
      <c r="A11010" s="431"/>
    </row>
    <row r="11011" spans="1:1" s="432" customFormat="1" ht="12.2" hidden="1" customHeight="1">
      <c r="A11011" s="431"/>
    </row>
    <row r="11012" spans="1:1" s="432" customFormat="1" ht="12.2" hidden="1" customHeight="1">
      <c r="A11012" s="431"/>
    </row>
    <row r="11013" spans="1:1" s="432" customFormat="1" ht="12.2" hidden="1" customHeight="1">
      <c r="A11013" s="431"/>
    </row>
    <row r="11014" spans="1:1" s="432" customFormat="1" ht="12.2" hidden="1" customHeight="1">
      <c r="A11014" s="431"/>
    </row>
    <row r="11015" spans="1:1" s="432" customFormat="1" ht="12.2" hidden="1" customHeight="1">
      <c r="A11015" s="431"/>
    </row>
    <row r="11016" spans="1:1" s="432" customFormat="1" ht="12.2" hidden="1" customHeight="1">
      <c r="A11016" s="431"/>
    </row>
    <row r="11017" spans="1:1" s="432" customFormat="1" ht="12.2" hidden="1" customHeight="1">
      <c r="A11017" s="431"/>
    </row>
    <row r="11018" spans="1:1" s="432" customFormat="1" ht="12.2" hidden="1" customHeight="1">
      <c r="A11018" s="431"/>
    </row>
    <row r="11019" spans="1:1" s="432" customFormat="1" ht="12.2" hidden="1" customHeight="1">
      <c r="A11019" s="431"/>
    </row>
    <row r="11020" spans="1:1" s="432" customFormat="1" ht="12.2" hidden="1" customHeight="1">
      <c r="A11020" s="431"/>
    </row>
    <row r="11021" spans="1:1" s="432" customFormat="1" ht="12.2" hidden="1" customHeight="1">
      <c r="A11021" s="431"/>
    </row>
    <row r="11022" spans="1:1" s="432" customFormat="1" ht="12.2" hidden="1" customHeight="1">
      <c r="A11022" s="431"/>
    </row>
    <row r="11023" spans="1:1" s="432" customFormat="1" ht="12.2" hidden="1" customHeight="1">
      <c r="A11023" s="431"/>
    </row>
    <row r="11024" spans="1:1" s="432" customFormat="1" ht="12.2" hidden="1" customHeight="1">
      <c r="A11024" s="431"/>
    </row>
    <row r="11025" spans="1:1" s="432" customFormat="1" ht="12.2" hidden="1" customHeight="1">
      <c r="A11025" s="431"/>
    </row>
    <row r="11026" spans="1:1" s="432" customFormat="1" ht="12.2" hidden="1" customHeight="1">
      <c r="A11026" s="431"/>
    </row>
    <row r="11027" spans="1:1" s="432" customFormat="1" ht="12.2" hidden="1" customHeight="1">
      <c r="A11027" s="431"/>
    </row>
    <row r="11028" spans="1:1" s="432" customFormat="1" ht="12.2" hidden="1" customHeight="1">
      <c r="A11028" s="431"/>
    </row>
    <row r="11029" spans="1:1" s="432" customFormat="1" ht="12.2" hidden="1" customHeight="1">
      <c r="A11029" s="431"/>
    </row>
    <row r="11030" spans="1:1" s="432" customFormat="1" ht="12.2" hidden="1" customHeight="1">
      <c r="A11030" s="431"/>
    </row>
    <row r="11031" spans="1:1" s="432" customFormat="1" ht="12.2" hidden="1" customHeight="1">
      <c r="A11031" s="431"/>
    </row>
    <row r="11032" spans="1:1" s="432" customFormat="1" ht="12.2" hidden="1" customHeight="1">
      <c r="A11032" s="431"/>
    </row>
    <row r="11033" spans="1:1" s="432" customFormat="1" ht="12.2" hidden="1" customHeight="1">
      <c r="A11033" s="431"/>
    </row>
    <row r="11034" spans="1:1" s="432" customFormat="1" ht="12.2" hidden="1" customHeight="1">
      <c r="A11034" s="431"/>
    </row>
    <row r="11035" spans="1:1" s="432" customFormat="1" ht="12.2" hidden="1" customHeight="1">
      <c r="A11035" s="431"/>
    </row>
    <row r="11036" spans="1:1" s="432" customFormat="1" ht="12.2" hidden="1" customHeight="1">
      <c r="A11036" s="431"/>
    </row>
    <row r="11037" spans="1:1" s="432" customFormat="1" ht="12.2" hidden="1" customHeight="1">
      <c r="A11037" s="431"/>
    </row>
    <row r="11038" spans="1:1" s="432" customFormat="1" ht="12.2" hidden="1" customHeight="1">
      <c r="A11038" s="431"/>
    </row>
    <row r="11039" spans="1:1" s="432" customFormat="1" ht="12.2" hidden="1" customHeight="1">
      <c r="A11039" s="431"/>
    </row>
    <row r="11040" spans="1:1" s="432" customFormat="1" ht="12.2" hidden="1" customHeight="1">
      <c r="A11040" s="431"/>
    </row>
    <row r="11041" spans="1:1" s="432" customFormat="1" ht="12.2" hidden="1" customHeight="1">
      <c r="A11041" s="431"/>
    </row>
    <row r="11042" spans="1:1" s="432" customFormat="1" ht="12.2" hidden="1" customHeight="1">
      <c r="A11042" s="431"/>
    </row>
    <row r="11043" spans="1:1" s="432" customFormat="1" ht="12.2" hidden="1" customHeight="1">
      <c r="A11043" s="431"/>
    </row>
    <row r="11044" spans="1:1" s="432" customFormat="1" ht="12.2" hidden="1" customHeight="1">
      <c r="A11044" s="431"/>
    </row>
    <row r="11045" spans="1:1" s="432" customFormat="1" ht="12.2" hidden="1" customHeight="1">
      <c r="A11045" s="431"/>
    </row>
    <row r="11046" spans="1:1" s="432" customFormat="1" ht="12.2" hidden="1" customHeight="1">
      <c r="A11046" s="431"/>
    </row>
    <row r="11047" spans="1:1" s="432" customFormat="1" ht="12.2" hidden="1" customHeight="1">
      <c r="A11047" s="431"/>
    </row>
    <row r="11048" spans="1:1" s="432" customFormat="1" ht="12.2" hidden="1" customHeight="1">
      <c r="A11048" s="431"/>
    </row>
    <row r="11049" spans="1:1" s="432" customFormat="1" ht="12.2" hidden="1" customHeight="1">
      <c r="A11049" s="431"/>
    </row>
    <row r="11050" spans="1:1" s="432" customFormat="1" ht="12.2" hidden="1" customHeight="1">
      <c r="A11050" s="431"/>
    </row>
    <row r="11051" spans="1:1" s="432" customFormat="1" ht="12.2" hidden="1" customHeight="1">
      <c r="A11051" s="431"/>
    </row>
    <row r="11052" spans="1:1" s="432" customFormat="1" ht="12.2" hidden="1" customHeight="1">
      <c r="A11052" s="431"/>
    </row>
    <row r="11053" spans="1:1" s="432" customFormat="1" ht="12.2" hidden="1" customHeight="1">
      <c r="A11053" s="431"/>
    </row>
    <row r="11054" spans="1:1" s="432" customFormat="1" ht="12.2" hidden="1" customHeight="1">
      <c r="A11054" s="431"/>
    </row>
    <row r="11055" spans="1:1" s="432" customFormat="1" ht="12.2" hidden="1" customHeight="1">
      <c r="A11055" s="431"/>
    </row>
    <row r="11056" spans="1:1" s="432" customFormat="1" ht="12.2" hidden="1" customHeight="1">
      <c r="A11056" s="431"/>
    </row>
    <row r="11057" spans="1:1" s="432" customFormat="1" ht="12.2" hidden="1" customHeight="1">
      <c r="A11057" s="431"/>
    </row>
    <row r="11058" spans="1:1" s="432" customFormat="1" ht="12.2" hidden="1" customHeight="1">
      <c r="A11058" s="431"/>
    </row>
    <row r="11059" spans="1:1" s="432" customFormat="1" ht="12.2" hidden="1" customHeight="1">
      <c r="A11059" s="431"/>
    </row>
    <row r="11060" spans="1:1" s="432" customFormat="1" ht="12.2" hidden="1" customHeight="1">
      <c r="A11060" s="431"/>
    </row>
    <row r="11061" spans="1:1" s="432" customFormat="1" ht="12.2" hidden="1" customHeight="1">
      <c r="A11061" s="431"/>
    </row>
    <row r="11062" spans="1:1" s="432" customFormat="1" ht="12.2" hidden="1" customHeight="1">
      <c r="A11062" s="431"/>
    </row>
    <row r="11063" spans="1:1" s="432" customFormat="1" ht="12.2" hidden="1" customHeight="1">
      <c r="A11063" s="431"/>
    </row>
    <row r="11064" spans="1:1" s="432" customFormat="1" ht="12.2" hidden="1" customHeight="1">
      <c r="A11064" s="431"/>
    </row>
    <row r="11065" spans="1:1" s="432" customFormat="1" ht="12.2" hidden="1" customHeight="1">
      <c r="A11065" s="431"/>
    </row>
    <row r="11066" spans="1:1" s="432" customFormat="1" ht="12.2" hidden="1" customHeight="1">
      <c r="A11066" s="431"/>
    </row>
    <row r="11067" spans="1:1" s="432" customFormat="1" ht="12.2" hidden="1" customHeight="1">
      <c r="A11067" s="431"/>
    </row>
    <row r="11068" spans="1:1" s="432" customFormat="1" ht="12.2" hidden="1" customHeight="1">
      <c r="A11068" s="431"/>
    </row>
    <row r="11069" spans="1:1" s="432" customFormat="1" ht="12.2" hidden="1" customHeight="1">
      <c r="A11069" s="431"/>
    </row>
    <row r="11070" spans="1:1" s="432" customFormat="1" ht="12.2" hidden="1" customHeight="1">
      <c r="A11070" s="431"/>
    </row>
    <row r="11071" spans="1:1" s="432" customFormat="1" ht="12.2" hidden="1" customHeight="1">
      <c r="A11071" s="431"/>
    </row>
    <row r="11072" spans="1:1" s="432" customFormat="1" ht="12.2" hidden="1" customHeight="1">
      <c r="A11072" s="431"/>
    </row>
    <row r="11073" spans="1:1" s="432" customFormat="1" ht="12.2" hidden="1" customHeight="1">
      <c r="A11073" s="431"/>
    </row>
    <row r="11074" spans="1:1" s="432" customFormat="1" ht="12.2" hidden="1" customHeight="1">
      <c r="A11074" s="431"/>
    </row>
    <row r="11075" spans="1:1" s="432" customFormat="1" ht="12.2" hidden="1" customHeight="1">
      <c r="A11075" s="431"/>
    </row>
    <row r="11076" spans="1:1" s="432" customFormat="1" ht="12.2" hidden="1" customHeight="1">
      <c r="A11076" s="431"/>
    </row>
    <row r="11077" spans="1:1" s="432" customFormat="1" ht="12.2" hidden="1" customHeight="1">
      <c r="A11077" s="431"/>
    </row>
    <row r="11078" spans="1:1" s="432" customFormat="1" ht="12.2" hidden="1" customHeight="1">
      <c r="A11078" s="431"/>
    </row>
    <row r="11079" spans="1:1" s="432" customFormat="1" ht="12.2" hidden="1" customHeight="1">
      <c r="A11079" s="431"/>
    </row>
    <row r="11080" spans="1:1" s="432" customFormat="1" ht="12.2" hidden="1" customHeight="1">
      <c r="A11080" s="431"/>
    </row>
    <row r="11081" spans="1:1" s="432" customFormat="1" ht="12.2" hidden="1" customHeight="1">
      <c r="A11081" s="431"/>
    </row>
    <row r="11082" spans="1:1" s="432" customFormat="1" ht="12.2" hidden="1" customHeight="1">
      <c r="A11082" s="431"/>
    </row>
    <row r="11083" spans="1:1" s="432" customFormat="1" ht="12.2" hidden="1" customHeight="1">
      <c r="A11083" s="431"/>
    </row>
    <row r="11084" spans="1:1" s="432" customFormat="1" ht="12.2" hidden="1" customHeight="1">
      <c r="A11084" s="431"/>
    </row>
    <row r="11085" spans="1:1" s="432" customFormat="1" ht="12.2" hidden="1" customHeight="1">
      <c r="A11085" s="431"/>
    </row>
    <row r="11086" spans="1:1" s="432" customFormat="1" ht="12.2" hidden="1" customHeight="1">
      <c r="A11086" s="431"/>
    </row>
    <row r="11087" spans="1:1" s="432" customFormat="1" ht="12.2" hidden="1" customHeight="1">
      <c r="A11087" s="431"/>
    </row>
    <row r="11088" spans="1:1" s="432" customFormat="1" ht="12.2" hidden="1" customHeight="1">
      <c r="A11088" s="431"/>
    </row>
    <row r="11089" spans="1:1" s="432" customFormat="1" ht="12.2" hidden="1" customHeight="1">
      <c r="A11089" s="431"/>
    </row>
    <row r="11090" spans="1:1" s="432" customFormat="1" ht="12.2" hidden="1" customHeight="1">
      <c r="A11090" s="431"/>
    </row>
    <row r="11091" spans="1:1" s="432" customFormat="1" ht="12.2" hidden="1" customHeight="1">
      <c r="A11091" s="431"/>
    </row>
    <row r="11092" spans="1:1" s="432" customFormat="1" ht="12.2" hidden="1" customHeight="1">
      <c r="A11092" s="431"/>
    </row>
    <row r="11093" spans="1:1" s="432" customFormat="1" ht="12.2" hidden="1" customHeight="1">
      <c r="A11093" s="431"/>
    </row>
    <row r="11094" spans="1:1" s="432" customFormat="1" ht="12.2" hidden="1" customHeight="1">
      <c r="A11094" s="431"/>
    </row>
    <row r="11095" spans="1:1" s="432" customFormat="1" ht="12.2" hidden="1" customHeight="1">
      <c r="A11095" s="431"/>
    </row>
    <row r="11096" spans="1:1" s="432" customFormat="1" ht="12.2" hidden="1" customHeight="1">
      <c r="A11096" s="431"/>
    </row>
    <row r="11097" spans="1:1" s="432" customFormat="1" ht="12.2" hidden="1" customHeight="1">
      <c r="A11097" s="431"/>
    </row>
    <row r="11098" spans="1:1" s="432" customFormat="1" ht="12.2" hidden="1" customHeight="1">
      <c r="A11098" s="431"/>
    </row>
    <row r="11099" spans="1:1" s="432" customFormat="1" ht="12.2" hidden="1" customHeight="1">
      <c r="A11099" s="431"/>
    </row>
    <row r="11100" spans="1:1" s="432" customFormat="1" ht="12.2" hidden="1" customHeight="1">
      <c r="A11100" s="431"/>
    </row>
    <row r="11101" spans="1:1" s="432" customFormat="1" ht="12.2" hidden="1" customHeight="1">
      <c r="A11101" s="431"/>
    </row>
    <row r="11102" spans="1:1" s="432" customFormat="1" ht="12.2" hidden="1" customHeight="1">
      <c r="A11102" s="431"/>
    </row>
    <row r="11103" spans="1:1" s="432" customFormat="1" ht="12.2" hidden="1" customHeight="1">
      <c r="A11103" s="431"/>
    </row>
    <row r="11104" spans="1:1" s="432" customFormat="1" ht="12.2" hidden="1" customHeight="1">
      <c r="A11104" s="431"/>
    </row>
    <row r="11105" spans="1:1" s="432" customFormat="1" ht="12.2" hidden="1" customHeight="1">
      <c r="A11105" s="431"/>
    </row>
    <row r="11106" spans="1:1" s="432" customFormat="1" ht="12.2" hidden="1" customHeight="1">
      <c r="A11106" s="431"/>
    </row>
    <row r="11107" spans="1:1" s="432" customFormat="1" ht="12.2" hidden="1" customHeight="1">
      <c r="A11107" s="431"/>
    </row>
    <row r="11108" spans="1:1" s="432" customFormat="1" ht="12.2" hidden="1" customHeight="1">
      <c r="A11108" s="431"/>
    </row>
    <row r="11109" spans="1:1" s="432" customFormat="1" ht="12.2" hidden="1" customHeight="1">
      <c r="A11109" s="431"/>
    </row>
    <row r="11110" spans="1:1" s="432" customFormat="1" ht="12.2" hidden="1" customHeight="1">
      <c r="A11110" s="431"/>
    </row>
    <row r="11111" spans="1:1" s="432" customFormat="1" ht="12.2" hidden="1" customHeight="1">
      <c r="A11111" s="431"/>
    </row>
    <row r="11112" spans="1:1" s="432" customFormat="1" ht="12.2" hidden="1" customHeight="1">
      <c r="A11112" s="431"/>
    </row>
    <row r="11113" spans="1:1" s="432" customFormat="1" ht="12.2" hidden="1" customHeight="1">
      <c r="A11113" s="431"/>
    </row>
    <row r="11114" spans="1:1" s="432" customFormat="1" ht="12.2" hidden="1" customHeight="1">
      <c r="A11114" s="431"/>
    </row>
    <row r="11115" spans="1:1" s="432" customFormat="1" ht="12.2" hidden="1" customHeight="1">
      <c r="A11115" s="431"/>
    </row>
    <row r="11116" spans="1:1" s="432" customFormat="1" ht="12.2" hidden="1" customHeight="1">
      <c r="A11116" s="431"/>
    </row>
    <row r="11117" spans="1:1" s="432" customFormat="1" ht="12.2" hidden="1" customHeight="1">
      <c r="A11117" s="431"/>
    </row>
    <row r="11118" spans="1:1" s="432" customFormat="1" ht="12.2" hidden="1" customHeight="1">
      <c r="A11118" s="431"/>
    </row>
    <row r="11119" spans="1:1" s="432" customFormat="1" ht="12.2" hidden="1" customHeight="1">
      <c r="A11119" s="431"/>
    </row>
    <row r="11120" spans="1:1" s="432" customFormat="1" ht="12.2" hidden="1" customHeight="1">
      <c r="A11120" s="431"/>
    </row>
    <row r="11121" spans="1:1" s="432" customFormat="1" ht="12.2" hidden="1" customHeight="1">
      <c r="A11121" s="431"/>
    </row>
    <row r="11122" spans="1:1" s="432" customFormat="1" ht="12.2" hidden="1" customHeight="1">
      <c r="A11122" s="431"/>
    </row>
    <row r="11123" spans="1:1" s="432" customFormat="1" ht="12.2" hidden="1" customHeight="1">
      <c r="A11123" s="431"/>
    </row>
    <row r="11124" spans="1:1" s="432" customFormat="1" ht="12.2" hidden="1" customHeight="1">
      <c r="A11124" s="431"/>
    </row>
    <row r="11125" spans="1:1" s="432" customFormat="1" ht="12.2" hidden="1" customHeight="1">
      <c r="A11125" s="431"/>
    </row>
    <row r="11126" spans="1:1" s="432" customFormat="1" ht="12.2" hidden="1" customHeight="1">
      <c r="A11126" s="431"/>
    </row>
    <row r="11127" spans="1:1" s="432" customFormat="1" ht="12.2" hidden="1" customHeight="1">
      <c r="A11127" s="431"/>
    </row>
    <row r="11128" spans="1:1" s="432" customFormat="1" ht="12.2" hidden="1" customHeight="1">
      <c r="A11128" s="431"/>
    </row>
    <row r="11129" spans="1:1" s="432" customFormat="1" ht="12.2" hidden="1" customHeight="1">
      <c r="A11129" s="431"/>
    </row>
    <row r="11130" spans="1:1" s="432" customFormat="1" ht="12.2" hidden="1" customHeight="1">
      <c r="A11130" s="431"/>
    </row>
    <row r="11131" spans="1:1" s="432" customFormat="1" ht="12.2" hidden="1" customHeight="1">
      <c r="A11131" s="431"/>
    </row>
    <row r="11132" spans="1:1" s="432" customFormat="1" ht="12.2" hidden="1" customHeight="1">
      <c r="A11132" s="431"/>
    </row>
    <row r="11133" spans="1:1" s="432" customFormat="1" ht="12.2" hidden="1" customHeight="1">
      <c r="A11133" s="431"/>
    </row>
    <row r="11134" spans="1:1" s="432" customFormat="1" ht="12.2" hidden="1" customHeight="1">
      <c r="A11134" s="431"/>
    </row>
    <row r="11135" spans="1:1" s="432" customFormat="1" ht="12.2" hidden="1" customHeight="1">
      <c r="A11135" s="431"/>
    </row>
    <row r="11136" spans="1:1" s="432" customFormat="1" ht="12.2" hidden="1" customHeight="1">
      <c r="A11136" s="431"/>
    </row>
    <row r="11137" spans="1:1" s="432" customFormat="1" ht="12.2" hidden="1" customHeight="1">
      <c r="A11137" s="431"/>
    </row>
    <row r="11138" spans="1:1" s="432" customFormat="1" ht="12.2" hidden="1" customHeight="1">
      <c r="A11138" s="431"/>
    </row>
    <row r="11139" spans="1:1" s="432" customFormat="1" ht="12.2" hidden="1" customHeight="1">
      <c r="A11139" s="431"/>
    </row>
    <row r="11140" spans="1:1" s="432" customFormat="1" ht="12.2" hidden="1" customHeight="1">
      <c r="A11140" s="431"/>
    </row>
    <row r="11141" spans="1:1" s="432" customFormat="1" ht="12.2" hidden="1" customHeight="1">
      <c r="A11141" s="431"/>
    </row>
    <row r="11142" spans="1:1" s="432" customFormat="1" ht="12.2" hidden="1" customHeight="1">
      <c r="A11142" s="431"/>
    </row>
    <row r="11143" spans="1:1" s="432" customFormat="1" ht="12.2" hidden="1" customHeight="1">
      <c r="A11143" s="431"/>
    </row>
    <row r="11144" spans="1:1" s="432" customFormat="1" ht="12.2" hidden="1" customHeight="1">
      <c r="A11144" s="431"/>
    </row>
    <row r="11145" spans="1:1" s="432" customFormat="1" ht="12.2" hidden="1" customHeight="1">
      <c r="A11145" s="431"/>
    </row>
    <row r="11146" spans="1:1" s="432" customFormat="1" ht="12.2" hidden="1" customHeight="1">
      <c r="A11146" s="431"/>
    </row>
    <row r="11147" spans="1:1" s="432" customFormat="1" ht="12.2" hidden="1" customHeight="1">
      <c r="A11147" s="431"/>
    </row>
    <row r="11148" spans="1:1" s="432" customFormat="1" ht="12.2" hidden="1" customHeight="1">
      <c r="A11148" s="431"/>
    </row>
    <row r="11149" spans="1:1" s="432" customFormat="1" ht="12.2" hidden="1" customHeight="1">
      <c r="A11149" s="431"/>
    </row>
    <row r="11150" spans="1:1" s="432" customFormat="1" ht="12.2" hidden="1" customHeight="1">
      <c r="A11150" s="431"/>
    </row>
    <row r="11151" spans="1:1" s="432" customFormat="1" ht="12.2" hidden="1" customHeight="1">
      <c r="A11151" s="431"/>
    </row>
    <row r="11152" spans="1:1" s="432" customFormat="1" ht="12.2" hidden="1" customHeight="1">
      <c r="A11152" s="431"/>
    </row>
    <row r="11153" spans="1:1" s="432" customFormat="1" ht="12.2" hidden="1" customHeight="1">
      <c r="A11153" s="431"/>
    </row>
    <row r="11154" spans="1:1" s="432" customFormat="1" ht="12.2" hidden="1" customHeight="1">
      <c r="A11154" s="431"/>
    </row>
    <row r="11155" spans="1:1" s="432" customFormat="1" ht="12.2" hidden="1" customHeight="1">
      <c r="A11155" s="431"/>
    </row>
    <row r="11156" spans="1:1" s="432" customFormat="1" ht="12.2" hidden="1" customHeight="1">
      <c r="A11156" s="431"/>
    </row>
    <row r="11157" spans="1:1" s="432" customFormat="1" ht="12.2" hidden="1" customHeight="1">
      <c r="A11157" s="431"/>
    </row>
    <row r="11158" spans="1:1" s="432" customFormat="1" ht="12.2" hidden="1" customHeight="1">
      <c r="A11158" s="431"/>
    </row>
    <row r="11159" spans="1:1" s="432" customFormat="1" ht="12.2" hidden="1" customHeight="1">
      <c r="A11159" s="431"/>
    </row>
    <row r="11160" spans="1:1" s="432" customFormat="1" ht="12.2" hidden="1" customHeight="1">
      <c r="A11160" s="431"/>
    </row>
    <row r="11161" spans="1:1" s="432" customFormat="1" ht="12.2" hidden="1" customHeight="1">
      <c r="A11161" s="431"/>
    </row>
    <row r="11162" spans="1:1" s="432" customFormat="1" ht="12.2" hidden="1" customHeight="1">
      <c r="A11162" s="431"/>
    </row>
    <row r="11163" spans="1:1" s="432" customFormat="1" ht="12.2" hidden="1" customHeight="1">
      <c r="A11163" s="431"/>
    </row>
    <row r="11164" spans="1:1" s="432" customFormat="1" ht="12.2" hidden="1" customHeight="1">
      <c r="A11164" s="431"/>
    </row>
    <row r="11165" spans="1:1" s="432" customFormat="1" ht="12.2" hidden="1" customHeight="1">
      <c r="A11165" s="431"/>
    </row>
    <row r="11166" spans="1:1" s="432" customFormat="1" ht="12.2" hidden="1" customHeight="1">
      <c r="A11166" s="431"/>
    </row>
    <row r="11167" spans="1:1" s="432" customFormat="1" ht="12.2" hidden="1" customHeight="1">
      <c r="A11167" s="431"/>
    </row>
    <row r="11168" spans="1:1" s="432" customFormat="1" ht="12.2" hidden="1" customHeight="1">
      <c r="A11168" s="431"/>
    </row>
    <row r="11169" spans="1:1" s="432" customFormat="1" ht="12.2" hidden="1" customHeight="1">
      <c r="A11169" s="431"/>
    </row>
    <row r="11170" spans="1:1" s="432" customFormat="1" ht="12.2" hidden="1" customHeight="1">
      <c r="A11170" s="431"/>
    </row>
    <row r="11171" spans="1:1" s="432" customFormat="1" ht="12.2" hidden="1" customHeight="1">
      <c r="A11171" s="431"/>
    </row>
    <row r="11172" spans="1:1" s="432" customFormat="1" ht="12.2" hidden="1" customHeight="1">
      <c r="A11172" s="431"/>
    </row>
    <row r="11173" spans="1:1" s="432" customFormat="1" ht="12.2" hidden="1" customHeight="1">
      <c r="A11173" s="431"/>
    </row>
    <row r="11174" spans="1:1" s="432" customFormat="1" ht="12.2" hidden="1" customHeight="1">
      <c r="A11174" s="431"/>
    </row>
    <row r="11175" spans="1:1" s="432" customFormat="1" ht="12.2" hidden="1" customHeight="1">
      <c r="A11175" s="431"/>
    </row>
    <row r="11176" spans="1:1" s="432" customFormat="1" ht="12.2" hidden="1" customHeight="1">
      <c r="A11176" s="431"/>
    </row>
    <row r="11177" spans="1:1" s="432" customFormat="1" ht="12.2" hidden="1" customHeight="1">
      <c r="A11177" s="431"/>
    </row>
    <row r="11178" spans="1:1" s="432" customFormat="1" ht="12.2" hidden="1" customHeight="1">
      <c r="A11178" s="431"/>
    </row>
    <row r="11179" spans="1:1" s="432" customFormat="1" ht="12.2" hidden="1" customHeight="1">
      <c r="A11179" s="431"/>
    </row>
    <row r="11180" spans="1:1" s="432" customFormat="1" ht="12.2" hidden="1" customHeight="1">
      <c r="A11180" s="431"/>
    </row>
    <row r="11181" spans="1:1" s="432" customFormat="1" ht="12.2" hidden="1" customHeight="1">
      <c r="A11181" s="431"/>
    </row>
    <row r="11182" spans="1:1" s="432" customFormat="1" ht="12.2" hidden="1" customHeight="1">
      <c r="A11182" s="431"/>
    </row>
    <row r="11183" spans="1:1" s="432" customFormat="1" ht="12.2" hidden="1" customHeight="1">
      <c r="A11183" s="431"/>
    </row>
    <row r="11184" spans="1:1" s="432" customFormat="1" ht="12.2" hidden="1" customHeight="1">
      <c r="A11184" s="431"/>
    </row>
    <row r="11185" spans="1:1" s="432" customFormat="1" ht="12.2" hidden="1" customHeight="1">
      <c r="A11185" s="431"/>
    </row>
    <row r="11186" spans="1:1" s="432" customFormat="1" ht="12.2" hidden="1" customHeight="1">
      <c r="A11186" s="431"/>
    </row>
    <row r="11187" spans="1:1" s="432" customFormat="1" ht="12.2" hidden="1" customHeight="1">
      <c r="A11187" s="431"/>
    </row>
    <row r="11188" spans="1:1" s="432" customFormat="1" ht="12.2" hidden="1" customHeight="1">
      <c r="A11188" s="431"/>
    </row>
    <row r="11189" spans="1:1" s="432" customFormat="1" ht="12.2" hidden="1" customHeight="1">
      <c r="A11189" s="431"/>
    </row>
    <row r="11190" spans="1:1" s="432" customFormat="1" ht="12.2" hidden="1" customHeight="1">
      <c r="A11190" s="431"/>
    </row>
    <row r="11191" spans="1:1" s="432" customFormat="1" ht="12.2" hidden="1" customHeight="1">
      <c r="A11191" s="431"/>
    </row>
    <row r="11192" spans="1:1" s="432" customFormat="1" ht="12.2" hidden="1" customHeight="1">
      <c r="A11192" s="431"/>
    </row>
    <row r="11193" spans="1:1" s="432" customFormat="1" ht="12.2" hidden="1" customHeight="1">
      <c r="A11193" s="431"/>
    </row>
    <row r="11194" spans="1:1" s="432" customFormat="1" ht="12.2" hidden="1" customHeight="1">
      <c r="A11194" s="431"/>
    </row>
    <row r="11195" spans="1:1" s="432" customFormat="1" ht="12.2" hidden="1" customHeight="1">
      <c r="A11195" s="431"/>
    </row>
    <row r="11196" spans="1:1" s="432" customFormat="1" ht="12.2" hidden="1" customHeight="1">
      <c r="A11196" s="431"/>
    </row>
    <row r="11197" spans="1:1" s="432" customFormat="1" ht="12.2" hidden="1" customHeight="1">
      <c r="A11197" s="431"/>
    </row>
    <row r="11198" spans="1:1" s="432" customFormat="1" ht="12.2" hidden="1" customHeight="1">
      <c r="A11198" s="431"/>
    </row>
    <row r="11199" spans="1:1" s="432" customFormat="1" ht="12.2" hidden="1" customHeight="1">
      <c r="A11199" s="431"/>
    </row>
    <row r="11200" spans="1:1" s="432" customFormat="1" ht="12.2" hidden="1" customHeight="1">
      <c r="A11200" s="431"/>
    </row>
    <row r="11201" spans="1:1" s="432" customFormat="1" ht="12.2" hidden="1" customHeight="1">
      <c r="A11201" s="431"/>
    </row>
    <row r="11202" spans="1:1" s="432" customFormat="1" ht="12.2" hidden="1" customHeight="1">
      <c r="A11202" s="431"/>
    </row>
    <row r="11203" spans="1:1" s="432" customFormat="1" ht="12.2" hidden="1" customHeight="1">
      <c r="A11203" s="431"/>
    </row>
    <row r="11204" spans="1:1" s="432" customFormat="1" ht="12.2" hidden="1" customHeight="1">
      <c r="A11204" s="431"/>
    </row>
    <row r="11205" spans="1:1" s="432" customFormat="1" ht="12.2" hidden="1" customHeight="1">
      <c r="A11205" s="431"/>
    </row>
    <row r="11206" spans="1:1" s="432" customFormat="1" ht="12.2" hidden="1" customHeight="1">
      <c r="A11206" s="431"/>
    </row>
    <row r="11207" spans="1:1" s="432" customFormat="1" ht="12.2" hidden="1" customHeight="1">
      <c r="A11207" s="431"/>
    </row>
    <row r="11208" spans="1:1" s="432" customFormat="1" ht="12.2" hidden="1" customHeight="1">
      <c r="A11208" s="431"/>
    </row>
    <row r="11209" spans="1:1" s="432" customFormat="1" ht="12.2" hidden="1" customHeight="1">
      <c r="A11209" s="431"/>
    </row>
    <row r="11210" spans="1:1" s="432" customFormat="1" ht="12.2" hidden="1" customHeight="1">
      <c r="A11210" s="431"/>
    </row>
    <row r="11211" spans="1:1" s="432" customFormat="1" ht="12.2" hidden="1" customHeight="1">
      <c r="A11211" s="431"/>
    </row>
    <row r="11212" spans="1:1" s="432" customFormat="1" ht="12.2" hidden="1" customHeight="1">
      <c r="A11212" s="431"/>
    </row>
    <row r="11213" spans="1:1" s="432" customFormat="1" ht="12.2" hidden="1" customHeight="1">
      <c r="A11213" s="431"/>
    </row>
    <row r="11214" spans="1:1" s="432" customFormat="1" ht="12.2" hidden="1" customHeight="1">
      <c r="A11214" s="431"/>
    </row>
    <row r="11215" spans="1:1" s="432" customFormat="1" ht="12.2" hidden="1" customHeight="1">
      <c r="A11215" s="431"/>
    </row>
    <row r="11216" spans="1:1" s="432" customFormat="1" ht="12.2" hidden="1" customHeight="1">
      <c r="A11216" s="431"/>
    </row>
    <row r="11217" spans="1:1" s="432" customFormat="1" ht="12.2" hidden="1" customHeight="1">
      <c r="A11217" s="431"/>
    </row>
    <row r="11218" spans="1:1" s="432" customFormat="1" ht="12.2" hidden="1" customHeight="1">
      <c r="A11218" s="431"/>
    </row>
    <row r="11219" spans="1:1" s="432" customFormat="1" ht="12.2" hidden="1" customHeight="1">
      <c r="A11219" s="431"/>
    </row>
    <row r="11220" spans="1:1" s="432" customFormat="1" ht="12.2" hidden="1" customHeight="1">
      <c r="A11220" s="431"/>
    </row>
    <row r="11221" spans="1:1" s="432" customFormat="1" ht="12.2" hidden="1" customHeight="1">
      <c r="A11221" s="431"/>
    </row>
    <row r="11222" spans="1:1" s="432" customFormat="1" ht="12.2" hidden="1" customHeight="1">
      <c r="A11222" s="431"/>
    </row>
    <row r="11223" spans="1:1" s="432" customFormat="1" ht="12.2" hidden="1" customHeight="1">
      <c r="A11223" s="431"/>
    </row>
    <row r="11224" spans="1:1" s="432" customFormat="1" ht="12.2" hidden="1" customHeight="1">
      <c r="A11224" s="431"/>
    </row>
    <row r="11225" spans="1:1" s="432" customFormat="1" ht="12.2" hidden="1" customHeight="1">
      <c r="A11225" s="431"/>
    </row>
    <row r="11226" spans="1:1" s="432" customFormat="1" ht="12.2" hidden="1" customHeight="1">
      <c r="A11226" s="431"/>
    </row>
    <row r="11227" spans="1:1" s="432" customFormat="1" ht="12.2" hidden="1" customHeight="1">
      <c r="A11227" s="431"/>
    </row>
    <row r="11228" spans="1:1" s="432" customFormat="1" ht="12.2" hidden="1" customHeight="1">
      <c r="A11228" s="431"/>
    </row>
    <row r="11229" spans="1:1" s="432" customFormat="1" ht="12.2" hidden="1" customHeight="1">
      <c r="A11229" s="431"/>
    </row>
    <row r="11230" spans="1:1" s="432" customFormat="1" ht="12.2" hidden="1" customHeight="1">
      <c r="A11230" s="431"/>
    </row>
    <row r="11231" spans="1:1" s="432" customFormat="1" ht="12.2" hidden="1" customHeight="1">
      <c r="A11231" s="431"/>
    </row>
    <row r="11232" spans="1:1" s="432" customFormat="1" ht="12.2" hidden="1" customHeight="1">
      <c r="A11232" s="431"/>
    </row>
    <row r="11233" spans="1:1" s="432" customFormat="1" ht="12.2" hidden="1" customHeight="1">
      <c r="A11233" s="431"/>
    </row>
    <row r="11234" spans="1:1" s="432" customFormat="1" ht="12.2" hidden="1" customHeight="1">
      <c r="A11234" s="431"/>
    </row>
    <row r="11235" spans="1:1" s="432" customFormat="1" ht="12.2" hidden="1" customHeight="1">
      <c r="A11235" s="431"/>
    </row>
    <row r="11236" spans="1:1" s="432" customFormat="1" ht="12.2" hidden="1" customHeight="1">
      <c r="A11236" s="431"/>
    </row>
    <row r="11237" spans="1:1" s="432" customFormat="1" ht="12.2" hidden="1" customHeight="1">
      <c r="A11237" s="431"/>
    </row>
    <row r="11238" spans="1:1" s="432" customFormat="1" ht="12.2" hidden="1" customHeight="1">
      <c r="A11238" s="431"/>
    </row>
    <row r="11239" spans="1:1" s="432" customFormat="1" ht="12.2" hidden="1" customHeight="1">
      <c r="A11239" s="431"/>
    </row>
    <row r="11240" spans="1:1" s="432" customFormat="1" ht="12.2" hidden="1" customHeight="1">
      <c r="A11240" s="431"/>
    </row>
    <row r="11241" spans="1:1" s="432" customFormat="1" ht="12.2" hidden="1" customHeight="1">
      <c r="A11241" s="431"/>
    </row>
    <row r="11242" spans="1:1" s="432" customFormat="1" ht="12.2" hidden="1" customHeight="1">
      <c r="A11242" s="431"/>
    </row>
    <row r="11243" spans="1:1" s="432" customFormat="1" ht="12.2" hidden="1" customHeight="1">
      <c r="A11243" s="431"/>
    </row>
    <row r="11244" spans="1:1" s="432" customFormat="1" ht="12.2" hidden="1" customHeight="1">
      <c r="A11244" s="431"/>
    </row>
    <row r="11245" spans="1:1" s="432" customFormat="1" ht="12.2" hidden="1" customHeight="1">
      <c r="A11245" s="431"/>
    </row>
    <row r="11246" spans="1:1" s="432" customFormat="1" ht="12.2" hidden="1" customHeight="1">
      <c r="A11246" s="431"/>
    </row>
    <row r="11247" spans="1:1" s="432" customFormat="1" ht="12.2" hidden="1" customHeight="1">
      <c r="A11247" s="431"/>
    </row>
    <row r="11248" spans="1:1" s="432" customFormat="1" ht="12.2" hidden="1" customHeight="1">
      <c r="A11248" s="431"/>
    </row>
    <row r="11249" spans="1:1" s="432" customFormat="1" ht="12.2" hidden="1" customHeight="1">
      <c r="A11249" s="431"/>
    </row>
    <row r="11250" spans="1:1" s="432" customFormat="1" ht="12.2" hidden="1" customHeight="1">
      <c r="A11250" s="431"/>
    </row>
    <row r="11251" spans="1:1" s="432" customFormat="1" ht="12.2" hidden="1" customHeight="1">
      <c r="A11251" s="431"/>
    </row>
    <row r="11252" spans="1:1" s="432" customFormat="1" ht="12.2" hidden="1" customHeight="1">
      <c r="A11252" s="431"/>
    </row>
    <row r="11253" spans="1:1" s="432" customFormat="1" ht="12.2" hidden="1" customHeight="1">
      <c r="A11253" s="431"/>
    </row>
    <row r="11254" spans="1:1" s="432" customFormat="1" ht="12.2" hidden="1" customHeight="1">
      <c r="A11254" s="431"/>
    </row>
    <row r="11255" spans="1:1" s="432" customFormat="1" ht="12.2" hidden="1" customHeight="1">
      <c r="A11255" s="431"/>
    </row>
    <row r="11256" spans="1:1" s="432" customFormat="1" ht="12.2" hidden="1" customHeight="1">
      <c r="A11256" s="431"/>
    </row>
    <row r="11257" spans="1:1" s="432" customFormat="1" ht="12.2" hidden="1" customHeight="1">
      <c r="A11257" s="431"/>
    </row>
    <row r="11258" spans="1:1" s="432" customFormat="1" ht="12.2" hidden="1" customHeight="1">
      <c r="A11258" s="431"/>
    </row>
    <row r="11259" spans="1:1" s="432" customFormat="1" ht="12.2" hidden="1" customHeight="1">
      <c r="A11259" s="431"/>
    </row>
    <row r="11260" spans="1:1" s="432" customFormat="1" ht="12.2" hidden="1" customHeight="1">
      <c r="A11260" s="431"/>
    </row>
    <row r="11261" spans="1:1" s="432" customFormat="1" ht="12.2" hidden="1" customHeight="1">
      <c r="A11261" s="431"/>
    </row>
    <row r="11262" spans="1:1" s="432" customFormat="1" ht="12.2" hidden="1" customHeight="1">
      <c r="A11262" s="431"/>
    </row>
    <row r="11263" spans="1:1" s="432" customFormat="1" ht="12.2" hidden="1" customHeight="1">
      <c r="A11263" s="431"/>
    </row>
    <row r="11264" spans="1:1" s="432" customFormat="1" ht="12.2" hidden="1" customHeight="1">
      <c r="A11264" s="431"/>
    </row>
    <row r="11265" spans="1:1" s="432" customFormat="1" ht="12.2" hidden="1" customHeight="1">
      <c r="A11265" s="431"/>
    </row>
    <row r="11266" spans="1:1" s="432" customFormat="1" ht="12.2" hidden="1" customHeight="1">
      <c r="A11266" s="431"/>
    </row>
    <row r="11267" spans="1:1" s="432" customFormat="1" ht="12.2" hidden="1" customHeight="1">
      <c r="A11267" s="431"/>
    </row>
    <row r="11268" spans="1:1" s="432" customFormat="1" ht="12.2" hidden="1" customHeight="1">
      <c r="A11268" s="431"/>
    </row>
    <row r="11269" spans="1:1" s="432" customFormat="1" ht="12.2" hidden="1" customHeight="1">
      <c r="A11269" s="431"/>
    </row>
    <row r="11270" spans="1:1" s="432" customFormat="1" ht="12.2" hidden="1" customHeight="1">
      <c r="A11270" s="431"/>
    </row>
    <row r="11271" spans="1:1" s="432" customFormat="1" ht="12.2" hidden="1" customHeight="1">
      <c r="A11271" s="431"/>
    </row>
    <row r="11272" spans="1:1" s="432" customFormat="1" ht="12.2" hidden="1" customHeight="1">
      <c r="A11272" s="431"/>
    </row>
    <row r="11273" spans="1:1" s="432" customFormat="1" ht="12.2" hidden="1" customHeight="1">
      <c r="A11273" s="431"/>
    </row>
    <row r="11274" spans="1:1" s="432" customFormat="1" ht="12.2" hidden="1" customHeight="1">
      <c r="A11274" s="431"/>
    </row>
    <row r="11275" spans="1:1" s="432" customFormat="1" ht="12.2" hidden="1" customHeight="1">
      <c r="A11275" s="431"/>
    </row>
    <row r="11276" spans="1:1" s="432" customFormat="1" ht="12.2" hidden="1" customHeight="1">
      <c r="A11276" s="431"/>
    </row>
    <row r="11277" spans="1:1" s="432" customFormat="1" ht="12.2" hidden="1" customHeight="1">
      <c r="A11277" s="431"/>
    </row>
    <row r="11278" spans="1:1" s="432" customFormat="1" ht="12.2" hidden="1" customHeight="1">
      <c r="A11278" s="431"/>
    </row>
    <row r="11279" spans="1:1" s="432" customFormat="1" ht="12.2" hidden="1" customHeight="1">
      <c r="A11279" s="431"/>
    </row>
    <row r="11280" spans="1:1" s="432" customFormat="1" ht="12.2" hidden="1" customHeight="1">
      <c r="A11280" s="431"/>
    </row>
    <row r="11281" spans="1:1" s="432" customFormat="1" ht="12.2" hidden="1" customHeight="1">
      <c r="A11281" s="431"/>
    </row>
    <row r="11282" spans="1:1" s="432" customFormat="1" ht="12.2" hidden="1" customHeight="1">
      <c r="A11282" s="431"/>
    </row>
    <row r="11283" spans="1:1" s="432" customFormat="1" ht="12.2" hidden="1" customHeight="1">
      <c r="A11283" s="431"/>
    </row>
    <row r="11284" spans="1:1" s="432" customFormat="1" ht="12.2" hidden="1" customHeight="1">
      <c r="A11284" s="431"/>
    </row>
    <row r="11285" spans="1:1" s="432" customFormat="1" ht="12.2" hidden="1" customHeight="1">
      <c r="A11285" s="431"/>
    </row>
    <row r="11286" spans="1:1" s="432" customFormat="1" ht="12.2" hidden="1" customHeight="1">
      <c r="A11286" s="431"/>
    </row>
    <row r="11287" spans="1:1" s="432" customFormat="1" ht="12.2" hidden="1" customHeight="1">
      <c r="A11287" s="431"/>
    </row>
    <row r="11288" spans="1:1" s="432" customFormat="1" ht="12.2" hidden="1" customHeight="1">
      <c r="A11288" s="431"/>
    </row>
    <row r="11289" spans="1:1" s="432" customFormat="1" ht="12.2" hidden="1" customHeight="1">
      <c r="A11289" s="431"/>
    </row>
    <row r="11290" spans="1:1" s="432" customFormat="1" ht="12.2" hidden="1" customHeight="1">
      <c r="A11290" s="431"/>
    </row>
    <row r="11291" spans="1:1" s="432" customFormat="1" ht="12.2" hidden="1" customHeight="1">
      <c r="A11291" s="431"/>
    </row>
    <row r="11292" spans="1:1" s="432" customFormat="1" ht="12.2" hidden="1" customHeight="1">
      <c r="A11292" s="431"/>
    </row>
    <row r="11293" spans="1:1" s="432" customFormat="1" ht="12.2" hidden="1" customHeight="1">
      <c r="A11293" s="431"/>
    </row>
    <row r="11294" spans="1:1" s="432" customFormat="1" ht="12.2" hidden="1" customHeight="1">
      <c r="A11294" s="431"/>
    </row>
    <row r="11295" spans="1:1" s="432" customFormat="1" ht="12.2" hidden="1" customHeight="1">
      <c r="A11295" s="431"/>
    </row>
    <row r="11296" spans="1:1" s="432" customFormat="1" ht="12.2" hidden="1" customHeight="1">
      <c r="A11296" s="431"/>
    </row>
    <row r="11297" spans="1:1" s="432" customFormat="1" ht="12.2" hidden="1" customHeight="1">
      <c r="A11297" s="431"/>
    </row>
    <row r="11298" spans="1:1" s="432" customFormat="1" ht="12.2" hidden="1" customHeight="1">
      <c r="A11298" s="431"/>
    </row>
    <row r="11299" spans="1:1" s="432" customFormat="1" ht="12.2" hidden="1" customHeight="1">
      <c r="A11299" s="431"/>
    </row>
    <row r="11300" spans="1:1" s="432" customFormat="1" ht="12.2" hidden="1" customHeight="1">
      <c r="A11300" s="431"/>
    </row>
    <row r="11301" spans="1:1" s="432" customFormat="1" ht="12.2" hidden="1" customHeight="1">
      <c r="A11301" s="431"/>
    </row>
    <row r="11302" spans="1:1" s="432" customFormat="1" ht="12.2" hidden="1" customHeight="1">
      <c r="A11302" s="431"/>
    </row>
    <row r="11303" spans="1:1" s="432" customFormat="1" ht="12.2" hidden="1" customHeight="1">
      <c r="A11303" s="431"/>
    </row>
    <row r="11304" spans="1:1" s="432" customFormat="1" ht="12.2" hidden="1" customHeight="1">
      <c r="A11304" s="431"/>
    </row>
    <row r="11305" spans="1:1" s="432" customFormat="1" ht="12.2" hidden="1" customHeight="1">
      <c r="A11305" s="431"/>
    </row>
    <row r="11306" spans="1:1" s="432" customFormat="1" ht="12.2" hidden="1" customHeight="1">
      <c r="A11306" s="431"/>
    </row>
    <row r="11307" spans="1:1" s="432" customFormat="1" ht="12.2" hidden="1" customHeight="1">
      <c r="A11307" s="431"/>
    </row>
    <row r="11308" spans="1:1" s="432" customFormat="1" ht="12.2" hidden="1" customHeight="1">
      <c r="A11308" s="431"/>
    </row>
    <row r="11309" spans="1:1" s="432" customFormat="1" ht="12.2" hidden="1" customHeight="1">
      <c r="A11309" s="431"/>
    </row>
    <row r="11310" spans="1:1" s="432" customFormat="1" ht="12.2" hidden="1" customHeight="1">
      <c r="A11310" s="431"/>
    </row>
    <row r="11311" spans="1:1" s="432" customFormat="1" ht="12.2" hidden="1" customHeight="1">
      <c r="A11311" s="431"/>
    </row>
    <row r="11312" spans="1:1" s="432" customFormat="1" ht="12.2" hidden="1" customHeight="1">
      <c r="A11312" s="431"/>
    </row>
    <row r="11313" spans="1:1" s="432" customFormat="1" ht="12.2" hidden="1" customHeight="1">
      <c r="A11313" s="431"/>
    </row>
    <row r="11314" spans="1:1" s="432" customFormat="1" ht="12.2" hidden="1" customHeight="1">
      <c r="A11314" s="431"/>
    </row>
    <row r="11315" spans="1:1" s="432" customFormat="1" ht="12.2" hidden="1" customHeight="1">
      <c r="A11315" s="431"/>
    </row>
    <row r="11316" spans="1:1" s="432" customFormat="1" ht="12.2" hidden="1" customHeight="1">
      <c r="A11316" s="431"/>
    </row>
    <row r="11317" spans="1:1" s="432" customFormat="1" ht="12.2" hidden="1" customHeight="1">
      <c r="A11317" s="431"/>
    </row>
    <row r="11318" spans="1:1" s="432" customFormat="1" ht="12.2" hidden="1" customHeight="1">
      <c r="A11318" s="431"/>
    </row>
    <row r="11319" spans="1:1" s="432" customFormat="1" ht="12.2" hidden="1" customHeight="1">
      <c r="A11319" s="431"/>
    </row>
    <row r="11320" spans="1:1" s="432" customFormat="1" ht="12.2" hidden="1" customHeight="1">
      <c r="A11320" s="431"/>
    </row>
    <row r="11321" spans="1:1" s="432" customFormat="1" ht="12.2" hidden="1" customHeight="1">
      <c r="A11321" s="431"/>
    </row>
    <row r="11322" spans="1:1" s="432" customFormat="1" ht="12.2" hidden="1" customHeight="1">
      <c r="A11322" s="431"/>
    </row>
    <row r="11323" spans="1:1" s="432" customFormat="1" ht="12.2" hidden="1" customHeight="1">
      <c r="A11323" s="431"/>
    </row>
    <row r="11324" spans="1:1" s="432" customFormat="1" ht="12.2" hidden="1" customHeight="1">
      <c r="A11324" s="431"/>
    </row>
    <row r="11325" spans="1:1" s="432" customFormat="1" ht="12.2" hidden="1" customHeight="1">
      <c r="A11325" s="431"/>
    </row>
    <row r="11326" spans="1:1" s="432" customFormat="1" ht="12.2" hidden="1" customHeight="1">
      <c r="A11326" s="431"/>
    </row>
    <row r="11327" spans="1:1" s="432" customFormat="1" ht="12.2" hidden="1" customHeight="1">
      <c r="A11327" s="431"/>
    </row>
    <row r="11328" spans="1:1" s="432" customFormat="1" ht="12.2" hidden="1" customHeight="1">
      <c r="A11328" s="431"/>
    </row>
    <row r="11329" spans="1:1" s="432" customFormat="1" ht="12.2" hidden="1" customHeight="1">
      <c r="A11329" s="431"/>
    </row>
    <row r="11330" spans="1:1" s="432" customFormat="1" ht="12.2" hidden="1" customHeight="1">
      <c r="A11330" s="431"/>
    </row>
    <row r="11331" spans="1:1" s="432" customFormat="1" ht="12.2" hidden="1" customHeight="1">
      <c r="A11331" s="431"/>
    </row>
    <row r="11332" spans="1:1" s="432" customFormat="1" ht="12.2" hidden="1" customHeight="1">
      <c r="A11332" s="431"/>
    </row>
    <row r="11333" spans="1:1" s="432" customFormat="1" ht="12.2" hidden="1" customHeight="1">
      <c r="A11333" s="431"/>
    </row>
    <row r="11334" spans="1:1" s="432" customFormat="1" ht="12.2" hidden="1" customHeight="1">
      <c r="A11334" s="431"/>
    </row>
    <row r="11335" spans="1:1" s="432" customFormat="1" ht="12.2" hidden="1" customHeight="1">
      <c r="A11335" s="431"/>
    </row>
    <row r="11336" spans="1:1" s="432" customFormat="1" ht="12.2" hidden="1" customHeight="1">
      <c r="A11336" s="431"/>
    </row>
    <row r="11337" spans="1:1" s="432" customFormat="1" ht="12.2" hidden="1" customHeight="1">
      <c r="A11337" s="431"/>
    </row>
    <row r="11338" spans="1:1" s="432" customFormat="1" ht="12.2" hidden="1" customHeight="1">
      <c r="A11338" s="431"/>
    </row>
    <row r="11339" spans="1:1" s="432" customFormat="1" ht="12.2" hidden="1" customHeight="1">
      <c r="A11339" s="431"/>
    </row>
    <row r="11340" spans="1:1" s="432" customFormat="1" ht="12.2" hidden="1" customHeight="1">
      <c r="A11340" s="431"/>
    </row>
    <row r="11341" spans="1:1" s="432" customFormat="1" ht="12.2" hidden="1" customHeight="1">
      <c r="A11341" s="431"/>
    </row>
    <row r="11342" spans="1:1" s="432" customFormat="1" ht="12.2" hidden="1" customHeight="1">
      <c r="A11342" s="431"/>
    </row>
    <row r="11343" spans="1:1" s="432" customFormat="1" ht="12.2" hidden="1" customHeight="1">
      <c r="A11343" s="431"/>
    </row>
    <row r="11344" spans="1:1" s="432" customFormat="1" ht="12.2" hidden="1" customHeight="1">
      <c r="A11344" s="431"/>
    </row>
    <row r="11345" spans="1:1" s="432" customFormat="1" ht="12.2" hidden="1" customHeight="1">
      <c r="A11345" s="431"/>
    </row>
    <row r="11346" spans="1:1" s="432" customFormat="1" ht="12.2" hidden="1" customHeight="1">
      <c r="A11346" s="431"/>
    </row>
    <row r="11347" spans="1:1" s="432" customFormat="1" ht="12.2" hidden="1" customHeight="1">
      <c r="A11347" s="431"/>
    </row>
    <row r="11348" spans="1:1" s="432" customFormat="1" ht="12.2" hidden="1" customHeight="1">
      <c r="A11348" s="431"/>
    </row>
    <row r="11349" spans="1:1" s="432" customFormat="1" ht="12.2" hidden="1" customHeight="1">
      <c r="A11349" s="431"/>
    </row>
    <row r="11350" spans="1:1" s="432" customFormat="1" ht="12.2" hidden="1" customHeight="1">
      <c r="A11350" s="431"/>
    </row>
    <row r="11351" spans="1:1" s="432" customFormat="1" ht="12.2" hidden="1" customHeight="1">
      <c r="A11351" s="431"/>
    </row>
    <row r="11352" spans="1:1" s="432" customFormat="1" ht="12.2" hidden="1" customHeight="1">
      <c r="A11352" s="431"/>
    </row>
    <row r="11353" spans="1:1" s="432" customFormat="1" ht="12.2" hidden="1" customHeight="1">
      <c r="A11353" s="431"/>
    </row>
    <row r="11354" spans="1:1" s="432" customFormat="1" ht="12.2" hidden="1" customHeight="1">
      <c r="A11354" s="431"/>
    </row>
    <row r="11355" spans="1:1" s="432" customFormat="1" ht="12.2" hidden="1" customHeight="1">
      <c r="A11355" s="431"/>
    </row>
    <row r="11356" spans="1:1" s="432" customFormat="1" ht="12.2" hidden="1" customHeight="1">
      <c r="A11356" s="431"/>
    </row>
    <row r="11357" spans="1:1" s="432" customFormat="1" ht="12.2" hidden="1" customHeight="1">
      <c r="A11357" s="431"/>
    </row>
    <row r="11358" spans="1:1" s="432" customFormat="1" ht="12.2" hidden="1" customHeight="1">
      <c r="A11358" s="431"/>
    </row>
    <row r="11359" spans="1:1" s="432" customFormat="1" ht="12.2" hidden="1" customHeight="1">
      <c r="A11359" s="431"/>
    </row>
    <row r="11360" spans="1:1" s="432" customFormat="1" ht="12.2" hidden="1" customHeight="1">
      <c r="A11360" s="431"/>
    </row>
    <row r="11361" spans="1:1" s="432" customFormat="1" ht="12.2" hidden="1" customHeight="1">
      <c r="A11361" s="431"/>
    </row>
    <row r="11362" spans="1:1" s="432" customFormat="1" ht="12.2" hidden="1" customHeight="1">
      <c r="A11362" s="431"/>
    </row>
    <row r="11363" spans="1:1" s="432" customFormat="1" ht="12.2" hidden="1" customHeight="1">
      <c r="A11363" s="431"/>
    </row>
    <row r="11364" spans="1:1" s="432" customFormat="1" ht="12.2" hidden="1" customHeight="1">
      <c r="A11364" s="431"/>
    </row>
    <row r="11365" spans="1:1" s="432" customFormat="1" ht="12.2" hidden="1" customHeight="1">
      <c r="A11365" s="431"/>
    </row>
    <row r="11366" spans="1:1" s="432" customFormat="1" ht="12.2" hidden="1" customHeight="1">
      <c r="A11366" s="431"/>
    </row>
    <row r="11367" spans="1:1" s="432" customFormat="1" ht="12.2" hidden="1" customHeight="1">
      <c r="A11367" s="431"/>
    </row>
    <row r="11368" spans="1:1" s="432" customFormat="1" ht="12.2" hidden="1" customHeight="1">
      <c r="A11368" s="431"/>
    </row>
    <row r="11369" spans="1:1" s="432" customFormat="1" ht="12.2" hidden="1" customHeight="1">
      <c r="A11369" s="431"/>
    </row>
    <row r="11370" spans="1:1" s="432" customFormat="1" ht="12.2" hidden="1" customHeight="1">
      <c r="A11370" s="431"/>
    </row>
    <row r="11371" spans="1:1" s="432" customFormat="1" ht="12.2" hidden="1" customHeight="1">
      <c r="A11371" s="431"/>
    </row>
    <row r="11372" spans="1:1" s="432" customFormat="1" ht="12.2" hidden="1" customHeight="1">
      <c r="A11372" s="431"/>
    </row>
    <row r="11373" spans="1:1" s="432" customFormat="1" ht="12.2" hidden="1" customHeight="1">
      <c r="A11373" s="431"/>
    </row>
    <row r="11374" spans="1:1" s="432" customFormat="1" ht="12.2" hidden="1" customHeight="1">
      <c r="A11374" s="431"/>
    </row>
    <row r="11375" spans="1:1" s="432" customFormat="1" ht="12.2" hidden="1" customHeight="1">
      <c r="A11375" s="431"/>
    </row>
    <row r="11376" spans="1:1" s="432" customFormat="1" ht="12.2" hidden="1" customHeight="1">
      <c r="A11376" s="431"/>
    </row>
    <row r="11377" spans="1:1" s="432" customFormat="1" ht="12.2" hidden="1" customHeight="1">
      <c r="A11377" s="431"/>
    </row>
    <row r="11378" spans="1:1" s="432" customFormat="1" ht="12.2" hidden="1" customHeight="1">
      <c r="A11378" s="431"/>
    </row>
    <row r="11379" spans="1:1" s="432" customFormat="1" ht="12.2" hidden="1" customHeight="1">
      <c r="A11379" s="431"/>
    </row>
    <row r="11380" spans="1:1" s="432" customFormat="1" ht="12.2" hidden="1" customHeight="1">
      <c r="A11380" s="431"/>
    </row>
    <row r="11381" spans="1:1" s="432" customFormat="1" ht="12.2" hidden="1" customHeight="1">
      <c r="A11381" s="431"/>
    </row>
    <row r="11382" spans="1:1" s="432" customFormat="1" ht="12.2" hidden="1" customHeight="1">
      <c r="A11382" s="431"/>
    </row>
    <row r="11383" spans="1:1" s="432" customFormat="1" ht="12.2" hidden="1" customHeight="1">
      <c r="A11383" s="431"/>
    </row>
    <row r="11384" spans="1:1" s="432" customFormat="1" ht="12.2" hidden="1" customHeight="1">
      <c r="A11384" s="431"/>
    </row>
    <row r="11385" spans="1:1" s="432" customFormat="1" ht="12.2" hidden="1" customHeight="1">
      <c r="A11385" s="431"/>
    </row>
    <row r="11386" spans="1:1" s="432" customFormat="1" ht="12.2" hidden="1" customHeight="1">
      <c r="A11386" s="431"/>
    </row>
    <row r="11387" spans="1:1" s="432" customFormat="1" ht="12.2" hidden="1" customHeight="1">
      <c r="A11387" s="431"/>
    </row>
    <row r="11388" spans="1:1" s="432" customFormat="1" ht="12.2" hidden="1" customHeight="1">
      <c r="A11388" s="431"/>
    </row>
    <row r="11389" spans="1:1" s="432" customFormat="1" ht="12.2" hidden="1" customHeight="1">
      <c r="A11389" s="431"/>
    </row>
    <row r="11390" spans="1:1" s="432" customFormat="1" ht="12.2" hidden="1" customHeight="1">
      <c r="A11390" s="431"/>
    </row>
    <row r="11391" spans="1:1" s="432" customFormat="1" ht="12.2" hidden="1" customHeight="1">
      <c r="A11391" s="431"/>
    </row>
    <row r="11392" spans="1:1" s="432" customFormat="1" ht="12.2" hidden="1" customHeight="1">
      <c r="A11392" s="431"/>
    </row>
    <row r="11393" spans="1:1" s="432" customFormat="1" ht="12.2" hidden="1" customHeight="1">
      <c r="A11393" s="431"/>
    </row>
    <row r="11394" spans="1:1" s="432" customFormat="1" ht="12.2" hidden="1" customHeight="1">
      <c r="A11394" s="431"/>
    </row>
    <row r="11395" spans="1:1" s="432" customFormat="1" ht="12.2" hidden="1" customHeight="1">
      <c r="A11395" s="431"/>
    </row>
    <row r="11396" spans="1:1" s="432" customFormat="1" ht="12.2" hidden="1" customHeight="1">
      <c r="A11396" s="431"/>
    </row>
    <row r="11397" spans="1:1" s="432" customFormat="1" ht="12.2" hidden="1" customHeight="1">
      <c r="A11397" s="431"/>
    </row>
    <row r="11398" spans="1:1" s="432" customFormat="1" ht="12.2" hidden="1" customHeight="1">
      <c r="A11398" s="431"/>
    </row>
    <row r="11399" spans="1:1" s="432" customFormat="1" ht="12.2" hidden="1" customHeight="1">
      <c r="A11399" s="431"/>
    </row>
    <row r="11400" spans="1:1" s="432" customFormat="1" ht="12.2" hidden="1" customHeight="1">
      <c r="A11400" s="431"/>
    </row>
    <row r="11401" spans="1:1" s="432" customFormat="1" ht="12.2" hidden="1" customHeight="1">
      <c r="A11401" s="431"/>
    </row>
    <row r="11402" spans="1:1" s="432" customFormat="1" ht="12.2" hidden="1" customHeight="1">
      <c r="A11402" s="431"/>
    </row>
    <row r="11403" spans="1:1" s="432" customFormat="1" ht="12.2" hidden="1" customHeight="1">
      <c r="A11403" s="431"/>
    </row>
    <row r="11404" spans="1:1" s="432" customFormat="1" ht="12.2" hidden="1" customHeight="1">
      <c r="A11404" s="431"/>
    </row>
    <row r="11405" spans="1:1" s="432" customFormat="1" ht="12.2" hidden="1" customHeight="1">
      <c r="A11405" s="431"/>
    </row>
    <row r="11406" spans="1:1" s="432" customFormat="1" ht="12.2" hidden="1" customHeight="1">
      <c r="A11406" s="431"/>
    </row>
    <row r="11407" spans="1:1" s="432" customFormat="1" ht="12.2" hidden="1" customHeight="1">
      <c r="A11407" s="431"/>
    </row>
    <row r="11408" spans="1:1" s="432" customFormat="1" ht="12.2" hidden="1" customHeight="1">
      <c r="A11408" s="431"/>
    </row>
    <row r="11409" spans="1:1" s="432" customFormat="1" ht="12.2" hidden="1" customHeight="1">
      <c r="A11409" s="431"/>
    </row>
    <row r="11410" spans="1:1" s="432" customFormat="1" ht="12.2" hidden="1" customHeight="1">
      <c r="A11410" s="431"/>
    </row>
    <row r="11411" spans="1:1" s="432" customFormat="1" ht="12.2" hidden="1" customHeight="1">
      <c r="A11411" s="431"/>
    </row>
    <row r="11412" spans="1:1" s="432" customFormat="1" ht="12.2" hidden="1" customHeight="1">
      <c r="A11412" s="431"/>
    </row>
    <row r="11413" spans="1:1" s="432" customFormat="1" ht="12.2" hidden="1" customHeight="1">
      <c r="A11413" s="431"/>
    </row>
    <row r="11414" spans="1:1" s="432" customFormat="1" ht="12.2" hidden="1" customHeight="1">
      <c r="A11414" s="431"/>
    </row>
    <row r="11415" spans="1:1" s="432" customFormat="1" ht="12.2" hidden="1" customHeight="1">
      <c r="A11415" s="431"/>
    </row>
    <row r="11416" spans="1:1" s="432" customFormat="1" ht="12.2" hidden="1" customHeight="1">
      <c r="A11416" s="431"/>
    </row>
    <row r="11417" spans="1:1" s="432" customFormat="1" ht="12.2" hidden="1" customHeight="1">
      <c r="A11417" s="431"/>
    </row>
    <row r="11418" spans="1:1" s="432" customFormat="1" ht="12.2" hidden="1" customHeight="1">
      <c r="A11418" s="431"/>
    </row>
    <row r="11419" spans="1:1" s="432" customFormat="1" ht="12.2" hidden="1" customHeight="1">
      <c r="A11419" s="431"/>
    </row>
    <row r="11420" spans="1:1" s="432" customFormat="1" ht="12.2" hidden="1" customHeight="1">
      <c r="A11420" s="431"/>
    </row>
    <row r="11421" spans="1:1" s="432" customFormat="1" ht="12.2" hidden="1" customHeight="1">
      <c r="A11421" s="431"/>
    </row>
    <row r="11422" spans="1:1" s="432" customFormat="1" ht="12.2" hidden="1" customHeight="1">
      <c r="A11422" s="431"/>
    </row>
    <row r="11423" spans="1:1" s="432" customFormat="1" ht="12.2" hidden="1" customHeight="1">
      <c r="A11423" s="431"/>
    </row>
    <row r="11424" spans="1:1" s="432" customFormat="1" ht="12.2" hidden="1" customHeight="1">
      <c r="A11424" s="431"/>
    </row>
    <row r="11425" spans="1:1" s="432" customFormat="1" ht="12.2" hidden="1" customHeight="1">
      <c r="A11425" s="431"/>
    </row>
    <row r="11426" spans="1:1" s="432" customFormat="1" ht="12.2" hidden="1" customHeight="1">
      <c r="A11426" s="431"/>
    </row>
    <row r="11427" spans="1:1" s="432" customFormat="1" ht="12.2" hidden="1" customHeight="1">
      <c r="A11427" s="431"/>
    </row>
    <row r="11428" spans="1:1" s="432" customFormat="1" ht="12.2" hidden="1" customHeight="1">
      <c r="A11428" s="431"/>
    </row>
    <row r="11429" spans="1:1" s="432" customFormat="1" ht="12.2" hidden="1" customHeight="1">
      <c r="A11429" s="431"/>
    </row>
    <row r="11430" spans="1:1" s="432" customFormat="1" ht="12.2" hidden="1" customHeight="1">
      <c r="A11430" s="431"/>
    </row>
    <row r="11431" spans="1:1" s="432" customFormat="1" ht="12.2" hidden="1" customHeight="1">
      <c r="A11431" s="431"/>
    </row>
    <row r="11432" spans="1:1" s="432" customFormat="1" ht="12.2" hidden="1" customHeight="1">
      <c r="A11432" s="431"/>
    </row>
    <row r="11433" spans="1:1" s="432" customFormat="1" ht="12.2" hidden="1" customHeight="1">
      <c r="A11433" s="431"/>
    </row>
    <row r="11434" spans="1:1" s="432" customFormat="1" ht="12.2" hidden="1" customHeight="1">
      <c r="A11434" s="431"/>
    </row>
    <row r="11435" spans="1:1" s="432" customFormat="1" ht="12.2" hidden="1" customHeight="1">
      <c r="A11435" s="431"/>
    </row>
    <row r="11436" spans="1:1" s="432" customFormat="1" ht="12.2" hidden="1" customHeight="1">
      <c r="A11436" s="431"/>
    </row>
    <row r="11437" spans="1:1" s="432" customFormat="1" ht="12.2" hidden="1" customHeight="1">
      <c r="A11437" s="431"/>
    </row>
    <row r="11438" spans="1:1" s="432" customFormat="1" ht="12.2" hidden="1" customHeight="1">
      <c r="A11438" s="431"/>
    </row>
    <row r="11439" spans="1:1" s="432" customFormat="1" ht="12.2" hidden="1" customHeight="1">
      <c r="A11439" s="431"/>
    </row>
    <row r="11440" spans="1:1" s="432" customFormat="1" ht="12.2" hidden="1" customHeight="1">
      <c r="A11440" s="431"/>
    </row>
    <row r="11441" spans="1:1" s="432" customFormat="1" ht="12.2" hidden="1" customHeight="1">
      <c r="A11441" s="431"/>
    </row>
    <row r="11442" spans="1:1" s="432" customFormat="1" ht="12.2" hidden="1" customHeight="1">
      <c r="A11442" s="431"/>
    </row>
    <row r="11443" spans="1:1" s="432" customFormat="1" ht="12.2" hidden="1" customHeight="1">
      <c r="A11443" s="431"/>
    </row>
    <row r="11444" spans="1:1" s="432" customFormat="1" ht="12.2" hidden="1" customHeight="1">
      <c r="A11444" s="431"/>
    </row>
    <row r="11445" spans="1:1" s="432" customFormat="1" ht="12.2" hidden="1" customHeight="1">
      <c r="A11445" s="431"/>
    </row>
    <row r="11446" spans="1:1" s="432" customFormat="1" ht="12.2" hidden="1" customHeight="1">
      <c r="A11446" s="431"/>
    </row>
    <row r="11447" spans="1:1" s="432" customFormat="1" ht="12.2" hidden="1" customHeight="1">
      <c r="A11447" s="431"/>
    </row>
    <row r="11448" spans="1:1" s="432" customFormat="1" ht="12.2" hidden="1" customHeight="1">
      <c r="A11448" s="431"/>
    </row>
    <row r="11449" spans="1:1" s="432" customFormat="1" ht="12.2" hidden="1" customHeight="1">
      <c r="A11449" s="431"/>
    </row>
    <row r="11450" spans="1:1" s="432" customFormat="1" ht="12.2" hidden="1" customHeight="1">
      <c r="A11450" s="431"/>
    </row>
    <row r="11451" spans="1:1" s="432" customFormat="1" ht="12.2" hidden="1" customHeight="1">
      <c r="A11451" s="431"/>
    </row>
    <row r="11452" spans="1:1" s="432" customFormat="1" ht="12.2" hidden="1" customHeight="1">
      <c r="A11452" s="431"/>
    </row>
    <row r="11453" spans="1:1" s="432" customFormat="1" ht="12.2" hidden="1" customHeight="1">
      <c r="A11453" s="431"/>
    </row>
    <row r="11454" spans="1:1" s="432" customFormat="1" ht="12.2" hidden="1" customHeight="1">
      <c r="A11454" s="431"/>
    </row>
    <row r="11455" spans="1:1" s="432" customFormat="1" ht="12.2" hidden="1" customHeight="1">
      <c r="A11455" s="431"/>
    </row>
    <row r="11456" spans="1:1" s="432" customFormat="1" ht="12.2" hidden="1" customHeight="1">
      <c r="A11456" s="431"/>
    </row>
    <row r="11457" spans="1:1" s="432" customFormat="1" ht="12.2" hidden="1" customHeight="1">
      <c r="A11457" s="431"/>
    </row>
    <row r="11458" spans="1:1" s="432" customFormat="1" ht="12.2" hidden="1" customHeight="1">
      <c r="A11458" s="431"/>
    </row>
    <row r="11459" spans="1:1" s="432" customFormat="1" ht="12.2" hidden="1" customHeight="1">
      <c r="A11459" s="431"/>
    </row>
    <row r="11460" spans="1:1" s="432" customFormat="1" ht="12.2" hidden="1" customHeight="1">
      <c r="A11460" s="431"/>
    </row>
    <row r="11461" spans="1:1" s="432" customFormat="1" ht="12.2" hidden="1" customHeight="1">
      <c r="A11461" s="431"/>
    </row>
    <row r="11462" spans="1:1" s="432" customFormat="1" ht="12.2" hidden="1" customHeight="1">
      <c r="A11462" s="431"/>
    </row>
    <row r="11463" spans="1:1" s="432" customFormat="1" ht="12.2" hidden="1" customHeight="1">
      <c r="A11463" s="431"/>
    </row>
    <row r="11464" spans="1:1" s="432" customFormat="1" ht="12.2" hidden="1" customHeight="1">
      <c r="A11464" s="431"/>
    </row>
    <row r="11465" spans="1:1" s="432" customFormat="1" ht="12.2" hidden="1" customHeight="1">
      <c r="A11465" s="431"/>
    </row>
    <row r="11466" spans="1:1" s="432" customFormat="1" ht="12.2" hidden="1" customHeight="1">
      <c r="A11466" s="431"/>
    </row>
    <row r="11467" spans="1:1" s="432" customFormat="1" ht="12.2" hidden="1" customHeight="1">
      <c r="A11467" s="431"/>
    </row>
    <row r="11468" spans="1:1" s="432" customFormat="1" ht="12.2" hidden="1" customHeight="1">
      <c r="A11468" s="431"/>
    </row>
    <row r="11469" spans="1:1" s="432" customFormat="1" ht="12.2" hidden="1" customHeight="1">
      <c r="A11469" s="431"/>
    </row>
    <row r="11470" spans="1:1" s="432" customFormat="1" ht="12.2" hidden="1" customHeight="1">
      <c r="A11470" s="431"/>
    </row>
    <row r="11471" spans="1:1" s="432" customFormat="1" ht="12.2" hidden="1" customHeight="1">
      <c r="A11471" s="431"/>
    </row>
    <row r="11472" spans="1:1" s="432" customFormat="1" ht="12.2" hidden="1" customHeight="1">
      <c r="A11472" s="431"/>
    </row>
    <row r="11473" spans="1:1" s="432" customFormat="1" ht="12.2" hidden="1" customHeight="1">
      <c r="A11473" s="431"/>
    </row>
    <row r="11474" spans="1:1" s="432" customFormat="1" ht="12.2" hidden="1" customHeight="1">
      <c r="A11474" s="431"/>
    </row>
    <row r="11475" spans="1:1" s="432" customFormat="1" ht="12.2" hidden="1" customHeight="1">
      <c r="A11475" s="431"/>
    </row>
    <row r="11476" spans="1:1" s="432" customFormat="1" ht="12.2" hidden="1" customHeight="1">
      <c r="A11476" s="431"/>
    </row>
    <row r="11477" spans="1:1" s="432" customFormat="1" ht="12.2" hidden="1" customHeight="1">
      <c r="A11477" s="431"/>
    </row>
    <row r="11478" spans="1:1" s="432" customFormat="1" ht="12.2" hidden="1" customHeight="1">
      <c r="A11478" s="431"/>
    </row>
    <row r="11479" spans="1:1" s="432" customFormat="1" ht="12.2" hidden="1" customHeight="1">
      <c r="A11479" s="431"/>
    </row>
    <row r="11480" spans="1:1" s="432" customFormat="1" ht="12.2" hidden="1" customHeight="1">
      <c r="A11480" s="431"/>
    </row>
    <row r="11481" spans="1:1" s="432" customFormat="1" ht="12.2" hidden="1" customHeight="1">
      <c r="A11481" s="431"/>
    </row>
    <row r="11482" spans="1:1" s="432" customFormat="1" ht="12.2" hidden="1" customHeight="1">
      <c r="A11482" s="431"/>
    </row>
    <row r="11483" spans="1:1" s="432" customFormat="1" ht="12.2" hidden="1" customHeight="1">
      <c r="A11483" s="431"/>
    </row>
    <row r="11484" spans="1:1" s="432" customFormat="1" ht="12.2" hidden="1" customHeight="1">
      <c r="A11484" s="431"/>
    </row>
    <row r="11485" spans="1:1" s="432" customFormat="1" ht="12.2" hidden="1" customHeight="1">
      <c r="A11485" s="431"/>
    </row>
    <row r="11486" spans="1:1" s="432" customFormat="1" ht="12.2" hidden="1" customHeight="1">
      <c r="A11486" s="431"/>
    </row>
    <row r="11487" spans="1:1" s="432" customFormat="1" ht="12.2" hidden="1" customHeight="1">
      <c r="A11487" s="431"/>
    </row>
    <row r="11488" spans="1:1" s="432" customFormat="1" ht="12.2" hidden="1" customHeight="1">
      <c r="A11488" s="431"/>
    </row>
    <row r="11489" spans="1:1" s="432" customFormat="1" ht="12.2" hidden="1" customHeight="1">
      <c r="A11489" s="431"/>
    </row>
    <row r="11490" spans="1:1" s="432" customFormat="1" ht="12.2" hidden="1" customHeight="1">
      <c r="A11490" s="431"/>
    </row>
    <row r="11491" spans="1:1" s="432" customFormat="1" ht="12.2" hidden="1" customHeight="1">
      <c r="A11491" s="431"/>
    </row>
    <row r="11492" spans="1:1" s="432" customFormat="1" ht="12.2" hidden="1" customHeight="1">
      <c r="A11492" s="431"/>
    </row>
    <row r="11493" spans="1:1" s="432" customFormat="1" ht="12.2" hidden="1" customHeight="1">
      <c r="A11493" s="431"/>
    </row>
    <row r="11494" spans="1:1" s="432" customFormat="1" ht="12.2" hidden="1" customHeight="1">
      <c r="A11494" s="431"/>
    </row>
    <row r="11495" spans="1:1" s="432" customFormat="1" ht="12.2" hidden="1" customHeight="1">
      <c r="A11495" s="431"/>
    </row>
    <row r="11496" spans="1:1" s="432" customFormat="1" ht="12.2" hidden="1" customHeight="1">
      <c r="A11496" s="431"/>
    </row>
    <row r="11497" spans="1:1" s="432" customFormat="1" ht="12.2" hidden="1" customHeight="1">
      <c r="A11497" s="431"/>
    </row>
    <row r="11498" spans="1:1" s="432" customFormat="1" ht="12.2" hidden="1" customHeight="1">
      <c r="A11498" s="431"/>
    </row>
    <row r="11499" spans="1:1" s="432" customFormat="1" ht="12.2" hidden="1" customHeight="1">
      <c r="A11499" s="431"/>
    </row>
    <row r="11500" spans="1:1" s="432" customFormat="1" ht="12.2" hidden="1" customHeight="1">
      <c r="A11500" s="431"/>
    </row>
    <row r="11501" spans="1:1" s="432" customFormat="1" ht="12.2" hidden="1" customHeight="1">
      <c r="A11501" s="431"/>
    </row>
    <row r="11502" spans="1:1" s="432" customFormat="1" ht="12.2" hidden="1" customHeight="1">
      <c r="A11502" s="431"/>
    </row>
    <row r="11503" spans="1:1" s="432" customFormat="1" ht="12.2" hidden="1" customHeight="1">
      <c r="A11503" s="431"/>
    </row>
    <row r="11504" spans="1:1" s="432" customFormat="1" ht="12.2" hidden="1" customHeight="1">
      <c r="A11504" s="431"/>
    </row>
    <row r="11505" spans="1:1" s="432" customFormat="1" ht="12.2" hidden="1" customHeight="1">
      <c r="A11505" s="431"/>
    </row>
    <row r="11506" spans="1:1" s="432" customFormat="1" ht="12.2" hidden="1" customHeight="1">
      <c r="A11506" s="431"/>
    </row>
    <row r="11507" spans="1:1" s="432" customFormat="1" ht="12.2" hidden="1" customHeight="1">
      <c r="A11507" s="431"/>
    </row>
    <row r="11508" spans="1:1" s="432" customFormat="1" ht="12.2" hidden="1" customHeight="1">
      <c r="A11508" s="431"/>
    </row>
    <row r="11509" spans="1:1" s="432" customFormat="1" ht="12.2" hidden="1" customHeight="1">
      <c r="A11509" s="431"/>
    </row>
    <row r="11510" spans="1:1" s="432" customFormat="1" ht="12.2" hidden="1" customHeight="1">
      <c r="A11510" s="431"/>
    </row>
    <row r="11511" spans="1:1" s="432" customFormat="1" ht="12.2" hidden="1" customHeight="1">
      <c r="A11511" s="431"/>
    </row>
    <row r="11512" spans="1:1" s="432" customFormat="1" ht="12.2" hidden="1" customHeight="1">
      <c r="A11512" s="431"/>
    </row>
    <row r="11513" spans="1:1" s="432" customFormat="1" ht="12.2" hidden="1" customHeight="1">
      <c r="A11513" s="431"/>
    </row>
    <row r="11514" spans="1:1" s="432" customFormat="1" ht="12.2" hidden="1" customHeight="1">
      <c r="A11514" s="431"/>
    </row>
    <row r="11515" spans="1:1" s="432" customFormat="1" ht="12.2" hidden="1" customHeight="1">
      <c r="A11515" s="431"/>
    </row>
    <row r="11516" spans="1:1" s="432" customFormat="1" ht="12.2" hidden="1" customHeight="1">
      <c r="A11516" s="431"/>
    </row>
    <row r="11517" spans="1:1" s="432" customFormat="1" ht="12.2" hidden="1" customHeight="1">
      <c r="A11517" s="431"/>
    </row>
    <row r="11518" spans="1:1" s="432" customFormat="1" ht="12.2" hidden="1" customHeight="1">
      <c r="A11518" s="431"/>
    </row>
    <row r="11519" spans="1:1" s="432" customFormat="1" ht="12.2" hidden="1" customHeight="1">
      <c r="A11519" s="431"/>
    </row>
    <row r="11520" spans="1:1" s="432" customFormat="1" ht="12.2" hidden="1" customHeight="1">
      <c r="A11520" s="431"/>
    </row>
    <row r="11521" spans="1:1" s="432" customFormat="1" ht="12.2" hidden="1" customHeight="1">
      <c r="A11521" s="431"/>
    </row>
    <row r="11522" spans="1:1" s="432" customFormat="1" ht="12.2" hidden="1" customHeight="1">
      <c r="A11522" s="431"/>
    </row>
    <row r="11523" spans="1:1" s="432" customFormat="1" ht="12.2" hidden="1" customHeight="1">
      <c r="A11523" s="431"/>
    </row>
    <row r="11524" spans="1:1" s="432" customFormat="1" ht="12.2" hidden="1" customHeight="1">
      <c r="A11524" s="431"/>
    </row>
    <row r="11525" spans="1:1" s="432" customFormat="1" ht="12.2" hidden="1" customHeight="1">
      <c r="A11525" s="431"/>
    </row>
    <row r="11526" spans="1:1" s="432" customFormat="1" ht="12.2" hidden="1" customHeight="1">
      <c r="A11526" s="431"/>
    </row>
    <row r="11527" spans="1:1" s="432" customFormat="1" ht="12.2" hidden="1" customHeight="1">
      <c r="A11527" s="431"/>
    </row>
    <row r="11528" spans="1:1" s="432" customFormat="1" ht="12.2" hidden="1" customHeight="1">
      <c r="A11528" s="431"/>
    </row>
    <row r="11529" spans="1:1" s="432" customFormat="1" ht="12.2" hidden="1" customHeight="1">
      <c r="A11529" s="431"/>
    </row>
    <row r="11530" spans="1:1" s="432" customFormat="1" ht="12.2" hidden="1" customHeight="1">
      <c r="A11530" s="431"/>
    </row>
    <row r="11531" spans="1:1" s="432" customFormat="1" ht="12.2" hidden="1" customHeight="1">
      <c r="A11531" s="431"/>
    </row>
    <row r="11532" spans="1:1" s="432" customFormat="1" ht="12.2" hidden="1" customHeight="1">
      <c r="A11532" s="431"/>
    </row>
    <row r="11533" spans="1:1" s="432" customFormat="1" ht="12.2" hidden="1" customHeight="1">
      <c r="A11533" s="431"/>
    </row>
    <row r="11534" spans="1:1" s="432" customFormat="1" ht="12.2" hidden="1" customHeight="1">
      <c r="A11534" s="431"/>
    </row>
    <row r="11535" spans="1:1" s="432" customFormat="1" ht="12.2" hidden="1" customHeight="1">
      <c r="A11535" s="431"/>
    </row>
    <row r="11536" spans="1:1" s="432" customFormat="1" ht="12.2" hidden="1" customHeight="1">
      <c r="A11536" s="431"/>
    </row>
    <row r="11537" spans="1:1" s="432" customFormat="1" ht="12.2" hidden="1" customHeight="1">
      <c r="A11537" s="431"/>
    </row>
    <row r="11538" spans="1:1" s="432" customFormat="1" ht="12.2" hidden="1" customHeight="1">
      <c r="A11538" s="431"/>
    </row>
    <row r="11539" spans="1:1" s="432" customFormat="1" ht="12.2" hidden="1" customHeight="1">
      <c r="A11539" s="431"/>
    </row>
    <row r="11540" spans="1:1" s="432" customFormat="1" ht="12.2" hidden="1" customHeight="1">
      <c r="A11540" s="431"/>
    </row>
    <row r="11541" spans="1:1" s="432" customFormat="1" ht="12.2" hidden="1" customHeight="1">
      <c r="A11541" s="431"/>
    </row>
    <row r="11542" spans="1:1" s="432" customFormat="1" ht="12.2" hidden="1" customHeight="1">
      <c r="A11542" s="431"/>
    </row>
    <row r="11543" spans="1:1" s="432" customFormat="1" ht="12.2" hidden="1" customHeight="1">
      <c r="A11543" s="431"/>
    </row>
    <row r="11544" spans="1:1" s="432" customFormat="1" ht="12.2" hidden="1" customHeight="1">
      <c r="A11544" s="431"/>
    </row>
    <row r="11545" spans="1:1" s="432" customFormat="1" ht="12.2" hidden="1" customHeight="1">
      <c r="A11545" s="431"/>
    </row>
    <row r="11546" spans="1:1" s="432" customFormat="1" ht="12.2" hidden="1" customHeight="1">
      <c r="A11546" s="431"/>
    </row>
    <row r="11547" spans="1:1" s="432" customFormat="1" ht="12.2" hidden="1" customHeight="1">
      <c r="A11547" s="431"/>
    </row>
    <row r="11548" spans="1:1" s="432" customFormat="1" ht="12.2" hidden="1" customHeight="1">
      <c r="A11548" s="431"/>
    </row>
    <row r="11549" spans="1:1" s="432" customFormat="1" ht="12.2" hidden="1" customHeight="1">
      <c r="A11549" s="431"/>
    </row>
    <row r="11550" spans="1:1" s="432" customFormat="1" ht="12.2" hidden="1" customHeight="1">
      <c r="A11550" s="431"/>
    </row>
    <row r="11551" spans="1:1" s="432" customFormat="1" ht="12.2" hidden="1" customHeight="1">
      <c r="A11551" s="431"/>
    </row>
    <row r="11552" spans="1:1" s="432" customFormat="1" ht="12.2" hidden="1" customHeight="1">
      <c r="A11552" s="431"/>
    </row>
    <row r="11553" spans="1:1" s="432" customFormat="1" ht="12.2" hidden="1" customHeight="1">
      <c r="A11553" s="431"/>
    </row>
    <row r="11554" spans="1:1" s="432" customFormat="1" ht="12.2" hidden="1" customHeight="1">
      <c r="A11554" s="431"/>
    </row>
    <row r="11555" spans="1:1" s="432" customFormat="1" ht="12.2" hidden="1" customHeight="1">
      <c r="A11555" s="431"/>
    </row>
    <row r="11556" spans="1:1" s="432" customFormat="1" ht="12.2" hidden="1" customHeight="1">
      <c r="A11556" s="431"/>
    </row>
    <row r="11557" spans="1:1" s="432" customFormat="1" ht="12.2" hidden="1" customHeight="1">
      <c r="A11557" s="431"/>
    </row>
    <row r="11558" spans="1:1" s="432" customFormat="1" ht="12.2" hidden="1" customHeight="1">
      <c r="A11558" s="431"/>
    </row>
    <row r="11559" spans="1:1" s="432" customFormat="1" ht="12.2" hidden="1" customHeight="1">
      <c r="A11559" s="431"/>
    </row>
    <row r="11560" spans="1:1" s="432" customFormat="1" ht="12.2" hidden="1" customHeight="1">
      <c r="A11560" s="431"/>
    </row>
    <row r="11561" spans="1:1" s="432" customFormat="1" ht="12.2" hidden="1" customHeight="1">
      <c r="A11561" s="431"/>
    </row>
    <row r="11562" spans="1:1" s="432" customFormat="1" ht="12.2" hidden="1" customHeight="1">
      <c r="A11562" s="431"/>
    </row>
    <row r="11563" spans="1:1" s="432" customFormat="1" ht="12.2" hidden="1" customHeight="1">
      <c r="A11563" s="431"/>
    </row>
    <row r="11564" spans="1:1" s="432" customFormat="1" ht="12.2" hidden="1" customHeight="1">
      <c r="A11564" s="431"/>
    </row>
    <row r="11565" spans="1:1" s="432" customFormat="1" ht="12.2" hidden="1" customHeight="1">
      <c r="A11565" s="431"/>
    </row>
    <row r="11566" spans="1:1" s="432" customFormat="1" ht="12.2" hidden="1" customHeight="1">
      <c r="A11566" s="431"/>
    </row>
    <row r="11567" spans="1:1" s="432" customFormat="1" ht="12.2" hidden="1" customHeight="1">
      <c r="A11567" s="431"/>
    </row>
    <row r="11568" spans="1:1" s="432" customFormat="1" ht="12.2" hidden="1" customHeight="1">
      <c r="A11568" s="431"/>
    </row>
    <row r="11569" spans="1:1" s="432" customFormat="1" ht="12.2" hidden="1" customHeight="1">
      <c r="A11569" s="431"/>
    </row>
    <row r="11570" spans="1:1" s="432" customFormat="1" ht="12.2" hidden="1" customHeight="1">
      <c r="A11570" s="431"/>
    </row>
    <row r="11571" spans="1:1" s="432" customFormat="1" ht="12.2" hidden="1" customHeight="1">
      <c r="A11571" s="431"/>
    </row>
    <row r="11572" spans="1:1" s="432" customFormat="1" ht="12.2" hidden="1" customHeight="1">
      <c r="A11572" s="431"/>
    </row>
    <row r="11573" spans="1:1" s="432" customFormat="1" ht="12.2" hidden="1" customHeight="1">
      <c r="A11573" s="431"/>
    </row>
    <row r="11574" spans="1:1" s="432" customFormat="1" ht="12.2" hidden="1" customHeight="1">
      <c r="A11574" s="431"/>
    </row>
    <row r="11575" spans="1:1" s="432" customFormat="1" ht="12.2" hidden="1" customHeight="1">
      <c r="A11575" s="431"/>
    </row>
    <row r="11576" spans="1:1" s="432" customFormat="1" ht="12.2" hidden="1" customHeight="1">
      <c r="A11576" s="431"/>
    </row>
    <row r="11577" spans="1:1" s="432" customFormat="1" ht="12.2" hidden="1" customHeight="1">
      <c r="A11577" s="431"/>
    </row>
    <row r="11578" spans="1:1" s="432" customFormat="1" ht="12.2" hidden="1" customHeight="1">
      <c r="A11578" s="431"/>
    </row>
    <row r="11579" spans="1:1" s="432" customFormat="1" ht="12.2" hidden="1" customHeight="1">
      <c r="A11579" s="431"/>
    </row>
    <row r="11580" spans="1:1" s="432" customFormat="1" ht="12.2" hidden="1" customHeight="1">
      <c r="A11580" s="431"/>
    </row>
    <row r="11581" spans="1:1" s="432" customFormat="1" ht="12.2" hidden="1" customHeight="1">
      <c r="A11581" s="431"/>
    </row>
    <row r="11582" spans="1:1" s="432" customFormat="1" ht="12.2" hidden="1" customHeight="1">
      <c r="A11582" s="431"/>
    </row>
    <row r="11583" spans="1:1" s="432" customFormat="1" ht="12.2" hidden="1" customHeight="1">
      <c r="A11583" s="431"/>
    </row>
    <row r="11584" spans="1:1" s="432" customFormat="1" ht="12.2" hidden="1" customHeight="1">
      <c r="A11584" s="431"/>
    </row>
    <row r="11585" spans="1:1" s="432" customFormat="1" ht="12.2" hidden="1" customHeight="1">
      <c r="A11585" s="431"/>
    </row>
    <row r="11586" spans="1:1" s="432" customFormat="1" ht="12.2" hidden="1" customHeight="1">
      <c r="A11586" s="431"/>
    </row>
    <row r="11587" spans="1:1" s="432" customFormat="1" ht="12.2" hidden="1" customHeight="1">
      <c r="A11587" s="431"/>
    </row>
    <row r="11588" spans="1:1" s="432" customFormat="1" ht="12.2" hidden="1" customHeight="1">
      <c r="A11588" s="431"/>
    </row>
    <row r="11589" spans="1:1" s="432" customFormat="1" ht="12.2" hidden="1" customHeight="1">
      <c r="A11589" s="431"/>
    </row>
    <row r="11590" spans="1:1" s="432" customFormat="1" ht="12.2" hidden="1" customHeight="1">
      <c r="A11590" s="431"/>
    </row>
    <row r="11591" spans="1:1" s="432" customFormat="1" ht="12.2" hidden="1" customHeight="1">
      <c r="A11591" s="431"/>
    </row>
    <row r="11592" spans="1:1" s="432" customFormat="1" ht="12.2" hidden="1" customHeight="1">
      <c r="A11592" s="431"/>
    </row>
    <row r="11593" spans="1:1" s="432" customFormat="1" ht="12.2" hidden="1" customHeight="1">
      <c r="A11593" s="431"/>
    </row>
    <row r="11594" spans="1:1" s="432" customFormat="1" ht="12.2" hidden="1" customHeight="1">
      <c r="A11594" s="431"/>
    </row>
    <row r="11595" spans="1:1" s="432" customFormat="1" ht="12.2" hidden="1" customHeight="1">
      <c r="A11595" s="431"/>
    </row>
    <row r="11596" spans="1:1" s="432" customFormat="1" ht="12.2" hidden="1" customHeight="1">
      <c r="A11596" s="431"/>
    </row>
    <row r="11597" spans="1:1" s="432" customFormat="1" ht="12.2" hidden="1" customHeight="1">
      <c r="A11597" s="431"/>
    </row>
    <row r="11598" spans="1:1" s="432" customFormat="1" ht="12.2" hidden="1" customHeight="1">
      <c r="A11598" s="431"/>
    </row>
    <row r="11599" spans="1:1" s="432" customFormat="1" ht="12.2" hidden="1" customHeight="1">
      <c r="A11599" s="431"/>
    </row>
    <row r="11600" spans="1:1" s="432" customFormat="1" ht="12.2" hidden="1" customHeight="1">
      <c r="A11600" s="431"/>
    </row>
    <row r="11601" spans="1:1" s="432" customFormat="1" ht="12.2" hidden="1" customHeight="1">
      <c r="A11601" s="431"/>
    </row>
    <row r="11602" spans="1:1" s="432" customFormat="1" ht="12.2" hidden="1" customHeight="1">
      <c r="A11602" s="431"/>
    </row>
    <row r="11603" spans="1:1" s="432" customFormat="1" ht="12.2" hidden="1" customHeight="1">
      <c r="A11603" s="431"/>
    </row>
    <row r="11604" spans="1:1" s="432" customFormat="1" ht="12.2" hidden="1" customHeight="1">
      <c r="A11604" s="431"/>
    </row>
    <row r="11605" spans="1:1" s="432" customFormat="1" ht="12.2" hidden="1" customHeight="1">
      <c r="A11605" s="431"/>
    </row>
    <row r="11606" spans="1:1" s="432" customFormat="1" ht="12.2" hidden="1" customHeight="1">
      <c r="A11606" s="431"/>
    </row>
    <row r="11607" spans="1:1" s="432" customFormat="1" ht="12.2" hidden="1" customHeight="1">
      <c r="A11607" s="431"/>
    </row>
    <row r="11608" spans="1:1" s="432" customFormat="1" ht="12.2" hidden="1" customHeight="1">
      <c r="A11608" s="431"/>
    </row>
    <row r="11609" spans="1:1" s="432" customFormat="1" ht="12.2" hidden="1" customHeight="1">
      <c r="A11609" s="431"/>
    </row>
    <row r="11610" spans="1:1" s="432" customFormat="1" ht="12.2" hidden="1" customHeight="1">
      <c r="A11610" s="431"/>
    </row>
    <row r="11611" spans="1:1" s="432" customFormat="1" ht="12.2" hidden="1" customHeight="1">
      <c r="A11611" s="431"/>
    </row>
    <row r="11612" spans="1:1" s="432" customFormat="1" ht="12.2" hidden="1" customHeight="1">
      <c r="A11612" s="431"/>
    </row>
    <row r="11613" spans="1:1" s="432" customFormat="1" ht="12.2" hidden="1" customHeight="1">
      <c r="A11613" s="431"/>
    </row>
    <row r="11614" spans="1:1" s="432" customFormat="1" ht="12.2" hidden="1" customHeight="1">
      <c r="A11614" s="431"/>
    </row>
    <row r="11615" spans="1:1" s="432" customFormat="1" ht="12.2" hidden="1" customHeight="1">
      <c r="A11615" s="431"/>
    </row>
    <row r="11616" spans="1:1" s="432" customFormat="1" ht="12.2" hidden="1" customHeight="1">
      <c r="A11616" s="431"/>
    </row>
    <row r="11617" spans="1:1" s="432" customFormat="1" ht="12.2" hidden="1" customHeight="1">
      <c r="A11617" s="431"/>
    </row>
    <row r="11618" spans="1:1" s="432" customFormat="1" ht="12.2" hidden="1" customHeight="1">
      <c r="A11618" s="431"/>
    </row>
    <row r="11619" spans="1:1" s="432" customFormat="1" ht="12.2" hidden="1" customHeight="1">
      <c r="A11619" s="431"/>
    </row>
    <row r="11620" spans="1:1" s="432" customFormat="1" ht="12.2" hidden="1" customHeight="1">
      <c r="A11620" s="431"/>
    </row>
    <row r="11621" spans="1:1" s="432" customFormat="1" ht="12.2" hidden="1" customHeight="1">
      <c r="A11621" s="431"/>
    </row>
    <row r="11622" spans="1:1" s="432" customFormat="1" ht="12.2" hidden="1" customHeight="1">
      <c r="A11622" s="431"/>
    </row>
    <row r="11623" spans="1:1" s="432" customFormat="1" ht="12.2" hidden="1" customHeight="1">
      <c r="A11623" s="431"/>
    </row>
    <row r="11624" spans="1:1" s="432" customFormat="1" ht="12.2" hidden="1" customHeight="1">
      <c r="A11624" s="431"/>
    </row>
    <row r="11625" spans="1:1" s="432" customFormat="1" ht="12.2" hidden="1" customHeight="1">
      <c r="A11625" s="431"/>
    </row>
    <row r="11626" spans="1:1" s="432" customFormat="1" ht="12.2" hidden="1" customHeight="1">
      <c r="A11626" s="431"/>
    </row>
    <row r="11627" spans="1:1" s="432" customFormat="1" ht="12.2" hidden="1" customHeight="1">
      <c r="A11627" s="431"/>
    </row>
    <row r="11628" spans="1:1" s="432" customFormat="1" ht="12.2" hidden="1" customHeight="1">
      <c r="A11628" s="431"/>
    </row>
    <row r="11629" spans="1:1" s="432" customFormat="1" ht="12.2" hidden="1" customHeight="1">
      <c r="A11629" s="431"/>
    </row>
    <row r="11630" spans="1:1" s="432" customFormat="1" ht="12.2" hidden="1" customHeight="1">
      <c r="A11630" s="431"/>
    </row>
    <row r="11631" spans="1:1" s="432" customFormat="1" ht="12.2" hidden="1" customHeight="1">
      <c r="A11631" s="431"/>
    </row>
    <row r="11632" spans="1:1" s="432" customFormat="1" ht="12.2" hidden="1" customHeight="1">
      <c r="A11632" s="431"/>
    </row>
    <row r="11633" spans="1:1" s="432" customFormat="1" ht="12.2" hidden="1" customHeight="1">
      <c r="A11633" s="431"/>
    </row>
    <row r="11634" spans="1:1" s="432" customFormat="1" ht="12.2" hidden="1" customHeight="1">
      <c r="A11634" s="431"/>
    </row>
    <row r="11635" spans="1:1" s="432" customFormat="1" ht="12.2" hidden="1" customHeight="1">
      <c r="A11635" s="431"/>
    </row>
    <row r="11636" spans="1:1" s="432" customFormat="1" ht="12.2" hidden="1" customHeight="1">
      <c r="A11636" s="431"/>
    </row>
    <row r="11637" spans="1:1" s="432" customFormat="1" ht="12.2" hidden="1" customHeight="1">
      <c r="A11637" s="431"/>
    </row>
    <row r="11638" spans="1:1" s="432" customFormat="1" ht="12.2" hidden="1" customHeight="1">
      <c r="A11638" s="431"/>
    </row>
    <row r="11639" spans="1:1" s="432" customFormat="1" ht="12.2" hidden="1" customHeight="1">
      <c r="A11639" s="431"/>
    </row>
    <row r="11640" spans="1:1" s="432" customFormat="1" ht="12.2" hidden="1" customHeight="1">
      <c r="A11640" s="431"/>
    </row>
    <row r="11641" spans="1:1" s="432" customFormat="1" ht="12.2" hidden="1" customHeight="1">
      <c r="A11641" s="431"/>
    </row>
    <row r="11642" spans="1:1" s="432" customFormat="1" ht="12.2" hidden="1" customHeight="1">
      <c r="A11642" s="431"/>
    </row>
    <row r="11643" spans="1:1" s="432" customFormat="1" ht="12.2" hidden="1" customHeight="1">
      <c r="A11643" s="431"/>
    </row>
    <row r="11644" spans="1:1" s="432" customFormat="1" ht="12.2" hidden="1" customHeight="1">
      <c r="A11644" s="431"/>
    </row>
    <row r="11645" spans="1:1" s="432" customFormat="1" ht="12.2" hidden="1" customHeight="1">
      <c r="A11645" s="431"/>
    </row>
    <row r="11646" spans="1:1" s="432" customFormat="1" ht="12.2" hidden="1" customHeight="1">
      <c r="A11646" s="431"/>
    </row>
    <row r="11647" spans="1:1" s="432" customFormat="1" ht="12.2" hidden="1" customHeight="1">
      <c r="A11647" s="431"/>
    </row>
    <row r="11648" spans="1:1" s="432" customFormat="1" ht="12.2" hidden="1" customHeight="1">
      <c r="A11648" s="431"/>
    </row>
    <row r="11649" spans="1:1" s="432" customFormat="1" ht="12.2" hidden="1" customHeight="1">
      <c r="A11649" s="431"/>
    </row>
    <row r="11650" spans="1:1" s="432" customFormat="1" ht="12.2" hidden="1" customHeight="1">
      <c r="A11650" s="431"/>
    </row>
    <row r="11651" spans="1:1" s="432" customFormat="1" ht="12.2" hidden="1" customHeight="1">
      <c r="A11651" s="431"/>
    </row>
    <row r="11652" spans="1:1" s="432" customFormat="1" ht="12.2" hidden="1" customHeight="1">
      <c r="A11652" s="431"/>
    </row>
    <row r="11653" spans="1:1" s="432" customFormat="1" ht="12.2" hidden="1" customHeight="1">
      <c r="A11653" s="431"/>
    </row>
    <row r="11654" spans="1:1" s="432" customFormat="1" ht="12.2" hidden="1" customHeight="1">
      <c r="A11654" s="431"/>
    </row>
    <row r="11655" spans="1:1" s="432" customFormat="1" ht="12.2" hidden="1" customHeight="1">
      <c r="A11655" s="431"/>
    </row>
    <row r="11656" spans="1:1" s="432" customFormat="1" ht="12.2" hidden="1" customHeight="1">
      <c r="A11656" s="431"/>
    </row>
    <row r="11657" spans="1:1" s="432" customFormat="1" ht="12.2" hidden="1" customHeight="1">
      <c r="A11657" s="431"/>
    </row>
    <row r="11658" spans="1:1" s="432" customFormat="1" ht="12.2" hidden="1" customHeight="1">
      <c r="A11658" s="431"/>
    </row>
    <row r="11659" spans="1:1" s="432" customFormat="1" ht="12.2" hidden="1" customHeight="1">
      <c r="A11659" s="431"/>
    </row>
    <row r="11660" spans="1:1" s="432" customFormat="1" ht="12.2" hidden="1" customHeight="1">
      <c r="A11660" s="431"/>
    </row>
    <row r="11661" spans="1:1" s="432" customFormat="1" ht="12.2" hidden="1" customHeight="1">
      <c r="A11661" s="431"/>
    </row>
    <row r="11662" spans="1:1" s="432" customFormat="1" ht="12.2" hidden="1" customHeight="1">
      <c r="A11662" s="431"/>
    </row>
    <row r="11663" spans="1:1" s="432" customFormat="1" ht="12.2" hidden="1" customHeight="1">
      <c r="A11663" s="431"/>
    </row>
    <row r="11664" spans="1:1" s="432" customFormat="1" ht="12.2" hidden="1" customHeight="1">
      <c r="A11664" s="431"/>
    </row>
    <row r="11665" spans="1:1" s="432" customFormat="1" ht="12.2" hidden="1" customHeight="1">
      <c r="A11665" s="431"/>
    </row>
    <row r="11666" spans="1:1" s="432" customFormat="1" ht="12.2" hidden="1" customHeight="1">
      <c r="A11666" s="431"/>
    </row>
    <row r="11667" spans="1:1" s="432" customFormat="1" ht="12.2" hidden="1" customHeight="1">
      <c r="A11667" s="431"/>
    </row>
    <row r="11668" spans="1:1" s="432" customFormat="1" ht="12.2" hidden="1" customHeight="1">
      <c r="A11668" s="431"/>
    </row>
    <row r="11669" spans="1:1" s="432" customFormat="1" ht="12.2" hidden="1" customHeight="1">
      <c r="A11669" s="431"/>
    </row>
    <row r="11670" spans="1:1" s="432" customFormat="1" ht="12.2" hidden="1" customHeight="1">
      <c r="A11670" s="431"/>
    </row>
    <row r="11671" spans="1:1" s="432" customFormat="1" ht="12.2" hidden="1" customHeight="1">
      <c r="A11671" s="431"/>
    </row>
    <row r="11672" spans="1:1" s="432" customFormat="1" ht="12.2" hidden="1" customHeight="1">
      <c r="A11672" s="431"/>
    </row>
    <row r="11673" spans="1:1" s="432" customFormat="1" ht="12.2" hidden="1" customHeight="1">
      <c r="A11673" s="431"/>
    </row>
    <row r="11674" spans="1:1" s="432" customFormat="1" ht="12.2" hidden="1" customHeight="1">
      <c r="A11674" s="431"/>
    </row>
    <row r="11675" spans="1:1" s="432" customFormat="1" ht="12.2" hidden="1" customHeight="1">
      <c r="A11675" s="431"/>
    </row>
    <row r="11676" spans="1:1" s="432" customFormat="1" ht="12.2" hidden="1" customHeight="1">
      <c r="A11676" s="431"/>
    </row>
    <row r="11677" spans="1:1" s="432" customFormat="1" ht="12.2" hidden="1" customHeight="1">
      <c r="A11677" s="431"/>
    </row>
    <row r="11678" spans="1:1" s="432" customFormat="1" ht="12.2" hidden="1" customHeight="1">
      <c r="A11678" s="431"/>
    </row>
    <row r="11679" spans="1:1" s="432" customFormat="1" ht="12.2" hidden="1" customHeight="1">
      <c r="A11679" s="431"/>
    </row>
    <row r="11680" spans="1:1" s="432" customFormat="1" ht="12.2" hidden="1" customHeight="1">
      <c r="A11680" s="431"/>
    </row>
    <row r="11681" spans="1:1" s="432" customFormat="1" ht="12.2" hidden="1" customHeight="1">
      <c r="A11681" s="431"/>
    </row>
    <row r="11682" spans="1:1" s="432" customFormat="1" ht="12.2" hidden="1" customHeight="1">
      <c r="A11682" s="431"/>
    </row>
    <row r="11683" spans="1:1" s="432" customFormat="1" ht="12.2" hidden="1" customHeight="1">
      <c r="A11683" s="431"/>
    </row>
    <row r="11684" spans="1:1" s="432" customFormat="1" ht="12.2" hidden="1" customHeight="1">
      <c r="A11684" s="431"/>
    </row>
    <row r="11685" spans="1:1" s="432" customFormat="1" ht="12.2" hidden="1" customHeight="1">
      <c r="A11685" s="431"/>
    </row>
    <row r="11686" spans="1:1" s="432" customFormat="1" ht="12.2" hidden="1" customHeight="1">
      <c r="A11686" s="431"/>
    </row>
    <row r="11687" spans="1:1" s="432" customFormat="1" ht="12.2" hidden="1" customHeight="1">
      <c r="A11687" s="431"/>
    </row>
    <row r="11688" spans="1:1" s="432" customFormat="1" ht="12.2" hidden="1" customHeight="1">
      <c r="A11688" s="431"/>
    </row>
    <row r="11689" spans="1:1" s="432" customFormat="1" ht="12.2" hidden="1" customHeight="1">
      <c r="A11689" s="431"/>
    </row>
    <row r="11690" spans="1:1" s="432" customFormat="1" ht="12.2" hidden="1" customHeight="1">
      <c r="A11690" s="431"/>
    </row>
    <row r="11691" spans="1:1" s="432" customFormat="1" ht="12.2" hidden="1" customHeight="1">
      <c r="A11691" s="431"/>
    </row>
    <row r="11692" spans="1:1" s="432" customFormat="1" ht="12.2" hidden="1" customHeight="1">
      <c r="A11692" s="431"/>
    </row>
    <row r="11693" spans="1:1" s="432" customFormat="1" ht="12.2" hidden="1" customHeight="1">
      <c r="A11693" s="431"/>
    </row>
    <row r="11694" spans="1:1" s="432" customFormat="1" ht="12.2" hidden="1" customHeight="1">
      <c r="A11694" s="431"/>
    </row>
    <row r="11695" spans="1:1" s="432" customFormat="1" ht="12.2" hidden="1" customHeight="1">
      <c r="A11695" s="431"/>
    </row>
    <row r="11696" spans="1:1" s="432" customFormat="1" ht="12.2" hidden="1" customHeight="1">
      <c r="A11696" s="431"/>
    </row>
    <row r="11697" spans="1:1" s="432" customFormat="1" ht="12.2" hidden="1" customHeight="1">
      <c r="A11697" s="431"/>
    </row>
    <row r="11698" spans="1:1" s="432" customFormat="1" ht="12.2" hidden="1" customHeight="1">
      <c r="A11698" s="431"/>
    </row>
    <row r="11699" spans="1:1" s="432" customFormat="1" ht="12.2" hidden="1" customHeight="1">
      <c r="A11699" s="431"/>
    </row>
    <row r="11700" spans="1:1" s="432" customFormat="1" ht="12.2" hidden="1" customHeight="1">
      <c r="A11700" s="431"/>
    </row>
    <row r="11701" spans="1:1" s="432" customFormat="1" ht="12.2" hidden="1" customHeight="1">
      <c r="A11701" s="431"/>
    </row>
    <row r="11702" spans="1:1" s="432" customFormat="1" ht="12.2" hidden="1" customHeight="1">
      <c r="A11702" s="431"/>
    </row>
    <row r="11703" spans="1:1" s="432" customFormat="1" ht="12.2" hidden="1" customHeight="1">
      <c r="A11703" s="431"/>
    </row>
    <row r="11704" spans="1:1" s="432" customFormat="1" ht="12.2" hidden="1" customHeight="1">
      <c r="A11704" s="431"/>
    </row>
    <row r="11705" spans="1:1" s="432" customFormat="1" ht="12.2" hidden="1" customHeight="1">
      <c r="A11705" s="431"/>
    </row>
    <row r="11706" spans="1:1" s="432" customFormat="1" ht="12.2" hidden="1" customHeight="1">
      <c r="A11706" s="431"/>
    </row>
    <row r="11707" spans="1:1" s="432" customFormat="1" ht="12.2" hidden="1" customHeight="1">
      <c r="A11707" s="431"/>
    </row>
    <row r="11708" spans="1:1" s="432" customFormat="1" ht="12.2" hidden="1" customHeight="1">
      <c r="A11708" s="431"/>
    </row>
    <row r="11709" spans="1:1" s="432" customFormat="1" ht="12.2" hidden="1" customHeight="1">
      <c r="A11709" s="431"/>
    </row>
    <row r="11710" spans="1:1" s="432" customFormat="1" ht="12.2" hidden="1" customHeight="1">
      <c r="A11710" s="431"/>
    </row>
    <row r="11711" spans="1:1" s="432" customFormat="1" ht="12.2" hidden="1" customHeight="1">
      <c r="A11711" s="431"/>
    </row>
    <row r="11712" spans="1:1" s="432" customFormat="1" ht="12.2" hidden="1" customHeight="1">
      <c r="A11712" s="431"/>
    </row>
    <row r="11713" spans="1:1" s="432" customFormat="1" ht="12.2" hidden="1" customHeight="1">
      <c r="A11713" s="431"/>
    </row>
    <row r="11714" spans="1:1" s="432" customFormat="1" ht="12.2" hidden="1" customHeight="1">
      <c r="A11714" s="431"/>
    </row>
    <row r="11715" spans="1:1" s="432" customFormat="1" ht="12.2" hidden="1" customHeight="1">
      <c r="A11715" s="431"/>
    </row>
    <row r="11716" spans="1:1" s="432" customFormat="1" ht="12.2" hidden="1" customHeight="1">
      <c r="A11716" s="431"/>
    </row>
    <row r="11717" spans="1:1" s="432" customFormat="1" ht="12.2" hidden="1" customHeight="1">
      <c r="A11717" s="431"/>
    </row>
    <row r="11718" spans="1:1" s="432" customFormat="1" ht="12.2" hidden="1" customHeight="1">
      <c r="A11718" s="431"/>
    </row>
    <row r="11719" spans="1:1" s="432" customFormat="1" ht="12.2" hidden="1" customHeight="1">
      <c r="A11719" s="431"/>
    </row>
    <row r="11720" spans="1:1" s="432" customFormat="1" ht="12.2" hidden="1" customHeight="1">
      <c r="A11720" s="431"/>
    </row>
    <row r="11721" spans="1:1" s="432" customFormat="1" ht="12.2" hidden="1" customHeight="1">
      <c r="A11721" s="431"/>
    </row>
    <row r="11722" spans="1:1" s="432" customFormat="1" ht="12.2" hidden="1" customHeight="1">
      <c r="A11722" s="431"/>
    </row>
    <row r="11723" spans="1:1" s="432" customFormat="1" ht="12.2" hidden="1" customHeight="1">
      <c r="A11723" s="431"/>
    </row>
    <row r="11724" spans="1:1" s="432" customFormat="1" ht="12.2" hidden="1" customHeight="1">
      <c r="A11724" s="431"/>
    </row>
    <row r="11725" spans="1:1" s="432" customFormat="1" ht="12.2" hidden="1" customHeight="1">
      <c r="A11725" s="431"/>
    </row>
    <row r="11726" spans="1:1" s="432" customFormat="1" ht="12.2" hidden="1" customHeight="1">
      <c r="A11726" s="431"/>
    </row>
    <row r="11727" spans="1:1" s="432" customFormat="1" ht="12.2" hidden="1" customHeight="1">
      <c r="A11727" s="431"/>
    </row>
    <row r="11728" spans="1:1" s="432" customFormat="1" ht="12.2" hidden="1" customHeight="1">
      <c r="A11728" s="431"/>
    </row>
    <row r="11729" spans="1:1" s="432" customFormat="1" ht="12.2" hidden="1" customHeight="1">
      <c r="A11729" s="431"/>
    </row>
    <row r="11730" spans="1:1" s="432" customFormat="1" ht="12.2" hidden="1" customHeight="1">
      <c r="A11730" s="431"/>
    </row>
    <row r="11731" spans="1:1" s="432" customFormat="1" ht="12.2" hidden="1" customHeight="1">
      <c r="A11731" s="431"/>
    </row>
    <row r="11732" spans="1:1" s="432" customFormat="1" ht="12.2" hidden="1" customHeight="1">
      <c r="A11732" s="431"/>
    </row>
    <row r="11733" spans="1:1" s="432" customFormat="1" ht="12.2" hidden="1" customHeight="1">
      <c r="A11733" s="431"/>
    </row>
    <row r="11734" spans="1:1" s="432" customFormat="1" ht="12.2" hidden="1" customHeight="1">
      <c r="A11734" s="431"/>
    </row>
    <row r="11735" spans="1:1" s="432" customFormat="1" ht="12.2" hidden="1" customHeight="1">
      <c r="A11735" s="431"/>
    </row>
    <row r="11736" spans="1:1" s="432" customFormat="1" ht="12.2" hidden="1" customHeight="1">
      <c r="A11736" s="431"/>
    </row>
    <row r="11737" spans="1:1" s="432" customFormat="1" ht="12.2" hidden="1" customHeight="1">
      <c r="A11737" s="431"/>
    </row>
    <row r="11738" spans="1:1" s="432" customFormat="1" ht="12.2" hidden="1" customHeight="1">
      <c r="A11738" s="431"/>
    </row>
    <row r="11739" spans="1:1" s="432" customFormat="1" ht="12.2" hidden="1" customHeight="1">
      <c r="A11739" s="431"/>
    </row>
    <row r="11740" spans="1:1" s="432" customFormat="1" ht="12.2" hidden="1" customHeight="1">
      <c r="A11740" s="431"/>
    </row>
    <row r="11741" spans="1:1" s="432" customFormat="1" ht="12.2" hidden="1" customHeight="1">
      <c r="A11741" s="431"/>
    </row>
    <row r="11742" spans="1:1" s="432" customFormat="1" ht="12.2" hidden="1" customHeight="1">
      <c r="A11742" s="431"/>
    </row>
    <row r="11743" spans="1:1" s="432" customFormat="1" ht="12.2" hidden="1" customHeight="1">
      <c r="A11743" s="431"/>
    </row>
    <row r="11744" spans="1:1" s="432" customFormat="1" ht="12.2" hidden="1" customHeight="1">
      <c r="A11744" s="431"/>
    </row>
    <row r="11745" spans="1:1" s="432" customFormat="1" ht="12.2" hidden="1" customHeight="1">
      <c r="A11745" s="431"/>
    </row>
    <row r="11746" spans="1:1" s="432" customFormat="1" ht="12.2" hidden="1" customHeight="1">
      <c r="A11746" s="431"/>
    </row>
    <row r="11747" spans="1:1" s="432" customFormat="1" ht="12.2" hidden="1" customHeight="1">
      <c r="A11747" s="431"/>
    </row>
    <row r="11748" spans="1:1" s="432" customFormat="1" ht="12.2" hidden="1" customHeight="1">
      <c r="A11748" s="431"/>
    </row>
    <row r="11749" spans="1:1" s="432" customFormat="1" ht="12.2" hidden="1" customHeight="1">
      <c r="A11749" s="431"/>
    </row>
    <row r="11750" spans="1:1" s="432" customFormat="1" ht="12.2" hidden="1" customHeight="1">
      <c r="A11750" s="431"/>
    </row>
    <row r="11751" spans="1:1" s="432" customFormat="1" ht="12.2" hidden="1" customHeight="1">
      <c r="A11751" s="431"/>
    </row>
    <row r="11752" spans="1:1" s="432" customFormat="1" ht="12.2" hidden="1" customHeight="1">
      <c r="A11752" s="431"/>
    </row>
    <row r="11753" spans="1:1" s="432" customFormat="1" ht="12.2" hidden="1" customHeight="1">
      <c r="A11753" s="431"/>
    </row>
    <row r="11754" spans="1:1" s="432" customFormat="1" ht="12.2" hidden="1" customHeight="1">
      <c r="A11754" s="431"/>
    </row>
    <row r="11755" spans="1:1" s="432" customFormat="1" ht="12.2" hidden="1" customHeight="1">
      <c r="A11755" s="431"/>
    </row>
    <row r="11756" spans="1:1" s="432" customFormat="1" ht="12.2" hidden="1" customHeight="1">
      <c r="A11756" s="431"/>
    </row>
    <row r="11757" spans="1:1" s="432" customFormat="1" ht="12.2" hidden="1" customHeight="1">
      <c r="A11757" s="431"/>
    </row>
    <row r="11758" spans="1:1" s="432" customFormat="1" ht="12.2" hidden="1" customHeight="1">
      <c r="A11758" s="431"/>
    </row>
    <row r="11759" spans="1:1" s="432" customFormat="1" ht="12.2" hidden="1" customHeight="1">
      <c r="A11759" s="431"/>
    </row>
    <row r="11760" spans="1:1" s="432" customFormat="1" ht="12.2" hidden="1" customHeight="1">
      <c r="A11760" s="431"/>
    </row>
    <row r="11761" spans="1:1" s="432" customFormat="1" ht="12.2" hidden="1" customHeight="1">
      <c r="A11761" s="431"/>
    </row>
    <row r="11762" spans="1:1" s="432" customFormat="1" ht="12.2" hidden="1" customHeight="1">
      <c r="A11762" s="431"/>
    </row>
    <row r="11763" spans="1:1" s="432" customFormat="1" ht="12.2" hidden="1" customHeight="1">
      <c r="A11763" s="431"/>
    </row>
    <row r="11764" spans="1:1" s="432" customFormat="1" ht="12.2" hidden="1" customHeight="1">
      <c r="A11764" s="431"/>
    </row>
    <row r="11765" spans="1:1" s="432" customFormat="1" ht="12.2" hidden="1" customHeight="1">
      <c r="A11765" s="431"/>
    </row>
    <row r="11766" spans="1:1" s="432" customFormat="1" ht="12.2" hidden="1" customHeight="1">
      <c r="A11766" s="431"/>
    </row>
    <row r="11767" spans="1:1" s="432" customFormat="1" ht="12.2" hidden="1" customHeight="1">
      <c r="A11767" s="431"/>
    </row>
    <row r="11768" spans="1:1" s="432" customFormat="1" ht="12.2" hidden="1" customHeight="1">
      <c r="A11768" s="431"/>
    </row>
    <row r="11769" spans="1:1" s="432" customFormat="1" ht="12.2" hidden="1" customHeight="1">
      <c r="A11769" s="431"/>
    </row>
    <row r="11770" spans="1:1" s="432" customFormat="1" ht="12.2" hidden="1" customHeight="1">
      <c r="A11770" s="431"/>
    </row>
    <row r="11771" spans="1:1" s="432" customFormat="1" ht="12.2" hidden="1" customHeight="1">
      <c r="A11771" s="431"/>
    </row>
    <row r="11772" spans="1:1" s="432" customFormat="1" ht="12.2" hidden="1" customHeight="1">
      <c r="A11772" s="431"/>
    </row>
    <row r="11773" spans="1:1" s="432" customFormat="1" ht="12.2" hidden="1" customHeight="1">
      <c r="A11773" s="431"/>
    </row>
    <row r="11774" spans="1:1" s="432" customFormat="1" ht="12.2" hidden="1" customHeight="1">
      <c r="A11774" s="431"/>
    </row>
    <row r="11775" spans="1:1" s="432" customFormat="1" ht="12.2" hidden="1" customHeight="1">
      <c r="A11775" s="431"/>
    </row>
    <row r="11776" spans="1:1" s="432" customFormat="1" ht="12.2" hidden="1" customHeight="1">
      <c r="A11776" s="431"/>
    </row>
    <row r="11777" spans="1:1" s="432" customFormat="1" ht="12.2" hidden="1" customHeight="1">
      <c r="A11777" s="431"/>
    </row>
    <row r="11778" spans="1:1" s="432" customFormat="1" ht="12.2" hidden="1" customHeight="1">
      <c r="A11778" s="431"/>
    </row>
    <row r="11779" spans="1:1" s="432" customFormat="1" ht="12.2" hidden="1" customHeight="1">
      <c r="A11779" s="431"/>
    </row>
    <row r="11780" spans="1:1" s="432" customFormat="1" ht="12.2" hidden="1" customHeight="1">
      <c r="A11780" s="431"/>
    </row>
    <row r="11781" spans="1:1" s="432" customFormat="1" ht="12.2" hidden="1" customHeight="1">
      <c r="A11781" s="431"/>
    </row>
    <row r="11782" spans="1:1" s="432" customFormat="1" ht="12.2" hidden="1" customHeight="1">
      <c r="A11782" s="431"/>
    </row>
    <row r="11783" spans="1:1" s="432" customFormat="1" ht="12.2" hidden="1" customHeight="1">
      <c r="A11783" s="431"/>
    </row>
    <row r="11784" spans="1:1" s="432" customFormat="1" ht="12.2" hidden="1" customHeight="1">
      <c r="A11784" s="431"/>
    </row>
    <row r="11785" spans="1:1" s="432" customFormat="1" ht="12.2" hidden="1" customHeight="1">
      <c r="A11785" s="431"/>
    </row>
    <row r="11786" spans="1:1" s="432" customFormat="1" ht="12.2" hidden="1" customHeight="1">
      <c r="A11786" s="431"/>
    </row>
    <row r="11787" spans="1:1" s="432" customFormat="1" ht="12.2" hidden="1" customHeight="1">
      <c r="A11787" s="431"/>
    </row>
    <row r="11788" spans="1:1" s="432" customFormat="1" ht="12.2" hidden="1" customHeight="1">
      <c r="A11788" s="431"/>
    </row>
    <row r="11789" spans="1:1" s="432" customFormat="1" ht="12.2" hidden="1" customHeight="1">
      <c r="A11789" s="431"/>
    </row>
    <row r="11790" spans="1:1" s="432" customFormat="1" ht="12.2" hidden="1" customHeight="1">
      <c r="A11790" s="431"/>
    </row>
    <row r="11791" spans="1:1" s="432" customFormat="1" ht="12.2" hidden="1" customHeight="1">
      <c r="A11791" s="431"/>
    </row>
    <row r="11792" spans="1:1" s="432" customFormat="1" ht="12.2" hidden="1" customHeight="1">
      <c r="A11792" s="431"/>
    </row>
    <row r="11793" spans="1:1" s="432" customFormat="1" ht="12.2" hidden="1" customHeight="1">
      <c r="A11793" s="431"/>
    </row>
    <row r="11794" spans="1:1" s="432" customFormat="1" ht="12.2" hidden="1" customHeight="1">
      <c r="A11794" s="431"/>
    </row>
    <row r="11795" spans="1:1" s="432" customFormat="1" ht="12.2" hidden="1" customHeight="1">
      <c r="A11795" s="431"/>
    </row>
    <row r="11796" spans="1:1" s="432" customFormat="1" ht="12.2" hidden="1" customHeight="1">
      <c r="A11796" s="431"/>
    </row>
    <row r="11797" spans="1:1" s="432" customFormat="1" ht="12.2" hidden="1" customHeight="1">
      <c r="A11797" s="431"/>
    </row>
    <row r="11798" spans="1:1" s="432" customFormat="1" ht="12.2" hidden="1" customHeight="1">
      <c r="A11798" s="431"/>
    </row>
    <row r="11799" spans="1:1" s="432" customFormat="1" ht="12.2" hidden="1" customHeight="1">
      <c r="A11799" s="431"/>
    </row>
    <row r="11800" spans="1:1" s="432" customFormat="1" ht="12.2" hidden="1" customHeight="1">
      <c r="A11800" s="431"/>
    </row>
    <row r="11801" spans="1:1" s="432" customFormat="1" ht="12.2" hidden="1" customHeight="1">
      <c r="A11801" s="431"/>
    </row>
    <row r="11802" spans="1:1" s="432" customFormat="1" ht="12.2" hidden="1" customHeight="1">
      <c r="A11802" s="431"/>
    </row>
    <row r="11803" spans="1:1" s="432" customFormat="1" ht="12.2" hidden="1" customHeight="1">
      <c r="A11803" s="431"/>
    </row>
    <row r="11804" spans="1:1" s="432" customFormat="1" ht="12.2" hidden="1" customHeight="1">
      <c r="A11804" s="431"/>
    </row>
    <row r="11805" spans="1:1" s="432" customFormat="1" ht="12.2" hidden="1" customHeight="1">
      <c r="A11805" s="431"/>
    </row>
    <row r="11806" spans="1:1" s="432" customFormat="1" ht="12.2" hidden="1" customHeight="1">
      <c r="A11806" s="431"/>
    </row>
    <row r="11807" spans="1:1" s="432" customFormat="1" ht="12.2" hidden="1" customHeight="1">
      <c r="A11807" s="431"/>
    </row>
    <row r="11808" spans="1:1" s="432" customFormat="1" ht="12.2" hidden="1" customHeight="1">
      <c r="A11808" s="431"/>
    </row>
    <row r="11809" spans="1:1" s="432" customFormat="1" ht="12.2" hidden="1" customHeight="1">
      <c r="A11809" s="431"/>
    </row>
    <row r="11810" spans="1:1" s="432" customFormat="1" ht="12.2" hidden="1" customHeight="1">
      <c r="A11810" s="431"/>
    </row>
    <row r="11811" spans="1:1" s="432" customFormat="1" ht="12.2" hidden="1" customHeight="1">
      <c r="A11811" s="431"/>
    </row>
    <row r="11812" spans="1:1" s="432" customFormat="1" ht="12.2" hidden="1" customHeight="1">
      <c r="A11812" s="431"/>
    </row>
    <row r="11813" spans="1:1" s="432" customFormat="1" ht="12.2" hidden="1" customHeight="1">
      <c r="A11813" s="431"/>
    </row>
    <row r="11814" spans="1:1" s="432" customFormat="1" ht="12.2" hidden="1" customHeight="1">
      <c r="A11814" s="431"/>
    </row>
    <row r="11815" spans="1:1" s="432" customFormat="1" ht="12.2" hidden="1" customHeight="1">
      <c r="A11815" s="431"/>
    </row>
    <row r="11816" spans="1:1" s="432" customFormat="1" ht="12.2" hidden="1" customHeight="1">
      <c r="A11816" s="431"/>
    </row>
    <row r="11817" spans="1:1" s="432" customFormat="1" ht="12.2" hidden="1" customHeight="1">
      <c r="A11817" s="431"/>
    </row>
    <row r="11818" spans="1:1" s="432" customFormat="1" ht="12.2" hidden="1" customHeight="1">
      <c r="A11818" s="431"/>
    </row>
    <row r="11819" spans="1:1" s="432" customFormat="1" ht="12.2" hidden="1" customHeight="1">
      <c r="A11819" s="431"/>
    </row>
    <row r="11820" spans="1:1" s="432" customFormat="1" ht="12.2" hidden="1" customHeight="1">
      <c r="A11820" s="431"/>
    </row>
    <row r="11821" spans="1:1" s="432" customFormat="1" ht="12.2" hidden="1" customHeight="1">
      <c r="A11821" s="431"/>
    </row>
    <row r="11822" spans="1:1" s="432" customFormat="1" ht="12.2" hidden="1" customHeight="1">
      <c r="A11822" s="431"/>
    </row>
    <row r="11823" spans="1:1" s="432" customFormat="1" ht="12.2" hidden="1" customHeight="1">
      <c r="A11823" s="431"/>
    </row>
    <row r="11824" spans="1:1" s="432" customFormat="1" ht="12.2" hidden="1" customHeight="1">
      <c r="A11824" s="431"/>
    </row>
    <row r="11825" spans="1:1" s="432" customFormat="1" ht="12.2" hidden="1" customHeight="1">
      <c r="A11825" s="431"/>
    </row>
    <row r="11826" spans="1:1" s="432" customFormat="1" ht="12.2" hidden="1" customHeight="1">
      <c r="A11826" s="431"/>
    </row>
    <row r="11827" spans="1:1" s="432" customFormat="1" ht="12.2" hidden="1" customHeight="1">
      <c r="A11827" s="431"/>
    </row>
    <row r="11828" spans="1:1" s="432" customFormat="1" ht="12.2" hidden="1" customHeight="1">
      <c r="A11828" s="431"/>
    </row>
    <row r="11829" spans="1:1" s="432" customFormat="1" ht="12.2" hidden="1" customHeight="1">
      <c r="A11829" s="431"/>
    </row>
    <row r="11830" spans="1:1" s="432" customFormat="1" ht="12.2" hidden="1" customHeight="1">
      <c r="A11830" s="431"/>
    </row>
    <row r="11831" spans="1:1" s="432" customFormat="1" ht="12.2" hidden="1" customHeight="1">
      <c r="A11831" s="431"/>
    </row>
    <row r="11832" spans="1:1" s="432" customFormat="1" ht="12.2" hidden="1" customHeight="1">
      <c r="A11832" s="431"/>
    </row>
    <row r="11833" spans="1:1" s="432" customFormat="1" ht="12.2" hidden="1" customHeight="1">
      <c r="A11833" s="431"/>
    </row>
    <row r="11834" spans="1:1" s="432" customFormat="1" ht="12.2" hidden="1" customHeight="1">
      <c r="A11834" s="431"/>
    </row>
    <row r="11835" spans="1:1" s="432" customFormat="1" ht="12.2" hidden="1" customHeight="1">
      <c r="A11835" s="431"/>
    </row>
    <row r="11836" spans="1:1" s="432" customFormat="1" ht="12.2" hidden="1" customHeight="1">
      <c r="A11836" s="431"/>
    </row>
    <row r="11837" spans="1:1" s="432" customFormat="1" ht="12.2" hidden="1" customHeight="1">
      <c r="A11837" s="431"/>
    </row>
    <row r="11838" spans="1:1" s="432" customFormat="1" ht="12.2" hidden="1" customHeight="1">
      <c r="A11838" s="431"/>
    </row>
    <row r="11839" spans="1:1" s="432" customFormat="1" ht="12.2" hidden="1" customHeight="1">
      <c r="A11839" s="431"/>
    </row>
    <row r="11840" spans="1:1" s="432" customFormat="1" ht="12.2" hidden="1" customHeight="1">
      <c r="A11840" s="431"/>
    </row>
    <row r="11841" spans="1:1" s="432" customFormat="1" ht="12.2" hidden="1" customHeight="1">
      <c r="A11841" s="431"/>
    </row>
    <row r="11842" spans="1:1" s="432" customFormat="1" ht="12.2" hidden="1" customHeight="1">
      <c r="A11842" s="431"/>
    </row>
    <row r="11843" spans="1:1" s="432" customFormat="1" ht="12.2" hidden="1" customHeight="1">
      <c r="A11843" s="431"/>
    </row>
    <row r="11844" spans="1:1" s="432" customFormat="1" ht="12.2" hidden="1" customHeight="1">
      <c r="A11844" s="431"/>
    </row>
    <row r="11845" spans="1:1" s="432" customFormat="1" ht="12.2" hidden="1" customHeight="1">
      <c r="A11845" s="431"/>
    </row>
    <row r="11846" spans="1:1" s="432" customFormat="1" ht="12.2" hidden="1" customHeight="1">
      <c r="A11846" s="431"/>
    </row>
    <row r="11847" spans="1:1" s="432" customFormat="1" ht="12.2" hidden="1" customHeight="1">
      <c r="A11847" s="431"/>
    </row>
    <row r="11848" spans="1:1" s="432" customFormat="1" ht="12.2" hidden="1" customHeight="1">
      <c r="A11848" s="431"/>
    </row>
    <row r="11849" spans="1:1" s="432" customFormat="1" ht="12.2" hidden="1" customHeight="1">
      <c r="A11849" s="431"/>
    </row>
    <row r="11850" spans="1:1" s="432" customFormat="1" ht="12.2" hidden="1" customHeight="1">
      <c r="A11850" s="431"/>
    </row>
    <row r="11851" spans="1:1" s="432" customFormat="1" ht="12.2" hidden="1" customHeight="1">
      <c r="A11851" s="431"/>
    </row>
    <row r="11852" spans="1:1" s="432" customFormat="1" ht="12.2" hidden="1" customHeight="1">
      <c r="A11852" s="431"/>
    </row>
    <row r="11853" spans="1:1" s="432" customFormat="1" ht="12.2" hidden="1" customHeight="1">
      <c r="A11853" s="431"/>
    </row>
    <row r="11854" spans="1:1" s="432" customFormat="1" ht="12.2" hidden="1" customHeight="1">
      <c r="A11854" s="431"/>
    </row>
    <row r="11855" spans="1:1" s="432" customFormat="1" ht="12.2" hidden="1" customHeight="1">
      <c r="A11855" s="431"/>
    </row>
    <row r="11856" spans="1:1" s="432" customFormat="1" ht="12.2" hidden="1" customHeight="1">
      <c r="A11856" s="431"/>
    </row>
    <row r="11857" spans="1:1" s="432" customFormat="1" ht="12.2" hidden="1" customHeight="1">
      <c r="A11857" s="431"/>
    </row>
    <row r="11858" spans="1:1" s="432" customFormat="1" ht="12.2" hidden="1" customHeight="1">
      <c r="A11858" s="431"/>
    </row>
    <row r="11859" spans="1:1" s="432" customFormat="1" ht="12.2" hidden="1" customHeight="1">
      <c r="A11859" s="431"/>
    </row>
    <row r="11860" spans="1:1" s="432" customFormat="1" ht="12.2" hidden="1" customHeight="1">
      <c r="A11860" s="431"/>
    </row>
    <row r="11861" spans="1:1" s="432" customFormat="1" ht="12.2" hidden="1" customHeight="1">
      <c r="A11861" s="431"/>
    </row>
    <row r="11862" spans="1:1" s="432" customFormat="1" ht="12.2" hidden="1" customHeight="1">
      <c r="A11862" s="431"/>
    </row>
    <row r="11863" spans="1:1" s="432" customFormat="1" ht="12.2" hidden="1" customHeight="1">
      <c r="A11863" s="431"/>
    </row>
    <row r="11864" spans="1:1" s="432" customFormat="1" ht="12.2" hidden="1" customHeight="1">
      <c r="A11864" s="431"/>
    </row>
    <row r="11865" spans="1:1" s="432" customFormat="1" ht="12.2" hidden="1" customHeight="1">
      <c r="A11865" s="431"/>
    </row>
    <row r="11866" spans="1:1" s="432" customFormat="1" ht="12.2" hidden="1" customHeight="1">
      <c r="A11866" s="431"/>
    </row>
    <row r="11867" spans="1:1" s="432" customFormat="1" ht="12.2" hidden="1" customHeight="1">
      <c r="A11867" s="431"/>
    </row>
    <row r="11868" spans="1:1" s="432" customFormat="1" ht="12.2" hidden="1" customHeight="1">
      <c r="A11868" s="431"/>
    </row>
    <row r="11869" spans="1:1" s="432" customFormat="1" ht="12.2" hidden="1" customHeight="1">
      <c r="A11869" s="431"/>
    </row>
    <row r="11870" spans="1:1" s="432" customFormat="1" ht="12.2" hidden="1" customHeight="1">
      <c r="A11870" s="431"/>
    </row>
    <row r="11871" spans="1:1" s="432" customFormat="1" ht="12.2" hidden="1" customHeight="1">
      <c r="A11871" s="431"/>
    </row>
    <row r="11872" spans="1:1" s="432" customFormat="1" ht="12.2" hidden="1" customHeight="1">
      <c r="A11872" s="431"/>
    </row>
    <row r="11873" spans="1:1" s="432" customFormat="1" ht="12.2" hidden="1" customHeight="1">
      <c r="A11873" s="431"/>
    </row>
    <row r="11874" spans="1:1" s="432" customFormat="1" ht="12.2" hidden="1" customHeight="1">
      <c r="A11874" s="431"/>
    </row>
    <row r="11875" spans="1:1" s="432" customFormat="1" ht="12.2" hidden="1" customHeight="1">
      <c r="A11875" s="431"/>
    </row>
    <row r="11876" spans="1:1" s="432" customFormat="1" ht="12.2" hidden="1" customHeight="1">
      <c r="A11876" s="431"/>
    </row>
    <row r="11877" spans="1:1" s="432" customFormat="1" ht="12.2" hidden="1" customHeight="1">
      <c r="A11877" s="431"/>
    </row>
    <row r="11878" spans="1:1" s="432" customFormat="1" ht="12.2" hidden="1" customHeight="1">
      <c r="A11878" s="431"/>
    </row>
    <row r="11879" spans="1:1" s="432" customFormat="1" ht="12.2" hidden="1" customHeight="1">
      <c r="A11879" s="431"/>
    </row>
    <row r="11880" spans="1:1" s="432" customFormat="1" ht="12.2" hidden="1" customHeight="1">
      <c r="A11880" s="431"/>
    </row>
    <row r="11881" spans="1:1" s="432" customFormat="1" ht="12.2" hidden="1" customHeight="1">
      <c r="A11881" s="431"/>
    </row>
    <row r="11882" spans="1:1" s="432" customFormat="1" ht="12.2" hidden="1" customHeight="1">
      <c r="A11882" s="431"/>
    </row>
    <row r="11883" spans="1:1" s="432" customFormat="1" ht="12.2" hidden="1" customHeight="1">
      <c r="A11883" s="431"/>
    </row>
    <row r="11884" spans="1:1" s="432" customFormat="1" ht="12.2" hidden="1" customHeight="1">
      <c r="A11884" s="431"/>
    </row>
    <row r="11885" spans="1:1" s="432" customFormat="1" ht="12.2" hidden="1" customHeight="1">
      <c r="A11885" s="431"/>
    </row>
    <row r="11886" spans="1:1" s="432" customFormat="1" ht="12.2" hidden="1" customHeight="1">
      <c r="A11886" s="431"/>
    </row>
    <row r="11887" spans="1:1" s="432" customFormat="1" ht="12.2" hidden="1" customHeight="1">
      <c r="A11887" s="431"/>
    </row>
    <row r="11888" spans="1:1" s="432" customFormat="1" ht="12.2" hidden="1" customHeight="1">
      <c r="A11888" s="431"/>
    </row>
    <row r="11889" spans="1:1" s="432" customFormat="1" ht="12.2" hidden="1" customHeight="1">
      <c r="A11889" s="431"/>
    </row>
    <row r="11890" spans="1:1" s="432" customFormat="1" ht="12.2" hidden="1" customHeight="1">
      <c r="A11890" s="431"/>
    </row>
    <row r="11891" spans="1:1" s="432" customFormat="1" ht="12.2" hidden="1" customHeight="1">
      <c r="A11891" s="431"/>
    </row>
    <row r="11892" spans="1:1" s="432" customFormat="1" ht="12.2" hidden="1" customHeight="1">
      <c r="A11892" s="431"/>
    </row>
    <row r="11893" spans="1:1" s="432" customFormat="1" ht="12.2" hidden="1" customHeight="1">
      <c r="A11893" s="431"/>
    </row>
    <row r="11894" spans="1:1" s="432" customFormat="1" ht="12.2" hidden="1" customHeight="1">
      <c r="A11894" s="431"/>
    </row>
    <row r="11895" spans="1:1" s="432" customFormat="1" ht="12.2" hidden="1" customHeight="1">
      <c r="A11895" s="431"/>
    </row>
    <row r="11896" spans="1:1" s="432" customFormat="1" ht="12.2" hidden="1" customHeight="1">
      <c r="A11896" s="431"/>
    </row>
    <row r="11897" spans="1:1" s="432" customFormat="1" ht="12.2" hidden="1" customHeight="1">
      <c r="A11897" s="431"/>
    </row>
    <row r="11898" spans="1:1" s="432" customFormat="1" ht="12.2" hidden="1" customHeight="1">
      <c r="A11898" s="431"/>
    </row>
    <row r="11899" spans="1:1" s="432" customFormat="1" ht="12.2" hidden="1" customHeight="1">
      <c r="A11899" s="431"/>
    </row>
    <row r="11900" spans="1:1" s="432" customFormat="1" ht="12.2" hidden="1" customHeight="1">
      <c r="A11900" s="431"/>
    </row>
    <row r="11901" spans="1:1" s="432" customFormat="1" ht="12.2" hidden="1" customHeight="1">
      <c r="A11901" s="431"/>
    </row>
    <row r="11902" spans="1:1" s="432" customFormat="1" ht="12.2" hidden="1" customHeight="1">
      <c r="A11902" s="431"/>
    </row>
    <row r="11903" spans="1:1" s="432" customFormat="1" ht="12.2" hidden="1" customHeight="1">
      <c r="A11903" s="431"/>
    </row>
    <row r="11904" spans="1:1" s="432" customFormat="1" ht="12.2" hidden="1" customHeight="1">
      <c r="A11904" s="431"/>
    </row>
    <row r="11905" spans="1:1" s="432" customFormat="1" ht="12.2" hidden="1" customHeight="1">
      <c r="A11905" s="431"/>
    </row>
    <row r="11906" spans="1:1" s="432" customFormat="1" ht="12.2" hidden="1" customHeight="1">
      <c r="A11906" s="431"/>
    </row>
    <row r="11907" spans="1:1" s="432" customFormat="1" ht="12.2" hidden="1" customHeight="1">
      <c r="A11907" s="431"/>
    </row>
    <row r="11908" spans="1:1" s="432" customFormat="1" ht="12.2" hidden="1" customHeight="1">
      <c r="A11908" s="431"/>
    </row>
    <row r="11909" spans="1:1" s="432" customFormat="1" ht="12.2" hidden="1" customHeight="1">
      <c r="A11909" s="431"/>
    </row>
    <row r="11910" spans="1:1" s="432" customFormat="1" ht="12.2" hidden="1" customHeight="1">
      <c r="A11910" s="431"/>
    </row>
    <row r="11911" spans="1:1" s="432" customFormat="1" ht="12.2" hidden="1" customHeight="1">
      <c r="A11911" s="431"/>
    </row>
    <row r="11912" spans="1:1" s="432" customFormat="1" ht="12.2" hidden="1" customHeight="1">
      <c r="A11912" s="431"/>
    </row>
    <row r="11913" spans="1:1" s="432" customFormat="1" ht="12.2" hidden="1" customHeight="1">
      <c r="A11913" s="431"/>
    </row>
    <row r="11914" spans="1:1" s="432" customFormat="1" ht="12.2" hidden="1" customHeight="1">
      <c r="A11914" s="431"/>
    </row>
    <row r="11915" spans="1:1" s="432" customFormat="1" ht="12.2" hidden="1" customHeight="1">
      <c r="A11915" s="431"/>
    </row>
    <row r="11916" spans="1:1" s="432" customFormat="1" ht="12.2" hidden="1" customHeight="1">
      <c r="A11916" s="431"/>
    </row>
    <row r="11917" spans="1:1" s="432" customFormat="1" ht="12.2" hidden="1" customHeight="1">
      <c r="A11917" s="431"/>
    </row>
    <row r="11918" spans="1:1" s="432" customFormat="1" ht="12.2" hidden="1" customHeight="1">
      <c r="A11918" s="431"/>
    </row>
    <row r="11919" spans="1:1" s="432" customFormat="1" ht="12.2" hidden="1" customHeight="1">
      <c r="A11919" s="431"/>
    </row>
    <row r="11920" spans="1:1" s="432" customFormat="1" ht="12.2" hidden="1" customHeight="1">
      <c r="A11920" s="431"/>
    </row>
    <row r="11921" spans="1:1" s="432" customFormat="1" ht="12.2" hidden="1" customHeight="1">
      <c r="A11921" s="431"/>
    </row>
    <row r="11922" spans="1:1" s="432" customFormat="1" ht="12.2" hidden="1" customHeight="1">
      <c r="A11922" s="431"/>
    </row>
    <row r="11923" spans="1:1" s="432" customFormat="1" ht="12.2" hidden="1" customHeight="1">
      <c r="A11923" s="431"/>
    </row>
    <row r="11924" spans="1:1" s="432" customFormat="1" ht="12.2" hidden="1" customHeight="1">
      <c r="A11924" s="431"/>
    </row>
    <row r="11925" spans="1:1" s="432" customFormat="1" ht="12.2" hidden="1" customHeight="1">
      <c r="A11925" s="431"/>
    </row>
    <row r="11926" spans="1:1" s="432" customFormat="1" ht="12.2" hidden="1" customHeight="1">
      <c r="A11926" s="431"/>
    </row>
    <row r="11927" spans="1:1" s="432" customFormat="1" ht="12.2" hidden="1" customHeight="1">
      <c r="A11927" s="431"/>
    </row>
    <row r="11928" spans="1:1" s="432" customFormat="1" ht="12.2" hidden="1" customHeight="1">
      <c r="A11928" s="431"/>
    </row>
    <row r="11929" spans="1:1" s="432" customFormat="1" ht="12.2" hidden="1" customHeight="1">
      <c r="A11929" s="431"/>
    </row>
    <row r="11930" spans="1:1" s="432" customFormat="1" ht="12.2" hidden="1" customHeight="1">
      <c r="A11930" s="431"/>
    </row>
    <row r="11931" spans="1:1" s="432" customFormat="1" ht="12.2" hidden="1" customHeight="1">
      <c r="A11931" s="431"/>
    </row>
    <row r="11932" spans="1:1" s="432" customFormat="1" ht="12.2" hidden="1" customHeight="1">
      <c r="A11932" s="431"/>
    </row>
    <row r="11933" spans="1:1" s="432" customFormat="1" ht="12.2" hidden="1" customHeight="1">
      <c r="A11933" s="431"/>
    </row>
    <row r="11934" spans="1:1" s="432" customFormat="1" ht="12.2" hidden="1" customHeight="1">
      <c r="A11934" s="431"/>
    </row>
    <row r="11935" spans="1:1" s="432" customFormat="1" ht="12.2" hidden="1" customHeight="1">
      <c r="A11935" s="431"/>
    </row>
    <row r="11936" spans="1:1" s="432" customFormat="1" ht="12.2" hidden="1" customHeight="1">
      <c r="A11936" s="431"/>
    </row>
    <row r="11937" spans="1:1" s="432" customFormat="1" ht="12.2" hidden="1" customHeight="1">
      <c r="A11937" s="431"/>
    </row>
    <row r="11938" spans="1:1" s="432" customFormat="1" ht="12.2" hidden="1" customHeight="1">
      <c r="A11938" s="431"/>
    </row>
    <row r="11939" spans="1:1" s="432" customFormat="1" ht="12.2" hidden="1" customHeight="1">
      <c r="A11939" s="431"/>
    </row>
    <row r="11940" spans="1:1" s="432" customFormat="1" ht="12.2" hidden="1" customHeight="1">
      <c r="A11940" s="431"/>
    </row>
    <row r="11941" spans="1:1" s="432" customFormat="1" ht="12.2" hidden="1" customHeight="1">
      <c r="A11941" s="431"/>
    </row>
    <row r="11942" spans="1:1" s="432" customFormat="1" ht="12.2" hidden="1" customHeight="1">
      <c r="A11942" s="431"/>
    </row>
    <row r="11943" spans="1:1" s="432" customFormat="1" ht="12.2" hidden="1" customHeight="1">
      <c r="A11943" s="431"/>
    </row>
    <row r="11944" spans="1:1" s="432" customFormat="1" ht="12.2" hidden="1" customHeight="1">
      <c r="A11944" s="431"/>
    </row>
    <row r="11945" spans="1:1" s="432" customFormat="1" ht="12.2" hidden="1" customHeight="1">
      <c r="A11945" s="431"/>
    </row>
    <row r="11946" spans="1:1" s="432" customFormat="1" ht="12.2" hidden="1" customHeight="1">
      <c r="A11946" s="431"/>
    </row>
    <row r="11947" spans="1:1" s="432" customFormat="1" ht="12.2" hidden="1" customHeight="1">
      <c r="A11947" s="431"/>
    </row>
    <row r="11948" spans="1:1" s="432" customFormat="1" ht="12.2" hidden="1" customHeight="1">
      <c r="A11948" s="431"/>
    </row>
    <row r="11949" spans="1:1" s="432" customFormat="1" ht="12.2" hidden="1" customHeight="1">
      <c r="A11949" s="431"/>
    </row>
    <row r="11950" spans="1:1" s="432" customFormat="1" ht="12.2" hidden="1" customHeight="1">
      <c r="A11950" s="431"/>
    </row>
    <row r="11951" spans="1:1" s="432" customFormat="1" ht="12.2" hidden="1" customHeight="1">
      <c r="A11951" s="431"/>
    </row>
    <row r="11952" spans="1:1" s="432" customFormat="1" ht="12.2" hidden="1" customHeight="1">
      <c r="A11952" s="431"/>
    </row>
    <row r="11953" spans="1:1" s="432" customFormat="1" ht="12.2" hidden="1" customHeight="1">
      <c r="A11953" s="431"/>
    </row>
    <row r="11954" spans="1:1" s="432" customFormat="1" ht="12.2" hidden="1" customHeight="1">
      <c r="A11954" s="431"/>
    </row>
    <row r="11955" spans="1:1" s="432" customFormat="1" ht="12.2" hidden="1" customHeight="1">
      <c r="A11955" s="431"/>
    </row>
    <row r="11956" spans="1:1" s="432" customFormat="1" ht="12.2" hidden="1" customHeight="1">
      <c r="A11956" s="431"/>
    </row>
    <row r="11957" spans="1:1" s="432" customFormat="1" ht="12.2" hidden="1" customHeight="1">
      <c r="A11957" s="431"/>
    </row>
    <row r="11958" spans="1:1" s="432" customFormat="1" ht="12.2" hidden="1" customHeight="1">
      <c r="A11958" s="431"/>
    </row>
    <row r="11959" spans="1:1" s="432" customFormat="1" ht="12.2" hidden="1" customHeight="1">
      <c r="A11959" s="431"/>
    </row>
    <row r="11960" spans="1:1" s="432" customFormat="1" ht="12.2" hidden="1" customHeight="1">
      <c r="A11960" s="431"/>
    </row>
    <row r="11961" spans="1:1" s="432" customFormat="1" ht="12.2" hidden="1" customHeight="1">
      <c r="A11961" s="431"/>
    </row>
    <row r="11962" spans="1:1" s="432" customFormat="1" ht="12.2" hidden="1" customHeight="1">
      <c r="A11962" s="431"/>
    </row>
    <row r="11963" spans="1:1" s="432" customFormat="1" ht="12.2" hidden="1" customHeight="1">
      <c r="A11963" s="431"/>
    </row>
    <row r="11964" spans="1:1" s="432" customFormat="1" ht="12.2" hidden="1" customHeight="1">
      <c r="A11964" s="431"/>
    </row>
    <row r="11965" spans="1:1" s="432" customFormat="1" ht="12.2" hidden="1" customHeight="1">
      <c r="A11965" s="431"/>
    </row>
    <row r="11966" spans="1:1" s="432" customFormat="1" ht="12.2" hidden="1" customHeight="1">
      <c r="A11966" s="431"/>
    </row>
    <row r="11967" spans="1:1" s="432" customFormat="1" ht="12.2" hidden="1" customHeight="1">
      <c r="A11967" s="431"/>
    </row>
    <row r="11968" spans="1:1" s="432" customFormat="1" ht="12.2" hidden="1" customHeight="1">
      <c r="A11968" s="431"/>
    </row>
    <row r="11969" spans="1:1" s="432" customFormat="1" ht="12.2" hidden="1" customHeight="1">
      <c r="A11969" s="431"/>
    </row>
    <row r="11970" spans="1:1" s="432" customFormat="1" ht="12.2" hidden="1" customHeight="1">
      <c r="A11970" s="431"/>
    </row>
    <row r="11971" spans="1:1" s="432" customFormat="1" ht="12.2" hidden="1" customHeight="1">
      <c r="A11971" s="431"/>
    </row>
    <row r="11972" spans="1:1" s="432" customFormat="1" ht="12.2" hidden="1" customHeight="1">
      <c r="A11972" s="431"/>
    </row>
    <row r="11973" spans="1:1" s="432" customFormat="1" ht="12.2" hidden="1" customHeight="1">
      <c r="A11973" s="431"/>
    </row>
    <row r="11974" spans="1:1" s="432" customFormat="1" ht="12.2" hidden="1" customHeight="1">
      <c r="A11974" s="431"/>
    </row>
    <row r="11975" spans="1:1" s="432" customFormat="1" ht="12.2" hidden="1" customHeight="1">
      <c r="A11975" s="431"/>
    </row>
    <row r="11976" spans="1:1" s="432" customFormat="1" ht="12.2" hidden="1" customHeight="1">
      <c r="A11976" s="431"/>
    </row>
    <row r="11977" spans="1:1" s="432" customFormat="1" ht="12.2" hidden="1" customHeight="1">
      <c r="A11977" s="431"/>
    </row>
    <row r="11978" spans="1:1" s="432" customFormat="1" ht="12.2" hidden="1" customHeight="1">
      <c r="A11978" s="431"/>
    </row>
    <row r="11979" spans="1:1" s="432" customFormat="1" ht="12.2" hidden="1" customHeight="1">
      <c r="A11979" s="431"/>
    </row>
    <row r="11980" spans="1:1" s="432" customFormat="1" ht="12.2" hidden="1" customHeight="1">
      <c r="A11980" s="431"/>
    </row>
    <row r="11981" spans="1:1" s="432" customFormat="1" ht="12.2" hidden="1" customHeight="1">
      <c r="A11981" s="431"/>
    </row>
    <row r="11982" spans="1:1" s="432" customFormat="1" ht="12.2" hidden="1" customHeight="1">
      <c r="A11982" s="431"/>
    </row>
    <row r="11983" spans="1:1" s="432" customFormat="1" ht="12.2" hidden="1" customHeight="1">
      <c r="A11983" s="431"/>
    </row>
    <row r="11984" spans="1:1" s="432" customFormat="1" ht="12.2" hidden="1" customHeight="1">
      <c r="A11984" s="431"/>
    </row>
    <row r="11985" spans="1:1" s="432" customFormat="1" ht="12.2" hidden="1" customHeight="1">
      <c r="A11985" s="431"/>
    </row>
    <row r="11986" spans="1:1" s="432" customFormat="1" ht="12.2" hidden="1" customHeight="1">
      <c r="A11986" s="431"/>
    </row>
    <row r="11987" spans="1:1" s="432" customFormat="1" ht="12.2" hidden="1" customHeight="1">
      <c r="A11987" s="431"/>
    </row>
    <row r="11988" spans="1:1" s="432" customFormat="1" ht="12.2" hidden="1" customHeight="1">
      <c r="A11988" s="431"/>
    </row>
    <row r="11989" spans="1:1" s="432" customFormat="1" ht="12.2" hidden="1" customHeight="1">
      <c r="A11989" s="431"/>
    </row>
    <row r="11990" spans="1:1" s="432" customFormat="1" ht="12.2" hidden="1" customHeight="1">
      <c r="A11990" s="431"/>
    </row>
    <row r="11991" spans="1:1" s="432" customFormat="1" ht="12.2" hidden="1" customHeight="1">
      <c r="A11991" s="431"/>
    </row>
    <row r="11992" spans="1:1" s="432" customFormat="1" ht="12.2" hidden="1" customHeight="1">
      <c r="A11992" s="431"/>
    </row>
    <row r="11993" spans="1:1" s="432" customFormat="1" ht="12.2" hidden="1" customHeight="1">
      <c r="A11993" s="431"/>
    </row>
    <row r="11994" spans="1:1" s="432" customFormat="1" ht="12.2" hidden="1" customHeight="1">
      <c r="A11994" s="431"/>
    </row>
    <row r="11995" spans="1:1" s="432" customFormat="1" ht="12.2" hidden="1" customHeight="1">
      <c r="A11995" s="431"/>
    </row>
    <row r="11996" spans="1:1" s="432" customFormat="1" ht="12.2" hidden="1" customHeight="1">
      <c r="A11996" s="431"/>
    </row>
    <row r="11997" spans="1:1" s="432" customFormat="1" ht="12.2" hidden="1" customHeight="1">
      <c r="A11997" s="431"/>
    </row>
    <row r="11998" spans="1:1" s="432" customFormat="1" ht="12.2" hidden="1" customHeight="1">
      <c r="A11998" s="431"/>
    </row>
    <row r="11999" spans="1:1" s="432" customFormat="1" ht="12.2" hidden="1" customHeight="1">
      <c r="A11999" s="431"/>
    </row>
    <row r="12000" spans="1:1" s="432" customFormat="1" ht="12.2" hidden="1" customHeight="1">
      <c r="A12000" s="431"/>
    </row>
    <row r="12001" spans="1:1" s="432" customFormat="1" ht="12.2" hidden="1" customHeight="1">
      <c r="A12001" s="431"/>
    </row>
    <row r="12002" spans="1:1" s="432" customFormat="1" ht="12.2" hidden="1" customHeight="1">
      <c r="A12002" s="431"/>
    </row>
    <row r="12003" spans="1:1" s="432" customFormat="1" ht="12.2" hidden="1" customHeight="1">
      <c r="A12003" s="431"/>
    </row>
    <row r="12004" spans="1:1" s="432" customFormat="1" ht="12.2" hidden="1" customHeight="1">
      <c r="A12004" s="431"/>
    </row>
    <row r="12005" spans="1:1" s="432" customFormat="1" ht="12.2" hidden="1" customHeight="1">
      <c r="A12005" s="431"/>
    </row>
    <row r="12006" spans="1:1" s="432" customFormat="1" ht="12.2" hidden="1" customHeight="1">
      <c r="A12006" s="431"/>
    </row>
    <row r="12007" spans="1:1" s="432" customFormat="1" ht="12.2" hidden="1" customHeight="1">
      <c r="A12007" s="431"/>
    </row>
    <row r="12008" spans="1:1" s="432" customFormat="1" ht="12.2" hidden="1" customHeight="1">
      <c r="A12008" s="431"/>
    </row>
    <row r="12009" spans="1:1" s="432" customFormat="1" ht="12.2" hidden="1" customHeight="1">
      <c r="A12009" s="431"/>
    </row>
    <row r="12010" spans="1:1" s="432" customFormat="1" ht="12.2" hidden="1" customHeight="1">
      <c r="A12010" s="431"/>
    </row>
    <row r="12011" spans="1:1" s="432" customFormat="1" ht="12.2" hidden="1" customHeight="1">
      <c r="A12011" s="431"/>
    </row>
    <row r="12012" spans="1:1" s="432" customFormat="1" ht="12.2" hidden="1" customHeight="1">
      <c r="A12012" s="431"/>
    </row>
    <row r="12013" spans="1:1" s="432" customFormat="1" ht="12.2" hidden="1" customHeight="1">
      <c r="A12013" s="431"/>
    </row>
    <row r="12014" spans="1:1" s="432" customFormat="1" ht="12.2" hidden="1" customHeight="1">
      <c r="A12014" s="431"/>
    </row>
    <row r="12015" spans="1:1" s="432" customFormat="1" ht="12.2" hidden="1" customHeight="1">
      <c r="A12015" s="431"/>
    </row>
    <row r="12016" spans="1:1" s="432" customFormat="1" ht="12.2" hidden="1" customHeight="1">
      <c r="A12016" s="431"/>
    </row>
    <row r="12017" spans="1:1" s="432" customFormat="1" ht="12.2" hidden="1" customHeight="1">
      <c r="A12017" s="431"/>
    </row>
    <row r="12018" spans="1:1" s="432" customFormat="1" ht="12.2" hidden="1" customHeight="1">
      <c r="A12018" s="431"/>
    </row>
    <row r="12019" spans="1:1" s="432" customFormat="1" ht="12.2" hidden="1" customHeight="1">
      <c r="A12019" s="431"/>
    </row>
    <row r="12020" spans="1:1" s="432" customFormat="1" ht="12.2" hidden="1" customHeight="1">
      <c r="A12020" s="431"/>
    </row>
    <row r="12021" spans="1:1" s="432" customFormat="1" ht="12.2" hidden="1" customHeight="1">
      <c r="A12021" s="431"/>
    </row>
    <row r="12022" spans="1:1" s="432" customFormat="1" ht="12.2" hidden="1" customHeight="1">
      <c r="A12022" s="431"/>
    </row>
    <row r="12023" spans="1:1" s="432" customFormat="1" ht="12.2" hidden="1" customHeight="1">
      <c r="A12023" s="431"/>
    </row>
    <row r="12024" spans="1:1" s="432" customFormat="1" ht="12.2" hidden="1" customHeight="1">
      <c r="A12024" s="431"/>
    </row>
    <row r="12025" spans="1:1" s="432" customFormat="1" ht="12.2" hidden="1" customHeight="1">
      <c r="A12025" s="431"/>
    </row>
    <row r="12026" spans="1:1" s="432" customFormat="1" ht="12.2" hidden="1" customHeight="1">
      <c r="A12026" s="431"/>
    </row>
    <row r="12027" spans="1:1" s="432" customFormat="1" ht="12.2" hidden="1" customHeight="1">
      <c r="A12027" s="431"/>
    </row>
    <row r="12028" spans="1:1" s="432" customFormat="1" ht="12.2" hidden="1" customHeight="1">
      <c r="A12028" s="431"/>
    </row>
    <row r="12029" spans="1:1" s="432" customFormat="1" ht="12.2" hidden="1" customHeight="1">
      <c r="A12029" s="431"/>
    </row>
    <row r="12030" spans="1:1" s="432" customFormat="1" ht="12.2" hidden="1" customHeight="1">
      <c r="A12030" s="431"/>
    </row>
    <row r="12031" spans="1:1" s="432" customFormat="1" ht="12.2" hidden="1" customHeight="1">
      <c r="A12031" s="431"/>
    </row>
    <row r="12032" spans="1:1" s="432" customFormat="1" ht="12.2" hidden="1" customHeight="1">
      <c r="A12032" s="431"/>
    </row>
    <row r="12033" spans="1:1" s="432" customFormat="1" ht="12.2" hidden="1" customHeight="1">
      <c r="A12033" s="431"/>
    </row>
    <row r="12034" spans="1:1" s="432" customFormat="1" ht="12.2" hidden="1" customHeight="1">
      <c r="A12034" s="431"/>
    </row>
    <row r="12035" spans="1:1" s="432" customFormat="1" ht="12.2" hidden="1" customHeight="1">
      <c r="A12035" s="431"/>
    </row>
    <row r="12036" spans="1:1" s="432" customFormat="1" ht="12.2" hidden="1" customHeight="1">
      <c r="A12036" s="431"/>
    </row>
    <row r="12037" spans="1:1" s="432" customFormat="1" ht="12.2" hidden="1" customHeight="1">
      <c r="A12037" s="431"/>
    </row>
    <row r="12038" spans="1:1" s="432" customFormat="1" ht="12.2" hidden="1" customHeight="1">
      <c r="A12038" s="431"/>
    </row>
    <row r="12039" spans="1:1" s="432" customFormat="1" ht="12.2" hidden="1" customHeight="1">
      <c r="A12039" s="431"/>
    </row>
    <row r="12040" spans="1:1" s="432" customFormat="1" ht="12.2" hidden="1" customHeight="1">
      <c r="A12040" s="431"/>
    </row>
    <row r="12041" spans="1:1" s="432" customFormat="1" ht="12.2" hidden="1" customHeight="1">
      <c r="A12041" s="431"/>
    </row>
    <row r="12042" spans="1:1" s="432" customFormat="1" ht="12.2" hidden="1" customHeight="1">
      <c r="A12042" s="431"/>
    </row>
    <row r="12043" spans="1:1" s="432" customFormat="1" ht="12.2" hidden="1" customHeight="1">
      <c r="A12043" s="431"/>
    </row>
    <row r="12044" spans="1:1" s="432" customFormat="1" ht="12.2" hidden="1" customHeight="1">
      <c r="A12044" s="431"/>
    </row>
    <row r="12045" spans="1:1" s="432" customFormat="1" ht="12.2" hidden="1" customHeight="1">
      <c r="A12045" s="431"/>
    </row>
    <row r="12046" spans="1:1" s="432" customFormat="1" ht="12.2" hidden="1" customHeight="1">
      <c r="A12046" s="431"/>
    </row>
    <row r="12047" spans="1:1" s="432" customFormat="1" ht="12.2" hidden="1" customHeight="1">
      <c r="A12047" s="431"/>
    </row>
    <row r="12048" spans="1:1" s="432" customFormat="1" ht="12.2" hidden="1" customHeight="1">
      <c r="A12048" s="431"/>
    </row>
    <row r="12049" spans="1:1" s="432" customFormat="1" ht="12.2" hidden="1" customHeight="1">
      <c r="A12049" s="431"/>
    </row>
    <row r="12050" spans="1:1" s="432" customFormat="1" ht="12.2" hidden="1" customHeight="1">
      <c r="A12050" s="431"/>
    </row>
    <row r="12051" spans="1:1" s="432" customFormat="1" ht="12.2" hidden="1" customHeight="1">
      <c r="A12051" s="431"/>
    </row>
    <row r="12052" spans="1:1" s="432" customFormat="1" ht="12.2" hidden="1" customHeight="1">
      <c r="A12052" s="431"/>
    </row>
    <row r="12053" spans="1:1" s="432" customFormat="1" ht="12.2" hidden="1" customHeight="1">
      <c r="A12053" s="431"/>
    </row>
    <row r="12054" spans="1:1" s="432" customFormat="1" ht="12.2" hidden="1" customHeight="1">
      <c r="A12054" s="431"/>
    </row>
    <row r="12055" spans="1:1" s="432" customFormat="1" ht="12.2" hidden="1" customHeight="1">
      <c r="A12055" s="431"/>
    </row>
    <row r="12056" spans="1:1" s="432" customFormat="1" ht="12.2" hidden="1" customHeight="1">
      <c r="A12056" s="431"/>
    </row>
    <row r="12057" spans="1:1" s="432" customFormat="1" ht="12.2" hidden="1" customHeight="1">
      <c r="A12057" s="431"/>
    </row>
    <row r="12058" spans="1:1" s="432" customFormat="1" ht="12.2" hidden="1" customHeight="1">
      <c r="A12058" s="431"/>
    </row>
    <row r="12059" spans="1:1" s="432" customFormat="1" ht="12.2" hidden="1" customHeight="1">
      <c r="A12059" s="431"/>
    </row>
    <row r="12060" spans="1:1" s="432" customFormat="1" ht="12.2" hidden="1" customHeight="1">
      <c r="A12060" s="431"/>
    </row>
    <row r="12061" spans="1:1" s="432" customFormat="1" ht="12.2" hidden="1" customHeight="1">
      <c r="A12061" s="431"/>
    </row>
    <row r="12062" spans="1:1" s="432" customFormat="1" ht="12.2" hidden="1" customHeight="1">
      <c r="A12062" s="431"/>
    </row>
    <row r="12063" spans="1:1" s="432" customFormat="1" ht="12.2" hidden="1" customHeight="1">
      <c r="A12063" s="431"/>
    </row>
    <row r="12064" spans="1:1" s="432" customFormat="1" ht="12.2" hidden="1" customHeight="1">
      <c r="A12064" s="431"/>
    </row>
    <row r="12065" spans="1:1" s="432" customFormat="1" ht="12.2" hidden="1" customHeight="1">
      <c r="A12065" s="431"/>
    </row>
    <row r="12066" spans="1:1" s="432" customFormat="1" ht="12.2" hidden="1" customHeight="1">
      <c r="A12066" s="431"/>
    </row>
    <row r="12067" spans="1:1" s="432" customFormat="1" ht="12.2" hidden="1" customHeight="1">
      <c r="A12067" s="431"/>
    </row>
    <row r="12068" spans="1:1" s="432" customFormat="1" ht="12.2" hidden="1" customHeight="1">
      <c r="A12068" s="431"/>
    </row>
    <row r="12069" spans="1:1" s="432" customFormat="1" ht="12.2" hidden="1" customHeight="1">
      <c r="A12069" s="431"/>
    </row>
    <row r="12070" spans="1:1" s="432" customFormat="1" ht="12.2" hidden="1" customHeight="1">
      <c r="A12070" s="431"/>
    </row>
    <row r="12071" spans="1:1" s="432" customFormat="1" ht="12.2" hidden="1" customHeight="1">
      <c r="A12071" s="431"/>
    </row>
    <row r="12072" spans="1:1" s="432" customFormat="1" ht="12.2" hidden="1" customHeight="1">
      <c r="A12072" s="431"/>
    </row>
    <row r="12073" spans="1:1" s="432" customFormat="1" ht="12.2" hidden="1" customHeight="1">
      <c r="A12073" s="431"/>
    </row>
    <row r="12074" spans="1:1" s="432" customFormat="1" ht="12.2" hidden="1" customHeight="1">
      <c r="A12074" s="431"/>
    </row>
    <row r="12075" spans="1:1" s="432" customFormat="1" ht="12.2" hidden="1" customHeight="1">
      <c r="A12075" s="431"/>
    </row>
    <row r="12076" spans="1:1" s="432" customFormat="1" ht="12.2" hidden="1" customHeight="1">
      <c r="A12076" s="431"/>
    </row>
    <row r="12077" spans="1:1" s="432" customFormat="1" ht="12.2" hidden="1" customHeight="1">
      <c r="A12077" s="431"/>
    </row>
    <row r="12078" spans="1:1" s="432" customFormat="1" ht="12.2" hidden="1" customHeight="1">
      <c r="A12078" s="431"/>
    </row>
    <row r="12079" spans="1:1" s="432" customFormat="1" ht="12.2" hidden="1" customHeight="1">
      <c r="A12079" s="431"/>
    </row>
    <row r="12080" spans="1:1" s="432" customFormat="1" ht="12.2" hidden="1" customHeight="1">
      <c r="A12080" s="431"/>
    </row>
    <row r="12081" spans="1:1" s="432" customFormat="1" ht="12.2" hidden="1" customHeight="1">
      <c r="A12081" s="431"/>
    </row>
    <row r="12082" spans="1:1" s="432" customFormat="1" ht="12.2" hidden="1" customHeight="1">
      <c r="A12082" s="431"/>
    </row>
    <row r="12083" spans="1:1" s="432" customFormat="1" ht="12.2" hidden="1" customHeight="1">
      <c r="A12083" s="431"/>
    </row>
    <row r="12084" spans="1:1" s="432" customFormat="1" ht="12.2" hidden="1" customHeight="1">
      <c r="A12084" s="431"/>
    </row>
    <row r="12085" spans="1:1" s="432" customFormat="1" ht="12.2" hidden="1" customHeight="1">
      <c r="A12085" s="431"/>
    </row>
    <row r="12086" spans="1:1" s="432" customFormat="1" ht="12.2" hidden="1" customHeight="1">
      <c r="A12086" s="431"/>
    </row>
    <row r="12087" spans="1:1" s="432" customFormat="1" ht="12.2" hidden="1" customHeight="1">
      <c r="A12087" s="431"/>
    </row>
    <row r="12088" spans="1:1" s="432" customFormat="1" ht="12.2" hidden="1" customHeight="1">
      <c r="A12088" s="431"/>
    </row>
    <row r="12089" spans="1:1" s="432" customFormat="1" ht="12.2" hidden="1" customHeight="1">
      <c r="A12089" s="431"/>
    </row>
    <row r="12090" spans="1:1" s="432" customFormat="1" ht="12.2" hidden="1" customHeight="1">
      <c r="A12090" s="431"/>
    </row>
    <row r="12091" spans="1:1" s="432" customFormat="1" ht="12.2" hidden="1" customHeight="1">
      <c r="A12091" s="431"/>
    </row>
    <row r="12092" spans="1:1" s="432" customFormat="1" ht="12.2" hidden="1" customHeight="1">
      <c r="A12092" s="431"/>
    </row>
    <row r="12093" spans="1:1" s="432" customFormat="1" ht="12.2" hidden="1" customHeight="1">
      <c r="A12093" s="431"/>
    </row>
    <row r="12094" spans="1:1" s="432" customFormat="1" ht="12.2" hidden="1" customHeight="1">
      <c r="A12094" s="431"/>
    </row>
    <row r="12095" spans="1:1" s="432" customFormat="1" ht="12.2" hidden="1" customHeight="1">
      <c r="A12095" s="431"/>
    </row>
    <row r="12096" spans="1:1" s="432" customFormat="1" ht="12.2" hidden="1" customHeight="1">
      <c r="A12096" s="431"/>
    </row>
    <row r="12097" spans="1:1" s="432" customFormat="1" ht="12.2" hidden="1" customHeight="1">
      <c r="A12097" s="431"/>
    </row>
    <row r="12098" spans="1:1" s="432" customFormat="1" ht="12.2" hidden="1" customHeight="1">
      <c r="A12098" s="431"/>
    </row>
    <row r="12099" spans="1:1" s="432" customFormat="1" ht="12.2" hidden="1" customHeight="1">
      <c r="A12099" s="431"/>
    </row>
    <row r="12100" spans="1:1" s="432" customFormat="1" ht="12.2" hidden="1" customHeight="1">
      <c r="A12100" s="431"/>
    </row>
    <row r="12101" spans="1:1" s="432" customFormat="1" ht="12.2" hidden="1" customHeight="1">
      <c r="A12101" s="431"/>
    </row>
    <row r="12102" spans="1:1" s="432" customFormat="1" ht="12.2" hidden="1" customHeight="1">
      <c r="A12102" s="431"/>
    </row>
    <row r="12103" spans="1:1" s="432" customFormat="1" ht="12.2" hidden="1" customHeight="1">
      <c r="A12103" s="431"/>
    </row>
    <row r="12104" spans="1:1" s="432" customFormat="1" ht="12.2" hidden="1" customHeight="1">
      <c r="A12104" s="431"/>
    </row>
    <row r="12105" spans="1:1" s="432" customFormat="1" ht="12.2" hidden="1" customHeight="1">
      <c r="A12105" s="431"/>
    </row>
    <row r="12106" spans="1:1" s="432" customFormat="1" ht="12.2" hidden="1" customHeight="1">
      <c r="A12106" s="431"/>
    </row>
    <row r="12107" spans="1:1" s="432" customFormat="1" ht="12.2" hidden="1" customHeight="1">
      <c r="A12107" s="431"/>
    </row>
    <row r="12108" spans="1:1" s="432" customFormat="1" ht="12.2" hidden="1" customHeight="1">
      <c r="A12108" s="431"/>
    </row>
    <row r="12109" spans="1:1" s="432" customFormat="1" ht="12.2" hidden="1" customHeight="1">
      <c r="A12109" s="431"/>
    </row>
    <row r="12110" spans="1:1" s="432" customFormat="1" ht="12.2" hidden="1" customHeight="1">
      <c r="A12110" s="431"/>
    </row>
    <row r="12111" spans="1:1" s="432" customFormat="1" ht="12.2" hidden="1" customHeight="1">
      <c r="A12111" s="431"/>
    </row>
    <row r="12112" spans="1:1" s="432" customFormat="1" ht="12.2" hidden="1" customHeight="1">
      <c r="A12112" s="431"/>
    </row>
    <row r="12113" spans="1:1" s="432" customFormat="1" ht="12.2" hidden="1" customHeight="1">
      <c r="A12113" s="431"/>
    </row>
    <row r="12114" spans="1:1" s="432" customFormat="1" ht="12.2" hidden="1" customHeight="1">
      <c r="A12114" s="431"/>
    </row>
    <row r="12115" spans="1:1" s="432" customFormat="1" ht="12.2" hidden="1" customHeight="1">
      <c r="A12115" s="431"/>
    </row>
    <row r="12116" spans="1:1" s="432" customFormat="1" ht="12.2" hidden="1" customHeight="1">
      <c r="A12116" s="431"/>
    </row>
    <row r="12117" spans="1:1" s="432" customFormat="1" ht="12.2" hidden="1" customHeight="1">
      <c r="A12117" s="431"/>
    </row>
    <row r="12118" spans="1:1" s="432" customFormat="1" ht="12.2" hidden="1" customHeight="1">
      <c r="A12118" s="431"/>
    </row>
    <row r="12119" spans="1:1" s="432" customFormat="1" ht="12.2" hidden="1" customHeight="1">
      <c r="A12119" s="431"/>
    </row>
    <row r="12120" spans="1:1" s="432" customFormat="1" ht="12.2" hidden="1" customHeight="1">
      <c r="A12120" s="431"/>
    </row>
    <row r="12121" spans="1:1" s="432" customFormat="1" ht="12.2" hidden="1" customHeight="1">
      <c r="A12121" s="431"/>
    </row>
    <row r="12122" spans="1:1" s="432" customFormat="1" ht="12.2" hidden="1" customHeight="1">
      <c r="A12122" s="431"/>
    </row>
    <row r="12123" spans="1:1" s="432" customFormat="1" ht="12.2" hidden="1" customHeight="1">
      <c r="A12123" s="431"/>
    </row>
    <row r="12124" spans="1:1" s="432" customFormat="1" ht="12.2" hidden="1" customHeight="1">
      <c r="A12124" s="431"/>
    </row>
    <row r="12125" spans="1:1" s="432" customFormat="1" ht="12.2" hidden="1" customHeight="1">
      <c r="A12125" s="431"/>
    </row>
    <row r="12126" spans="1:1" s="432" customFormat="1" ht="12.2" hidden="1" customHeight="1">
      <c r="A12126" s="431"/>
    </row>
    <row r="12127" spans="1:1" s="432" customFormat="1" ht="12.2" hidden="1" customHeight="1">
      <c r="A12127" s="431"/>
    </row>
    <row r="12128" spans="1:1" s="432" customFormat="1" ht="12.2" hidden="1" customHeight="1">
      <c r="A12128" s="431"/>
    </row>
    <row r="12129" spans="1:1" s="432" customFormat="1" ht="12.2" hidden="1" customHeight="1">
      <c r="A12129" s="431"/>
    </row>
    <row r="12130" spans="1:1" s="432" customFormat="1" ht="12.2" hidden="1" customHeight="1">
      <c r="A12130" s="431"/>
    </row>
    <row r="12131" spans="1:1" s="432" customFormat="1" ht="12.2" hidden="1" customHeight="1">
      <c r="A12131" s="431"/>
    </row>
    <row r="12132" spans="1:1" s="432" customFormat="1" ht="12.2" hidden="1" customHeight="1">
      <c r="A12132" s="431"/>
    </row>
    <row r="12133" spans="1:1" s="432" customFormat="1" ht="12.2" hidden="1" customHeight="1">
      <c r="A12133" s="431"/>
    </row>
    <row r="12134" spans="1:1" s="432" customFormat="1" ht="12.2" hidden="1" customHeight="1">
      <c r="A12134" s="431"/>
    </row>
    <row r="12135" spans="1:1" s="432" customFormat="1" ht="12.2" hidden="1" customHeight="1">
      <c r="A12135" s="431"/>
    </row>
    <row r="12136" spans="1:1" s="432" customFormat="1" ht="12.2" hidden="1" customHeight="1">
      <c r="A12136" s="431"/>
    </row>
    <row r="12137" spans="1:1" s="432" customFormat="1" ht="12.2" hidden="1" customHeight="1">
      <c r="A12137" s="431"/>
    </row>
    <row r="12138" spans="1:1" s="432" customFormat="1" ht="12.2" hidden="1" customHeight="1">
      <c r="A12138" s="431"/>
    </row>
    <row r="12139" spans="1:1" s="432" customFormat="1" ht="12.2" hidden="1" customHeight="1">
      <c r="A12139" s="431"/>
    </row>
    <row r="12140" spans="1:1" s="432" customFormat="1" ht="12.2" hidden="1" customHeight="1">
      <c r="A12140" s="431"/>
    </row>
    <row r="12141" spans="1:1" s="432" customFormat="1" ht="12.2" hidden="1" customHeight="1">
      <c r="A12141" s="431"/>
    </row>
    <row r="12142" spans="1:1" s="432" customFormat="1" ht="12.2" hidden="1" customHeight="1">
      <c r="A12142" s="431"/>
    </row>
    <row r="12143" spans="1:1" s="432" customFormat="1" ht="12.2" hidden="1" customHeight="1">
      <c r="A12143" s="431"/>
    </row>
    <row r="12144" spans="1:1" s="432" customFormat="1" ht="12.2" hidden="1" customHeight="1">
      <c r="A12144" s="431"/>
    </row>
    <row r="12145" spans="1:1" s="432" customFormat="1" ht="12.2" hidden="1" customHeight="1">
      <c r="A12145" s="431"/>
    </row>
    <row r="12146" spans="1:1" s="432" customFormat="1" ht="12.2" hidden="1" customHeight="1">
      <c r="A12146" s="431"/>
    </row>
    <row r="12147" spans="1:1" s="432" customFormat="1" ht="12.2" hidden="1" customHeight="1">
      <c r="A12147" s="431"/>
    </row>
    <row r="12148" spans="1:1" s="432" customFormat="1" ht="12.2" hidden="1" customHeight="1">
      <c r="A12148" s="431"/>
    </row>
    <row r="12149" spans="1:1" s="432" customFormat="1" ht="12.2" hidden="1" customHeight="1">
      <c r="A12149" s="431"/>
    </row>
    <row r="12150" spans="1:1" s="432" customFormat="1" ht="12.2" hidden="1" customHeight="1">
      <c r="A12150" s="431"/>
    </row>
    <row r="12151" spans="1:1" s="432" customFormat="1" ht="12.2" hidden="1" customHeight="1">
      <c r="A12151" s="431"/>
    </row>
    <row r="12152" spans="1:1" s="432" customFormat="1" ht="12.2" hidden="1" customHeight="1">
      <c r="A12152" s="431"/>
    </row>
    <row r="12153" spans="1:1" s="432" customFormat="1" ht="12.2" hidden="1" customHeight="1">
      <c r="A12153" s="431"/>
    </row>
    <row r="12154" spans="1:1" s="432" customFormat="1" ht="12.2" hidden="1" customHeight="1">
      <c r="A12154" s="431"/>
    </row>
    <row r="12155" spans="1:1" s="432" customFormat="1" ht="12.2" hidden="1" customHeight="1">
      <c r="A12155" s="431"/>
    </row>
    <row r="12156" spans="1:1" s="432" customFormat="1" ht="12.2" hidden="1" customHeight="1">
      <c r="A12156" s="431"/>
    </row>
    <row r="12157" spans="1:1" s="432" customFormat="1" ht="12.2" hidden="1" customHeight="1">
      <c r="A12157" s="431"/>
    </row>
    <row r="12158" spans="1:1" s="432" customFormat="1" ht="12.2" hidden="1" customHeight="1">
      <c r="A12158" s="431"/>
    </row>
    <row r="12159" spans="1:1" s="432" customFormat="1" ht="12.2" hidden="1" customHeight="1">
      <c r="A12159" s="431"/>
    </row>
    <row r="12160" spans="1:1" s="432" customFormat="1" ht="12.2" hidden="1" customHeight="1">
      <c r="A12160" s="431"/>
    </row>
    <row r="12161" spans="1:1" s="432" customFormat="1" ht="12.2" hidden="1" customHeight="1">
      <c r="A12161" s="431"/>
    </row>
    <row r="12162" spans="1:1" s="432" customFormat="1" ht="12.2" hidden="1" customHeight="1">
      <c r="A12162" s="431"/>
    </row>
    <row r="12163" spans="1:1" s="432" customFormat="1" ht="12.2" hidden="1" customHeight="1">
      <c r="A12163" s="431"/>
    </row>
    <row r="12164" spans="1:1" s="432" customFormat="1" ht="12.2" hidden="1" customHeight="1">
      <c r="A12164" s="431"/>
    </row>
    <row r="12165" spans="1:1" s="432" customFormat="1" ht="12.2" hidden="1" customHeight="1">
      <c r="A12165" s="431"/>
    </row>
    <row r="12166" spans="1:1" s="432" customFormat="1" ht="12.2" hidden="1" customHeight="1">
      <c r="A12166" s="431"/>
    </row>
    <row r="12167" spans="1:1" s="432" customFormat="1" ht="12.2" hidden="1" customHeight="1">
      <c r="A12167" s="431"/>
    </row>
    <row r="12168" spans="1:1" s="432" customFormat="1" ht="12.2" hidden="1" customHeight="1">
      <c r="A12168" s="431"/>
    </row>
    <row r="12169" spans="1:1" s="432" customFormat="1" ht="12.2" hidden="1" customHeight="1">
      <c r="A12169" s="431"/>
    </row>
    <row r="12170" spans="1:1" s="432" customFormat="1" ht="12.2" hidden="1" customHeight="1">
      <c r="A12170" s="431"/>
    </row>
    <row r="12171" spans="1:1" s="432" customFormat="1" ht="12.2" hidden="1" customHeight="1">
      <c r="A12171" s="431"/>
    </row>
    <row r="12172" spans="1:1" s="432" customFormat="1" ht="12.2" hidden="1" customHeight="1">
      <c r="A12172" s="431"/>
    </row>
    <row r="12173" spans="1:1" s="432" customFormat="1" ht="12.2" hidden="1" customHeight="1">
      <c r="A12173" s="431"/>
    </row>
    <row r="12174" spans="1:1" s="432" customFormat="1" ht="12.2" hidden="1" customHeight="1">
      <c r="A12174" s="431"/>
    </row>
    <row r="12175" spans="1:1" s="432" customFormat="1" ht="12.2" hidden="1" customHeight="1">
      <c r="A12175" s="431"/>
    </row>
    <row r="12176" spans="1:1" s="432" customFormat="1" ht="12.2" hidden="1" customHeight="1">
      <c r="A12176" s="431"/>
    </row>
    <row r="12177" spans="1:1" s="432" customFormat="1" ht="12.2" hidden="1" customHeight="1">
      <c r="A12177" s="431"/>
    </row>
    <row r="12178" spans="1:1" s="432" customFormat="1" ht="12.2" hidden="1" customHeight="1">
      <c r="A12178" s="431"/>
    </row>
    <row r="12179" spans="1:1" s="432" customFormat="1" ht="12.2" hidden="1" customHeight="1">
      <c r="A12179" s="431"/>
    </row>
    <row r="12180" spans="1:1" s="432" customFormat="1" ht="12.2" hidden="1" customHeight="1">
      <c r="A12180" s="431"/>
    </row>
    <row r="12181" spans="1:1" s="432" customFormat="1" ht="12.2" hidden="1" customHeight="1">
      <c r="A12181" s="431"/>
    </row>
    <row r="12182" spans="1:1" s="432" customFormat="1" ht="12.2" hidden="1" customHeight="1">
      <c r="A12182" s="431"/>
    </row>
    <row r="12183" spans="1:1" s="432" customFormat="1" ht="12.2" hidden="1" customHeight="1">
      <c r="A12183" s="431"/>
    </row>
    <row r="12184" spans="1:1" s="432" customFormat="1" ht="12.2" hidden="1" customHeight="1">
      <c r="A12184" s="431"/>
    </row>
    <row r="12185" spans="1:1" s="432" customFormat="1" ht="12.2" hidden="1" customHeight="1">
      <c r="A12185" s="431"/>
    </row>
    <row r="12186" spans="1:1" s="432" customFormat="1" ht="12.2" hidden="1" customHeight="1">
      <c r="A12186" s="431"/>
    </row>
    <row r="12187" spans="1:1" s="432" customFormat="1" ht="12.2" hidden="1" customHeight="1">
      <c r="A12187" s="431"/>
    </row>
    <row r="12188" spans="1:1" s="432" customFormat="1" ht="12.2" hidden="1" customHeight="1">
      <c r="A12188" s="431"/>
    </row>
    <row r="12189" spans="1:1" s="432" customFormat="1" ht="12.2" hidden="1" customHeight="1">
      <c r="A12189" s="431"/>
    </row>
    <row r="12190" spans="1:1" s="432" customFormat="1" ht="12.2" hidden="1" customHeight="1">
      <c r="A12190" s="431"/>
    </row>
    <row r="12191" spans="1:1" s="432" customFormat="1" ht="12.2" hidden="1" customHeight="1">
      <c r="A12191" s="431"/>
    </row>
    <row r="12192" spans="1:1" s="432" customFormat="1" ht="12.2" hidden="1" customHeight="1">
      <c r="A12192" s="431"/>
    </row>
    <row r="12193" spans="1:1" s="432" customFormat="1" ht="12.2" hidden="1" customHeight="1">
      <c r="A12193" s="431"/>
    </row>
    <row r="12194" spans="1:1" s="432" customFormat="1" ht="12.2" hidden="1" customHeight="1">
      <c r="A12194" s="431"/>
    </row>
    <row r="12195" spans="1:1" s="432" customFormat="1" ht="12.2" hidden="1" customHeight="1">
      <c r="A12195" s="431"/>
    </row>
    <row r="12196" spans="1:1" s="432" customFormat="1" ht="12.2" hidden="1" customHeight="1">
      <c r="A12196" s="431"/>
    </row>
    <row r="12197" spans="1:1" s="432" customFormat="1" ht="12.2" hidden="1" customHeight="1">
      <c r="A12197" s="431"/>
    </row>
    <row r="12198" spans="1:1" s="432" customFormat="1" ht="12.2" hidden="1" customHeight="1">
      <c r="A12198" s="431"/>
    </row>
    <row r="12199" spans="1:1" s="432" customFormat="1" ht="12.2" hidden="1" customHeight="1">
      <c r="A12199" s="431"/>
    </row>
    <row r="12200" spans="1:1" s="432" customFormat="1" ht="12.2" hidden="1" customHeight="1">
      <c r="A12200" s="431"/>
    </row>
    <row r="12201" spans="1:1" s="432" customFormat="1" ht="12.2" hidden="1" customHeight="1">
      <c r="A12201" s="431"/>
    </row>
    <row r="12202" spans="1:1" s="432" customFormat="1" ht="12.2" hidden="1" customHeight="1">
      <c r="A12202" s="431"/>
    </row>
    <row r="12203" spans="1:1" s="432" customFormat="1" ht="12.2" hidden="1" customHeight="1">
      <c r="A12203" s="431"/>
    </row>
    <row r="12204" spans="1:1" s="432" customFormat="1" ht="12.2" hidden="1" customHeight="1">
      <c r="A12204" s="431"/>
    </row>
    <row r="12205" spans="1:1" s="432" customFormat="1" ht="12.2" hidden="1" customHeight="1">
      <c r="A12205" s="431"/>
    </row>
    <row r="12206" spans="1:1" s="432" customFormat="1" ht="12.2" hidden="1" customHeight="1">
      <c r="A12206" s="431"/>
    </row>
    <row r="12207" spans="1:1" s="432" customFormat="1" ht="12.2" hidden="1" customHeight="1">
      <c r="A12207" s="431"/>
    </row>
    <row r="12208" spans="1:1" s="432" customFormat="1" ht="12.2" hidden="1" customHeight="1">
      <c r="A12208" s="431"/>
    </row>
    <row r="12209" spans="1:1" s="432" customFormat="1" ht="12.2" hidden="1" customHeight="1">
      <c r="A12209" s="431"/>
    </row>
    <row r="12210" spans="1:1" s="432" customFormat="1" ht="12.2" hidden="1" customHeight="1">
      <c r="A12210" s="431"/>
    </row>
    <row r="12211" spans="1:1" s="432" customFormat="1" ht="12.2" hidden="1" customHeight="1">
      <c r="A12211" s="431"/>
    </row>
    <row r="12212" spans="1:1" s="432" customFormat="1" ht="12.2" hidden="1" customHeight="1">
      <c r="A12212" s="431"/>
    </row>
    <row r="12213" spans="1:1" s="432" customFormat="1" ht="12.2" hidden="1" customHeight="1">
      <c r="A12213" s="431"/>
    </row>
    <row r="12214" spans="1:1" s="432" customFormat="1" ht="12.2" hidden="1" customHeight="1">
      <c r="A12214" s="431"/>
    </row>
    <row r="12215" spans="1:1" s="432" customFormat="1" ht="12.2" hidden="1" customHeight="1">
      <c r="A12215" s="431"/>
    </row>
    <row r="12216" spans="1:1" s="432" customFormat="1" ht="12.2" hidden="1" customHeight="1">
      <c r="A12216" s="431"/>
    </row>
    <row r="12217" spans="1:1" s="432" customFormat="1" ht="12.2" hidden="1" customHeight="1">
      <c r="A12217" s="431"/>
    </row>
    <row r="12218" spans="1:1" s="432" customFormat="1" ht="12.2" hidden="1" customHeight="1">
      <c r="A12218" s="431"/>
    </row>
    <row r="12219" spans="1:1" s="432" customFormat="1" ht="12.2" hidden="1" customHeight="1">
      <c r="A12219" s="431"/>
    </row>
    <row r="12220" spans="1:1" s="432" customFormat="1" ht="12.2" hidden="1" customHeight="1">
      <c r="A12220" s="431"/>
    </row>
    <row r="12221" spans="1:1" s="432" customFormat="1" ht="12.2" hidden="1" customHeight="1">
      <c r="A12221" s="431"/>
    </row>
    <row r="12222" spans="1:1" s="432" customFormat="1" ht="12.2" hidden="1" customHeight="1">
      <c r="A12222" s="431"/>
    </row>
    <row r="12223" spans="1:1" s="432" customFormat="1" ht="12.2" hidden="1" customHeight="1">
      <c r="A12223" s="431"/>
    </row>
    <row r="12224" spans="1:1" s="432" customFormat="1" ht="12.2" hidden="1" customHeight="1">
      <c r="A12224" s="431"/>
    </row>
    <row r="12225" spans="1:1" s="432" customFormat="1" ht="12.2" hidden="1" customHeight="1">
      <c r="A12225" s="431"/>
    </row>
    <row r="12226" spans="1:1" s="432" customFormat="1" ht="12.2" hidden="1" customHeight="1">
      <c r="A12226" s="431"/>
    </row>
    <row r="12227" spans="1:1" s="432" customFormat="1" ht="12.2" hidden="1" customHeight="1">
      <c r="A12227" s="431"/>
    </row>
    <row r="12228" spans="1:1" s="432" customFormat="1" ht="12.2" hidden="1" customHeight="1">
      <c r="A12228" s="431"/>
    </row>
    <row r="12229" spans="1:1" s="432" customFormat="1" ht="12.2" hidden="1" customHeight="1">
      <c r="A12229" s="431"/>
    </row>
    <row r="12230" spans="1:1" s="432" customFormat="1" ht="12.2" hidden="1" customHeight="1">
      <c r="A12230" s="431"/>
    </row>
    <row r="12231" spans="1:1" s="432" customFormat="1" ht="12.2" hidden="1" customHeight="1">
      <c r="A12231" s="431"/>
    </row>
    <row r="12232" spans="1:1" s="432" customFormat="1" ht="12.2" hidden="1" customHeight="1">
      <c r="A12232" s="431"/>
    </row>
    <row r="12233" spans="1:1" s="432" customFormat="1" ht="12.2" hidden="1" customHeight="1">
      <c r="A12233" s="431"/>
    </row>
    <row r="12234" spans="1:1" s="432" customFormat="1" ht="12.2" hidden="1" customHeight="1">
      <c r="A12234" s="431"/>
    </row>
    <row r="12235" spans="1:1" s="432" customFormat="1" ht="12.2" hidden="1" customHeight="1">
      <c r="A12235" s="431"/>
    </row>
    <row r="12236" spans="1:1" s="432" customFormat="1" ht="12.2" hidden="1" customHeight="1">
      <c r="A12236" s="431"/>
    </row>
    <row r="12237" spans="1:1" s="432" customFormat="1" ht="12.2" hidden="1" customHeight="1">
      <c r="A12237" s="431"/>
    </row>
    <row r="12238" spans="1:1" s="432" customFormat="1" ht="12.2" hidden="1" customHeight="1">
      <c r="A12238" s="431"/>
    </row>
    <row r="12239" spans="1:1" s="432" customFormat="1" ht="12.2" hidden="1" customHeight="1">
      <c r="A12239" s="431"/>
    </row>
    <row r="12240" spans="1:1" s="432" customFormat="1" ht="12.2" hidden="1" customHeight="1">
      <c r="A12240" s="431"/>
    </row>
    <row r="12241" spans="1:1" s="432" customFormat="1" ht="12.2" hidden="1" customHeight="1">
      <c r="A12241" s="431"/>
    </row>
    <row r="12242" spans="1:1" s="432" customFormat="1" ht="12.2" hidden="1" customHeight="1">
      <c r="A12242" s="431"/>
    </row>
    <row r="12243" spans="1:1" s="432" customFormat="1" ht="12.2" hidden="1" customHeight="1">
      <c r="A12243" s="431"/>
    </row>
    <row r="12244" spans="1:1" s="432" customFormat="1" ht="12.2" hidden="1" customHeight="1">
      <c r="A12244" s="431"/>
    </row>
    <row r="12245" spans="1:1" s="432" customFormat="1" ht="12.2" hidden="1" customHeight="1">
      <c r="A12245" s="431"/>
    </row>
    <row r="12246" spans="1:1" s="432" customFormat="1" ht="12.2" hidden="1" customHeight="1">
      <c r="A12246" s="431"/>
    </row>
    <row r="12247" spans="1:1" s="432" customFormat="1" ht="12.2" hidden="1" customHeight="1">
      <c r="A12247" s="431"/>
    </row>
    <row r="12248" spans="1:1" s="432" customFormat="1" ht="12.2" hidden="1" customHeight="1">
      <c r="A12248" s="431"/>
    </row>
    <row r="12249" spans="1:1" s="432" customFormat="1" ht="12.2" hidden="1" customHeight="1">
      <c r="A12249" s="431"/>
    </row>
    <row r="12250" spans="1:1" s="432" customFormat="1" ht="12.2" hidden="1" customHeight="1">
      <c r="A12250" s="431"/>
    </row>
    <row r="12251" spans="1:1" s="432" customFormat="1" ht="12.2" hidden="1" customHeight="1">
      <c r="A12251" s="431"/>
    </row>
    <row r="12252" spans="1:1" s="432" customFormat="1" ht="12.2" hidden="1" customHeight="1">
      <c r="A12252" s="431"/>
    </row>
    <row r="12253" spans="1:1" s="432" customFormat="1" ht="12.2" hidden="1" customHeight="1">
      <c r="A12253" s="431"/>
    </row>
    <row r="12254" spans="1:1" s="432" customFormat="1" ht="12.2" hidden="1" customHeight="1">
      <c r="A12254" s="431"/>
    </row>
    <row r="12255" spans="1:1" s="432" customFormat="1" ht="12.2" hidden="1" customHeight="1">
      <c r="A12255" s="431"/>
    </row>
    <row r="12256" spans="1:1" s="432" customFormat="1" ht="12.2" hidden="1" customHeight="1">
      <c r="A12256" s="431"/>
    </row>
    <row r="12257" spans="1:1" s="432" customFormat="1" ht="12.2" hidden="1" customHeight="1">
      <c r="A12257" s="431"/>
    </row>
    <row r="12258" spans="1:1" s="432" customFormat="1" ht="12.2" hidden="1" customHeight="1">
      <c r="A12258" s="431"/>
    </row>
    <row r="12259" spans="1:1" s="432" customFormat="1" ht="12.2" hidden="1" customHeight="1">
      <c r="A12259" s="431"/>
    </row>
    <row r="12260" spans="1:1" s="432" customFormat="1" ht="12.2" hidden="1" customHeight="1">
      <c r="A12260" s="431"/>
    </row>
    <row r="12261" spans="1:1" s="432" customFormat="1" ht="12.2" hidden="1" customHeight="1">
      <c r="A12261" s="431"/>
    </row>
    <row r="12262" spans="1:1" s="432" customFormat="1" ht="12.2" hidden="1" customHeight="1">
      <c r="A12262" s="431"/>
    </row>
    <row r="12263" spans="1:1" s="432" customFormat="1" ht="12.2" hidden="1" customHeight="1">
      <c r="A12263" s="431"/>
    </row>
    <row r="12264" spans="1:1" s="432" customFormat="1" ht="12.2" hidden="1" customHeight="1">
      <c r="A12264" s="431"/>
    </row>
    <row r="12265" spans="1:1" s="432" customFormat="1" ht="12.2" hidden="1" customHeight="1">
      <c r="A12265" s="431"/>
    </row>
    <row r="12266" spans="1:1" s="432" customFormat="1" ht="12.2" hidden="1" customHeight="1">
      <c r="A12266" s="431"/>
    </row>
    <row r="12267" spans="1:1" s="432" customFormat="1" ht="12.2" hidden="1" customHeight="1">
      <c r="A12267" s="431"/>
    </row>
    <row r="12268" spans="1:1" s="432" customFormat="1" ht="12.2" hidden="1" customHeight="1">
      <c r="A12268" s="431"/>
    </row>
    <row r="12269" spans="1:1" s="432" customFormat="1" ht="12.2" hidden="1" customHeight="1">
      <c r="A12269" s="431"/>
    </row>
    <row r="12270" spans="1:1" s="432" customFormat="1" ht="12.2" hidden="1" customHeight="1">
      <c r="A12270" s="431"/>
    </row>
    <row r="12271" spans="1:1" s="432" customFormat="1" ht="12.2" hidden="1" customHeight="1">
      <c r="A12271" s="431"/>
    </row>
    <row r="12272" spans="1:1" s="432" customFormat="1" ht="12.2" hidden="1" customHeight="1">
      <c r="A12272" s="431"/>
    </row>
    <row r="12273" spans="1:1" s="432" customFormat="1" ht="12.2" hidden="1" customHeight="1">
      <c r="A12273" s="431"/>
    </row>
    <row r="12274" spans="1:1" s="432" customFormat="1" ht="12.2" hidden="1" customHeight="1">
      <c r="A12274" s="431"/>
    </row>
    <row r="12275" spans="1:1" s="432" customFormat="1" ht="12.2" hidden="1" customHeight="1">
      <c r="A12275" s="431"/>
    </row>
    <row r="12276" spans="1:1" s="432" customFormat="1" ht="12.2" hidden="1" customHeight="1">
      <c r="A12276" s="431"/>
    </row>
    <row r="12277" spans="1:1" s="432" customFormat="1" ht="12.2" hidden="1" customHeight="1">
      <c r="A12277" s="431"/>
    </row>
    <row r="12278" spans="1:1" s="432" customFormat="1" ht="12.2" hidden="1" customHeight="1">
      <c r="A12278" s="431"/>
    </row>
    <row r="12279" spans="1:1" s="432" customFormat="1" ht="12.2" hidden="1" customHeight="1">
      <c r="A12279" s="431"/>
    </row>
    <row r="12280" spans="1:1" s="432" customFormat="1" ht="12.2" hidden="1" customHeight="1">
      <c r="A12280" s="431"/>
    </row>
    <row r="12281" spans="1:1" s="432" customFormat="1" ht="12.2" hidden="1" customHeight="1">
      <c r="A12281" s="431"/>
    </row>
    <row r="12282" spans="1:1" s="432" customFormat="1" ht="12.2" hidden="1" customHeight="1">
      <c r="A12282" s="431"/>
    </row>
    <row r="12283" spans="1:1" s="432" customFormat="1" ht="12.2" hidden="1" customHeight="1">
      <c r="A12283" s="431"/>
    </row>
    <row r="12284" spans="1:1" s="432" customFormat="1" ht="12.2" hidden="1" customHeight="1">
      <c r="A12284" s="431"/>
    </row>
    <row r="12285" spans="1:1" s="432" customFormat="1" ht="12.2" hidden="1" customHeight="1">
      <c r="A12285" s="431"/>
    </row>
    <row r="12286" spans="1:1" s="432" customFormat="1" ht="12.2" hidden="1" customHeight="1">
      <c r="A12286" s="431"/>
    </row>
    <row r="12287" spans="1:1" s="432" customFormat="1" ht="12.2" hidden="1" customHeight="1">
      <c r="A12287" s="431"/>
    </row>
    <row r="12288" spans="1:1" s="432" customFormat="1" ht="12.2" hidden="1" customHeight="1">
      <c r="A12288" s="431"/>
    </row>
    <row r="12289" spans="1:1" s="432" customFormat="1" ht="12.2" hidden="1" customHeight="1">
      <c r="A12289" s="431"/>
    </row>
    <row r="12290" spans="1:1" s="432" customFormat="1" ht="12.2" hidden="1" customHeight="1">
      <c r="A12290" s="431"/>
    </row>
    <row r="12291" spans="1:1" s="432" customFormat="1" ht="12.2" hidden="1" customHeight="1">
      <c r="A12291" s="431"/>
    </row>
    <row r="12292" spans="1:1" s="432" customFormat="1" ht="12.2" hidden="1" customHeight="1">
      <c r="A12292" s="431"/>
    </row>
    <row r="12293" spans="1:1" s="432" customFormat="1" ht="12.2" hidden="1" customHeight="1">
      <c r="A12293" s="431"/>
    </row>
    <row r="12294" spans="1:1" s="432" customFormat="1" ht="12.2" hidden="1" customHeight="1">
      <c r="A12294" s="431"/>
    </row>
    <row r="12295" spans="1:1" s="432" customFormat="1" ht="12.2" hidden="1" customHeight="1">
      <c r="A12295" s="431"/>
    </row>
    <row r="12296" spans="1:1" s="432" customFormat="1" ht="12.2" hidden="1" customHeight="1">
      <c r="A12296" s="431"/>
    </row>
    <row r="12297" spans="1:1" s="432" customFormat="1" ht="12.2" hidden="1" customHeight="1">
      <c r="A12297" s="431"/>
    </row>
    <row r="12298" spans="1:1" s="432" customFormat="1" ht="12.2" hidden="1" customHeight="1">
      <c r="A12298" s="431"/>
    </row>
    <row r="12299" spans="1:1" s="432" customFormat="1" ht="12.2" hidden="1" customHeight="1">
      <c r="A12299" s="431"/>
    </row>
    <row r="12300" spans="1:1" s="432" customFormat="1" ht="12.2" hidden="1" customHeight="1">
      <c r="A12300" s="431"/>
    </row>
    <row r="12301" spans="1:1" s="432" customFormat="1" ht="12.2" hidden="1" customHeight="1">
      <c r="A12301" s="431"/>
    </row>
    <row r="12302" spans="1:1" s="432" customFormat="1" ht="12.2" hidden="1" customHeight="1">
      <c r="A12302" s="431"/>
    </row>
    <row r="12303" spans="1:1" s="432" customFormat="1" ht="12.2" hidden="1" customHeight="1">
      <c r="A12303" s="431"/>
    </row>
    <row r="12304" spans="1:1" s="432" customFormat="1" ht="12.2" hidden="1" customHeight="1">
      <c r="A12304" s="431"/>
    </row>
    <row r="12305" spans="1:1" s="432" customFormat="1" ht="12.2" hidden="1" customHeight="1">
      <c r="A12305" s="431"/>
    </row>
    <row r="12306" spans="1:1" s="432" customFormat="1" ht="12.2" hidden="1" customHeight="1">
      <c r="A12306" s="431"/>
    </row>
    <row r="12307" spans="1:1" s="432" customFormat="1" ht="12.2" hidden="1" customHeight="1">
      <c r="A12307" s="431"/>
    </row>
    <row r="12308" spans="1:1" s="432" customFormat="1" ht="12.2" hidden="1" customHeight="1">
      <c r="A12308" s="431"/>
    </row>
    <row r="12309" spans="1:1" s="432" customFormat="1" ht="12.2" hidden="1" customHeight="1">
      <c r="A12309" s="431"/>
    </row>
    <row r="12310" spans="1:1" s="432" customFormat="1" ht="12.2" hidden="1" customHeight="1">
      <c r="A12310" s="431"/>
    </row>
    <row r="12311" spans="1:1" s="432" customFormat="1" ht="12.2" hidden="1" customHeight="1">
      <c r="A12311" s="431"/>
    </row>
    <row r="12312" spans="1:1" s="432" customFormat="1" ht="12.2" hidden="1" customHeight="1">
      <c r="A12312" s="431"/>
    </row>
    <row r="12313" spans="1:1" s="432" customFormat="1" ht="12.2" hidden="1" customHeight="1">
      <c r="A12313" s="431"/>
    </row>
    <row r="12314" spans="1:1" s="432" customFormat="1" ht="12.2" hidden="1" customHeight="1">
      <c r="A12314" s="431"/>
    </row>
    <row r="12315" spans="1:1" s="432" customFormat="1" ht="12.2" hidden="1" customHeight="1">
      <c r="A12315" s="431"/>
    </row>
    <row r="12316" spans="1:1" s="432" customFormat="1" ht="12.2" hidden="1" customHeight="1">
      <c r="A12316" s="431"/>
    </row>
    <row r="12317" spans="1:1" s="432" customFormat="1" ht="12.2" hidden="1" customHeight="1">
      <c r="A12317" s="431"/>
    </row>
    <row r="12318" spans="1:1" s="432" customFormat="1" ht="12.2" hidden="1" customHeight="1">
      <c r="A12318" s="431"/>
    </row>
    <row r="12319" spans="1:1" s="432" customFormat="1" ht="12.2" hidden="1" customHeight="1">
      <c r="A12319" s="431"/>
    </row>
    <row r="12320" spans="1:1" s="432" customFormat="1" ht="12.2" hidden="1" customHeight="1">
      <c r="A12320" s="431"/>
    </row>
    <row r="12321" spans="1:1" s="432" customFormat="1" ht="12.2" hidden="1" customHeight="1">
      <c r="A12321" s="431"/>
    </row>
    <row r="12322" spans="1:1" s="432" customFormat="1" ht="12.2" hidden="1" customHeight="1">
      <c r="A12322" s="431"/>
    </row>
    <row r="12323" spans="1:1" s="432" customFormat="1" ht="12.2" hidden="1" customHeight="1">
      <c r="A12323" s="431"/>
    </row>
    <row r="12324" spans="1:1" s="432" customFormat="1" ht="12.2" hidden="1" customHeight="1">
      <c r="A12324" s="431"/>
    </row>
    <row r="12325" spans="1:1" s="432" customFormat="1" ht="12.2" hidden="1" customHeight="1">
      <c r="A12325" s="431"/>
    </row>
    <row r="12326" spans="1:1" s="432" customFormat="1" ht="12.2" hidden="1" customHeight="1">
      <c r="A12326" s="431"/>
    </row>
    <row r="12327" spans="1:1" s="432" customFormat="1" ht="12.2" hidden="1" customHeight="1">
      <c r="A12327" s="431"/>
    </row>
    <row r="12328" spans="1:1" s="432" customFormat="1" ht="12.2" hidden="1" customHeight="1">
      <c r="A12328" s="431"/>
    </row>
    <row r="12329" spans="1:1" s="432" customFormat="1" ht="12.2" hidden="1" customHeight="1">
      <c r="A12329" s="431"/>
    </row>
    <row r="12330" spans="1:1" s="432" customFormat="1" ht="12.2" hidden="1" customHeight="1">
      <c r="A12330" s="431"/>
    </row>
    <row r="12331" spans="1:1" s="432" customFormat="1" ht="12.2" hidden="1" customHeight="1">
      <c r="A12331" s="431"/>
    </row>
    <row r="12332" spans="1:1" s="432" customFormat="1" ht="12.2" hidden="1" customHeight="1">
      <c r="A12332" s="431"/>
    </row>
    <row r="12333" spans="1:1" s="432" customFormat="1" ht="12.2" hidden="1" customHeight="1">
      <c r="A12333" s="431"/>
    </row>
    <row r="12334" spans="1:1" s="432" customFormat="1" ht="12.2" hidden="1" customHeight="1">
      <c r="A12334" s="431"/>
    </row>
    <row r="12335" spans="1:1" s="432" customFormat="1" ht="12.2" hidden="1" customHeight="1">
      <c r="A12335" s="431"/>
    </row>
    <row r="12336" spans="1:1" s="432" customFormat="1" ht="12.2" hidden="1" customHeight="1">
      <c r="A12336" s="431"/>
    </row>
    <row r="12337" spans="1:1" s="432" customFormat="1" ht="12.2" hidden="1" customHeight="1">
      <c r="A12337" s="431"/>
    </row>
    <row r="12338" spans="1:1" s="432" customFormat="1" ht="12.2" hidden="1" customHeight="1">
      <c r="A12338" s="431"/>
    </row>
    <row r="12339" spans="1:1" s="432" customFormat="1" ht="12.2" hidden="1" customHeight="1">
      <c r="A12339" s="431"/>
    </row>
    <row r="12340" spans="1:1" s="432" customFormat="1" ht="12.2" hidden="1" customHeight="1">
      <c r="A12340" s="431"/>
    </row>
    <row r="12341" spans="1:1" s="432" customFormat="1" ht="12.2" hidden="1" customHeight="1">
      <c r="A12341" s="431"/>
    </row>
    <row r="12342" spans="1:1" s="432" customFormat="1" ht="12.2" hidden="1" customHeight="1">
      <c r="A12342" s="431"/>
    </row>
    <row r="12343" spans="1:1" s="432" customFormat="1" ht="12.2" hidden="1" customHeight="1">
      <c r="A12343" s="431"/>
    </row>
    <row r="12344" spans="1:1" s="432" customFormat="1" ht="12.2" hidden="1" customHeight="1">
      <c r="A12344" s="431"/>
    </row>
    <row r="12345" spans="1:1" s="432" customFormat="1" ht="12.2" hidden="1" customHeight="1">
      <c r="A12345" s="431"/>
    </row>
    <row r="12346" spans="1:1" s="432" customFormat="1" ht="12.2" hidden="1" customHeight="1">
      <c r="A12346" s="431"/>
    </row>
    <row r="12347" spans="1:1" s="432" customFormat="1" ht="12.2" hidden="1" customHeight="1">
      <c r="A12347" s="431"/>
    </row>
    <row r="12348" spans="1:1" s="432" customFormat="1" ht="12.2" hidden="1" customHeight="1">
      <c r="A12348" s="431"/>
    </row>
    <row r="12349" spans="1:1" s="432" customFormat="1" ht="12.2" hidden="1" customHeight="1">
      <c r="A12349" s="431"/>
    </row>
    <row r="12350" spans="1:1" s="432" customFormat="1" ht="12.2" hidden="1" customHeight="1">
      <c r="A12350" s="431"/>
    </row>
    <row r="12351" spans="1:1" s="432" customFormat="1" ht="12.2" hidden="1" customHeight="1">
      <c r="A12351" s="431"/>
    </row>
    <row r="12352" spans="1:1" s="432" customFormat="1" ht="12.2" hidden="1" customHeight="1">
      <c r="A12352" s="431"/>
    </row>
    <row r="12353" spans="1:1" s="432" customFormat="1" ht="12.2" hidden="1" customHeight="1">
      <c r="A12353" s="431"/>
    </row>
    <row r="12354" spans="1:1" s="432" customFormat="1" ht="12.2" hidden="1" customHeight="1">
      <c r="A12354" s="431"/>
    </row>
    <row r="12355" spans="1:1" s="432" customFormat="1" ht="12.2" hidden="1" customHeight="1">
      <c r="A12355" s="431"/>
    </row>
    <row r="12356" spans="1:1" s="432" customFormat="1" ht="12.2" hidden="1" customHeight="1">
      <c r="A12356" s="431"/>
    </row>
    <row r="12357" spans="1:1" s="432" customFormat="1" ht="12.2" hidden="1" customHeight="1">
      <c r="A12357" s="431"/>
    </row>
    <row r="12358" spans="1:1" s="432" customFormat="1" ht="12.2" hidden="1" customHeight="1">
      <c r="A12358" s="431"/>
    </row>
    <row r="12359" spans="1:1" s="432" customFormat="1" ht="12.2" hidden="1" customHeight="1">
      <c r="A12359" s="431"/>
    </row>
    <row r="12360" spans="1:1" s="432" customFormat="1" ht="12.2" hidden="1" customHeight="1">
      <c r="A12360" s="431"/>
    </row>
    <row r="12361" spans="1:1" s="432" customFormat="1" ht="12.2" hidden="1" customHeight="1">
      <c r="A12361" s="431"/>
    </row>
    <row r="12362" spans="1:1" s="432" customFormat="1" ht="12.2" hidden="1" customHeight="1">
      <c r="A12362" s="431"/>
    </row>
    <row r="12363" spans="1:1" s="432" customFormat="1" ht="12.2" hidden="1" customHeight="1">
      <c r="A12363" s="431"/>
    </row>
    <row r="12364" spans="1:1" s="432" customFormat="1" ht="12.2" hidden="1" customHeight="1">
      <c r="A12364" s="431"/>
    </row>
    <row r="12365" spans="1:1" s="432" customFormat="1" ht="12.2" hidden="1" customHeight="1">
      <c r="A12365" s="431"/>
    </row>
    <row r="12366" spans="1:1" s="432" customFormat="1" ht="12.2" hidden="1" customHeight="1">
      <c r="A12366" s="431"/>
    </row>
    <row r="12367" spans="1:1" s="432" customFormat="1" ht="12.2" hidden="1" customHeight="1">
      <c r="A12367" s="431"/>
    </row>
    <row r="12368" spans="1:1" s="432" customFormat="1" ht="12.2" hidden="1" customHeight="1">
      <c r="A12368" s="431"/>
    </row>
    <row r="12369" spans="1:1" s="432" customFormat="1" ht="12.2" hidden="1" customHeight="1">
      <c r="A12369" s="431"/>
    </row>
    <row r="12370" spans="1:1" s="432" customFormat="1" ht="12.2" hidden="1" customHeight="1">
      <c r="A12370" s="431"/>
    </row>
    <row r="12371" spans="1:1" s="432" customFormat="1" ht="12.2" hidden="1" customHeight="1">
      <c r="A12371" s="431"/>
    </row>
    <row r="12372" spans="1:1" s="432" customFormat="1" ht="12.2" hidden="1" customHeight="1">
      <c r="A12372" s="431"/>
    </row>
    <row r="12373" spans="1:1" s="432" customFormat="1" ht="12.2" hidden="1" customHeight="1">
      <c r="A12373" s="431"/>
    </row>
    <row r="12374" spans="1:1" s="432" customFormat="1" ht="12.2" hidden="1" customHeight="1">
      <c r="A12374" s="431"/>
    </row>
    <row r="12375" spans="1:1" s="432" customFormat="1" ht="12.2" hidden="1" customHeight="1">
      <c r="A12375" s="431"/>
    </row>
    <row r="12376" spans="1:1" s="432" customFormat="1" ht="12.2" hidden="1" customHeight="1">
      <c r="A12376" s="431"/>
    </row>
    <row r="12377" spans="1:1" s="432" customFormat="1" ht="12.2" hidden="1" customHeight="1">
      <c r="A12377" s="431"/>
    </row>
    <row r="12378" spans="1:1" s="432" customFormat="1" ht="12.2" hidden="1" customHeight="1">
      <c r="A12378" s="431"/>
    </row>
    <row r="12379" spans="1:1" s="432" customFormat="1" ht="12.2" hidden="1" customHeight="1">
      <c r="A12379" s="431"/>
    </row>
    <row r="12380" spans="1:1" s="432" customFormat="1" ht="12.2" hidden="1" customHeight="1">
      <c r="A12380" s="431"/>
    </row>
    <row r="12381" spans="1:1" s="432" customFormat="1" ht="12.2" hidden="1" customHeight="1">
      <c r="A12381" s="431"/>
    </row>
    <row r="12382" spans="1:1" s="432" customFormat="1" ht="12.2" hidden="1" customHeight="1">
      <c r="A12382" s="431"/>
    </row>
    <row r="12383" spans="1:1" s="432" customFormat="1" ht="12.2" hidden="1" customHeight="1">
      <c r="A12383" s="431"/>
    </row>
    <row r="12384" spans="1:1" s="432" customFormat="1" ht="12.2" hidden="1" customHeight="1">
      <c r="A12384" s="431"/>
    </row>
    <row r="12385" spans="1:1" s="432" customFormat="1" ht="12.2" hidden="1" customHeight="1">
      <c r="A12385" s="431"/>
    </row>
    <row r="12386" spans="1:1" s="432" customFormat="1" ht="12.2" hidden="1" customHeight="1">
      <c r="A12386" s="431"/>
    </row>
    <row r="12387" spans="1:1" s="432" customFormat="1" ht="12.2" hidden="1" customHeight="1">
      <c r="A12387" s="431"/>
    </row>
    <row r="12388" spans="1:1" s="432" customFormat="1" ht="12.2" hidden="1" customHeight="1">
      <c r="A12388" s="431"/>
    </row>
    <row r="12389" spans="1:1" s="432" customFormat="1" ht="12.2" hidden="1" customHeight="1">
      <c r="A12389" s="431"/>
    </row>
    <row r="12390" spans="1:1" s="432" customFormat="1" ht="12.2" hidden="1" customHeight="1">
      <c r="A12390" s="431"/>
    </row>
    <row r="12391" spans="1:1" s="432" customFormat="1" ht="12.2" hidden="1" customHeight="1">
      <c r="A12391" s="431"/>
    </row>
    <row r="12392" spans="1:1" s="432" customFormat="1" ht="12.2" hidden="1" customHeight="1">
      <c r="A12392" s="431"/>
    </row>
    <row r="12393" spans="1:1" s="432" customFormat="1" ht="12.2" hidden="1" customHeight="1">
      <c r="A12393" s="431"/>
    </row>
    <row r="12394" spans="1:1" s="432" customFormat="1" ht="12.2" hidden="1" customHeight="1">
      <c r="A12394" s="431"/>
    </row>
    <row r="12395" spans="1:1" s="432" customFormat="1" ht="12.2" hidden="1" customHeight="1">
      <c r="A12395" s="431"/>
    </row>
    <row r="12396" spans="1:1" s="432" customFormat="1" ht="12.2" hidden="1" customHeight="1">
      <c r="A12396" s="431"/>
    </row>
    <row r="12397" spans="1:1" s="432" customFormat="1" ht="12.2" hidden="1" customHeight="1">
      <c r="A12397" s="431"/>
    </row>
    <row r="12398" spans="1:1" s="432" customFormat="1" ht="12.2" hidden="1" customHeight="1">
      <c r="A12398" s="431"/>
    </row>
    <row r="12399" spans="1:1" s="432" customFormat="1" ht="12.2" hidden="1" customHeight="1">
      <c r="A12399" s="431"/>
    </row>
    <row r="12400" spans="1:1" s="432" customFormat="1" ht="12.2" hidden="1" customHeight="1">
      <c r="A12400" s="431"/>
    </row>
    <row r="12401" spans="1:1" s="432" customFormat="1" ht="12.2" hidden="1" customHeight="1">
      <c r="A12401" s="431"/>
    </row>
    <row r="12402" spans="1:1" s="432" customFormat="1" ht="12.2" hidden="1" customHeight="1">
      <c r="A12402" s="431"/>
    </row>
    <row r="12403" spans="1:1" s="432" customFormat="1" ht="12.2" hidden="1" customHeight="1">
      <c r="A12403" s="431"/>
    </row>
    <row r="12404" spans="1:1" s="432" customFormat="1" ht="12.2" hidden="1" customHeight="1">
      <c r="A12404" s="431"/>
    </row>
    <row r="12405" spans="1:1" s="432" customFormat="1" ht="12.2" hidden="1" customHeight="1">
      <c r="A12405" s="431"/>
    </row>
    <row r="12406" spans="1:1" s="432" customFormat="1" ht="12.2" hidden="1" customHeight="1">
      <c r="A12406" s="431"/>
    </row>
    <row r="12407" spans="1:1" s="432" customFormat="1" ht="12.2" hidden="1" customHeight="1">
      <c r="A12407" s="431"/>
    </row>
    <row r="12408" spans="1:1" s="432" customFormat="1" ht="12.2" hidden="1" customHeight="1">
      <c r="A12408" s="431"/>
    </row>
    <row r="12409" spans="1:1" s="432" customFormat="1" ht="12.2" hidden="1" customHeight="1">
      <c r="A12409" s="431"/>
    </row>
    <row r="12410" spans="1:1" s="432" customFormat="1" ht="12.2" hidden="1" customHeight="1">
      <c r="A12410" s="431"/>
    </row>
    <row r="12411" spans="1:1" s="432" customFormat="1" ht="12.2" hidden="1" customHeight="1">
      <c r="A12411" s="431"/>
    </row>
    <row r="12412" spans="1:1" s="432" customFormat="1" ht="12.2" hidden="1" customHeight="1">
      <c r="A12412" s="431"/>
    </row>
    <row r="12413" spans="1:1" s="432" customFormat="1" ht="12.2" hidden="1" customHeight="1">
      <c r="A12413" s="431"/>
    </row>
    <row r="12414" spans="1:1" s="432" customFormat="1" ht="12.2" hidden="1" customHeight="1">
      <c r="A12414" s="431"/>
    </row>
    <row r="12415" spans="1:1" s="432" customFormat="1" ht="12.2" hidden="1" customHeight="1">
      <c r="A12415" s="431"/>
    </row>
    <row r="12416" spans="1:1" s="432" customFormat="1" ht="12.2" hidden="1" customHeight="1">
      <c r="A12416" s="431"/>
    </row>
    <row r="12417" spans="1:1" s="432" customFormat="1" ht="12.2" hidden="1" customHeight="1">
      <c r="A12417" s="431"/>
    </row>
    <row r="12418" spans="1:1" s="432" customFormat="1" ht="12.2" hidden="1" customHeight="1">
      <c r="A12418" s="431"/>
    </row>
    <row r="12419" spans="1:1" s="432" customFormat="1" ht="12.2" hidden="1" customHeight="1">
      <c r="A12419" s="431"/>
    </row>
    <row r="12420" spans="1:1" s="432" customFormat="1" ht="12.2" hidden="1" customHeight="1">
      <c r="A12420" s="431"/>
    </row>
    <row r="12421" spans="1:1" s="432" customFormat="1" ht="12.2" hidden="1" customHeight="1">
      <c r="A12421" s="431"/>
    </row>
    <row r="12422" spans="1:1" s="432" customFormat="1" ht="12.2" hidden="1" customHeight="1">
      <c r="A12422" s="431"/>
    </row>
    <row r="12423" spans="1:1" s="432" customFormat="1" ht="12.2" hidden="1" customHeight="1">
      <c r="A12423" s="431"/>
    </row>
    <row r="12424" spans="1:1" s="432" customFormat="1" ht="12.2" hidden="1" customHeight="1">
      <c r="A12424" s="431"/>
    </row>
    <row r="12425" spans="1:1" s="432" customFormat="1" ht="12.2" hidden="1" customHeight="1">
      <c r="A12425" s="431"/>
    </row>
    <row r="12426" spans="1:1" s="432" customFormat="1" ht="12.2" hidden="1" customHeight="1">
      <c r="A12426" s="431"/>
    </row>
    <row r="12427" spans="1:1" s="432" customFormat="1" ht="12.2" hidden="1" customHeight="1">
      <c r="A12427" s="431"/>
    </row>
    <row r="12428" spans="1:1" s="432" customFormat="1" ht="12.2" hidden="1" customHeight="1">
      <c r="A12428" s="431"/>
    </row>
    <row r="12429" spans="1:1" s="432" customFormat="1" ht="12.2" hidden="1" customHeight="1">
      <c r="A12429" s="431"/>
    </row>
    <row r="12430" spans="1:1" s="432" customFormat="1" ht="12.2" hidden="1" customHeight="1">
      <c r="A12430" s="431"/>
    </row>
    <row r="12431" spans="1:1" s="432" customFormat="1" ht="12.2" hidden="1" customHeight="1">
      <c r="A12431" s="431"/>
    </row>
    <row r="12432" spans="1:1" s="432" customFormat="1" ht="12.2" hidden="1" customHeight="1">
      <c r="A12432" s="431"/>
    </row>
    <row r="12433" spans="1:1" s="432" customFormat="1" ht="12.2" hidden="1" customHeight="1">
      <c r="A12433" s="431"/>
    </row>
    <row r="12434" spans="1:1" s="432" customFormat="1" ht="12.2" hidden="1" customHeight="1">
      <c r="A12434" s="431"/>
    </row>
    <row r="12435" spans="1:1" s="432" customFormat="1" ht="12.2" hidden="1" customHeight="1">
      <c r="A12435" s="431"/>
    </row>
    <row r="12436" spans="1:1" s="432" customFormat="1" ht="12.2" hidden="1" customHeight="1">
      <c r="A12436" s="431"/>
    </row>
    <row r="12437" spans="1:1" s="432" customFormat="1" ht="12.2" hidden="1" customHeight="1">
      <c r="A12437" s="431"/>
    </row>
    <row r="12438" spans="1:1" s="432" customFormat="1" ht="12.2" hidden="1" customHeight="1">
      <c r="A12438" s="431"/>
    </row>
    <row r="12439" spans="1:1" s="432" customFormat="1" ht="12.2" hidden="1" customHeight="1">
      <c r="A12439" s="431"/>
    </row>
    <row r="12440" spans="1:1" s="432" customFormat="1" ht="12.2" hidden="1" customHeight="1">
      <c r="A12440" s="431"/>
    </row>
    <row r="12441" spans="1:1" s="432" customFormat="1" ht="12.2" hidden="1" customHeight="1">
      <c r="A12441" s="431"/>
    </row>
    <row r="12442" spans="1:1" s="432" customFormat="1" ht="12.2" hidden="1" customHeight="1">
      <c r="A12442" s="431"/>
    </row>
    <row r="12443" spans="1:1" s="432" customFormat="1" ht="12.2" hidden="1" customHeight="1">
      <c r="A12443" s="431"/>
    </row>
    <row r="12444" spans="1:1" s="432" customFormat="1" ht="12.2" hidden="1" customHeight="1">
      <c r="A12444" s="431"/>
    </row>
    <row r="12445" spans="1:1" s="432" customFormat="1" ht="12.2" hidden="1" customHeight="1">
      <c r="A12445" s="431"/>
    </row>
    <row r="12446" spans="1:1" s="432" customFormat="1" ht="12.2" hidden="1" customHeight="1">
      <c r="A12446" s="431"/>
    </row>
    <row r="12447" spans="1:1" s="432" customFormat="1" ht="12.2" hidden="1" customHeight="1">
      <c r="A12447" s="431"/>
    </row>
    <row r="12448" spans="1:1" s="432" customFormat="1" ht="12.2" hidden="1" customHeight="1">
      <c r="A12448" s="431"/>
    </row>
    <row r="12449" spans="1:1" s="432" customFormat="1" ht="12.2" hidden="1" customHeight="1">
      <c r="A12449" s="431"/>
    </row>
    <row r="12450" spans="1:1" s="432" customFormat="1" ht="12.2" hidden="1" customHeight="1">
      <c r="A12450" s="431"/>
    </row>
    <row r="12451" spans="1:1" s="432" customFormat="1" ht="12.2" hidden="1" customHeight="1">
      <c r="A12451" s="431"/>
    </row>
    <row r="12452" spans="1:1" s="432" customFormat="1" ht="12.2" hidden="1" customHeight="1">
      <c r="A12452" s="431"/>
    </row>
    <row r="12453" spans="1:1" s="432" customFormat="1" ht="12.2" hidden="1" customHeight="1">
      <c r="A12453" s="431"/>
    </row>
    <row r="12454" spans="1:1" s="432" customFormat="1" ht="12.2" hidden="1" customHeight="1">
      <c r="A12454" s="431"/>
    </row>
    <row r="12455" spans="1:1" s="432" customFormat="1" ht="12.2" hidden="1" customHeight="1">
      <c r="A12455" s="431"/>
    </row>
    <row r="12456" spans="1:1" s="432" customFormat="1" ht="12.2" hidden="1" customHeight="1">
      <c r="A12456" s="431"/>
    </row>
    <row r="12457" spans="1:1" s="432" customFormat="1" ht="12.2" hidden="1" customHeight="1">
      <c r="A12457" s="431"/>
    </row>
    <row r="12458" spans="1:1" s="432" customFormat="1" ht="12.2" hidden="1" customHeight="1">
      <c r="A12458" s="431"/>
    </row>
    <row r="12459" spans="1:1" s="432" customFormat="1" ht="12.2" hidden="1" customHeight="1">
      <c r="A12459" s="431"/>
    </row>
    <row r="12460" spans="1:1" s="432" customFormat="1" ht="12.2" hidden="1" customHeight="1">
      <c r="A12460" s="431"/>
    </row>
    <row r="12461" spans="1:1" s="432" customFormat="1" ht="12.2" hidden="1" customHeight="1">
      <c r="A12461" s="431"/>
    </row>
    <row r="12462" spans="1:1" s="432" customFormat="1" ht="12.2" hidden="1" customHeight="1">
      <c r="A12462" s="431"/>
    </row>
    <row r="12463" spans="1:1" s="432" customFormat="1" ht="12.2" hidden="1" customHeight="1">
      <c r="A12463" s="431"/>
    </row>
    <row r="12464" spans="1:1" s="432" customFormat="1" ht="12.2" hidden="1" customHeight="1">
      <c r="A12464" s="431"/>
    </row>
    <row r="12465" spans="1:1" s="432" customFormat="1" ht="12.2" hidden="1" customHeight="1">
      <c r="A12465" s="431"/>
    </row>
    <row r="12466" spans="1:1" s="432" customFormat="1" ht="12.2" hidden="1" customHeight="1">
      <c r="A12466" s="431"/>
    </row>
    <row r="12467" spans="1:1" s="432" customFormat="1" ht="12.2" hidden="1" customHeight="1">
      <c r="A12467" s="431"/>
    </row>
    <row r="12468" spans="1:1" s="432" customFormat="1" ht="12.2" hidden="1" customHeight="1">
      <c r="A12468" s="431"/>
    </row>
    <row r="12469" spans="1:1" s="432" customFormat="1" ht="12.2" hidden="1" customHeight="1">
      <c r="A12469" s="431"/>
    </row>
    <row r="12470" spans="1:1" s="432" customFormat="1" ht="12.2" hidden="1" customHeight="1">
      <c r="A12470" s="431"/>
    </row>
    <row r="12471" spans="1:1" s="432" customFormat="1" ht="12.2" hidden="1" customHeight="1">
      <c r="A12471" s="431"/>
    </row>
    <row r="12472" spans="1:1" s="432" customFormat="1" ht="12.2" hidden="1" customHeight="1">
      <c r="A12472" s="431"/>
    </row>
    <row r="12473" spans="1:1" s="432" customFormat="1" ht="12.2" hidden="1" customHeight="1">
      <c r="A12473" s="431"/>
    </row>
    <row r="12474" spans="1:1" s="432" customFormat="1" ht="12.2" hidden="1" customHeight="1">
      <c r="A12474" s="431"/>
    </row>
    <row r="12475" spans="1:1" s="432" customFormat="1" ht="12.2" hidden="1" customHeight="1">
      <c r="A12475" s="431"/>
    </row>
    <row r="12476" spans="1:1" s="432" customFormat="1" ht="12.2" hidden="1" customHeight="1">
      <c r="A12476" s="431"/>
    </row>
    <row r="12477" spans="1:1" s="432" customFormat="1" ht="12.2" hidden="1" customHeight="1">
      <c r="A12477" s="431"/>
    </row>
    <row r="12478" spans="1:1" s="432" customFormat="1" ht="12.2" hidden="1" customHeight="1">
      <c r="A12478" s="431"/>
    </row>
    <row r="12479" spans="1:1" s="432" customFormat="1" ht="12.2" hidden="1" customHeight="1">
      <c r="A12479" s="431"/>
    </row>
    <row r="12480" spans="1:1" s="432" customFormat="1" ht="12.2" hidden="1" customHeight="1">
      <c r="A12480" s="431"/>
    </row>
    <row r="12481" spans="1:1" s="432" customFormat="1" ht="12.2" hidden="1" customHeight="1">
      <c r="A12481" s="431"/>
    </row>
    <row r="12482" spans="1:1" s="432" customFormat="1" ht="12.2" hidden="1" customHeight="1">
      <c r="A12482" s="431"/>
    </row>
    <row r="12483" spans="1:1" s="432" customFormat="1" ht="12.2" hidden="1" customHeight="1">
      <c r="A12483" s="431"/>
    </row>
    <row r="12484" spans="1:1" s="432" customFormat="1" ht="12.2" hidden="1" customHeight="1">
      <c r="A12484" s="431"/>
    </row>
    <row r="12485" spans="1:1" s="432" customFormat="1" ht="12.2" hidden="1" customHeight="1">
      <c r="A12485" s="431"/>
    </row>
    <row r="12486" spans="1:1" s="432" customFormat="1" ht="12.2" hidden="1" customHeight="1">
      <c r="A12486" s="431"/>
    </row>
    <row r="12487" spans="1:1" s="432" customFormat="1" ht="12.2" hidden="1" customHeight="1">
      <c r="A12487" s="431"/>
    </row>
    <row r="12488" spans="1:1" s="432" customFormat="1" ht="12.2" hidden="1" customHeight="1">
      <c r="A12488" s="431"/>
    </row>
    <row r="12489" spans="1:1" s="432" customFormat="1" ht="12.2" hidden="1" customHeight="1">
      <c r="A12489" s="431"/>
    </row>
    <row r="12490" spans="1:1" s="432" customFormat="1" ht="12.2" hidden="1" customHeight="1">
      <c r="A12490" s="431"/>
    </row>
    <row r="12491" spans="1:1" s="432" customFormat="1" ht="12.2" hidden="1" customHeight="1">
      <c r="A12491" s="431"/>
    </row>
    <row r="12492" spans="1:1" s="432" customFormat="1" ht="12.2" hidden="1" customHeight="1">
      <c r="A12492" s="431"/>
    </row>
    <row r="12493" spans="1:1" s="432" customFormat="1" ht="12.2" hidden="1" customHeight="1">
      <c r="A12493" s="431"/>
    </row>
    <row r="12494" spans="1:1" s="432" customFormat="1" ht="12.2" hidden="1" customHeight="1">
      <c r="A12494" s="431"/>
    </row>
    <row r="12495" spans="1:1" s="432" customFormat="1" ht="12.2" hidden="1" customHeight="1">
      <c r="A12495" s="431"/>
    </row>
    <row r="12496" spans="1:1" s="432" customFormat="1" ht="12.2" hidden="1" customHeight="1">
      <c r="A12496" s="431"/>
    </row>
    <row r="12497" spans="1:1" s="432" customFormat="1" ht="12.2" hidden="1" customHeight="1">
      <c r="A12497" s="431"/>
    </row>
    <row r="12498" spans="1:1" s="432" customFormat="1" ht="12.2" hidden="1" customHeight="1">
      <c r="A12498" s="431"/>
    </row>
    <row r="12499" spans="1:1" s="432" customFormat="1" ht="12.2" hidden="1" customHeight="1">
      <c r="A12499" s="431"/>
    </row>
    <row r="12500" spans="1:1" s="432" customFormat="1" ht="12.2" hidden="1" customHeight="1">
      <c r="A12500" s="431"/>
    </row>
    <row r="12501" spans="1:1" s="432" customFormat="1" ht="12.2" hidden="1" customHeight="1">
      <c r="A12501" s="431"/>
    </row>
    <row r="12502" spans="1:1" s="432" customFormat="1" ht="12.2" hidden="1" customHeight="1">
      <c r="A12502" s="431"/>
    </row>
    <row r="12503" spans="1:1" s="432" customFormat="1" ht="12.2" hidden="1" customHeight="1">
      <c r="A12503" s="431"/>
    </row>
    <row r="12504" spans="1:1" s="432" customFormat="1" ht="12.2" hidden="1" customHeight="1">
      <c r="A12504" s="431"/>
    </row>
    <row r="12505" spans="1:1" s="432" customFormat="1" ht="12.2" hidden="1" customHeight="1">
      <c r="A12505" s="431"/>
    </row>
    <row r="12506" spans="1:1" s="432" customFormat="1" ht="12.2" hidden="1" customHeight="1">
      <c r="A12506" s="431"/>
    </row>
    <row r="12507" spans="1:1" s="432" customFormat="1" ht="12.2" hidden="1" customHeight="1">
      <c r="A12507" s="431"/>
    </row>
    <row r="12508" spans="1:1" s="432" customFormat="1" ht="12.2" hidden="1" customHeight="1">
      <c r="A12508" s="431"/>
    </row>
    <row r="12509" spans="1:1" s="432" customFormat="1" ht="12.2" hidden="1" customHeight="1">
      <c r="A12509" s="431"/>
    </row>
    <row r="12510" spans="1:1" s="432" customFormat="1" ht="12.2" hidden="1" customHeight="1">
      <c r="A12510" s="431"/>
    </row>
    <row r="12511" spans="1:1" s="432" customFormat="1" ht="12.2" hidden="1" customHeight="1">
      <c r="A12511" s="431"/>
    </row>
    <row r="12512" spans="1:1" s="432" customFormat="1" ht="12.2" hidden="1" customHeight="1">
      <c r="A12512" s="431"/>
    </row>
    <row r="12513" spans="1:1" s="432" customFormat="1" ht="12.2" hidden="1" customHeight="1">
      <c r="A12513" s="431"/>
    </row>
    <row r="12514" spans="1:1" s="432" customFormat="1" ht="12.2" hidden="1" customHeight="1">
      <c r="A12514" s="431"/>
    </row>
    <row r="12515" spans="1:1" s="432" customFormat="1" ht="12.2" hidden="1" customHeight="1">
      <c r="A12515" s="431"/>
    </row>
    <row r="12516" spans="1:1" s="432" customFormat="1" ht="12.2" hidden="1" customHeight="1">
      <c r="A12516" s="431"/>
    </row>
    <row r="12517" spans="1:1" s="432" customFormat="1" ht="12.2" hidden="1" customHeight="1">
      <c r="A12517" s="431"/>
    </row>
    <row r="12518" spans="1:1" s="432" customFormat="1" ht="12.2" hidden="1" customHeight="1">
      <c r="A12518" s="431"/>
    </row>
    <row r="12519" spans="1:1" s="432" customFormat="1" ht="12.2" hidden="1" customHeight="1">
      <c r="A12519" s="431"/>
    </row>
    <row r="12520" spans="1:1" s="432" customFormat="1" ht="12.2" hidden="1" customHeight="1">
      <c r="A12520" s="431"/>
    </row>
    <row r="12521" spans="1:1" s="432" customFormat="1" ht="12.2" hidden="1" customHeight="1">
      <c r="A12521" s="431"/>
    </row>
    <row r="12522" spans="1:1" s="432" customFormat="1" ht="12.2" hidden="1" customHeight="1">
      <c r="A12522" s="431"/>
    </row>
    <row r="12523" spans="1:1" s="432" customFormat="1" ht="12.2" hidden="1" customHeight="1">
      <c r="A12523" s="431"/>
    </row>
    <row r="12524" spans="1:1" s="432" customFormat="1" ht="12.2" hidden="1" customHeight="1">
      <c r="A12524" s="431"/>
    </row>
    <row r="12525" spans="1:1" s="432" customFormat="1" ht="12.2" hidden="1" customHeight="1">
      <c r="A12525" s="431"/>
    </row>
    <row r="12526" spans="1:1" s="432" customFormat="1" ht="12.2" hidden="1" customHeight="1">
      <c r="A12526" s="431"/>
    </row>
    <row r="12527" spans="1:1" s="432" customFormat="1" ht="12.2" hidden="1" customHeight="1">
      <c r="A12527" s="431"/>
    </row>
    <row r="12528" spans="1:1" s="432" customFormat="1" ht="12.2" hidden="1" customHeight="1">
      <c r="A12528" s="431"/>
    </row>
    <row r="12529" spans="1:1" s="432" customFormat="1" ht="12.2" hidden="1" customHeight="1">
      <c r="A12529" s="431"/>
    </row>
    <row r="12530" spans="1:1" s="432" customFormat="1" ht="12.2" hidden="1" customHeight="1">
      <c r="A12530" s="431"/>
    </row>
    <row r="12531" spans="1:1" s="432" customFormat="1" ht="12.2" hidden="1" customHeight="1">
      <c r="A12531" s="431"/>
    </row>
    <row r="12532" spans="1:1" s="432" customFormat="1" ht="12.2" hidden="1" customHeight="1">
      <c r="A12532" s="431"/>
    </row>
    <row r="12533" spans="1:1" s="432" customFormat="1" ht="12.2" hidden="1" customHeight="1">
      <c r="A12533" s="431"/>
    </row>
    <row r="12534" spans="1:1" s="432" customFormat="1" ht="12.2" hidden="1" customHeight="1">
      <c r="A12534" s="431"/>
    </row>
    <row r="12535" spans="1:1" s="432" customFormat="1" ht="12.2" hidden="1" customHeight="1">
      <c r="A12535" s="431"/>
    </row>
    <row r="12536" spans="1:1" s="432" customFormat="1" ht="12.2" hidden="1" customHeight="1">
      <c r="A12536" s="431"/>
    </row>
    <row r="12537" spans="1:1" s="432" customFormat="1" ht="12.2" hidden="1" customHeight="1">
      <c r="A12537" s="431"/>
    </row>
    <row r="12538" spans="1:1" s="432" customFormat="1" ht="12.2" hidden="1" customHeight="1">
      <c r="A12538" s="431"/>
    </row>
    <row r="12539" spans="1:1" s="432" customFormat="1" ht="12.2" hidden="1" customHeight="1">
      <c r="A12539" s="431"/>
    </row>
    <row r="12540" spans="1:1" s="432" customFormat="1" ht="12.2" hidden="1" customHeight="1">
      <c r="A12540" s="431"/>
    </row>
    <row r="12541" spans="1:1" s="432" customFormat="1" ht="12.2" hidden="1" customHeight="1">
      <c r="A12541" s="431"/>
    </row>
    <row r="12542" spans="1:1" s="432" customFormat="1" ht="12.2" hidden="1" customHeight="1">
      <c r="A12542" s="431"/>
    </row>
    <row r="12543" spans="1:1" s="432" customFormat="1" ht="12.2" hidden="1" customHeight="1">
      <c r="A12543" s="431"/>
    </row>
    <row r="12544" spans="1:1" s="432" customFormat="1" ht="12.2" hidden="1" customHeight="1">
      <c r="A12544" s="431"/>
    </row>
    <row r="12545" spans="1:1" s="432" customFormat="1" ht="12.2" hidden="1" customHeight="1">
      <c r="A12545" s="431"/>
    </row>
    <row r="12546" spans="1:1" s="432" customFormat="1" ht="12.2" hidden="1" customHeight="1">
      <c r="A12546" s="431"/>
    </row>
    <row r="12547" spans="1:1" s="432" customFormat="1" ht="12.2" hidden="1" customHeight="1">
      <c r="A12547" s="431"/>
    </row>
    <row r="12548" spans="1:1" s="432" customFormat="1" ht="12.2" hidden="1" customHeight="1">
      <c r="A12548" s="431"/>
    </row>
    <row r="12549" spans="1:1" s="432" customFormat="1" ht="12.2" hidden="1" customHeight="1">
      <c r="A12549" s="431"/>
    </row>
    <row r="12550" spans="1:1" s="432" customFormat="1" ht="12.2" hidden="1" customHeight="1">
      <c r="A12550" s="431"/>
    </row>
    <row r="12551" spans="1:1" s="432" customFormat="1" ht="12.2" hidden="1" customHeight="1">
      <c r="A12551" s="431"/>
    </row>
    <row r="12552" spans="1:1" s="432" customFormat="1" ht="12.2" hidden="1" customHeight="1">
      <c r="A12552" s="431"/>
    </row>
    <row r="12553" spans="1:1" s="432" customFormat="1" ht="12.2" hidden="1" customHeight="1">
      <c r="A12553" s="431"/>
    </row>
    <row r="12554" spans="1:1" s="432" customFormat="1" ht="12.2" hidden="1" customHeight="1">
      <c r="A12554" s="431"/>
    </row>
    <row r="12555" spans="1:1" s="432" customFormat="1" ht="12.2" hidden="1" customHeight="1">
      <c r="A12555" s="431"/>
    </row>
    <row r="12556" spans="1:1" s="432" customFormat="1" ht="12.2" hidden="1" customHeight="1">
      <c r="A12556" s="431"/>
    </row>
    <row r="12557" spans="1:1" s="432" customFormat="1" ht="12.2" hidden="1" customHeight="1">
      <c r="A12557" s="431"/>
    </row>
    <row r="12558" spans="1:1" s="432" customFormat="1" ht="12.2" hidden="1" customHeight="1">
      <c r="A12558" s="431"/>
    </row>
    <row r="12559" spans="1:1" s="432" customFormat="1" ht="12.2" hidden="1" customHeight="1">
      <c r="A12559" s="431"/>
    </row>
    <row r="12560" spans="1:1" s="432" customFormat="1" ht="12.2" hidden="1" customHeight="1">
      <c r="A12560" s="431"/>
    </row>
    <row r="12561" spans="1:1" s="432" customFormat="1" ht="12.2" hidden="1" customHeight="1">
      <c r="A12561" s="431"/>
    </row>
    <row r="12562" spans="1:1" s="432" customFormat="1" ht="12.2" hidden="1" customHeight="1">
      <c r="A12562" s="431"/>
    </row>
    <row r="12563" spans="1:1" s="432" customFormat="1" ht="12.2" hidden="1" customHeight="1">
      <c r="A12563" s="431"/>
    </row>
    <row r="12564" spans="1:1" s="432" customFormat="1" ht="12.2" hidden="1" customHeight="1">
      <c r="A12564" s="431"/>
    </row>
    <row r="12565" spans="1:1" s="432" customFormat="1" ht="12.2" hidden="1" customHeight="1">
      <c r="A12565" s="431"/>
    </row>
    <row r="12566" spans="1:1" s="432" customFormat="1" ht="12.2" hidden="1" customHeight="1">
      <c r="A12566" s="431"/>
    </row>
    <row r="12567" spans="1:1" s="432" customFormat="1" ht="12.2" hidden="1" customHeight="1">
      <c r="A12567" s="431"/>
    </row>
    <row r="12568" spans="1:1" s="432" customFormat="1" ht="12.2" hidden="1" customHeight="1">
      <c r="A12568" s="431"/>
    </row>
    <row r="12569" spans="1:1" s="432" customFormat="1" ht="12.2" hidden="1" customHeight="1">
      <c r="A12569" s="431"/>
    </row>
    <row r="12570" spans="1:1" s="432" customFormat="1" ht="12.2" hidden="1" customHeight="1">
      <c r="A12570" s="431"/>
    </row>
    <row r="12571" spans="1:1" s="432" customFormat="1" ht="12.2" hidden="1" customHeight="1">
      <c r="A12571" s="431"/>
    </row>
    <row r="12572" spans="1:1" s="432" customFormat="1" ht="12.2" hidden="1" customHeight="1">
      <c r="A12572" s="431"/>
    </row>
    <row r="12573" spans="1:1" s="432" customFormat="1" ht="12.2" hidden="1" customHeight="1">
      <c r="A12573" s="431"/>
    </row>
    <row r="12574" spans="1:1" s="432" customFormat="1" ht="12.2" hidden="1" customHeight="1">
      <c r="A12574" s="431"/>
    </row>
    <row r="12575" spans="1:1" s="432" customFormat="1" ht="12.2" hidden="1" customHeight="1">
      <c r="A12575" s="431"/>
    </row>
    <row r="12576" spans="1:1" s="432" customFormat="1" ht="12.2" hidden="1" customHeight="1">
      <c r="A12576" s="431"/>
    </row>
    <row r="12577" spans="1:1" s="432" customFormat="1" ht="12.2" hidden="1" customHeight="1">
      <c r="A12577" s="431"/>
    </row>
    <row r="12578" spans="1:1" s="432" customFormat="1" ht="12.2" hidden="1" customHeight="1">
      <c r="A12578" s="431"/>
    </row>
    <row r="12579" spans="1:1" s="432" customFormat="1" ht="12.2" hidden="1" customHeight="1">
      <c r="A12579" s="431"/>
    </row>
    <row r="12580" spans="1:1" s="432" customFormat="1" ht="12.2" hidden="1" customHeight="1">
      <c r="A12580" s="431"/>
    </row>
    <row r="12581" spans="1:1" s="432" customFormat="1" ht="12.2" hidden="1" customHeight="1">
      <c r="A12581" s="431"/>
    </row>
    <row r="12582" spans="1:1" s="432" customFormat="1" ht="12.2" hidden="1" customHeight="1">
      <c r="A12582" s="431"/>
    </row>
    <row r="12583" spans="1:1" s="432" customFormat="1" ht="12.2" hidden="1" customHeight="1">
      <c r="A12583" s="431"/>
    </row>
    <row r="12584" spans="1:1" s="432" customFormat="1" ht="12.2" hidden="1" customHeight="1">
      <c r="A12584" s="431"/>
    </row>
    <row r="12585" spans="1:1" s="432" customFormat="1" ht="12.2" hidden="1" customHeight="1">
      <c r="A12585" s="431"/>
    </row>
    <row r="12586" spans="1:1" s="432" customFormat="1" ht="12.2" hidden="1" customHeight="1">
      <c r="A12586" s="431"/>
    </row>
    <row r="12587" spans="1:1" s="432" customFormat="1" ht="12.2" hidden="1" customHeight="1">
      <c r="A12587" s="431"/>
    </row>
    <row r="12588" spans="1:1" s="432" customFormat="1" ht="12.2" hidden="1" customHeight="1">
      <c r="A12588" s="431"/>
    </row>
    <row r="12589" spans="1:1" s="432" customFormat="1" ht="12.2" hidden="1" customHeight="1">
      <c r="A12589" s="431"/>
    </row>
    <row r="12590" spans="1:1" s="432" customFormat="1" ht="12.2" hidden="1" customHeight="1">
      <c r="A12590" s="431"/>
    </row>
    <row r="12591" spans="1:1" s="432" customFormat="1" ht="12.2" hidden="1" customHeight="1">
      <c r="A12591" s="431"/>
    </row>
    <row r="12592" spans="1:1" s="432" customFormat="1" ht="12.2" hidden="1" customHeight="1">
      <c r="A12592" s="431"/>
    </row>
    <row r="12593" spans="1:1" s="432" customFormat="1" ht="12.2" hidden="1" customHeight="1">
      <c r="A12593" s="431"/>
    </row>
    <row r="12594" spans="1:1" s="432" customFormat="1" ht="12.2" hidden="1" customHeight="1">
      <c r="A12594" s="431"/>
    </row>
    <row r="12595" spans="1:1" s="432" customFormat="1" ht="12.2" hidden="1" customHeight="1">
      <c r="A12595" s="431"/>
    </row>
    <row r="12596" spans="1:1" s="432" customFormat="1" ht="12.2" hidden="1" customHeight="1">
      <c r="A12596" s="431"/>
    </row>
    <row r="12597" spans="1:1" s="432" customFormat="1" ht="12.2" hidden="1" customHeight="1">
      <c r="A12597" s="431"/>
    </row>
    <row r="12598" spans="1:1" s="432" customFormat="1" ht="12.2" hidden="1" customHeight="1">
      <c r="A12598" s="431"/>
    </row>
    <row r="12599" spans="1:1" s="432" customFormat="1" ht="12.2" hidden="1" customHeight="1">
      <c r="A12599" s="431"/>
    </row>
    <row r="12600" spans="1:1" s="432" customFormat="1" ht="12.2" hidden="1" customHeight="1">
      <c r="A12600" s="431"/>
    </row>
    <row r="12601" spans="1:1" s="432" customFormat="1" ht="12.2" hidden="1" customHeight="1">
      <c r="A12601" s="431"/>
    </row>
    <row r="12602" spans="1:1" s="432" customFormat="1" ht="12.2" hidden="1" customHeight="1">
      <c r="A12602" s="431"/>
    </row>
    <row r="12603" spans="1:1" s="432" customFormat="1" ht="12.2" hidden="1" customHeight="1">
      <c r="A12603" s="431"/>
    </row>
    <row r="12604" spans="1:1" s="432" customFormat="1" ht="12.2" hidden="1" customHeight="1">
      <c r="A12604" s="431"/>
    </row>
    <row r="12605" spans="1:1" s="432" customFormat="1" ht="12.2" hidden="1" customHeight="1">
      <c r="A12605" s="431"/>
    </row>
    <row r="12606" spans="1:1" s="432" customFormat="1" ht="12.2" hidden="1" customHeight="1">
      <c r="A12606" s="431"/>
    </row>
    <row r="12607" spans="1:1" s="432" customFormat="1" ht="12.2" hidden="1" customHeight="1">
      <c r="A12607" s="431"/>
    </row>
    <row r="12608" spans="1:1" s="432" customFormat="1" ht="12.2" hidden="1" customHeight="1">
      <c r="A12608" s="431"/>
    </row>
    <row r="12609" spans="1:1" s="432" customFormat="1" ht="12.2" hidden="1" customHeight="1">
      <c r="A12609" s="431"/>
    </row>
    <row r="12610" spans="1:1" s="432" customFormat="1" ht="12.2" hidden="1" customHeight="1">
      <c r="A12610" s="431"/>
    </row>
    <row r="12611" spans="1:1" s="432" customFormat="1" ht="12.2" hidden="1" customHeight="1">
      <c r="A12611" s="431"/>
    </row>
    <row r="12612" spans="1:1" s="432" customFormat="1" ht="12.2" hidden="1" customHeight="1">
      <c r="A12612" s="431"/>
    </row>
    <row r="12613" spans="1:1" s="432" customFormat="1" ht="12.2" hidden="1" customHeight="1">
      <c r="A12613" s="431"/>
    </row>
    <row r="12614" spans="1:1" s="432" customFormat="1" ht="12.2" hidden="1" customHeight="1">
      <c r="A12614" s="431"/>
    </row>
    <row r="12615" spans="1:1" s="432" customFormat="1" ht="12.2" hidden="1" customHeight="1">
      <c r="A12615" s="431"/>
    </row>
    <row r="12616" spans="1:1" s="432" customFormat="1" ht="12.2" hidden="1" customHeight="1">
      <c r="A12616" s="431"/>
    </row>
    <row r="12617" spans="1:1" s="432" customFormat="1" ht="12.2" hidden="1" customHeight="1">
      <c r="A12617" s="431"/>
    </row>
    <row r="12618" spans="1:1" s="432" customFormat="1" ht="12.2" hidden="1" customHeight="1">
      <c r="A12618" s="431"/>
    </row>
    <row r="12619" spans="1:1" s="432" customFormat="1" ht="12.2" hidden="1" customHeight="1">
      <c r="A12619" s="431"/>
    </row>
    <row r="12620" spans="1:1" s="432" customFormat="1" ht="12.2" hidden="1" customHeight="1">
      <c r="A12620" s="431"/>
    </row>
    <row r="12621" spans="1:1" s="432" customFormat="1" ht="12.2" hidden="1" customHeight="1">
      <c r="A12621" s="431"/>
    </row>
    <row r="12622" spans="1:1" s="432" customFormat="1" ht="12.2" hidden="1" customHeight="1">
      <c r="A12622" s="431"/>
    </row>
    <row r="12623" spans="1:1" s="432" customFormat="1" ht="12.2" hidden="1" customHeight="1">
      <c r="A12623" s="431"/>
    </row>
    <row r="12624" spans="1:1" s="432" customFormat="1" ht="12.2" hidden="1" customHeight="1">
      <c r="A12624" s="431"/>
    </row>
    <row r="12625" spans="1:1" s="432" customFormat="1" ht="12.2" hidden="1" customHeight="1">
      <c r="A12625" s="431"/>
    </row>
    <row r="12626" spans="1:1" s="432" customFormat="1" ht="12.2" hidden="1" customHeight="1">
      <c r="A12626" s="431"/>
    </row>
    <row r="12627" spans="1:1" s="432" customFormat="1" ht="12.2" hidden="1" customHeight="1">
      <c r="A12627" s="431"/>
    </row>
    <row r="12628" spans="1:1" s="432" customFormat="1" ht="12.2" hidden="1" customHeight="1">
      <c r="A12628" s="431"/>
    </row>
    <row r="12629" spans="1:1" s="432" customFormat="1" ht="12.2" hidden="1" customHeight="1">
      <c r="A12629" s="431"/>
    </row>
    <row r="12630" spans="1:1" s="432" customFormat="1" ht="12.2" hidden="1" customHeight="1">
      <c r="A12630" s="431"/>
    </row>
    <row r="12631" spans="1:1" s="432" customFormat="1" ht="12.2" hidden="1" customHeight="1">
      <c r="A12631" s="431"/>
    </row>
    <row r="12632" spans="1:1" s="432" customFormat="1" ht="12.2" hidden="1" customHeight="1">
      <c r="A12632" s="431"/>
    </row>
    <row r="12633" spans="1:1" s="432" customFormat="1" ht="12.2" hidden="1" customHeight="1">
      <c r="A12633" s="431"/>
    </row>
    <row r="12634" spans="1:1" s="432" customFormat="1" ht="12.2" hidden="1" customHeight="1">
      <c r="A12634" s="431"/>
    </row>
    <row r="12635" spans="1:1" s="432" customFormat="1" ht="12.2" hidden="1" customHeight="1">
      <c r="A12635" s="431"/>
    </row>
    <row r="12636" spans="1:1" s="432" customFormat="1" ht="12.2" hidden="1" customHeight="1">
      <c r="A12636" s="431"/>
    </row>
    <row r="12637" spans="1:1" s="432" customFormat="1" ht="12.2" hidden="1" customHeight="1">
      <c r="A12637" s="431"/>
    </row>
    <row r="12638" spans="1:1" s="432" customFormat="1" ht="12.2" hidden="1" customHeight="1">
      <c r="A12638" s="431"/>
    </row>
    <row r="12639" spans="1:1" s="432" customFormat="1" ht="12.2" hidden="1" customHeight="1">
      <c r="A12639" s="431"/>
    </row>
    <row r="12640" spans="1:1" s="432" customFormat="1" ht="12.2" hidden="1" customHeight="1">
      <c r="A12640" s="431"/>
    </row>
    <row r="12641" spans="1:1" s="432" customFormat="1" ht="12.2" hidden="1" customHeight="1">
      <c r="A12641" s="431"/>
    </row>
    <row r="12642" spans="1:1" s="432" customFormat="1" ht="12.2" hidden="1" customHeight="1">
      <c r="A12642" s="431"/>
    </row>
    <row r="12643" spans="1:1" s="432" customFormat="1" ht="12.2" hidden="1" customHeight="1">
      <c r="A12643" s="431"/>
    </row>
    <row r="12644" spans="1:1" s="432" customFormat="1" ht="12.2" hidden="1" customHeight="1">
      <c r="A12644" s="431"/>
    </row>
    <row r="12645" spans="1:1" s="432" customFormat="1" ht="12.2" hidden="1" customHeight="1">
      <c r="A12645" s="431"/>
    </row>
    <row r="12646" spans="1:1" s="432" customFormat="1" ht="12.2" hidden="1" customHeight="1">
      <c r="A12646" s="431"/>
    </row>
    <row r="12647" spans="1:1" s="432" customFormat="1" ht="12.2" hidden="1" customHeight="1">
      <c r="A12647" s="431"/>
    </row>
    <row r="12648" spans="1:1" s="432" customFormat="1" ht="12.2" hidden="1" customHeight="1">
      <c r="A12648" s="431"/>
    </row>
    <row r="12649" spans="1:1" s="432" customFormat="1" ht="12.2" hidden="1" customHeight="1">
      <c r="A12649" s="431"/>
    </row>
    <row r="12650" spans="1:1" s="432" customFormat="1" ht="12.2" hidden="1" customHeight="1">
      <c r="A12650" s="431"/>
    </row>
    <row r="12651" spans="1:1" s="432" customFormat="1" ht="12.2" hidden="1" customHeight="1">
      <c r="A12651" s="431"/>
    </row>
    <row r="12652" spans="1:1" s="432" customFormat="1" ht="12.2" hidden="1" customHeight="1">
      <c r="A12652" s="431"/>
    </row>
    <row r="12653" spans="1:1" s="432" customFormat="1" ht="12.2" hidden="1" customHeight="1">
      <c r="A12653" s="431"/>
    </row>
    <row r="12654" spans="1:1" s="432" customFormat="1" ht="12.2" hidden="1" customHeight="1">
      <c r="A12654" s="431"/>
    </row>
    <row r="12655" spans="1:1" s="432" customFormat="1" ht="12.2" hidden="1" customHeight="1">
      <c r="A12655" s="431"/>
    </row>
    <row r="12656" spans="1:1" s="432" customFormat="1" ht="12.2" hidden="1" customHeight="1">
      <c r="A12656" s="431"/>
    </row>
    <row r="12657" spans="1:1" s="432" customFormat="1" ht="12.2" hidden="1" customHeight="1">
      <c r="A12657" s="431"/>
    </row>
    <row r="12658" spans="1:1" s="432" customFormat="1" ht="12.2" hidden="1" customHeight="1">
      <c r="A12658" s="431"/>
    </row>
    <row r="12659" spans="1:1" s="432" customFormat="1" ht="12.2" hidden="1" customHeight="1">
      <c r="A12659" s="431"/>
    </row>
    <row r="12660" spans="1:1" s="432" customFormat="1" ht="12.2" hidden="1" customHeight="1">
      <c r="A12660" s="431"/>
    </row>
    <row r="12661" spans="1:1" s="432" customFormat="1" ht="12.2" hidden="1" customHeight="1">
      <c r="A12661" s="431"/>
    </row>
    <row r="12662" spans="1:1" s="432" customFormat="1" ht="12.2" hidden="1" customHeight="1">
      <c r="A12662" s="431"/>
    </row>
    <row r="12663" spans="1:1" s="432" customFormat="1" ht="12.2" hidden="1" customHeight="1">
      <c r="A12663" s="431"/>
    </row>
    <row r="12664" spans="1:1" s="432" customFormat="1" ht="12.2" hidden="1" customHeight="1">
      <c r="A12664" s="431"/>
    </row>
    <row r="12665" spans="1:1" s="432" customFormat="1" ht="12.2" hidden="1" customHeight="1">
      <c r="A12665" s="431"/>
    </row>
    <row r="12666" spans="1:1" s="432" customFormat="1" ht="12.2" hidden="1" customHeight="1">
      <c r="A12666" s="431"/>
    </row>
    <row r="12667" spans="1:1" s="432" customFormat="1" ht="12.2" hidden="1" customHeight="1">
      <c r="A12667" s="431"/>
    </row>
    <row r="12668" spans="1:1" s="432" customFormat="1" ht="12.2" hidden="1" customHeight="1">
      <c r="A12668" s="431"/>
    </row>
    <row r="12669" spans="1:1" s="432" customFormat="1" ht="12.2" hidden="1" customHeight="1">
      <c r="A12669" s="431"/>
    </row>
    <row r="12670" spans="1:1" s="432" customFormat="1" ht="12.2" hidden="1" customHeight="1">
      <c r="A12670" s="431"/>
    </row>
    <row r="12671" spans="1:1" s="432" customFormat="1" ht="12.2" hidden="1" customHeight="1">
      <c r="A12671" s="431"/>
    </row>
    <row r="12672" spans="1:1" s="432" customFormat="1" ht="12.2" hidden="1" customHeight="1">
      <c r="A12672" s="431"/>
    </row>
    <row r="12673" spans="1:1" s="432" customFormat="1" ht="12.2" hidden="1" customHeight="1">
      <c r="A12673" s="431"/>
    </row>
    <row r="12674" spans="1:1" s="432" customFormat="1" ht="12.2" hidden="1" customHeight="1">
      <c r="A12674" s="431"/>
    </row>
    <row r="12675" spans="1:1" s="432" customFormat="1" ht="12.2" hidden="1" customHeight="1">
      <c r="A12675" s="431"/>
    </row>
    <row r="12676" spans="1:1" s="432" customFormat="1" ht="12.2" hidden="1" customHeight="1">
      <c r="A12676" s="431"/>
    </row>
    <row r="12677" spans="1:1" s="432" customFormat="1" ht="12.2" hidden="1" customHeight="1">
      <c r="A12677" s="431"/>
    </row>
    <row r="12678" spans="1:1" s="432" customFormat="1" ht="12.2" hidden="1" customHeight="1">
      <c r="A12678" s="431"/>
    </row>
    <row r="12679" spans="1:1" s="432" customFormat="1" ht="12.2" hidden="1" customHeight="1">
      <c r="A12679" s="431"/>
    </row>
    <row r="12680" spans="1:1" s="432" customFormat="1" ht="12.2" hidden="1" customHeight="1">
      <c r="A12680" s="431"/>
    </row>
    <row r="12681" spans="1:1" s="432" customFormat="1" ht="12.2" hidden="1" customHeight="1">
      <c r="A12681" s="431"/>
    </row>
    <row r="12682" spans="1:1" s="432" customFormat="1" ht="12.2" hidden="1" customHeight="1">
      <c r="A12682" s="431"/>
    </row>
    <row r="12683" spans="1:1" s="432" customFormat="1" ht="12.2" hidden="1" customHeight="1">
      <c r="A12683" s="431"/>
    </row>
    <row r="12684" spans="1:1" s="432" customFormat="1" ht="12.2" hidden="1" customHeight="1">
      <c r="A12684" s="431"/>
    </row>
    <row r="12685" spans="1:1" s="432" customFormat="1" ht="12.2" hidden="1" customHeight="1">
      <c r="A12685" s="431"/>
    </row>
    <row r="12686" spans="1:1" s="432" customFormat="1" ht="12.2" hidden="1" customHeight="1">
      <c r="A12686" s="431"/>
    </row>
    <row r="12687" spans="1:1" s="432" customFormat="1" ht="12.2" hidden="1" customHeight="1">
      <c r="A12687" s="431"/>
    </row>
    <row r="12688" spans="1:1" s="432" customFormat="1" ht="12.2" hidden="1" customHeight="1">
      <c r="A12688" s="431"/>
    </row>
    <row r="12689" spans="1:1" s="432" customFormat="1" ht="12.2" hidden="1" customHeight="1">
      <c r="A12689" s="431"/>
    </row>
    <row r="12690" spans="1:1" s="432" customFormat="1" ht="12.2" hidden="1" customHeight="1">
      <c r="A12690" s="431"/>
    </row>
    <row r="12691" spans="1:1" s="432" customFormat="1" ht="12.2" hidden="1" customHeight="1">
      <c r="A12691" s="431"/>
    </row>
    <row r="12692" spans="1:1" s="432" customFormat="1" ht="12.2" hidden="1" customHeight="1">
      <c r="A12692" s="431"/>
    </row>
    <row r="12693" spans="1:1" s="432" customFormat="1" ht="12.2" hidden="1" customHeight="1">
      <c r="A12693" s="431"/>
    </row>
    <row r="12694" spans="1:1" s="432" customFormat="1" ht="12.2" hidden="1" customHeight="1">
      <c r="A12694" s="431"/>
    </row>
    <row r="12695" spans="1:1" s="432" customFormat="1" ht="12.2" hidden="1" customHeight="1">
      <c r="A12695" s="431"/>
    </row>
    <row r="12696" spans="1:1" s="432" customFormat="1" ht="12.2" hidden="1" customHeight="1">
      <c r="A12696" s="431"/>
    </row>
    <row r="12697" spans="1:1" s="432" customFormat="1" ht="12.2" hidden="1" customHeight="1">
      <c r="A12697" s="431"/>
    </row>
    <row r="12698" spans="1:1" s="432" customFormat="1" ht="12.2" hidden="1" customHeight="1">
      <c r="A12698" s="431"/>
    </row>
    <row r="12699" spans="1:1" s="432" customFormat="1" ht="12.2" hidden="1" customHeight="1">
      <c r="A12699" s="431"/>
    </row>
    <row r="12700" spans="1:1" s="432" customFormat="1" ht="12.2" hidden="1" customHeight="1">
      <c r="A12700" s="431"/>
    </row>
    <row r="12701" spans="1:1" s="432" customFormat="1" ht="12.2" hidden="1" customHeight="1">
      <c r="A12701" s="431"/>
    </row>
    <row r="12702" spans="1:1" s="432" customFormat="1" ht="12.2" hidden="1" customHeight="1">
      <c r="A12702" s="431"/>
    </row>
    <row r="12703" spans="1:1" s="432" customFormat="1" ht="12.2" hidden="1" customHeight="1">
      <c r="A12703" s="431"/>
    </row>
    <row r="12704" spans="1:1" s="432" customFormat="1" ht="12.2" hidden="1" customHeight="1">
      <c r="A12704" s="431"/>
    </row>
    <row r="12705" spans="1:1" s="432" customFormat="1" ht="12.2" hidden="1" customHeight="1">
      <c r="A12705" s="431"/>
    </row>
    <row r="12706" spans="1:1" s="432" customFormat="1" ht="12.2" hidden="1" customHeight="1">
      <c r="A12706" s="431"/>
    </row>
    <row r="12707" spans="1:1" s="432" customFormat="1" ht="12.2" hidden="1" customHeight="1">
      <c r="A12707" s="431"/>
    </row>
    <row r="12708" spans="1:1" s="432" customFormat="1" ht="12.2" hidden="1" customHeight="1">
      <c r="A12708" s="431"/>
    </row>
    <row r="12709" spans="1:1" s="432" customFormat="1" ht="12.2" hidden="1" customHeight="1">
      <c r="A12709" s="431"/>
    </row>
    <row r="12710" spans="1:1" s="432" customFormat="1" ht="12.2" hidden="1" customHeight="1">
      <c r="A12710" s="431"/>
    </row>
    <row r="12711" spans="1:1" s="432" customFormat="1" ht="12.2" hidden="1" customHeight="1">
      <c r="A12711" s="431"/>
    </row>
    <row r="12712" spans="1:1" s="432" customFormat="1" ht="12.2" hidden="1" customHeight="1">
      <c r="A12712" s="431"/>
    </row>
    <row r="12713" spans="1:1" s="432" customFormat="1" ht="12.2" hidden="1" customHeight="1">
      <c r="A12713" s="431"/>
    </row>
    <row r="12714" spans="1:1" s="432" customFormat="1" ht="12.2" hidden="1" customHeight="1">
      <c r="A12714" s="431"/>
    </row>
    <row r="12715" spans="1:1" s="432" customFormat="1" ht="12.2" hidden="1" customHeight="1">
      <c r="A12715" s="431"/>
    </row>
    <row r="12716" spans="1:1" s="432" customFormat="1" ht="12.2" hidden="1" customHeight="1">
      <c r="A12716" s="431"/>
    </row>
    <row r="12717" spans="1:1" s="432" customFormat="1" ht="12.2" hidden="1" customHeight="1">
      <c r="A12717" s="431"/>
    </row>
    <row r="12718" spans="1:1" s="432" customFormat="1" ht="12.2" hidden="1" customHeight="1">
      <c r="A12718" s="431"/>
    </row>
    <row r="12719" spans="1:1" s="432" customFormat="1" ht="12.2" hidden="1" customHeight="1">
      <c r="A12719" s="431"/>
    </row>
    <row r="12720" spans="1:1" s="432" customFormat="1" ht="12.2" hidden="1" customHeight="1">
      <c r="A12720" s="431"/>
    </row>
    <row r="12721" spans="1:1" s="432" customFormat="1" ht="12.2" hidden="1" customHeight="1">
      <c r="A12721" s="431"/>
    </row>
    <row r="12722" spans="1:1" s="432" customFormat="1" ht="12.2" hidden="1" customHeight="1">
      <c r="A12722" s="431"/>
    </row>
    <row r="12723" spans="1:1" s="432" customFormat="1" ht="12.2" hidden="1" customHeight="1">
      <c r="A12723" s="431"/>
    </row>
    <row r="12724" spans="1:1" s="432" customFormat="1" ht="12.2" hidden="1" customHeight="1">
      <c r="A12724" s="431"/>
    </row>
    <row r="12725" spans="1:1" s="432" customFormat="1" ht="12.2" hidden="1" customHeight="1">
      <c r="A12725" s="431"/>
    </row>
    <row r="12726" spans="1:1" s="432" customFormat="1" ht="12.2" hidden="1" customHeight="1">
      <c r="A12726" s="431"/>
    </row>
    <row r="12727" spans="1:1" s="432" customFormat="1" ht="12.2" hidden="1" customHeight="1">
      <c r="A12727" s="431"/>
    </row>
    <row r="12728" spans="1:1" s="432" customFormat="1" ht="12.2" hidden="1" customHeight="1">
      <c r="A12728" s="431"/>
    </row>
    <row r="12729" spans="1:1" s="432" customFormat="1" ht="12.2" hidden="1" customHeight="1">
      <c r="A12729" s="431"/>
    </row>
    <row r="12730" spans="1:1" s="432" customFormat="1" ht="12.2" hidden="1" customHeight="1">
      <c r="A12730" s="431"/>
    </row>
    <row r="12731" spans="1:1" s="432" customFormat="1" ht="12.2" hidden="1" customHeight="1">
      <c r="A12731" s="431"/>
    </row>
    <row r="12732" spans="1:1" s="432" customFormat="1" ht="12.2" hidden="1" customHeight="1">
      <c r="A12732" s="431"/>
    </row>
    <row r="12733" spans="1:1" s="432" customFormat="1" ht="12.2" hidden="1" customHeight="1">
      <c r="A12733" s="431"/>
    </row>
    <row r="12734" spans="1:1" s="432" customFormat="1" ht="12.2" hidden="1" customHeight="1">
      <c r="A12734" s="431"/>
    </row>
    <row r="12735" spans="1:1" s="432" customFormat="1" ht="12.2" hidden="1" customHeight="1">
      <c r="A12735" s="431"/>
    </row>
    <row r="12736" spans="1:1" s="432" customFormat="1" ht="12.2" hidden="1" customHeight="1">
      <c r="A12736" s="431"/>
    </row>
    <row r="12737" spans="1:1" s="432" customFormat="1" ht="12.2" hidden="1" customHeight="1">
      <c r="A12737" s="431"/>
    </row>
    <row r="12738" spans="1:1" s="432" customFormat="1" ht="12.2" hidden="1" customHeight="1">
      <c r="A12738" s="431"/>
    </row>
    <row r="12739" spans="1:1" s="432" customFormat="1" ht="12.2" hidden="1" customHeight="1">
      <c r="A12739" s="431"/>
    </row>
    <row r="12740" spans="1:1" s="432" customFormat="1" ht="12.2" hidden="1" customHeight="1">
      <c r="A12740" s="431"/>
    </row>
    <row r="12741" spans="1:1" s="432" customFormat="1" ht="12.2" hidden="1" customHeight="1">
      <c r="A12741" s="431"/>
    </row>
    <row r="12742" spans="1:1" s="432" customFormat="1" ht="12.2" hidden="1" customHeight="1">
      <c r="A12742" s="431"/>
    </row>
    <row r="12743" spans="1:1" s="432" customFormat="1" ht="12.2" hidden="1" customHeight="1">
      <c r="A12743" s="431"/>
    </row>
    <row r="12744" spans="1:1" s="432" customFormat="1" ht="12.2" hidden="1" customHeight="1">
      <c r="A12744" s="431"/>
    </row>
    <row r="12745" spans="1:1" s="432" customFormat="1" ht="12.2" hidden="1" customHeight="1">
      <c r="A12745" s="431"/>
    </row>
    <row r="12746" spans="1:1" s="432" customFormat="1" ht="12.2" hidden="1" customHeight="1">
      <c r="A12746" s="431"/>
    </row>
    <row r="12747" spans="1:1" s="432" customFormat="1" ht="12.2" hidden="1" customHeight="1">
      <c r="A12747" s="431"/>
    </row>
    <row r="12748" spans="1:1" s="432" customFormat="1" ht="12.2" hidden="1" customHeight="1">
      <c r="A12748" s="431"/>
    </row>
    <row r="12749" spans="1:1" s="432" customFormat="1" ht="12.2" hidden="1" customHeight="1">
      <c r="A12749" s="431"/>
    </row>
    <row r="12750" spans="1:1" s="432" customFormat="1" ht="12.2" hidden="1" customHeight="1">
      <c r="A12750" s="431"/>
    </row>
    <row r="12751" spans="1:1" s="432" customFormat="1" ht="12.2" hidden="1" customHeight="1">
      <c r="A12751" s="431"/>
    </row>
    <row r="12752" spans="1:1" s="432" customFormat="1" ht="12.2" hidden="1" customHeight="1">
      <c r="A12752" s="431"/>
    </row>
    <row r="12753" spans="1:1" s="432" customFormat="1" ht="12.2" hidden="1" customHeight="1">
      <c r="A12753" s="431"/>
    </row>
    <row r="12754" spans="1:1" s="432" customFormat="1" ht="12.2" hidden="1" customHeight="1">
      <c r="A12754" s="431"/>
    </row>
    <row r="12755" spans="1:1" s="432" customFormat="1" ht="12.2" hidden="1" customHeight="1">
      <c r="A12755" s="431"/>
    </row>
    <row r="12756" spans="1:1" s="432" customFormat="1" ht="12.2" hidden="1" customHeight="1">
      <c r="A12756" s="431"/>
    </row>
    <row r="12757" spans="1:1" s="432" customFormat="1" ht="12.2" hidden="1" customHeight="1">
      <c r="A12757" s="431"/>
    </row>
    <row r="12758" spans="1:1" s="432" customFormat="1" ht="12.2" hidden="1" customHeight="1">
      <c r="A12758" s="431"/>
    </row>
    <row r="12759" spans="1:1" s="432" customFormat="1" ht="12.2" hidden="1" customHeight="1">
      <c r="A12759" s="431"/>
    </row>
    <row r="12760" spans="1:1" s="432" customFormat="1" ht="12.2" hidden="1" customHeight="1">
      <c r="A12760" s="431"/>
    </row>
    <row r="12761" spans="1:1" s="432" customFormat="1" ht="12.2" hidden="1" customHeight="1">
      <c r="A12761" s="431"/>
    </row>
    <row r="12762" spans="1:1" s="432" customFormat="1" ht="12.2" hidden="1" customHeight="1">
      <c r="A12762" s="431"/>
    </row>
    <row r="12763" spans="1:1" s="432" customFormat="1" ht="12.2" hidden="1" customHeight="1">
      <c r="A12763" s="431"/>
    </row>
    <row r="12764" spans="1:1" s="432" customFormat="1" ht="12.2" hidden="1" customHeight="1">
      <c r="A12764" s="431"/>
    </row>
    <row r="12765" spans="1:1" s="432" customFormat="1" ht="12.2" hidden="1" customHeight="1">
      <c r="A12765" s="431"/>
    </row>
    <row r="12766" spans="1:1" s="432" customFormat="1" ht="12.2" hidden="1" customHeight="1">
      <c r="A12766" s="431"/>
    </row>
    <row r="12767" spans="1:1" s="432" customFormat="1" ht="12.2" hidden="1" customHeight="1">
      <c r="A12767" s="431"/>
    </row>
    <row r="12768" spans="1:1" s="432" customFormat="1" ht="12.2" hidden="1" customHeight="1">
      <c r="A12768" s="431"/>
    </row>
    <row r="12769" spans="1:1" s="432" customFormat="1" ht="12.2" hidden="1" customHeight="1">
      <c r="A12769" s="431"/>
    </row>
    <row r="12770" spans="1:1" s="432" customFormat="1" ht="12.2" hidden="1" customHeight="1">
      <c r="A12770" s="431"/>
    </row>
    <row r="12771" spans="1:1" s="432" customFormat="1" ht="12.2" hidden="1" customHeight="1">
      <c r="A12771" s="431"/>
    </row>
    <row r="12772" spans="1:1" s="432" customFormat="1" ht="12.2" hidden="1" customHeight="1">
      <c r="A12772" s="431"/>
    </row>
    <row r="12773" spans="1:1" s="432" customFormat="1" ht="12.2" hidden="1" customHeight="1">
      <c r="A12773" s="431"/>
    </row>
    <row r="12774" spans="1:1" s="432" customFormat="1" ht="12.2" hidden="1" customHeight="1">
      <c r="A12774" s="431"/>
    </row>
    <row r="12775" spans="1:1" s="432" customFormat="1" ht="12.2" hidden="1" customHeight="1">
      <c r="A12775" s="431"/>
    </row>
    <row r="12776" spans="1:1" s="432" customFormat="1" ht="12.2" hidden="1" customHeight="1">
      <c r="A12776" s="431"/>
    </row>
    <row r="12777" spans="1:1" s="432" customFormat="1" ht="12.2" hidden="1" customHeight="1">
      <c r="A12777" s="431"/>
    </row>
    <row r="12778" spans="1:1" s="432" customFormat="1" ht="12.2" hidden="1" customHeight="1">
      <c r="A12778" s="431"/>
    </row>
    <row r="12779" spans="1:1" s="432" customFormat="1" ht="12.2" hidden="1" customHeight="1">
      <c r="A12779" s="431"/>
    </row>
    <row r="12780" spans="1:1" s="432" customFormat="1" ht="12.2" hidden="1" customHeight="1">
      <c r="A12780" s="431"/>
    </row>
    <row r="12781" spans="1:1" s="432" customFormat="1" ht="12.2" hidden="1" customHeight="1">
      <c r="A12781" s="431"/>
    </row>
    <row r="12782" spans="1:1" s="432" customFormat="1" ht="12.2" hidden="1" customHeight="1">
      <c r="A12782" s="431"/>
    </row>
    <row r="12783" spans="1:1" s="432" customFormat="1" ht="12.2" hidden="1" customHeight="1">
      <c r="A12783" s="431"/>
    </row>
    <row r="12784" spans="1:1" s="432" customFormat="1" ht="12.2" hidden="1" customHeight="1">
      <c r="A12784" s="431"/>
    </row>
    <row r="12785" spans="1:1" s="432" customFormat="1" ht="12.2" hidden="1" customHeight="1">
      <c r="A12785" s="431"/>
    </row>
    <row r="12786" spans="1:1" s="432" customFormat="1" ht="12.2" hidden="1" customHeight="1">
      <c r="A12786" s="431"/>
    </row>
    <row r="12787" spans="1:1" s="432" customFormat="1" ht="12.2" hidden="1" customHeight="1">
      <c r="A12787" s="431"/>
    </row>
    <row r="12788" spans="1:1" s="432" customFormat="1" ht="12.2" hidden="1" customHeight="1">
      <c r="A12788" s="431"/>
    </row>
    <row r="12789" spans="1:1" s="432" customFormat="1" ht="12.2" hidden="1" customHeight="1">
      <c r="A12789" s="431"/>
    </row>
    <row r="12790" spans="1:1" s="432" customFormat="1" ht="12.2" hidden="1" customHeight="1">
      <c r="A12790" s="431"/>
    </row>
    <row r="12791" spans="1:1" s="432" customFormat="1" ht="12.2" hidden="1" customHeight="1">
      <c r="A12791" s="431"/>
    </row>
    <row r="12792" spans="1:1" s="432" customFormat="1" ht="12.2" hidden="1" customHeight="1">
      <c r="A12792" s="431"/>
    </row>
    <row r="12793" spans="1:1" s="432" customFormat="1" ht="12.2" hidden="1" customHeight="1">
      <c r="A12793" s="431"/>
    </row>
    <row r="12794" spans="1:1" s="432" customFormat="1" ht="12.2" hidden="1" customHeight="1">
      <c r="A12794" s="431"/>
    </row>
    <row r="12795" spans="1:1" s="432" customFormat="1" ht="12.2" hidden="1" customHeight="1">
      <c r="A12795" s="431"/>
    </row>
    <row r="12796" spans="1:1" s="432" customFormat="1" ht="12.2" hidden="1" customHeight="1">
      <c r="A12796" s="431"/>
    </row>
    <row r="12797" spans="1:1" s="432" customFormat="1" ht="12.2" hidden="1" customHeight="1">
      <c r="A12797" s="431"/>
    </row>
    <row r="12798" spans="1:1" s="432" customFormat="1" ht="12.2" hidden="1" customHeight="1">
      <c r="A12798" s="431"/>
    </row>
    <row r="12799" spans="1:1" s="432" customFormat="1" ht="12.2" hidden="1" customHeight="1">
      <c r="A12799" s="431"/>
    </row>
    <row r="12800" spans="1:1" s="432" customFormat="1" ht="12.2" hidden="1" customHeight="1">
      <c r="A12800" s="431"/>
    </row>
    <row r="12801" spans="1:1" s="432" customFormat="1" ht="12.2" hidden="1" customHeight="1">
      <c r="A12801" s="431"/>
    </row>
    <row r="12802" spans="1:1" s="432" customFormat="1" ht="12.2" hidden="1" customHeight="1">
      <c r="A12802" s="431"/>
    </row>
    <row r="12803" spans="1:1" s="432" customFormat="1" ht="12.2" hidden="1" customHeight="1">
      <c r="A12803" s="431"/>
    </row>
    <row r="12804" spans="1:1" s="432" customFormat="1" ht="12.2" hidden="1" customHeight="1">
      <c r="A12804" s="431"/>
    </row>
    <row r="12805" spans="1:1" s="432" customFormat="1" ht="12.2" hidden="1" customHeight="1">
      <c r="A12805" s="431"/>
    </row>
    <row r="12806" spans="1:1" s="432" customFormat="1" ht="12.2" hidden="1" customHeight="1">
      <c r="A12806" s="431"/>
    </row>
    <row r="12807" spans="1:1" s="432" customFormat="1" ht="12.2" hidden="1" customHeight="1">
      <c r="A12807" s="431"/>
    </row>
    <row r="12808" spans="1:1" s="432" customFormat="1" ht="12.2" hidden="1" customHeight="1">
      <c r="A12808" s="431"/>
    </row>
    <row r="12809" spans="1:1" s="432" customFormat="1" ht="12.2" hidden="1" customHeight="1">
      <c r="A12809" s="431"/>
    </row>
    <row r="12810" spans="1:1" s="432" customFormat="1" ht="12.2" hidden="1" customHeight="1">
      <c r="A12810" s="431"/>
    </row>
    <row r="12811" spans="1:1" s="432" customFormat="1" ht="12.2" hidden="1" customHeight="1">
      <c r="A12811" s="431"/>
    </row>
    <row r="12812" spans="1:1" s="432" customFormat="1" ht="12.2" hidden="1" customHeight="1">
      <c r="A12812" s="431"/>
    </row>
    <row r="12813" spans="1:1" s="432" customFormat="1" ht="12.2" hidden="1" customHeight="1">
      <c r="A12813" s="431"/>
    </row>
    <row r="12814" spans="1:1" s="432" customFormat="1" ht="12.2" hidden="1" customHeight="1">
      <c r="A12814" s="431"/>
    </row>
    <row r="12815" spans="1:1" s="432" customFormat="1" ht="12.2" hidden="1" customHeight="1">
      <c r="A12815" s="431"/>
    </row>
    <row r="12816" spans="1:1" s="432" customFormat="1" ht="12.2" hidden="1" customHeight="1">
      <c r="A12816" s="431"/>
    </row>
    <row r="12817" spans="1:1" s="432" customFormat="1" ht="12.2" hidden="1" customHeight="1">
      <c r="A12817" s="431"/>
    </row>
    <row r="12818" spans="1:1" s="432" customFormat="1" ht="12.2" hidden="1" customHeight="1">
      <c r="A12818" s="431"/>
    </row>
    <row r="12819" spans="1:1" s="432" customFormat="1" ht="12.2" hidden="1" customHeight="1">
      <c r="A12819" s="431"/>
    </row>
    <row r="12820" spans="1:1" s="432" customFormat="1" ht="12.2" hidden="1" customHeight="1">
      <c r="A12820" s="431"/>
    </row>
    <row r="12821" spans="1:1" s="432" customFormat="1" ht="12.2" hidden="1" customHeight="1">
      <c r="A12821" s="431"/>
    </row>
    <row r="12822" spans="1:1" s="432" customFormat="1" ht="12.2" hidden="1" customHeight="1">
      <c r="A12822" s="431"/>
    </row>
    <row r="12823" spans="1:1" s="432" customFormat="1" ht="12.2" hidden="1" customHeight="1">
      <c r="A12823" s="431"/>
    </row>
    <row r="12824" spans="1:1" s="432" customFormat="1" ht="12.2" hidden="1" customHeight="1">
      <c r="A12824" s="431"/>
    </row>
    <row r="12825" spans="1:1" s="432" customFormat="1" ht="12.2" hidden="1" customHeight="1">
      <c r="A12825" s="431"/>
    </row>
    <row r="12826" spans="1:1" s="432" customFormat="1" ht="12.2" hidden="1" customHeight="1">
      <c r="A12826" s="431"/>
    </row>
    <row r="12827" spans="1:1" s="432" customFormat="1" ht="12.2" hidden="1" customHeight="1">
      <c r="A12827" s="431"/>
    </row>
    <row r="12828" spans="1:1" s="432" customFormat="1" ht="12.2" hidden="1" customHeight="1">
      <c r="A12828" s="431"/>
    </row>
    <row r="12829" spans="1:1" s="432" customFormat="1" ht="12.2" hidden="1" customHeight="1">
      <c r="A12829" s="431"/>
    </row>
    <row r="12830" spans="1:1" s="432" customFormat="1" ht="12.2" hidden="1" customHeight="1">
      <c r="A12830" s="431"/>
    </row>
    <row r="12831" spans="1:1" s="432" customFormat="1" ht="12.2" hidden="1" customHeight="1">
      <c r="A12831" s="431"/>
    </row>
    <row r="12832" spans="1:1" s="432" customFormat="1" ht="12.2" hidden="1" customHeight="1">
      <c r="A12832" s="431"/>
    </row>
    <row r="12833" spans="1:1" s="432" customFormat="1" ht="12.2" hidden="1" customHeight="1">
      <c r="A12833" s="431"/>
    </row>
    <row r="12834" spans="1:1" s="432" customFormat="1" ht="12.2" hidden="1" customHeight="1">
      <c r="A12834" s="431"/>
    </row>
    <row r="12835" spans="1:1" s="432" customFormat="1" ht="12.2" hidden="1" customHeight="1">
      <c r="A12835" s="431"/>
    </row>
    <row r="12836" spans="1:1" s="432" customFormat="1" ht="12.2" hidden="1" customHeight="1">
      <c r="A12836" s="431"/>
    </row>
    <row r="12837" spans="1:1" s="432" customFormat="1" ht="12.2" hidden="1" customHeight="1">
      <c r="A12837" s="431"/>
    </row>
    <row r="12838" spans="1:1" s="432" customFormat="1" ht="12.2" hidden="1" customHeight="1">
      <c r="A12838" s="431"/>
    </row>
    <row r="12839" spans="1:1" s="432" customFormat="1" ht="12.2" hidden="1" customHeight="1">
      <c r="A12839" s="431"/>
    </row>
    <row r="12840" spans="1:1" s="432" customFormat="1" ht="12.2" hidden="1" customHeight="1">
      <c r="A12840" s="431"/>
    </row>
    <row r="12841" spans="1:1" s="432" customFormat="1" ht="12.2" hidden="1" customHeight="1">
      <c r="A12841" s="431"/>
    </row>
    <row r="12842" spans="1:1" s="432" customFormat="1" ht="12.2" hidden="1" customHeight="1">
      <c r="A12842" s="431"/>
    </row>
    <row r="12843" spans="1:1" s="432" customFormat="1" ht="12.2" hidden="1" customHeight="1">
      <c r="A12843" s="431"/>
    </row>
    <row r="12844" spans="1:1" s="432" customFormat="1" ht="12.2" hidden="1" customHeight="1">
      <c r="A12844" s="431"/>
    </row>
    <row r="12845" spans="1:1" s="432" customFormat="1" ht="12.2" hidden="1" customHeight="1">
      <c r="A12845" s="431"/>
    </row>
    <row r="12846" spans="1:1" s="432" customFormat="1" ht="12.2" hidden="1" customHeight="1">
      <c r="A12846" s="431"/>
    </row>
    <row r="12847" spans="1:1" s="432" customFormat="1" ht="12.2" hidden="1" customHeight="1">
      <c r="A12847" s="431"/>
    </row>
    <row r="12848" spans="1:1" s="432" customFormat="1" ht="12.2" hidden="1" customHeight="1">
      <c r="A12848" s="431"/>
    </row>
    <row r="12849" spans="1:1" s="432" customFormat="1" ht="12.2" hidden="1" customHeight="1">
      <c r="A12849" s="431"/>
    </row>
    <row r="12850" spans="1:1" s="432" customFormat="1" ht="12.2" hidden="1" customHeight="1">
      <c r="A12850" s="431"/>
    </row>
    <row r="12851" spans="1:1" s="432" customFormat="1" ht="12.2" hidden="1" customHeight="1">
      <c r="A12851" s="431"/>
    </row>
    <row r="12852" spans="1:1" s="432" customFormat="1" ht="12.2" hidden="1" customHeight="1">
      <c r="A12852" s="431"/>
    </row>
    <row r="12853" spans="1:1" s="432" customFormat="1" ht="12.2" hidden="1" customHeight="1">
      <c r="A12853" s="431"/>
    </row>
    <row r="12854" spans="1:1" s="432" customFormat="1" ht="12.2" hidden="1" customHeight="1">
      <c r="A12854" s="431"/>
    </row>
    <row r="12855" spans="1:1" s="432" customFormat="1" ht="12.2" hidden="1" customHeight="1">
      <c r="A12855" s="431"/>
    </row>
    <row r="12856" spans="1:1" s="432" customFormat="1" ht="12.2" hidden="1" customHeight="1">
      <c r="A12856" s="431"/>
    </row>
    <row r="12857" spans="1:1" s="432" customFormat="1" ht="12.2" hidden="1" customHeight="1">
      <c r="A12857" s="431"/>
    </row>
    <row r="12858" spans="1:1" s="432" customFormat="1" ht="12.2" hidden="1" customHeight="1">
      <c r="A12858" s="431"/>
    </row>
    <row r="12859" spans="1:1" s="432" customFormat="1" ht="12.2" hidden="1" customHeight="1">
      <c r="A12859" s="431"/>
    </row>
    <row r="12860" spans="1:1" s="432" customFormat="1" ht="12.2" hidden="1" customHeight="1">
      <c r="A12860" s="431"/>
    </row>
    <row r="12861" spans="1:1" s="432" customFormat="1" ht="12.2" hidden="1" customHeight="1">
      <c r="A12861" s="431"/>
    </row>
    <row r="12862" spans="1:1" s="432" customFormat="1" ht="12.2" hidden="1" customHeight="1">
      <c r="A12862" s="431"/>
    </row>
    <row r="12863" spans="1:1" s="432" customFormat="1" ht="12.2" hidden="1" customHeight="1">
      <c r="A12863" s="431"/>
    </row>
    <row r="12864" spans="1:1" s="432" customFormat="1" ht="12.2" hidden="1" customHeight="1">
      <c r="A12864" s="431"/>
    </row>
    <row r="12865" spans="1:1" s="432" customFormat="1" ht="12.2" hidden="1" customHeight="1">
      <c r="A12865" s="431"/>
    </row>
    <row r="12866" spans="1:1" s="432" customFormat="1" ht="12.2" hidden="1" customHeight="1">
      <c r="A12866" s="431"/>
    </row>
    <row r="12867" spans="1:1" s="432" customFormat="1" ht="12.2" hidden="1" customHeight="1">
      <c r="A12867" s="431"/>
    </row>
    <row r="12868" spans="1:1" s="432" customFormat="1" ht="12.2" hidden="1" customHeight="1">
      <c r="A12868" s="431"/>
    </row>
    <row r="12869" spans="1:1" s="432" customFormat="1" ht="12.2" hidden="1" customHeight="1">
      <c r="A12869" s="431"/>
    </row>
    <row r="12870" spans="1:1" s="432" customFormat="1" ht="12.2" hidden="1" customHeight="1">
      <c r="A12870" s="431"/>
    </row>
    <row r="12871" spans="1:1" s="432" customFormat="1" ht="12.2" hidden="1" customHeight="1">
      <c r="A12871" s="431"/>
    </row>
    <row r="12872" spans="1:1" s="432" customFormat="1" ht="12.2" hidden="1" customHeight="1">
      <c r="A12872" s="431"/>
    </row>
    <row r="12873" spans="1:1" s="432" customFormat="1" ht="12.2" hidden="1" customHeight="1">
      <c r="A12873" s="431"/>
    </row>
    <row r="12874" spans="1:1" s="432" customFormat="1" ht="12.2" hidden="1" customHeight="1">
      <c r="A12874" s="431"/>
    </row>
    <row r="12875" spans="1:1" s="432" customFormat="1" ht="12.2" hidden="1" customHeight="1">
      <c r="A12875" s="431"/>
    </row>
    <row r="12876" spans="1:1" s="432" customFormat="1" ht="12.2" hidden="1" customHeight="1">
      <c r="A12876" s="431"/>
    </row>
    <row r="12877" spans="1:1" s="432" customFormat="1" ht="12.2" hidden="1" customHeight="1">
      <c r="A12877" s="431"/>
    </row>
    <row r="12878" spans="1:1" s="432" customFormat="1" ht="12.2" hidden="1" customHeight="1">
      <c r="A12878" s="431"/>
    </row>
    <row r="12879" spans="1:1" s="432" customFormat="1" ht="12.2" hidden="1" customHeight="1">
      <c r="A12879" s="431"/>
    </row>
    <row r="12880" spans="1:1" s="432" customFormat="1" ht="12.2" hidden="1" customHeight="1">
      <c r="A12880" s="431"/>
    </row>
    <row r="12881" spans="1:1" s="432" customFormat="1" ht="12.2" hidden="1" customHeight="1">
      <c r="A12881" s="431"/>
    </row>
    <row r="12882" spans="1:1" s="432" customFormat="1" ht="12.2" hidden="1" customHeight="1">
      <c r="A12882" s="431"/>
    </row>
    <row r="12883" spans="1:1" s="432" customFormat="1" ht="12.2" hidden="1" customHeight="1">
      <c r="A12883" s="431"/>
    </row>
    <row r="12884" spans="1:1" s="432" customFormat="1" ht="12.2" hidden="1" customHeight="1">
      <c r="A12884" s="431"/>
    </row>
    <row r="12885" spans="1:1" s="432" customFormat="1" ht="12.2" hidden="1" customHeight="1">
      <c r="A12885" s="431"/>
    </row>
    <row r="12886" spans="1:1" s="432" customFormat="1" ht="12.2" hidden="1" customHeight="1">
      <c r="A12886" s="431"/>
    </row>
    <row r="12887" spans="1:1" s="432" customFormat="1" ht="12.2" hidden="1" customHeight="1">
      <c r="A12887" s="431"/>
    </row>
    <row r="12888" spans="1:1" s="432" customFormat="1" ht="12.2" hidden="1" customHeight="1">
      <c r="A12888" s="431"/>
    </row>
    <row r="12889" spans="1:1" s="432" customFormat="1" ht="12.2" hidden="1" customHeight="1">
      <c r="A12889" s="431"/>
    </row>
    <row r="12890" spans="1:1" s="432" customFormat="1" ht="12.2" hidden="1" customHeight="1">
      <c r="A12890" s="431"/>
    </row>
    <row r="12891" spans="1:1" s="432" customFormat="1" ht="12.2" hidden="1" customHeight="1">
      <c r="A12891" s="431"/>
    </row>
    <row r="12892" spans="1:1" s="432" customFormat="1" ht="12.2" hidden="1" customHeight="1">
      <c r="A12892" s="431"/>
    </row>
    <row r="12893" spans="1:1" s="432" customFormat="1" ht="12.2" hidden="1" customHeight="1">
      <c r="A12893" s="431"/>
    </row>
    <row r="12894" spans="1:1" s="432" customFormat="1" ht="12.2" hidden="1" customHeight="1">
      <c r="A12894" s="431"/>
    </row>
    <row r="12895" spans="1:1" s="432" customFormat="1" ht="12.2" hidden="1" customHeight="1">
      <c r="A12895" s="431"/>
    </row>
    <row r="12896" spans="1:1" s="432" customFormat="1" ht="12.2" hidden="1" customHeight="1">
      <c r="A12896" s="431"/>
    </row>
    <row r="12897" spans="1:1" s="432" customFormat="1" ht="12.2" hidden="1" customHeight="1">
      <c r="A12897" s="431"/>
    </row>
    <row r="12898" spans="1:1" s="432" customFormat="1" ht="12.2" hidden="1" customHeight="1">
      <c r="A12898" s="431"/>
    </row>
    <row r="12899" spans="1:1" s="432" customFormat="1" ht="12.2" hidden="1" customHeight="1">
      <c r="A12899" s="431"/>
    </row>
    <row r="12900" spans="1:1" s="432" customFormat="1" ht="12.2" hidden="1" customHeight="1">
      <c r="A12900" s="431"/>
    </row>
    <row r="12901" spans="1:1" s="432" customFormat="1" ht="12.2" hidden="1" customHeight="1">
      <c r="A12901" s="431"/>
    </row>
    <row r="12902" spans="1:1" s="432" customFormat="1" ht="12.2" hidden="1" customHeight="1">
      <c r="A12902" s="431"/>
    </row>
    <row r="12903" spans="1:1" s="432" customFormat="1" ht="12.2" hidden="1" customHeight="1">
      <c r="A12903" s="431"/>
    </row>
    <row r="12904" spans="1:1" s="432" customFormat="1" ht="12.2" hidden="1" customHeight="1">
      <c r="A12904" s="431"/>
    </row>
    <row r="12905" spans="1:1" s="432" customFormat="1" ht="12.2" hidden="1" customHeight="1">
      <c r="A12905" s="431"/>
    </row>
    <row r="12906" spans="1:1" s="432" customFormat="1" ht="12.2" hidden="1" customHeight="1">
      <c r="A12906" s="431"/>
    </row>
    <row r="12907" spans="1:1" s="432" customFormat="1" ht="12.2" hidden="1" customHeight="1">
      <c r="A12907" s="431"/>
    </row>
    <row r="12908" spans="1:1" s="432" customFormat="1" ht="12.2" hidden="1" customHeight="1">
      <c r="A12908" s="431"/>
    </row>
    <row r="12909" spans="1:1" s="432" customFormat="1" ht="12.2" hidden="1" customHeight="1">
      <c r="A12909" s="431"/>
    </row>
    <row r="12910" spans="1:1" s="432" customFormat="1" ht="12.2" hidden="1" customHeight="1">
      <c r="A12910" s="431"/>
    </row>
    <row r="12911" spans="1:1" s="432" customFormat="1" ht="12.2" hidden="1" customHeight="1">
      <c r="A12911" s="431"/>
    </row>
    <row r="12912" spans="1:1" s="432" customFormat="1" ht="12.2" hidden="1" customHeight="1">
      <c r="A12912" s="431"/>
    </row>
    <row r="12913" spans="1:1" s="432" customFormat="1" ht="12.2" hidden="1" customHeight="1">
      <c r="A12913" s="431"/>
    </row>
    <row r="12914" spans="1:1" s="432" customFormat="1" ht="12.2" hidden="1" customHeight="1">
      <c r="A12914" s="431"/>
    </row>
    <row r="12915" spans="1:1" s="432" customFormat="1" ht="12.2" hidden="1" customHeight="1">
      <c r="A12915" s="431"/>
    </row>
    <row r="12916" spans="1:1" s="432" customFormat="1" ht="12.2" hidden="1" customHeight="1">
      <c r="A12916" s="431"/>
    </row>
    <row r="12917" spans="1:1" s="432" customFormat="1" ht="12.2" hidden="1" customHeight="1">
      <c r="A12917" s="431"/>
    </row>
    <row r="12918" spans="1:1" s="432" customFormat="1" ht="12.2" hidden="1" customHeight="1">
      <c r="A12918" s="431"/>
    </row>
    <row r="12919" spans="1:1" s="432" customFormat="1" ht="12.2" hidden="1" customHeight="1">
      <c r="A12919" s="431"/>
    </row>
    <row r="12920" spans="1:1" s="432" customFormat="1" ht="12.2" hidden="1" customHeight="1">
      <c r="A12920" s="431"/>
    </row>
    <row r="12921" spans="1:1" s="432" customFormat="1" ht="12.2" hidden="1" customHeight="1">
      <c r="A12921" s="431"/>
    </row>
    <row r="12922" spans="1:1" s="432" customFormat="1" ht="12.2" hidden="1" customHeight="1">
      <c r="A12922" s="431"/>
    </row>
    <row r="12923" spans="1:1" s="432" customFormat="1" ht="12.2" hidden="1" customHeight="1">
      <c r="A12923" s="431"/>
    </row>
    <row r="12924" spans="1:1" s="432" customFormat="1" ht="12.2" hidden="1" customHeight="1">
      <c r="A12924" s="431"/>
    </row>
    <row r="12925" spans="1:1" s="432" customFormat="1" ht="12.2" hidden="1" customHeight="1">
      <c r="A12925" s="431"/>
    </row>
    <row r="12926" spans="1:1" s="432" customFormat="1" ht="12.2" hidden="1" customHeight="1">
      <c r="A12926" s="431"/>
    </row>
    <row r="12927" spans="1:1" s="432" customFormat="1" ht="12.2" hidden="1" customHeight="1">
      <c r="A12927" s="431"/>
    </row>
    <row r="12928" spans="1:1" s="432" customFormat="1" ht="12.2" hidden="1" customHeight="1">
      <c r="A12928" s="431"/>
    </row>
    <row r="12929" spans="1:1" s="432" customFormat="1" ht="12.2" hidden="1" customHeight="1">
      <c r="A12929" s="431"/>
    </row>
    <row r="12930" spans="1:1" s="432" customFormat="1" ht="12.2" hidden="1" customHeight="1">
      <c r="A12930" s="431"/>
    </row>
    <row r="12931" spans="1:1" s="432" customFormat="1" ht="12.2" hidden="1" customHeight="1">
      <c r="A12931" s="431"/>
    </row>
    <row r="12932" spans="1:1" s="432" customFormat="1" ht="12.2" hidden="1" customHeight="1">
      <c r="A12932" s="431"/>
    </row>
    <row r="12933" spans="1:1" s="432" customFormat="1" ht="12.2" hidden="1" customHeight="1">
      <c r="A12933" s="431"/>
    </row>
    <row r="12934" spans="1:1" s="432" customFormat="1" ht="12.2" hidden="1" customHeight="1">
      <c r="A12934" s="431"/>
    </row>
    <row r="12935" spans="1:1" s="432" customFormat="1" ht="12.2" hidden="1" customHeight="1">
      <c r="A12935" s="431"/>
    </row>
    <row r="12936" spans="1:1" s="432" customFormat="1" ht="12.2" hidden="1" customHeight="1">
      <c r="A12936" s="431"/>
    </row>
    <row r="12937" spans="1:1" s="432" customFormat="1" ht="12.2" hidden="1" customHeight="1">
      <c r="A12937" s="431"/>
    </row>
    <row r="12938" spans="1:1" s="432" customFormat="1" ht="12.2" hidden="1" customHeight="1">
      <c r="A12938" s="431"/>
    </row>
    <row r="12939" spans="1:1" s="432" customFormat="1" ht="12.2" hidden="1" customHeight="1">
      <c r="A12939" s="431"/>
    </row>
    <row r="12940" spans="1:1" s="432" customFormat="1" ht="12.2" hidden="1" customHeight="1">
      <c r="A12940" s="431"/>
    </row>
    <row r="12941" spans="1:1" s="432" customFormat="1" ht="12.2" hidden="1" customHeight="1">
      <c r="A12941" s="431"/>
    </row>
    <row r="12942" spans="1:1" s="432" customFormat="1" ht="12.2" hidden="1" customHeight="1">
      <c r="A12942" s="431"/>
    </row>
    <row r="12943" spans="1:1" s="432" customFormat="1" ht="12.2" hidden="1" customHeight="1">
      <c r="A12943" s="431"/>
    </row>
    <row r="12944" spans="1:1" s="432" customFormat="1" ht="12.2" hidden="1" customHeight="1">
      <c r="A12944" s="431"/>
    </row>
    <row r="12945" spans="1:1" s="432" customFormat="1" ht="12.2" hidden="1" customHeight="1">
      <c r="A12945" s="431"/>
    </row>
    <row r="12946" spans="1:1" s="432" customFormat="1" ht="12.2" hidden="1" customHeight="1">
      <c r="A12946" s="431"/>
    </row>
    <row r="12947" spans="1:1" s="432" customFormat="1" ht="12.2" hidden="1" customHeight="1">
      <c r="A12947" s="431"/>
    </row>
    <row r="12948" spans="1:1" s="432" customFormat="1" ht="12.2" hidden="1" customHeight="1">
      <c r="A12948" s="431"/>
    </row>
    <row r="12949" spans="1:1" s="432" customFormat="1" ht="12.2" hidden="1" customHeight="1">
      <c r="A12949" s="431"/>
    </row>
    <row r="12950" spans="1:1" s="432" customFormat="1" ht="12.2" hidden="1" customHeight="1">
      <c r="A12950" s="431"/>
    </row>
    <row r="12951" spans="1:1" s="432" customFormat="1" ht="12.2" hidden="1" customHeight="1">
      <c r="A12951" s="431"/>
    </row>
    <row r="12952" spans="1:1" s="432" customFormat="1" ht="12.2" hidden="1" customHeight="1">
      <c r="A12952" s="431"/>
    </row>
    <row r="12953" spans="1:1" s="432" customFormat="1" ht="12.2" hidden="1" customHeight="1">
      <c r="A12953" s="431"/>
    </row>
    <row r="12954" spans="1:1" s="432" customFormat="1" ht="12.2" hidden="1" customHeight="1">
      <c r="A12954" s="431"/>
    </row>
    <row r="12955" spans="1:1" s="432" customFormat="1" ht="12.2" hidden="1" customHeight="1">
      <c r="A12955" s="431"/>
    </row>
    <row r="12956" spans="1:1" s="432" customFormat="1" ht="12.2" hidden="1" customHeight="1">
      <c r="A12956" s="431"/>
    </row>
    <row r="12957" spans="1:1" s="432" customFormat="1" ht="12.2" hidden="1" customHeight="1">
      <c r="A12957" s="431"/>
    </row>
    <row r="12958" spans="1:1" s="432" customFormat="1" ht="12.2" hidden="1" customHeight="1">
      <c r="A12958" s="431"/>
    </row>
    <row r="12959" spans="1:1" s="432" customFormat="1" ht="12.2" hidden="1" customHeight="1">
      <c r="A12959" s="431"/>
    </row>
    <row r="12960" spans="1:1" s="432" customFormat="1" ht="12.2" hidden="1" customHeight="1">
      <c r="A12960" s="431"/>
    </row>
    <row r="12961" spans="1:1" s="432" customFormat="1" ht="12.2" hidden="1" customHeight="1">
      <c r="A12961" s="431"/>
    </row>
    <row r="12962" spans="1:1" s="432" customFormat="1" ht="12.2" hidden="1" customHeight="1">
      <c r="A12962" s="431"/>
    </row>
    <row r="12963" spans="1:1" s="432" customFormat="1" ht="12.2" hidden="1" customHeight="1">
      <c r="A12963" s="431"/>
    </row>
    <row r="12964" spans="1:1" s="432" customFormat="1" ht="12.2" hidden="1" customHeight="1">
      <c r="A12964" s="431"/>
    </row>
    <row r="12965" spans="1:1" s="432" customFormat="1" ht="12.2" hidden="1" customHeight="1">
      <c r="A12965" s="431"/>
    </row>
    <row r="12966" spans="1:1" s="432" customFormat="1" ht="12.2" hidden="1" customHeight="1">
      <c r="A12966" s="431"/>
    </row>
    <row r="12967" spans="1:1" s="432" customFormat="1" ht="12.2" hidden="1" customHeight="1">
      <c r="A12967" s="431"/>
    </row>
    <row r="12968" spans="1:1" s="432" customFormat="1" ht="12.2" hidden="1" customHeight="1">
      <c r="A12968" s="431"/>
    </row>
    <row r="12969" spans="1:1" s="432" customFormat="1" ht="12.2" hidden="1" customHeight="1">
      <c r="A12969" s="431"/>
    </row>
    <row r="12970" spans="1:1" s="432" customFormat="1" ht="12.2" hidden="1" customHeight="1">
      <c r="A12970" s="431"/>
    </row>
    <row r="12971" spans="1:1" s="432" customFormat="1" ht="12.2" hidden="1" customHeight="1">
      <c r="A12971" s="431"/>
    </row>
    <row r="12972" spans="1:1" s="432" customFormat="1" ht="12.2" hidden="1" customHeight="1">
      <c r="A12972" s="431"/>
    </row>
    <row r="12973" spans="1:1" s="432" customFormat="1" ht="12.2" hidden="1" customHeight="1">
      <c r="A12973" s="431"/>
    </row>
    <row r="12974" spans="1:1" s="432" customFormat="1" ht="12.2" hidden="1" customHeight="1">
      <c r="A12974" s="431"/>
    </row>
    <row r="12975" spans="1:1" s="432" customFormat="1" ht="12.2" hidden="1" customHeight="1">
      <c r="A12975" s="431"/>
    </row>
    <row r="12976" spans="1:1" s="432" customFormat="1" ht="12.2" hidden="1" customHeight="1">
      <c r="A12976" s="431"/>
    </row>
    <row r="12977" spans="1:1" s="432" customFormat="1" ht="12.2" hidden="1" customHeight="1">
      <c r="A12977" s="431"/>
    </row>
    <row r="12978" spans="1:1" s="432" customFormat="1" ht="12.2" hidden="1" customHeight="1">
      <c r="A12978" s="431"/>
    </row>
    <row r="12979" spans="1:1" s="432" customFormat="1" ht="12.2" hidden="1" customHeight="1">
      <c r="A12979" s="431"/>
    </row>
    <row r="12980" spans="1:1" s="432" customFormat="1" ht="12.2" hidden="1" customHeight="1">
      <c r="A12980" s="431"/>
    </row>
    <row r="12981" spans="1:1" s="432" customFormat="1" ht="12.2" hidden="1" customHeight="1">
      <c r="A12981" s="431"/>
    </row>
    <row r="12982" spans="1:1" s="432" customFormat="1" ht="12.2" hidden="1" customHeight="1">
      <c r="A12982" s="431"/>
    </row>
    <row r="12983" spans="1:1" s="432" customFormat="1" ht="12.2" hidden="1" customHeight="1">
      <c r="A12983" s="431"/>
    </row>
    <row r="12984" spans="1:1" s="432" customFormat="1" ht="12.2" hidden="1" customHeight="1">
      <c r="A12984" s="431"/>
    </row>
    <row r="12985" spans="1:1" s="432" customFormat="1" ht="12.2" hidden="1" customHeight="1">
      <c r="A12985" s="431"/>
    </row>
    <row r="12986" spans="1:1" s="432" customFormat="1" ht="12.2" hidden="1" customHeight="1">
      <c r="A12986" s="431"/>
    </row>
    <row r="12987" spans="1:1" s="432" customFormat="1" ht="12.2" hidden="1" customHeight="1">
      <c r="A12987" s="431"/>
    </row>
    <row r="12988" spans="1:1" s="432" customFormat="1" ht="12.2" hidden="1" customHeight="1">
      <c r="A12988" s="431"/>
    </row>
    <row r="12989" spans="1:1" s="432" customFormat="1" ht="12.2" hidden="1" customHeight="1">
      <c r="A12989" s="431"/>
    </row>
    <row r="12990" spans="1:1" s="432" customFormat="1" ht="12.2" hidden="1" customHeight="1">
      <c r="A12990" s="431"/>
    </row>
    <row r="12991" spans="1:1" s="432" customFormat="1" ht="12.2" hidden="1" customHeight="1">
      <c r="A12991" s="431"/>
    </row>
    <row r="12992" spans="1:1" s="432" customFormat="1" ht="12.2" hidden="1" customHeight="1">
      <c r="A12992" s="431"/>
    </row>
    <row r="12993" spans="1:1" s="432" customFormat="1" ht="12.2" hidden="1" customHeight="1">
      <c r="A12993" s="431"/>
    </row>
    <row r="12994" spans="1:1" s="432" customFormat="1" ht="12.2" hidden="1" customHeight="1">
      <c r="A12994" s="431"/>
    </row>
    <row r="12995" spans="1:1" s="432" customFormat="1" ht="12.2" hidden="1" customHeight="1">
      <c r="A12995" s="431"/>
    </row>
    <row r="12996" spans="1:1" s="432" customFormat="1" ht="12.2" hidden="1" customHeight="1">
      <c r="A12996" s="431"/>
    </row>
    <row r="12997" spans="1:1" s="432" customFormat="1" ht="12.2" hidden="1" customHeight="1">
      <c r="A12997" s="431"/>
    </row>
    <row r="12998" spans="1:1" s="432" customFormat="1" ht="12.2" hidden="1" customHeight="1">
      <c r="A12998" s="431"/>
    </row>
    <row r="12999" spans="1:1" s="432" customFormat="1" ht="12.2" hidden="1" customHeight="1">
      <c r="A12999" s="431"/>
    </row>
    <row r="13000" spans="1:1" s="432" customFormat="1" ht="12.2" hidden="1" customHeight="1">
      <c r="A13000" s="431"/>
    </row>
    <row r="13001" spans="1:1" s="432" customFormat="1" ht="12.2" hidden="1" customHeight="1">
      <c r="A13001" s="431"/>
    </row>
    <row r="13002" spans="1:1" s="432" customFormat="1" ht="12.2" hidden="1" customHeight="1">
      <c r="A13002" s="431"/>
    </row>
    <row r="13003" spans="1:1" s="432" customFormat="1" ht="12.2" hidden="1" customHeight="1">
      <c r="A13003" s="431"/>
    </row>
    <row r="13004" spans="1:1" s="432" customFormat="1" ht="12.2" hidden="1" customHeight="1">
      <c r="A13004" s="431"/>
    </row>
    <row r="13005" spans="1:1" s="432" customFormat="1" ht="12.2" hidden="1" customHeight="1">
      <c r="A13005" s="431"/>
    </row>
    <row r="13006" spans="1:1" s="432" customFormat="1" ht="12.2" hidden="1" customHeight="1">
      <c r="A13006" s="431"/>
    </row>
    <row r="13007" spans="1:1" s="432" customFormat="1" ht="12.2" hidden="1" customHeight="1">
      <c r="A13007" s="431"/>
    </row>
    <row r="13008" spans="1:1" s="432" customFormat="1" ht="12.2" hidden="1" customHeight="1">
      <c r="A13008" s="431"/>
    </row>
    <row r="13009" spans="1:1" s="432" customFormat="1" ht="12.2" hidden="1" customHeight="1">
      <c r="A13009" s="431"/>
    </row>
    <row r="13010" spans="1:1" s="432" customFormat="1" ht="12.2" hidden="1" customHeight="1">
      <c r="A13010" s="431"/>
    </row>
    <row r="13011" spans="1:1" s="432" customFormat="1" ht="12.2" hidden="1" customHeight="1">
      <c r="A13011" s="431"/>
    </row>
    <row r="13012" spans="1:1" s="432" customFormat="1" ht="12.2" hidden="1" customHeight="1">
      <c r="A13012" s="431"/>
    </row>
    <row r="13013" spans="1:1" s="432" customFormat="1" ht="12.2" hidden="1" customHeight="1">
      <c r="A13013" s="431"/>
    </row>
    <row r="13014" spans="1:1" s="432" customFormat="1" ht="12.2" hidden="1" customHeight="1">
      <c r="A13014" s="431"/>
    </row>
    <row r="13015" spans="1:1" s="432" customFormat="1" ht="12.2" hidden="1" customHeight="1">
      <c r="A13015" s="431"/>
    </row>
    <row r="13016" spans="1:1" s="432" customFormat="1" ht="12.2" hidden="1" customHeight="1">
      <c r="A13016" s="431"/>
    </row>
    <row r="13017" spans="1:1" s="432" customFormat="1" ht="12.2" hidden="1" customHeight="1">
      <c r="A13017" s="431"/>
    </row>
    <row r="13018" spans="1:1" s="432" customFormat="1" ht="12.2" hidden="1" customHeight="1">
      <c r="A13018" s="431"/>
    </row>
    <row r="13019" spans="1:1" s="432" customFormat="1" ht="12.2" hidden="1" customHeight="1">
      <c r="A13019" s="431"/>
    </row>
    <row r="13020" spans="1:1" s="432" customFormat="1" ht="12.2" hidden="1" customHeight="1">
      <c r="A13020" s="431"/>
    </row>
    <row r="13021" spans="1:1" s="432" customFormat="1" ht="12.2" hidden="1" customHeight="1">
      <c r="A13021" s="431"/>
    </row>
    <row r="13022" spans="1:1" s="432" customFormat="1" ht="12.2" hidden="1" customHeight="1">
      <c r="A13022" s="431"/>
    </row>
    <row r="13023" spans="1:1" s="432" customFormat="1" ht="12.2" hidden="1" customHeight="1">
      <c r="A13023" s="431"/>
    </row>
    <row r="13024" spans="1:1" s="432" customFormat="1" ht="12.2" hidden="1" customHeight="1">
      <c r="A13024" s="431"/>
    </row>
    <row r="13025" spans="1:1" s="432" customFormat="1" ht="12.2" hidden="1" customHeight="1">
      <c r="A13025" s="431"/>
    </row>
    <row r="13026" spans="1:1" s="432" customFormat="1" ht="12.2" hidden="1" customHeight="1">
      <c r="A13026" s="431"/>
    </row>
    <row r="13027" spans="1:1" s="432" customFormat="1" ht="12.2" hidden="1" customHeight="1">
      <c r="A13027" s="431"/>
    </row>
    <row r="13028" spans="1:1" s="432" customFormat="1" ht="12.2" hidden="1" customHeight="1">
      <c r="A13028" s="431"/>
    </row>
    <row r="13029" spans="1:1" s="432" customFormat="1" ht="12.2" hidden="1" customHeight="1">
      <c r="A13029" s="431"/>
    </row>
    <row r="13030" spans="1:1" s="432" customFormat="1" ht="12.2" hidden="1" customHeight="1">
      <c r="A13030" s="431"/>
    </row>
    <row r="13031" spans="1:1" s="432" customFormat="1" ht="12.2" hidden="1" customHeight="1">
      <c r="A13031" s="431"/>
    </row>
    <row r="13032" spans="1:1" s="432" customFormat="1" ht="12.2" hidden="1" customHeight="1">
      <c r="A13032" s="431"/>
    </row>
    <row r="13033" spans="1:1" s="432" customFormat="1" ht="12.2" hidden="1" customHeight="1">
      <c r="A13033" s="431"/>
    </row>
    <row r="13034" spans="1:1" s="432" customFormat="1" ht="12.2" hidden="1" customHeight="1">
      <c r="A13034" s="431"/>
    </row>
    <row r="13035" spans="1:1" s="432" customFormat="1" ht="12.2" hidden="1" customHeight="1">
      <c r="A13035" s="431"/>
    </row>
    <row r="13036" spans="1:1" s="432" customFormat="1" ht="12.2" hidden="1" customHeight="1">
      <c r="A13036" s="431"/>
    </row>
    <row r="13037" spans="1:1" s="432" customFormat="1" ht="12.2" hidden="1" customHeight="1">
      <c r="A13037" s="431"/>
    </row>
    <row r="13038" spans="1:1" s="432" customFormat="1" ht="12.2" hidden="1" customHeight="1">
      <c r="A13038" s="431"/>
    </row>
    <row r="13039" spans="1:1" s="432" customFormat="1" ht="12.2" hidden="1" customHeight="1">
      <c r="A13039" s="431"/>
    </row>
    <row r="13040" spans="1:1" s="432" customFormat="1" ht="12.2" hidden="1" customHeight="1">
      <c r="A13040" s="431"/>
    </row>
    <row r="13041" spans="1:1" s="432" customFormat="1" ht="12.2" hidden="1" customHeight="1">
      <c r="A13041" s="431"/>
    </row>
    <row r="13042" spans="1:1" s="432" customFormat="1" ht="12.2" hidden="1" customHeight="1">
      <c r="A13042" s="431"/>
    </row>
    <row r="13043" spans="1:1" s="432" customFormat="1" ht="12.2" hidden="1" customHeight="1">
      <c r="A13043" s="431"/>
    </row>
    <row r="13044" spans="1:1" s="432" customFormat="1" ht="12.2" hidden="1" customHeight="1">
      <c r="A13044" s="431"/>
    </row>
    <row r="13045" spans="1:1" s="432" customFormat="1" ht="12.2" hidden="1" customHeight="1">
      <c r="A13045" s="431"/>
    </row>
    <row r="13046" spans="1:1" s="432" customFormat="1" ht="12.2" hidden="1" customHeight="1">
      <c r="A13046" s="431"/>
    </row>
    <row r="13047" spans="1:1" s="432" customFormat="1" ht="12.2" hidden="1" customHeight="1">
      <c r="A13047" s="431"/>
    </row>
    <row r="13048" spans="1:1" s="432" customFormat="1" ht="12.2" hidden="1" customHeight="1">
      <c r="A13048" s="431"/>
    </row>
    <row r="13049" spans="1:1" s="432" customFormat="1" ht="12.2" hidden="1" customHeight="1">
      <c r="A13049" s="431"/>
    </row>
    <row r="13050" spans="1:1" s="432" customFormat="1" ht="12.2" hidden="1" customHeight="1">
      <c r="A13050" s="431"/>
    </row>
    <row r="13051" spans="1:1" s="432" customFormat="1" ht="12.2" hidden="1" customHeight="1">
      <c r="A13051" s="431"/>
    </row>
    <row r="13052" spans="1:1" s="432" customFormat="1" ht="12.2" hidden="1" customHeight="1">
      <c r="A13052" s="431"/>
    </row>
    <row r="13053" spans="1:1" s="432" customFormat="1" ht="12.2" hidden="1" customHeight="1">
      <c r="A13053" s="431"/>
    </row>
    <row r="13054" spans="1:1" s="432" customFormat="1" ht="12.2" hidden="1" customHeight="1">
      <c r="A13054" s="431"/>
    </row>
    <row r="13055" spans="1:1" s="432" customFormat="1" ht="12.2" hidden="1" customHeight="1">
      <c r="A13055" s="431"/>
    </row>
    <row r="13056" spans="1:1" s="432" customFormat="1" ht="12.2" hidden="1" customHeight="1">
      <c r="A13056" s="431"/>
    </row>
    <row r="13057" spans="1:1" s="432" customFormat="1" ht="12.2" hidden="1" customHeight="1">
      <c r="A13057" s="431"/>
    </row>
    <row r="13058" spans="1:1" s="432" customFormat="1" ht="12.2" hidden="1" customHeight="1">
      <c r="A13058" s="431"/>
    </row>
    <row r="13059" spans="1:1" s="432" customFormat="1" ht="12.2" hidden="1" customHeight="1">
      <c r="A13059" s="431"/>
    </row>
    <row r="13060" spans="1:1" s="432" customFormat="1" ht="12.2" hidden="1" customHeight="1">
      <c r="A13060" s="431"/>
    </row>
    <row r="13061" spans="1:1" s="432" customFormat="1" ht="12.2" hidden="1" customHeight="1">
      <c r="A13061" s="431"/>
    </row>
    <row r="13062" spans="1:1" s="432" customFormat="1" ht="12.2" hidden="1" customHeight="1">
      <c r="A13062" s="431"/>
    </row>
    <row r="13063" spans="1:1" s="432" customFormat="1" ht="12.2" hidden="1" customHeight="1">
      <c r="A13063" s="431"/>
    </row>
    <row r="13064" spans="1:1" s="432" customFormat="1" ht="12.2" hidden="1" customHeight="1">
      <c r="A13064" s="431"/>
    </row>
    <row r="13065" spans="1:1" s="432" customFormat="1" ht="12.2" hidden="1" customHeight="1">
      <c r="A13065" s="431"/>
    </row>
    <row r="13066" spans="1:1" s="432" customFormat="1" ht="12.2" hidden="1" customHeight="1">
      <c r="A13066" s="431"/>
    </row>
    <row r="13067" spans="1:1" s="432" customFormat="1" ht="12.2" hidden="1" customHeight="1">
      <c r="A13067" s="431"/>
    </row>
    <row r="13068" spans="1:1" s="432" customFormat="1" ht="12.2" hidden="1" customHeight="1">
      <c r="A13068" s="431"/>
    </row>
    <row r="13069" spans="1:1" s="432" customFormat="1" ht="12.2" hidden="1" customHeight="1">
      <c r="A13069" s="431"/>
    </row>
    <row r="13070" spans="1:1" s="432" customFormat="1" ht="12.2" hidden="1" customHeight="1">
      <c r="A13070" s="431"/>
    </row>
    <row r="13071" spans="1:1" s="432" customFormat="1" ht="12.2" hidden="1" customHeight="1">
      <c r="A13071" s="431"/>
    </row>
    <row r="13072" spans="1:1" s="432" customFormat="1" ht="12.2" hidden="1" customHeight="1">
      <c r="A13072" s="431"/>
    </row>
    <row r="13073" spans="1:1" s="432" customFormat="1" ht="12.2" hidden="1" customHeight="1">
      <c r="A13073" s="431"/>
    </row>
    <row r="13074" spans="1:1" s="432" customFormat="1" ht="12.2" hidden="1" customHeight="1">
      <c r="A13074" s="431"/>
    </row>
    <row r="13075" spans="1:1" s="432" customFormat="1" ht="12.2" hidden="1" customHeight="1">
      <c r="A13075" s="431"/>
    </row>
    <row r="13076" spans="1:1" s="432" customFormat="1" ht="12.2" hidden="1" customHeight="1">
      <c r="A13076" s="431"/>
    </row>
    <row r="13077" spans="1:1" s="432" customFormat="1" ht="12.2" hidden="1" customHeight="1">
      <c r="A13077" s="431"/>
    </row>
    <row r="13078" spans="1:1" s="432" customFormat="1" ht="12.2" hidden="1" customHeight="1">
      <c r="A13078" s="431"/>
    </row>
    <row r="13079" spans="1:1" s="432" customFormat="1" ht="12.2" hidden="1" customHeight="1">
      <c r="A13079" s="431"/>
    </row>
    <row r="13080" spans="1:1" s="432" customFormat="1" ht="12.2" hidden="1" customHeight="1">
      <c r="A13080" s="431"/>
    </row>
    <row r="13081" spans="1:1" s="432" customFormat="1" ht="12.2" hidden="1" customHeight="1">
      <c r="A13081" s="431"/>
    </row>
    <row r="13082" spans="1:1" s="432" customFormat="1" ht="12.2" hidden="1" customHeight="1">
      <c r="A13082" s="431"/>
    </row>
    <row r="13083" spans="1:1" s="432" customFormat="1" ht="12.2" hidden="1" customHeight="1">
      <c r="A13083" s="431"/>
    </row>
    <row r="13084" spans="1:1" s="432" customFormat="1" ht="12.2" hidden="1" customHeight="1">
      <c r="A13084" s="431"/>
    </row>
    <row r="13085" spans="1:1" s="432" customFormat="1" ht="12.2" hidden="1" customHeight="1">
      <c r="A13085" s="431"/>
    </row>
    <row r="13086" spans="1:1" s="432" customFormat="1" ht="12.2" hidden="1" customHeight="1">
      <c r="A13086" s="431"/>
    </row>
    <row r="13087" spans="1:1" s="432" customFormat="1" ht="12.2" hidden="1" customHeight="1">
      <c r="A13087" s="431"/>
    </row>
    <row r="13088" spans="1:1" s="432" customFormat="1" ht="12.2" hidden="1" customHeight="1">
      <c r="A13088" s="431"/>
    </row>
    <row r="13089" spans="1:1" s="432" customFormat="1" ht="12.2" hidden="1" customHeight="1">
      <c r="A13089" s="431"/>
    </row>
    <row r="13090" spans="1:1" s="432" customFormat="1" ht="12.2" hidden="1" customHeight="1">
      <c r="A13090" s="431"/>
    </row>
    <row r="13091" spans="1:1" s="432" customFormat="1" ht="12.2" hidden="1" customHeight="1">
      <c r="A13091" s="431"/>
    </row>
    <row r="13092" spans="1:1" s="432" customFormat="1" ht="12.2" hidden="1" customHeight="1">
      <c r="A13092" s="431"/>
    </row>
    <row r="13093" spans="1:1" s="432" customFormat="1" ht="12.2" hidden="1" customHeight="1">
      <c r="A13093" s="431"/>
    </row>
    <row r="13094" spans="1:1" s="432" customFormat="1" ht="12.2" hidden="1" customHeight="1">
      <c r="A13094" s="431"/>
    </row>
    <row r="13095" spans="1:1" s="432" customFormat="1" ht="12.2" hidden="1" customHeight="1">
      <c r="A13095" s="431"/>
    </row>
    <row r="13096" spans="1:1" s="432" customFormat="1" ht="12.2" hidden="1" customHeight="1">
      <c r="A13096" s="431"/>
    </row>
    <row r="13097" spans="1:1" s="432" customFormat="1" ht="12.2" hidden="1" customHeight="1">
      <c r="A13097" s="431"/>
    </row>
    <row r="13098" spans="1:1" s="432" customFormat="1" ht="12.2" hidden="1" customHeight="1">
      <c r="A13098" s="431"/>
    </row>
    <row r="13099" spans="1:1" s="432" customFormat="1" ht="12.2" hidden="1" customHeight="1">
      <c r="A13099" s="431"/>
    </row>
    <row r="13100" spans="1:1" s="432" customFormat="1" ht="12.2" hidden="1" customHeight="1">
      <c r="A13100" s="431"/>
    </row>
    <row r="13101" spans="1:1" s="432" customFormat="1" ht="12.2" hidden="1" customHeight="1">
      <c r="A13101" s="431"/>
    </row>
    <row r="13102" spans="1:1" s="432" customFormat="1" ht="12.2" hidden="1" customHeight="1">
      <c r="A13102" s="431"/>
    </row>
    <row r="13103" spans="1:1" s="432" customFormat="1" ht="12.2" hidden="1" customHeight="1">
      <c r="A13103" s="431"/>
    </row>
    <row r="13104" spans="1:1" s="432" customFormat="1" ht="12.2" hidden="1" customHeight="1">
      <c r="A13104" s="431"/>
    </row>
    <row r="13105" spans="1:1" s="432" customFormat="1" ht="12.2" hidden="1" customHeight="1">
      <c r="A13105" s="431"/>
    </row>
    <row r="13106" spans="1:1" s="432" customFormat="1" ht="12.2" hidden="1" customHeight="1">
      <c r="A13106" s="431"/>
    </row>
    <row r="13107" spans="1:1" s="432" customFormat="1" ht="12.2" hidden="1" customHeight="1">
      <c r="A13107" s="431"/>
    </row>
    <row r="13108" spans="1:1" s="432" customFormat="1" ht="12.2" hidden="1" customHeight="1">
      <c r="A13108" s="431"/>
    </row>
    <row r="13109" spans="1:1" s="432" customFormat="1" ht="12.2" hidden="1" customHeight="1">
      <c r="A13109" s="431"/>
    </row>
    <row r="13110" spans="1:1" s="432" customFormat="1" ht="12.2" hidden="1" customHeight="1">
      <c r="A13110" s="431"/>
    </row>
    <row r="13111" spans="1:1" s="432" customFormat="1" ht="12.2" hidden="1" customHeight="1">
      <c r="A13111" s="431"/>
    </row>
    <row r="13112" spans="1:1" s="432" customFormat="1" ht="12.2" hidden="1" customHeight="1">
      <c r="A13112" s="431"/>
    </row>
    <row r="13113" spans="1:1" s="432" customFormat="1" ht="12.2" hidden="1" customHeight="1">
      <c r="A13113" s="431"/>
    </row>
    <row r="13114" spans="1:1" s="432" customFormat="1" ht="12.2" hidden="1" customHeight="1">
      <c r="A13114" s="431"/>
    </row>
    <row r="13115" spans="1:1" s="432" customFormat="1" ht="12.2" hidden="1" customHeight="1">
      <c r="A13115" s="431"/>
    </row>
    <row r="13116" spans="1:1" s="432" customFormat="1" ht="12.2" hidden="1" customHeight="1">
      <c r="A13116" s="431"/>
    </row>
    <row r="13117" spans="1:1" s="432" customFormat="1" ht="12.2" hidden="1" customHeight="1">
      <c r="A13117" s="431"/>
    </row>
    <row r="13118" spans="1:1" s="432" customFormat="1" ht="12.2" hidden="1" customHeight="1">
      <c r="A13118" s="431"/>
    </row>
    <row r="13119" spans="1:1" s="432" customFormat="1" ht="12.2" hidden="1" customHeight="1">
      <c r="A13119" s="431"/>
    </row>
    <row r="13120" spans="1:1" s="432" customFormat="1" ht="12.2" hidden="1" customHeight="1">
      <c r="A13120" s="431"/>
    </row>
    <row r="13121" spans="1:1" s="432" customFormat="1" ht="12.2" hidden="1" customHeight="1">
      <c r="A13121" s="431"/>
    </row>
    <row r="13122" spans="1:1" s="432" customFormat="1" ht="12.2" hidden="1" customHeight="1">
      <c r="A13122" s="431"/>
    </row>
    <row r="13123" spans="1:1" s="432" customFormat="1" ht="12.2" hidden="1" customHeight="1">
      <c r="A13123" s="431"/>
    </row>
    <row r="13124" spans="1:1" s="432" customFormat="1" ht="12.2" hidden="1" customHeight="1">
      <c r="A13124" s="431"/>
    </row>
    <row r="13125" spans="1:1" s="432" customFormat="1" ht="12.2" hidden="1" customHeight="1">
      <c r="A13125" s="431"/>
    </row>
    <row r="13126" spans="1:1" s="432" customFormat="1" ht="12.2" hidden="1" customHeight="1">
      <c r="A13126" s="431"/>
    </row>
    <row r="13127" spans="1:1" s="432" customFormat="1" ht="12.2" hidden="1" customHeight="1">
      <c r="A13127" s="431"/>
    </row>
    <row r="13128" spans="1:1" s="432" customFormat="1" ht="12.2" hidden="1" customHeight="1">
      <c r="A13128" s="431"/>
    </row>
    <row r="13129" spans="1:1" s="432" customFormat="1" ht="12.2" hidden="1" customHeight="1">
      <c r="A13129" s="431"/>
    </row>
    <row r="13130" spans="1:1" s="432" customFormat="1" ht="12.2" hidden="1" customHeight="1">
      <c r="A13130" s="431"/>
    </row>
    <row r="13131" spans="1:1" s="432" customFormat="1" ht="12.2" hidden="1" customHeight="1">
      <c r="A13131" s="431"/>
    </row>
    <row r="13132" spans="1:1" s="432" customFormat="1" ht="12.2" hidden="1" customHeight="1">
      <c r="A13132" s="431"/>
    </row>
    <row r="13133" spans="1:1" s="432" customFormat="1" ht="12.2" hidden="1" customHeight="1">
      <c r="A13133" s="431"/>
    </row>
    <row r="13134" spans="1:1" s="432" customFormat="1" ht="12.2" hidden="1" customHeight="1">
      <c r="A13134" s="431"/>
    </row>
    <row r="13135" spans="1:1" s="432" customFormat="1" ht="12.2" hidden="1" customHeight="1">
      <c r="A13135" s="431"/>
    </row>
    <row r="13136" spans="1:1" s="432" customFormat="1" ht="12.2" hidden="1" customHeight="1">
      <c r="A13136" s="431"/>
    </row>
    <row r="13137" spans="1:1" s="432" customFormat="1" ht="12.2" hidden="1" customHeight="1">
      <c r="A13137" s="431"/>
    </row>
    <row r="13138" spans="1:1" s="432" customFormat="1" ht="12.2" hidden="1" customHeight="1">
      <c r="A13138" s="431"/>
    </row>
    <row r="13139" spans="1:1" s="432" customFormat="1" ht="12.2" hidden="1" customHeight="1">
      <c r="A13139" s="431"/>
    </row>
    <row r="13140" spans="1:1" s="432" customFormat="1" ht="12.2" hidden="1" customHeight="1">
      <c r="A13140" s="431"/>
    </row>
    <row r="13141" spans="1:1" s="432" customFormat="1" ht="12.2" hidden="1" customHeight="1">
      <c r="A13141" s="431"/>
    </row>
    <row r="13142" spans="1:1" s="432" customFormat="1" ht="12.2" hidden="1" customHeight="1">
      <c r="A13142" s="431"/>
    </row>
    <row r="13143" spans="1:1" s="432" customFormat="1" ht="12.2" hidden="1" customHeight="1">
      <c r="A13143" s="431"/>
    </row>
    <row r="13144" spans="1:1" s="432" customFormat="1" ht="12.2" hidden="1" customHeight="1">
      <c r="A13144" s="431"/>
    </row>
    <row r="13145" spans="1:1" s="432" customFormat="1" ht="12.2" hidden="1" customHeight="1">
      <c r="A13145" s="431"/>
    </row>
    <row r="13146" spans="1:1" s="432" customFormat="1" ht="12.2" hidden="1" customHeight="1">
      <c r="A13146" s="431"/>
    </row>
    <row r="13147" spans="1:1" s="432" customFormat="1" ht="12.2" hidden="1" customHeight="1">
      <c r="A13147" s="431"/>
    </row>
    <row r="13148" spans="1:1" s="432" customFormat="1" ht="12.2" hidden="1" customHeight="1">
      <c r="A13148" s="431"/>
    </row>
    <row r="13149" spans="1:1" s="432" customFormat="1" ht="12.2" hidden="1" customHeight="1">
      <c r="A13149" s="431"/>
    </row>
    <row r="13150" spans="1:1" s="432" customFormat="1" ht="12.2" hidden="1" customHeight="1">
      <c r="A13150" s="431"/>
    </row>
    <row r="13151" spans="1:1" s="432" customFormat="1" ht="12.2" hidden="1" customHeight="1">
      <c r="A13151" s="431"/>
    </row>
    <row r="13152" spans="1:1" s="432" customFormat="1" ht="12.2" hidden="1" customHeight="1">
      <c r="A13152" s="431"/>
    </row>
    <row r="13153" spans="1:1" s="432" customFormat="1" ht="12.2" hidden="1" customHeight="1">
      <c r="A13153" s="431"/>
    </row>
    <row r="13154" spans="1:1" s="432" customFormat="1" ht="12.2" hidden="1" customHeight="1">
      <c r="A13154" s="431"/>
    </row>
    <row r="13155" spans="1:1" s="432" customFormat="1" ht="12.2" hidden="1" customHeight="1">
      <c r="A13155" s="431"/>
    </row>
    <row r="13156" spans="1:1" s="432" customFormat="1" ht="12.2" hidden="1" customHeight="1">
      <c r="A13156" s="431"/>
    </row>
    <row r="13157" spans="1:1" s="432" customFormat="1" ht="12.2" hidden="1" customHeight="1">
      <c r="A13157" s="431"/>
    </row>
    <row r="13158" spans="1:1" s="432" customFormat="1" ht="12.2" hidden="1" customHeight="1">
      <c r="A13158" s="431"/>
    </row>
    <row r="13159" spans="1:1" s="432" customFormat="1" ht="12.2" hidden="1" customHeight="1">
      <c r="A13159" s="431"/>
    </row>
    <row r="13160" spans="1:1" s="432" customFormat="1" ht="12.2" hidden="1" customHeight="1">
      <c r="A13160" s="431"/>
    </row>
    <row r="13161" spans="1:1" s="432" customFormat="1" ht="12.2" hidden="1" customHeight="1">
      <c r="A13161" s="431"/>
    </row>
    <row r="13162" spans="1:1" s="432" customFormat="1" ht="12.2" hidden="1" customHeight="1">
      <c r="A13162" s="431"/>
    </row>
    <row r="13163" spans="1:1" s="432" customFormat="1" ht="12.2" hidden="1" customHeight="1">
      <c r="A13163" s="431"/>
    </row>
    <row r="13164" spans="1:1" s="432" customFormat="1" ht="12.2" hidden="1" customHeight="1">
      <c r="A13164" s="431"/>
    </row>
    <row r="13165" spans="1:1" s="432" customFormat="1" ht="12.2" hidden="1" customHeight="1">
      <c r="A13165" s="431"/>
    </row>
    <row r="13166" spans="1:1" s="432" customFormat="1" ht="12.2" hidden="1" customHeight="1">
      <c r="A13166" s="431"/>
    </row>
    <row r="13167" spans="1:1" s="432" customFormat="1" ht="12.2" hidden="1" customHeight="1">
      <c r="A13167" s="431"/>
    </row>
    <row r="13168" spans="1:1" s="432" customFormat="1" ht="12.2" hidden="1" customHeight="1">
      <c r="A13168" s="431"/>
    </row>
    <row r="13169" spans="1:1" s="432" customFormat="1" ht="12.2" hidden="1" customHeight="1">
      <c r="A13169" s="431"/>
    </row>
    <row r="13170" spans="1:1" s="432" customFormat="1" ht="12.2" hidden="1" customHeight="1">
      <c r="A13170" s="431"/>
    </row>
    <row r="13171" spans="1:1" s="432" customFormat="1" ht="12.2" hidden="1" customHeight="1">
      <c r="A13171" s="431"/>
    </row>
    <row r="13172" spans="1:1" s="432" customFormat="1" ht="12.2" hidden="1" customHeight="1">
      <c r="A13172" s="431"/>
    </row>
    <row r="13173" spans="1:1" s="432" customFormat="1" ht="12.2" hidden="1" customHeight="1">
      <c r="A13173" s="431"/>
    </row>
    <row r="13174" spans="1:1" s="432" customFormat="1" ht="12.2" hidden="1" customHeight="1">
      <c r="A13174" s="431"/>
    </row>
    <row r="13175" spans="1:1" s="432" customFormat="1" ht="12.2" hidden="1" customHeight="1">
      <c r="A13175" s="431"/>
    </row>
    <row r="13176" spans="1:1" s="432" customFormat="1" ht="12.2" hidden="1" customHeight="1">
      <c r="A13176" s="431"/>
    </row>
    <row r="13177" spans="1:1" s="432" customFormat="1" ht="12.2" hidden="1" customHeight="1">
      <c r="A13177" s="431"/>
    </row>
    <row r="13178" spans="1:1" s="432" customFormat="1" ht="12.2" hidden="1" customHeight="1">
      <c r="A13178" s="431"/>
    </row>
    <row r="13179" spans="1:1" s="432" customFormat="1" ht="12.2" hidden="1" customHeight="1">
      <c r="A13179" s="431"/>
    </row>
    <row r="13180" spans="1:1" s="432" customFormat="1" ht="12.2" hidden="1" customHeight="1">
      <c r="A13180" s="431"/>
    </row>
    <row r="13181" spans="1:1" s="432" customFormat="1" ht="12.2" hidden="1" customHeight="1">
      <c r="A13181" s="431"/>
    </row>
    <row r="13182" spans="1:1" s="432" customFormat="1" ht="12.2" hidden="1" customHeight="1">
      <c r="A13182" s="431"/>
    </row>
    <row r="13183" spans="1:1" s="432" customFormat="1" ht="12.2" hidden="1" customHeight="1">
      <c r="A13183" s="431"/>
    </row>
    <row r="13184" spans="1:1" s="432" customFormat="1" ht="12.2" hidden="1" customHeight="1">
      <c r="A13184" s="431"/>
    </row>
    <row r="13185" spans="1:1" s="432" customFormat="1" ht="12.2" hidden="1" customHeight="1">
      <c r="A13185" s="431"/>
    </row>
    <row r="13186" spans="1:1" s="432" customFormat="1" ht="12.2" hidden="1" customHeight="1">
      <c r="A13186" s="431"/>
    </row>
    <row r="13187" spans="1:1" s="432" customFormat="1" ht="12.2" hidden="1" customHeight="1">
      <c r="A13187" s="431"/>
    </row>
    <row r="13188" spans="1:1" s="432" customFormat="1" ht="12.2" hidden="1" customHeight="1">
      <c r="A13188" s="431"/>
    </row>
    <row r="13189" spans="1:1" s="432" customFormat="1" ht="12.2" hidden="1" customHeight="1">
      <c r="A13189" s="431"/>
    </row>
    <row r="13190" spans="1:1" s="432" customFormat="1" ht="12.2" hidden="1" customHeight="1">
      <c r="A13190" s="431"/>
    </row>
    <row r="13191" spans="1:1" s="432" customFormat="1" ht="12.2" hidden="1" customHeight="1">
      <c r="A13191" s="431"/>
    </row>
    <row r="13192" spans="1:1" s="432" customFormat="1" ht="12.2" hidden="1" customHeight="1">
      <c r="A13192" s="431"/>
    </row>
    <row r="13193" spans="1:1" s="432" customFormat="1" ht="12.2" hidden="1" customHeight="1">
      <c r="A13193" s="431"/>
    </row>
    <row r="13194" spans="1:1" s="432" customFormat="1" ht="12.2" hidden="1" customHeight="1">
      <c r="A13194" s="431"/>
    </row>
    <row r="13195" spans="1:1" s="432" customFormat="1" ht="12.2" hidden="1" customHeight="1">
      <c r="A13195" s="431"/>
    </row>
    <row r="13196" spans="1:1" s="432" customFormat="1" ht="12.2" hidden="1" customHeight="1">
      <c r="A13196" s="431"/>
    </row>
    <row r="13197" spans="1:1" s="432" customFormat="1" ht="12.2" hidden="1" customHeight="1">
      <c r="A13197" s="431"/>
    </row>
    <row r="13198" spans="1:1" s="432" customFormat="1" ht="12.2" hidden="1" customHeight="1">
      <c r="A13198" s="431"/>
    </row>
    <row r="13199" spans="1:1" s="432" customFormat="1" ht="12.2" hidden="1" customHeight="1">
      <c r="A13199" s="431"/>
    </row>
    <row r="13200" spans="1:1" s="432" customFormat="1" ht="12.2" hidden="1" customHeight="1">
      <c r="A13200" s="431"/>
    </row>
    <row r="13201" spans="1:1" s="432" customFormat="1" ht="12.2" hidden="1" customHeight="1">
      <c r="A13201" s="431"/>
    </row>
    <row r="13202" spans="1:1" s="432" customFormat="1" ht="12.2" hidden="1" customHeight="1">
      <c r="A13202" s="431"/>
    </row>
    <row r="13203" spans="1:1" s="432" customFormat="1" ht="12.2" hidden="1" customHeight="1">
      <c r="A13203" s="431"/>
    </row>
    <row r="13204" spans="1:1" s="432" customFormat="1" ht="12.2" hidden="1" customHeight="1">
      <c r="A13204" s="431"/>
    </row>
    <row r="13205" spans="1:1" s="432" customFormat="1" ht="12.2" hidden="1" customHeight="1">
      <c r="A13205" s="431"/>
    </row>
    <row r="13206" spans="1:1" s="432" customFormat="1" ht="12.2" hidden="1" customHeight="1">
      <c r="A13206" s="431"/>
    </row>
    <row r="13207" spans="1:1" s="432" customFormat="1" ht="12.2" hidden="1" customHeight="1">
      <c r="A13207" s="431"/>
    </row>
    <row r="13208" spans="1:1" s="432" customFormat="1" ht="12.2" hidden="1" customHeight="1">
      <c r="A13208" s="431"/>
    </row>
    <row r="13209" spans="1:1" s="432" customFormat="1" ht="12.2" hidden="1" customHeight="1">
      <c r="A13209" s="431"/>
    </row>
    <row r="13210" spans="1:1" s="432" customFormat="1" ht="12.2" hidden="1" customHeight="1">
      <c r="A13210" s="431"/>
    </row>
    <row r="13211" spans="1:1" s="432" customFormat="1" ht="12.2" hidden="1" customHeight="1">
      <c r="A13211" s="431"/>
    </row>
    <row r="13212" spans="1:1" s="432" customFormat="1" ht="12.2" hidden="1" customHeight="1">
      <c r="A13212" s="431"/>
    </row>
    <row r="13213" spans="1:1" s="432" customFormat="1" ht="12.2" hidden="1" customHeight="1">
      <c r="A13213" s="431"/>
    </row>
    <row r="13214" spans="1:1" s="432" customFormat="1" ht="12.2" hidden="1" customHeight="1">
      <c r="A13214" s="431"/>
    </row>
    <row r="13215" spans="1:1" s="432" customFormat="1" ht="12.2" hidden="1" customHeight="1">
      <c r="A13215" s="431"/>
    </row>
    <row r="13216" spans="1:1" s="432" customFormat="1" ht="12.2" hidden="1" customHeight="1">
      <c r="A13216" s="431"/>
    </row>
    <row r="13217" spans="1:1" s="432" customFormat="1" ht="12.2" hidden="1" customHeight="1">
      <c r="A13217" s="431"/>
    </row>
    <row r="13218" spans="1:1" s="432" customFormat="1" ht="12.2" hidden="1" customHeight="1">
      <c r="A13218" s="431"/>
    </row>
    <row r="13219" spans="1:1" s="432" customFormat="1" ht="12.2" hidden="1" customHeight="1">
      <c r="A13219" s="431"/>
    </row>
    <row r="13220" spans="1:1" s="432" customFormat="1" ht="12.2" hidden="1" customHeight="1">
      <c r="A13220" s="431"/>
    </row>
    <row r="13221" spans="1:1" s="432" customFormat="1" ht="12.2" hidden="1" customHeight="1">
      <c r="A13221" s="431"/>
    </row>
    <row r="13222" spans="1:1" s="432" customFormat="1" ht="12.2" hidden="1" customHeight="1">
      <c r="A13222" s="431"/>
    </row>
    <row r="13223" spans="1:1" s="432" customFormat="1" ht="12.2" hidden="1" customHeight="1">
      <c r="A13223" s="431"/>
    </row>
    <row r="13224" spans="1:1" s="432" customFormat="1" ht="12.2" hidden="1" customHeight="1">
      <c r="A13224" s="431"/>
    </row>
    <row r="13225" spans="1:1" s="432" customFormat="1" ht="12.2" hidden="1" customHeight="1">
      <c r="A13225" s="431"/>
    </row>
    <row r="13226" spans="1:1" s="432" customFormat="1" ht="12.2" hidden="1" customHeight="1">
      <c r="A13226" s="431"/>
    </row>
    <row r="13227" spans="1:1" s="432" customFormat="1" ht="12.2" hidden="1" customHeight="1">
      <c r="A13227" s="431"/>
    </row>
    <row r="13228" spans="1:1" s="432" customFormat="1" ht="12.2" hidden="1" customHeight="1">
      <c r="A13228" s="431"/>
    </row>
    <row r="13229" spans="1:1" s="432" customFormat="1" ht="12.2" hidden="1" customHeight="1">
      <c r="A13229" s="431"/>
    </row>
    <row r="13230" spans="1:1" s="432" customFormat="1" ht="12.2" hidden="1" customHeight="1">
      <c r="A13230" s="431"/>
    </row>
    <row r="13231" spans="1:1" s="432" customFormat="1" ht="12.2" hidden="1" customHeight="1">
      <c r="A13231" s="431"/>
    </row>
    <row r="13232" spans="1:1" s="432" customFormat="1" ht="12.2" hidden="1" customHeight="1">
      <c r="A13232" s="431"/>
    </row>
    <row r="13233" spans="1:1" s="432" customFormat="1" ht="12.2" hidden="1" customHeight="1">
      <c r="A13233" s="431"/>
    </row>
    <row r="13234" spans="1:1" s="432" customFormat="1" ht="12.2" hidden="1" customHeight="1">
      <c r="A13234" s="431"/>
    </row>
    <row r="13235" spans="1:1" s="432" customFormat="1" ht="12.2" hidden="1" customHeight="1">
      <c r="A13235" s="431"/>
    </row>
    <row r="13236" spans="1:1" s="432" customFormat="1" ht="12.2" hidden="1" customHeight="1">
      <c r="A13236" s="431"/>
    </row>
    <row r="13237" spans="1:1" s="432" customFormat="1" ht="12.2" hidden="1" customHeight="1">
      <c r="A13237" s="431"/>
    </row>
    <row r="13238" spans="1:1" s="432" customFormat="1" ht="12.2" hidden="1" customHeight="1">
      <c r="A13238" s="431"/>
    </row>
    <row r="13239" spans="1:1" s="432" customFormat="1" ht="12.2" hidden="1" customHeight="1">
      <c r="A13239" s="431"/>
    </row>
    <row r="13240" spans="1:1" s="432" customFormat="1" ht="12.2" hidden="1" customHeight="1">
      <c r="A13240" s="431"/>
    </row>
    <row r="13241" spans="1:1" s="432" customFormat="1" ht="12.2" hidden="1" customHeight="1">
      <c r="A13241" s="431"/>
    </row>
    <row r="13242" spans="1:1" s="432" customFormat="1" ht="12.2" hidden="1" customHeight="1">
      <c r="A13242" s="431"/>
    </row>
    <row r="13243" spans="1:1" s="432" customFormat="1" ht="12.2" hidden="1" customHeight="1">
      <c r="A13243" s="431"/>
    </row>
    <row r="13244" spans="1:1" s="432" customFormat="1" ht="12.2" hidden="1" customHeight="1">
      <c r="A13244" s="431"/>
    </row>
    <row r="13245" spans="1:1" s="432" customFormat="1" ht="12.2" hidden="1" customHeight="1">
      <c r="A13245" s="431"/>
    </row>
    <row r="13246" spans="1:1" s="432" customFormat="1" ht="12.2" hidden="1" customHeight="1">
      <c r="A13246" s="431"/>
    </row>
    <row r="13247" spans="1:1" s="432" customFormat="1" ht="12.2" hidden="1" customHeight="1">
      <c r="A13247" s="431"/>
    </row>
    <row r="13248" spans="1:1" s="432" customFormat="1" ht="12.2" hidden="1" customHeight="1">
      <c r="A13248" s="431"/>
    </row>
    <row r="13249" spans="1:1" s="432" customFormat="1" ht="12.2" hidden="1" customHeight="1">
      <c r="A13249" s="431"/>
    </row>
    <row r="13250" spans="1:1" s="432" customFormat="1" ht="12.2" hidden="1" customHeight="1">
      <c r="A13250" s="431"/>
    </row>
    <row r="13251" spans="1:1" s="432" customFormat="1" ht="12.2" hidden="1" customHeight="1">
      <c r="A13251" s="431"/>
    </row>
    <row r="13252" spans="1:1" s="432" customFormat="1" ht="12.2" hidden="1" customHeight="1">
      <c r="A13252" s="431"/>
    </row>
    <row r="13253" spans="1:1" s="432" customFormat="1" ht="12.2" hidden="1" customHeight="1">
      <c r="A13253" s="431"/>
    </row>
    <row r="13254" spans="1:1" s="432" customFormat="1" ht="12.2" hidden="1" customHeight="1">
      <c r="A13254" s="431"/>
    </row>
    <row r="13255" spans="1:1" s="432" customFormat="1" ht="12.2" hidden="1" customHeight="1">
      <c r="A13255" s="431"/>
    </row>
    <row r="13256" spans="1:1" s="432" customFormat="1" ht="12.2" hidden="1" customHeight="1">
      <c r="A13256" s="431"/>
    </row>
    <row r="13257" spans="1:1" s="432" customFormat="1" ht="12.2" hidden="1" customHeight="1">
      <c r="A13257" s="431"/>
    </row>
    <row r="13258" spans="1:1" s="432" customFormat="1" ht="12.2" hidden="1" customHeight="1">
      <c r="A13258" s="431"/>
    </row>
    <row r="13259" spans="1:1" s="432" customFormat="1" ht="12.2" hidden="1" customHeight="1">
      <c r="A13259" s="431"/>
    </row>
    <row r="13260" spans="1:1" s="432" customFormat="1" ht="12.2" hidden="1" customHeight="1">
      <c r="A13260" s="431"/>
    </row>
    <row r="13261" spans="1:1" s="432" customFormat="1" ht="12.2" hidden="1" customHeight="1">
      <c r="A13261" s="431"/>
    </row>
    <row r="13262" spans="1:1" s="432" customFormat="1" ht="12.2" hidden="1" customHeight="1">
      <c r="A13262" s="431"/>
    </row>
    <row r="13263" spans="1:1" s="432" customFormat="1" ht="12.2" hidden="1" customHeight="1">
      <c r="A13263" s="431"/>
    </row>
    <row r="13264" spans="1:1" s="432" customFormat="1" ht="12.2" hidden="1" customHeight="1">
      <c r="A13264" s="431"/>
    </row>
    <row r="13265" spans="1:1" s="432" customFormat="1" ht="12.2" hidden="1" customHeight="1">
      <c r="A13265" s="431"/>
    </row>
    <row r="13266" spans="1:1" s="432" customFormat="1" ht="12.2" hidden="1" customHeight="1">
      <c r="A13266" s="431"/>
    </row>
    <row r="13267" spans="1:1" s="432" customFormat="1" ht="12.2" hidden="1" customHeight="1">
      <c r="A13267" s="431"/>
    </row>
    <row r="13268" spans="1:1" s="432" customFormat="1" ht="12.2" hidden="1" customHeight="1">
      <c r="A13268" s="431"/>
    </row>
    <row r="13269" spans="1:1" s="432" customFormat="1" ht="12.2" hidden="1" customHeight="1">
      <c r="A13269" s="431"/>
    </row>
    <row r="13270" spans="1:1" s="432" customFormat="1" ht="12.2" hidden="1" customHeight="1">
      <c r="A13270" s="431"/>
    </row>
    <row r="13271" spans="1:1" s="432" customFormat="1" ht="12.2" hidden="1" customHeight="1">
      <c r="A13271" s="431"/>
    </row>
    <row r="13272" spans="1:1" s="432" customFormat="1" ht="12.2" hidden="1" customHeight="1">
      <c r="A13272" s="431"/>
    </row>
    <row r="13273" spans="1:1" s="432" customFormat="1" ht="12.2" hidden="1" customHeight="1">
      <c r="A13273" s="431"/>
    </row>
    <row r="13274" spans="1:1" s="432" customFormat="1" ht="12.2" hidden="1" customHeight="1">
      <c r="A13274" s="431"/>
    </row>
    <row r="13275" spans="1:1" s="432" customFormat="1" ht="12.2" hidden="1" customHeight="1">
      <c r="A13275" s="431"/>
    </row>
    <row r="13276" spans="1:1" s="432" customFormat="1" ht="12.2" hidden="1" customHeight="1">
      <c r="A13276" s="431"/>
    </row>
    <row r="13277" spans="1:1" s="432" customFormat="1" ht="12.2" hidden="1" customHeight="1">
      <c r="A13277" s="431"/>
    </row>
    <row r="13278" spans="1:1" s="432" customFormat="1" ht="12.2" hidden="1" customHeight="1">
      <c r="A13278" s="431"/>
    </row>
    <row r="13279" spans="1:1" s="432" customFormat="1" ht="12.2" hidden="1" customHeight="1">
      <c r="A13279" s="431"/>
    </row>
    <row r="13280" spans="1:1" s="432" customFormat="1" ht="12.2" hidden="1" customHeight="1">
      <c r="A13280" s="431"/>
    </row>
    <row r="13281" spans="1:1" s="432" customFormat="1" ht="12.2" hidden="1" customHeight="1">
      <c r="A13281" s="431"/>
    </row>
    <row r="13282" spans="1:1" s="432" customFormat="1" ht="12.2" hidden="1" customHeight="1">
      <c r="A13282" s="431"/>
    </row>
    <row r="13283" spans="1:1" s="432" customFormat="1" ht="12.2" hidden="1" customHeight="1">
      <c r="A13283" s="431"/>
    </row>
    <row r="13284" spans="1:1" s="432" customFormat="1" ht="12.2" hidden="1" customHeight="1">
      <c r="A13284" s="431"/>
    </row>
    <row r="13285" spans="1:1" s="432" customFormat="1" ht="12.2" hidden="1" customHeight="1">
      <c r="A13285" s="431"/>
    </row>
    <row r="13286" spans="1:1" s="432" customFormat="1" ht="12.2" hidden="1" customHeight="1">
      <c r="A13286" s="431"/>
    </row>
    <row r="13287" spans="1:1" s="432" customFormat="1" ht="12.2" hidden="1" customHeight="1">
      <c r="A13287" s="431"/>
    </row>
    <row r="13288" spans="1:1" s="432" customFormat="1" ht="12.2" hidden="1" customHeight="1">
      <c r="A13288" s="431"/>
    </row>
    <row r="13289" spans="1:1" s="432" customFormat="1" ht="12.2" hidden="1" customHeight="1">
      <c r="A13289" s="431"/>
    </row>
    <row r="13290" spans="1:1" s="432" customFormat="1" ht="12.2" hidden="1" customHeight="1">
      <c r="A13290" s="431"/>
    </row>
    <row r="13291" spans="1:1" s="432" customFormat="1" ht="12.2" hidden="1" customHeight="1">
      <c r="A13291" s="431"/>
    </row>
    <row r="13292" spans="1:1" s="432" customFormat="1" ht="12.2" hidden="1" customHeight="1">
      <c r="A13292" s="431"/>
    </row>
    <row r="13293" spans="1:1" s="432" customFormat="1" ht="12.2" hidden="1" customHeight="1">
      <c r="A13293" s="431"/>
    </row>
    <row r="13294" spans="1:1" s="432" customFormat="1" ht="12.2" hidden="1" customHeight="1">
      <c r="A13294" s="431"/>
    </row>
    <row r="13295" spans="1:1" s="432" customFormat="1" ht="12.2" hidden="1" customHeight="1">
      <c r="A13295" s="431"/>
    </row>
    <row r="13296" spans="1:1" s="432" customFormat="1" ht="12.2" hidden="1" customHeight="1">
      <c r="A13296" s="431"/>
    </row>
    <row r="13297" spans="1:1" s="432" customFormat="1" ht="12.2" hidden="1" customHeight="1">
      <c r="A13297" s="431"/>
    </row>
    <row r="13298" spans="1:1" s="432" customFormat="1" ht="12.2" hidden="1" customHeight="1">
      <c r="A13298" s="431"/>
    </row>
    <row r="13299" spans="1:1" s="432" customFormat="1" ht="12.2" hidden="1" customHeight="1">
      <c r="A13299" s="431"/>
    </row>
    <row r="13300" spans="1:1" s="432" customFormat="1" ht="12.2" hidden="1" customHeight="1">
      <c r="A13300" s="431"/>
    </row>
    <row r="13301" spans="1:1" s="432" customFormat="1" ht="12.2" hidden="1" customHeight="1">
      <c r="A13301" s="431"/>
    </row>
    <row r="13302" spans="1:1" s="432" customFormat="1" ht="12.2" hidden="1" customHeight="1">
      <c r="A13302" s="431"/>
    </row>
    <row r="13303" spans="1:1" s="432" customFormat="1" ht="12.2" hidden="1" customHeight="1">
      <c r="A13303" s="431"/>
    </row>
    <row r="13304" spans="1:1" s="432" customFormat="1" ht="12.2" hidden="1" customHeight="1">
      <c r="A13304" s="431"/>
    </row>
    <row r="13305" spans="1:1" s="432" customFormat="1" ht="12.2" hidden="1" customHeight="1">
      <c r="A13305" s="431"/>
    </row>
    <row r="13306" spans="1:1" s="432" customFormat="1" ht="12.2" hidden="1" customHeight="1">
      <c r="A13306" s="431"/>
    </row>
    <row r="13307" spans="1:1" s="432" customFormat="1" ht="12.2" hidden="1" customHeight="1">
      <c r="A13307" s="431"/>
    </row>
    <row r="13308" spans="1:1" s="432" customFormat="1" ht="12.2" hidden="1" customHeight="1">
      <c r="A13308" s="431"/>
    </row>
    <row r="13309" spans="1:1" s="432" customFormat="1" ht="12.2" hidden="1" customHeight="1">
      <c r="A13309" s="431"/>
    </row>
    <row r="13310" spans="1:1" s="432" customFormat="1" ht="12.2" hidden="1" customHeight="1">
      <c r="A13310" s="431"/>
    </row>
    <row r="13311" spans="1:1" s="432" customFormat="1" ht="12.2" hidden="1" customHeight="1">
      <c r="A13311" s="431"/>
    </row>
    <row r="13312" spans="1:1" s="432" customFormat="1" ht="12.2" hidden="1" customHeight="1">
      <c r="A13312" s="431"/>
    </row>
    <row r="13313" spans="1:1" s="432" customFormat="1" ht="12.2" hidden="1" customHeight="1">
      <c r="A13313" s="431"/>
    </row>
    <row r="13314" spans="1:1" s="432" customFormat="1" ht="12.2" hidden="1" customHeight="1">
      <c r="A13314" s="431"/>
    </row>
    <row r="13315" spans="1:1" s="432" customFormat="1" ht="12.2" hidden="1" customHeight="1">
      <c r="A13315" s="431"/>
    </row>
    <row r="13316" spans="1:1" s="432" customFormat="1" ht="12.2" hidden="1" customHeight="1">
      <c r="A13316" s="431"/>
    </row>
    <row r="13317" spans="1:1" s="432" customFormat="1" ht="12.2" hidden="1" customHeight="1">
      <c r="A13317" s="431"/>
    </row>
    <row r="13318" spans="1:1" s="432" customFormat="1" ht="12.2" hidden="1" customHeight="1">
      <c r="A13318" s="431"/>
    </row>
    <row r="13319" spans="1:1" s="432" customFormat="1" ht="12.2" hidden="1" customHeight="1">
      <c r="A13319" s="431"/>
    </row>
    <row r="13320" spans="1:1" s="432" customFormat="1" ht="12.2" hidden="1" customHeight="1">
      <c r="A13320" s="431"/>
    </row>
    <row r="13321" spans="1:1" s="432" customFormat="1" ht="12.2" hidden="1" customHeight="1">
      <c r="A13321" s="431"/>
    </row>
    <row r="13322" spans="1:1" s="432" customFormat="1" ht="12.2" hidden="1" customHeight="1">
      <c r="A13322" s="431"/>
    </row>
    <row r="13323" spans="1:1" s="432" customFormat="1" ht="12.2" hidden="1" customHeight="1">
      <c r="A13323" s="431"/>
    </row>
    <row r="13324" spans="1:1" s="432" customFormat="1" ht="12.2" hidden="1" customHeight="1">
      <c r="A13324" s="431"/>
    </row>
    <row r="13325" spans="1:1" s="432" customFormat="1" ht="12.2" hidden="1" customHeight="1">
      <c r="A13325" s="431"/>
    </row>
    <row r="13326" spans="1:1" s="432" customFormat="1" ht="12.2" hidden="1" customHeight="1">
      <c r="A13326" s="431"/>
    </row>
    <row r="13327" spans="1:1" s="432" customFormat="1" ht="12.2" hidden="1" customHeight="1">
      <c r="A13327" s="431"/>
    </row>
    <row r="13328" spans="1:1" s="432" customFormat="1" ht="12.2" hidden="1" customHeight="1">
      <c r="A13328" s="431"/>
    </row>
    <row r="13329" spans="1:1" s="432" customFormat="1" ht="12.2" hidden="1" customHeight="1">
      <c r="A13329" s="431"/>
    </row>
    <row r="13330" spans="1:1" s="432" customFormat="1" ht="12.2" hidden="1" customHeight="1">
      <c r="A13330" s="431"/>
    </row>
    <row r="13331" spans="1:1" s="432" customFormat="1" ht="12.2" hidden="1" customHeight="1">
      <c r="A13331" s="431"/>
    </row>
    <row r="13332" spans="1:1" s="432" customFormat="1" ht="12.2" hidden="1" customHeight="1">
      <c r="A13332" s="431"/>
    </row>
    <row r="13333" spans="1:1" s="432" customFormat="1" ht="12.2" hidden="1" customHeight="1">
      <c r="A13333" s="431"/>
    </row>
    <row r="13334" spans="1:1" s="432" customFormat="1" ht="12.2" hidden="1" customHeight="1">
      <c r="A13334" s="431"/>
    </row>
    <row r="13335" spans="1:1" s="432" customFormat="1" ht="12.2" hidden="1" customHeight="1">
      <c r="A13335" s="431"/>
    </row>
    <row r="13336" spans="1:1" s="432" customFormat="1" ht="12.2" hidden="1" customHeight="1">
      <c r="A13336" s="431"/>
    </row>
    <row r="13337" spans="1:1" s="432" customFormat="1" ht="12.2" hidden="1" customHeight="1">
      <c r="A13337" s="431"/>
    </row>
    <row r="13338" spans="1:1" s="432" customFormat="1" ht="12.2" hidden="1" customHeight="1">
      <c r="A13338" s="431"/>
    </row>
    <row r="13339" spans="1:1" s="432" customFormat="1" ht="12.2" hidden="1" customHeight="1">
      <c r="A13339" s="431"/>
    </row>
    <row r="13340" spans="1:1" s="432" customFormat="1" ht="12.2" hidden="1" customHeight="1">
      <c r="A13340" s="431"/>
    </row>
    <row r="13341" spans="1:1" s="432" customFormat="1" ht="12.2" hidden="1" customHeight="1">
      <c r="A13341" s="431"/>
    </row>
    <row r="13342" spans="1:1" s="432" customFormat="1" ht="12.2" hidden="1" customHeight="1">
      <c r="A13342" s="431"/>
    </row>
    <row r="13343" spans="1:1" s="432" customFormat="1" ht="12.2" hidden="1" customHeight="1">
      <c r="A13343" s="431"/>
    </row>
    <row r="13344" spans="1:1" s="432" customFormat="1" ht="12.2" hidden="1" customHeight="1">
      <c r="A13344" s="431"/>
    </row>
    <row r="13345" spans="1:1" s="432" customFormat="1" ht="12.2" hidden="1" customHeight="1">
      <c r="A13345" s="431"/>
    </row>
    <row r="13346" spans="1:1" s="432" customFormat="1" ht="12.2" hidden="1" customHeight="1">
      <c r="A13346" s="431"/>
    </row>
    <row r="13347" spans="1:1" s="432" customFormat="1" ht="12.2" hidden="1" customHeight="1">
      <c r="A13347" s="431"/>
    </row>
    <row r="13348" spans="1:1" s="432" customFormat="1" ht="12.2" hidden="1" customHeight="1">
      <c r="A13348" s="431"/>
    </row>
    <row r="13349" spans="1:1" s="432" customFormat="1" ht="12.2" hidden="1" customHeight="1">
      <c r="A13349" s="431"/>
    </row>
    <row r="13350" spans="1:1" s="432" customFormat="1" ht="12.2" hidden="1" customHeight="1">
      <c r="A13350" s="431"/>
    </row>
    <row r="13351" spans="1:1" s="432" customFormat="1" ht="12.2" hidden="1" customHeight="1">
      <c r="A13351" s="431"/>
    </row>
    <row r="13352" spans="1:1" s="432" customFormat="1" ht="12.2" hidden="1" customHeight="1">
      <c r="A13352" s="431"/>
    </row>
    <row r="13353" spans="1:1" s="432" customFormat="1" ht="12.2" hidden="1" customHeight="1">
      <c r="A13353" s="431"/>
    </row>
    <row r="13354" spans="1:1" s="432" customFormat="1" ht="12.2" hidden="1" customHeight="1">
      <c r="A13354" s="431"/>
    </row>
    <row r="13355" spans="1:1" s="432" customFormat="1" ht="12.2" hidden="1" customHeight="1">
      <c r="A13355" s="431"/>
    </row>
    <row r="13356" spans="1:1" s="432" customFormat="1" ht="12.2" hidden="1" customHeight="1">
      <c r="A13356" s="431"/>
    </row>
    <row r="13357" spans="1:1" s="432" customFormat="1" ht="12.2" hidden="1" customHeight="1">
      <c r="A13357" s="431"/>
    </row>
    <row r="13358" spans="1:1" s="432" customFormat="1" ht="12.2" hidden="1" customHeight="1">
      <c r="A13358" s="431"/>
    </row>
    <row r="13359" spans="1:1" s="432" customFormat="1" ht="12.2" hidden="1" customHeight="1">
      <c r="A13359" s="431"/>
    </row>
    <row r="13360" spans="1:1" s="432" customFormat="1" ht="12.2" hidden="1" customHeight="1">
      <c r="A13360" s="431"/>
    </row>
    <row r="13361" spans="1:1" s="432" customFormat="1" ht="12.2" hidden="1" customHeight="1">
      <c r="A13361" s="431"/>
    </row>
    <row r="13362" spans="1:1" s="432" customFormat="1" ht="12.2" hidden="1" customHeight="1">
      <c r="A13362" s="431"/>
    </row>
    <row r="13363" spans="1:1" s="432" customFormat="1" ht="12.2" hidden="1" customHeight="1">
      <c r="A13363" s="431"/>
    </row>
    <row r="13364" spans="1:1" s="432" customFormat="1" ht="12.2" hidden="1" customHeight="1">
      <c r="A13364" s="431"/>
    </row>
    <row r="13365" spans="1:1" s="432" customFormat="1" ht="12.2" hidden="1" customHeight="1">
      <c r="A13365" s="431"/>
    </row>
    <row r="13366" spans="1:1" s="432" customFormat="1" ht="12.2" hidden="1" customHeight="1">
      <c r="A13366" s="431"/>
    </row>
    <row r="13367" spans="1:1" s="432" customFormat="1" ht="12.2" hidden="1" customHeight="1">
      <c r="A13367" s="431"/>
    </row>
    <row r="13368" spans="1:1" s="432" customFormat="1" ht="12.2" hidden="1" customHeight="1">
      <c r="A13368" s="431"/>
    </row>
    <row r="13369" spans="1:1" s="432" customFormat="1" ht="12.2" hidden="1" customHeight="1">
      <c r="A13369" s="431"/>
    </row>
    <row r="13370" spans="1:1" s="432" customFormat="1" ht="12.2" hidden="1" customHeight="1">
      <c r="A13370" s="431"/>
    </row>
    <row r="13371" spans="1:1" s="432" customFormat="1" ht="12.2" hidden="1" customHeight="1">
      <c r="A13371" s="431"/>
    </row>
    <row r="13372" spans="1:1" s="432" customFormat="1" ht="12.2" hidden="1" customHeight="1">
      <c r="A13372" s="431"/>
    </row>
    <row r="13373" spans="1:1" s="432" customFormat="1" ht="12.2" hidden="1" customHeight="1">
      <c r="A13373" s="431"/>
    </row>
    <row r="13374" spans="1:1" s="432" customFormat="1" ht="12.2" hidden="1" customHeight="1">
      <c r="A13374" s="431"/>
    </row>
    <row r="13375" spans="1:1" s="432" customFormat="1" ht="12.2" hidden="1" customHeight="1">
      <c r="A13375" s="431"/>
    </row>
    <row r="13376" spans="1:1" s="432" customFormat="1" ht="12.2" hidden="1" customHeight="1">
      <c r="A13376" s="431"/>
    </row>
    <row r="13377" spans="1:1" s="432" customFormat="1" ht="12.2" hidden="1" customHeight="1">
      <c r="A13377" s="431"/>
    </row>
    <row r="13378" spans="1:1" s="432" customFormat="1" ht="12.2" hidden="1" customHeight="1">
      <c r="A13378" s="431"/>
    </row>
    <row r="13379" spans="1:1" s="432" customFormat="1" ht="12.2" hidden="1" customHeight="1">
      <c r="A13379" s="431"/>
    </row>
    <row r="13380" spans="1:1" s="432" customFormat="1" ht="12.2" hidden="1" customHeight="1">
      <c r="A13380" s="431"/>
    </row>
    <row r="13381" spans="1:1" s="432" customFormat="1" ht="12.2" hidden="1" customHeight="1">
      <c r="A13381" s="431"/>
    </row>
    <row r="13382" spans="1:1" s="432" customFormat="1" ht="12.2" hidden="1" customHeight="1">
      <c r="A13382" s="431"/>
    </row>
    <row r="13383" spans="1:1" s="432" customFormat="1" ht="12.2" hidden="1" customHeight="1">
      <c r="A13383" s="431"/>
    </row>
    <row r="13384" spans="1:1" s="432" customFormat="1" ht="12.2" hidden="1" customHeight="1">
      <c r="A13384" s="431"/>
    </row>
    <row r="13385" spans="1:1" s="432" customFormat="1" ht="12.2" hidden="1" customHeight="1">
      <c r="A13385" s="431"/>
    </row>
    <row r="13386" spans="1:1" s="432" customFormat="1" ht="12.2" hidden="1" customHeight="1">
      <c r="A13386" s="431"/>
    </row>
    <row r="13387" spans="1:1" s="432" customFormat="1" ht="12.2" hidden="1" customHeight="1">
      <c r="A13387" s="431"/>
    </row>
    <row r="13388" spans="1:1" s="432" customFormat="1" ht="12.2" hidden="1" customHeight="1">
      <c r="A13388" s="431"/>
    </row>
    <row r="13389" spans="1:1" s="432" customFormat="1" ht="12.2" hidden="1" customHeight="1">
      <c r="A13389" s="431"/>
    </row>
    <row r="13390" spans="1:1" s="432" customFormat="1" ht="12.2" hidden="1" customHeight="1">
      <c r="A13390" s="431"/>
    </row>
    <row r="13391" spans="1:1" s="432" customFormat="1" ht="12.2" hidden="1" customHeight="1">
      <c r="A13391" s="431"/>
    </row>
    <row r="13392" spans="1:1" s="432" customFormat="1" ht="12.2" hidden="1" customHeight="1">
      <c r="A13392" s="431"/>
    </row>
    <row r="13393" spans="1:1" s="432" customFormat="1" ht="12.2" hidden="1" customHeight="1">
      <c r="A13393" s="431"/>
    </row>
    <row r="13394" spans="1:1" s="432" customFormat="1" ht="12.2" hidden="1" customHeight="1">
      <c r="A13394" s="431"/>
    </row>
    <row r="13395" spans="1:1" s="432" customFormat="1" ht="12.2" hidden="1" customHeight="1">
      <c r="A13395" s="431"/>
    </row>
    <row r="13396" spans="1:1" s="432" customFormat="1" ht="12.2" hidden="1" customHeight="1">
      <c r="A13396" s="431"/>
    </row>
    <row r="13397" spans="1:1" s="432" customFormat="1" ht="12.2" hidden="1" customHeight="1">
      <c r="A13397" s="431"/>
    </row>
    <row r="13398" spans="1:1" s="432" customFormat="1" ht="12.2" hidden="1" customHeight="1">
      <c r="A13398" s="431"/>
    </row>
    <row r="13399" spans="1:1" s="432" customFormat="1" ht="12.2" hidden="1" customHeight="1">
      <c r="A13399" s="431"/>
    </row>
    <row r="13400" spans="1:1" s="432" customFormat="1" ht="12.2" hidden="1" customHeight="1">
      <c r="A13400" s="431"/>
    </row>
    <row r="13401" spans="1:1" s="432" customFormat="1" ht="12.2" hidden="1" customHeight="1">
      <c r="A13401" s="431"/>
    </row>
    <row r="13402" spans="1:1" s="432" customFormat="1" ht="12.2" hidden="1" customHeight="1">
      <c r="A13402" s="431"/>
    </row>
    <row r="13403" spans="1:1" s="432" customFormat="1" ht="12.2" hidden="1" customHeight="1">
      <c r="A13403" s="431"/>
    </row>
    <row r="13404" spans="1:1" s="432" customFormat="1" ht="12.2" hidden="1" customHeight="1">
      <c r="A13404" s="431"/>
    </row>
    <row r="13405" spans="1:1" s="432" customFormat="1" ht="12.2" hidden="1" customHeight="1">
      <c r="A13405" s="431"/>
    </row>
    <row r="13406" spans="1:1" s="432" customFormat="1" ht="12.2" hidden="1" customHeight="1">
      <c r="A13406" s="431"/>
    </row>
    <row r="13407" spans="1:1" s="432" customFormat="1" ht="12.2" hidden="1" customHeight="1">
      <c r="A13407" s="431"/>
    </row>
    <row r="13408" spans="1:1" s="432" customFormat="1" ht="12.2" hidden="1" customHeight="1">
      <c r="A13408" s="431"/>
    </row>
    <row r="13409" spans="1:1" s="432" customFormat="1" ht="12.2" hidden="1" customHeight="1">
      <c r="A13409" s="431"/>
    </row>
    <row r="13410" spans="1:1" s="432" customFormat="1" ht="12.2" hidden="1" customHeight="1">
      <c r="A13410" s="431"/>
    </row>
    <row r="13411" spans="1:1" s="432" customFormat="1" ht="12.2" hidden="1" customHeight="1">
      <c r="A13411" s="431"/>
    </row>
    <row r="13412" spans="1:1" s="432" customFormat="1" ht="12.2" hidden="1" customHeight="1">
      <c r="A13412" s="431"/>
    </row>
    <row r="13413" spans="1:1" s="432" customFormat="1" ht="12.2" hidden="1" customHeight="1">
      <c r="A13413" s="431"/>
    </row>
    <row r="13414" spans="1:1" s="432" customFormat="1" ht="12.2" hidden="1" customHeight="1">
      <c r="A13414" s="431"/>
    </row>
    <row r="13415" spans="1:1" s="432" customFormat="1" ht="12.2" hidden="1" customHeight="1">
      <c r="A13415" s="431"/>
    </row>
    <row r="13416" spans="1:1" s="432" customFormat="1" ht="12.2" hidden="1" customHeight="1">
      <c r="A13416" s="431"/>
    </row>
    <row r="13417" spans="1:1" s="432" customFormat="1" ht="12.2" hidden="1" customHeight="1">
      <c r="A13417" s="431"/>
    </row>
    <row r="13418" spans="1:1" s="432" customFormat="1" ht="12.2" hidden="1" customHeight="1">
      <c r="A13418" s="431"/>
    </row>
    <row r="13419" spans="1:1" s="432" customFormat="1" ht="12.2" hidden="1" customHeight="1">
      <c r="A13419" s="431"/>
    </row>
    <row r="13420" spans="1:1" s="432" customFormat="1" ht="12.2" hidden="1" customHeight="1">
      <c r="A13420" s="431"/>
    </row>
    <row r="13421" spans="1:1" s="432" customFormat="1" ht="12.2" hidden="1" customHeight="1">
      <c r="A13421" s="431"/>
    </row>
    <row r="13422" spans="1:1" s="432" customFormat="1" ht="12.2" hidden="1" customHeight="1">
      <c r="A13422" s="431"/>
    </row>
    <row r="13423" spans="1:1" s="432" customFormat="1" ht="12.2" hidden="1" customHeight="1">
      <c r="A13423" s="431"/>
    </row>
    <row r="13424" spans="1:1" s="432" customFormat="1" ht="12.2" hidden="1" customHeight="1">
      <c r="A13424" s="431"/>
    </row>
    <row r="13425" spans="1:1" s="432" customFormat="1" ht="12.2" hidden="1" customHeight="1">
      <c r="A13425" s="431"/>
    </row>
    <row r="13426" spans="1:1" s="432" customFormat="1" ht="12.2" hidden="1" customHeight="1">
      <c r="A13426" s="431"/>
    </row>
    <row r="13427" spans="1:1" s="432" customFormat="1" ht="12.2" hidden="1" customHeight="1">
      <c r="A13427" s="431"/>
    </row>
    <row r="13428" spans="1:1" s="432" customFormat="1" ht="12.2" hidden="1" customHeight="1">
      <c r="A13428" s="431"/>
    </row>
    <row r="13429" spans="1:1" s="432" customFormat="1" ht="12.2" hidden="1" customHeight="1">
      <c r="A13429" s="431"/>
    </row>
    <row r="13430" spans="1:1" s="432" customFormat="1" ht="12.2" hidden="1" customHeight="1">
      <c r="A13430" s="431"/>
    </row>
    <row r="13431" spans="1:1" s="432" customFormat="1" ht="12.2" hidden="1" customHeight="1">
      <c r="A13431" s="431"/>
    </row>
    <row r="13432" spans="1:1" s="432" customFormat="1" ht="12.2" hidden="1" customHeight="1">
      <c r="A13432" s="431"/>
    </row>
    <row r="13433" spans="1:1" s="432" customFormat="1" ht="12.2" hidden="1" customHeight="1">
      <c r="A13433" s="431"/>
    </row>
    <row r="13434" spans="1:1" s="432" customFormat="1" ht="12.2" hidden="1" customHeight="1">
      <c r="A13434" s="431"/>
    </row>
    <row r="13435" spans="1:1" s="432" customFormat="1" ht="12.2" hidden="1" customHeight="1">
      <c r="A13435" s="431"/>
    </row>
    <row r="13436" spans="1:1" s="432" customFormat="1" ht="12.2" hidden="1" customHeight="1">
      <c r="A13436" s="431"/>
    </row>
    <row r="13437" spans="1:1" s="432" customFormat="1" ht="12.2" hidden="1" customHeight="1">
      <c r="A13437" s="431"/>
    </row>
    <row r="13438" spans="1:1" s="432" customFormat="1" ht="12.2" hidden="1" customHeight="1">
      <c r="A13438" s="431"/>
    </row>
    <row r="13439" spans="1:1" s="432" customFormat="1" ht="12.2" hidden="1" customHeight="1">
      <c r="A13439" s="431"/>
    </row>
    <row r="13440" spans="1:1" s="432" customFormat="1" ht="12.2" hidden="1" customHeight="1">
      <c r="A13440" s="431"/>
    </row>
    <row r="13441" spans="1:1" s="432" customFormat="1" ht="12.2" hidden="1" customHeight="1">
      <c r="A13441" s="431"/>
    </row>
    <row r="13442" spans="1:1" s="432" customFormat="1" ht="12.2" hidden="1" customHeight="1">
      <c r="A13442" s="431"/>
    </row>
    <row r="13443" spans="1:1" s="432" customFormat="1" ht="12.2" hidden="1" customHeight="1">
      <c r="A13443" s="431"/>
    </row>
    <row r="13444" spans="1:1" s="432" customFormat="1" ht="12.2" hidden="1" customHeight="1">
      <c r="A13444" s="431"/>
    </row>
    <row r="13445" spans="1:1" s="432" customFormat="1" ht="12.2" hidden="1" customHeight="1">
      <c r="A13445" s="431"/>
    </row>
    <row r="13446" spans="1:1" s="432" customFormat="1" ht="12.2" hidden="1" customHeight="1">
      <c r="A13446" s="431"/>
    </row>
    <row r="13447" spans="1:1" s="432" customFormat="1" ht="12.2" hidden="1" customHeight="1">
      <c r="A13447" s="431"/>
    </row>
    <row r="13448" spans="1:1" s="432" customFormat="1" ht="12.2" hidden="1" customHeight="1">
      <c r="A13448" s="431"/>
    </row>
    <row r="13449" spans="1:1" s="432" customFormat="1" ht="12.2" hidden="1" customHeight="1">
      <c r="A13449" s="431"/>
    </row>
    <row r="13450" spans="1:1" s="432" customFormat="1" ht="12.2" hidden="1" customHeight="1">
      <c r="A13450" s="431"/>
    </row>
    <row r="13451" spans="1:1" s="432" customFormat="1" ht="12.2" hidden="1" customHeight="1">
      <c r="A13451" s="431"/>
    </row>
    <row r="13452" spans="1:1" s="432" customFormat="1" ht="12.2" hidden="1" customHeight="1">
      <c r="A13452" s="431"/>
    </row>
    <row r="13453" spans="1:1" s="432" customFormat="1" ht="12.2" hidden="1" customHeight="1">
      <c r="A13453" s="431"/>
    </row>
    <row r="13454" spans="1:1" s="432" customFormat="1" ht="12.2" hidden="1" customHeight="1">
      <c r="A13454" s="431"/>
    </row>
    <row r="13455" spans="1:1" s="432" customFormat="1" ht="12.2" hidden="1" customHeight="1">
      <c r="A13455" s="431"/>
    </row>
    <row r="13456" spans="1:1" s="432" customFormat="1" ht="12.2" hidden="1" customHeight="1">
      <c r="A13456" s="431"/>
    </row>
    <row r="13457" spans="1:1" s="432" customFormat="1" ht="12.2" hidden="1" customHeight="1">
      <c r="A13457" s="431"/>
    </row>
    <row r="13458" spans="1:1" s="432" customFormat="1" ht="12.2" hidden="1" customHeight="1">
      <c r="A13458" s="431"/>
    </row>
    <row r="13459" spans="1:1" s="432" customFormat="1" ht="12.2" hidden="1" customHeight="1">
      <c r="A13459" s="431"/>
    </row>
    <row r="13460" spans="1:1" s="432" customFormat="1" ht="12.2" hidden="1" customHeight="1">
      <c r="A13460" s="431"/>
    </row>
    <row r="13461" spans="1:1" s="432" customFormat="1" ht="12.2" hidden="1" customHeight="1">
      <c r="A13461" s="431"/>
    </row>
    <row r="13462" spans="1:1" s="432" customFormat="1" ht="12.2" hidden="1" customHeight="1">
      <c r="A13462" s="431"/>
    </row>
    <row r="13463" spans="1:1" s="432" customFormat="1" ht="12.2" hidden="1" customHeight="1">
      <c r="A13463" s="431"/>
    </row>
    <row r="13464" spans="1:1" s="432" customFormat="1" ht="12.2" hidden="1" customHeight="1">
      <c r="A13464" s="431"/>
    </row>
    <row r="13465" spans="1:1" s="432" customFormat="1" ht="12.2" hidden="1" customHeight="1">
      <c r="A13465" s="431"/>
    </row>
    <row r="13466" spans="1:1" s="432" customFormat="1" ht="12.2" hidden="1" customHeight="1">
      <c r="A13466" s="431"/>
    </row>
    <row r="13467" spans="1:1" s="432" customFormat="1" ht="12.2" hidden="1" customHeight="1">
      <c r="A13467" s="431"/>
    </row>
    <row r="13468" spans="1:1" s="432" customFormat="1" ht="12.2" hidden="1" customHeight="1">
      <c r="A13468" s="431"/>
    </row>
    <row r="13469" spans="1:1" s="432" customFormat="1" ht="12.2" hidden="1" customHeight="1">
      <c r="A13469" s="431"/>
    </row>
    <row r="13470" spans="1:1" s="432" customFormat="1" ht="12.2" hidden="1" customHeight="1">
      <c r="A13470" s="431"/>
    </row>
    <row r="13471" spans="1:1" s="432" customFormat="1" ht="12.2" hidden="1" customHeight="1">
      <c r="A13471" s="431"/>
    </row>
    <row r="13472" spans="1:1" s="432" customFormat="1" ht="12.2" hidden="1" customHeight="1">
      <c r="A13472" s="431"/>
    </row>
    <row r="13473" spans="1:1" s="432" customFormat="1" ht="12.2" hidden="1" customHeight="1">
      <c r="A13473" s="431"/>
    </row>
    <row r="13474" spans="1:1" s="432" customFormat="1" ht="12.2" hidden="1" customHeight="1">
      <c r="A13474" s="431"/>
    </row>
    <row r="13475" spans="1:1" s="432" customFormat="1" ht="12.2" hidden="1" customHeight="1">
      <c r="A13475" s="431"/>
    </row>
    <row r="13476" spans="1:1" s="432" customFormat="1" ht="12.2" hidden="1" customHeight="1">
      <c r="A13476" s="431"/>
    </row>
    <row r="13477" spans="1:1" s="432" customFormat="1" ht="12.2" hidden="1" customHeight="1">
      <c r="A13477" s="431"/>
    </row>
    <row r="13478" spans="1:1" s="432" customFormat="1" ht="12.2" hidden="1" customHeight="1">
      <c r="A13478" s="431"/>
    </row>
    <row r="13479" spans="1:1" s="432" customFormat="1" ht="12.2" hidden="1" customHeight="1">
      <c r="A13479" s="431"/>
    </row>
    <row r="13480" spans="1:1" s="432" customFormat="1" ht="12.2" hidden="1" customHeight="1">
      <c r="A13480" s="431"/>
    </row>
    <row r="13481" spans="1:1" s="432" customFormat="1" ht="12.2" hidden="1" customHeight="1">
      <c r="A13481" s="431"/>
    </row>
    <row r="13482" spans="1:1" s="432" customFormat="1" ht="12.2" hidden="1" customHeight="1">
      <c r="A13482" s="431"/>
    </row>
    <row r="13483" spans="1:1" s="432" customFormat="1" ht="12.2" hidden="1" customHeight="1">
      <c r="A13483" s="431"/>
    </row>
    <row r="13484" spans="1:1" s="432" customFormat="1" ht="12.2" hidden="1" customHeight="1">
      <c r="A13484" s="431"/>
    </row>
    <row r="13485" spans="1:1" s="432" customFormat="1" ht="12.2" hidden="1" customHeight="1">
      <c r="A13485" s="431"/>
    </row>
    <row r="13486" spans="1:1" s="432" customFormat="1" ht="12.2" hidden="1" customHeight="1">
      <c r="A13486" s="431"/>
    </row>
    <row r="13487" spans="1:1" s="432" customFormat="1" ht="12.2" hidden="1" customHeight="1">
      <c r="A13487" s="431"/>
    </row>
    <row r="13488" spans="1:1" s="432" customFormat="1" ht="12.2" hidden="1" customHeight="1">
      <c r="A13488" s="431"/>
    </row>
    <row r="13489" spans="1:1" s="432" customFormat="1" ht="12.2" hidden="1" customHeight="1">
      <c r="A13489" s="431"/>
    </row>
    <row r="13490" spans="1:1" s="432" customFormat="1" ht="12.2" hidden="1" customHeight="1">
      <c r="A13490" s="431"/>
    </row>
    <row r="13491" spans="1:1" s="432" customFormat="1" ht="12.2" hidden="1" customHeight="1">
      <c r="A13491" s="431"/>
    </row>
    <row r="13492" spans="1:1" s="432" customFormat="1" ht="12.2" hidden="1" customHeight="1">
      <c r="A13492" s="431"/>
    </row>
    <row r="13493" spans="1:1" s="432" customFormat="1" ht="12.2" hidden="1" customHeight="1">
      <c r="A13493" s="431"/>
    </row>
    <row r="13494" spans="1:1" s="432" customFormat="1" ht="12.2" hidden="1" customHeight="1">
      <c r="A13494" s="431"/>
    </row>
    <row r="13495" spans="1:1" s="432" customFormat="1" ht="12.2" hidden="1" customHeight="1">
      <c r="A13495" s="431"/>
    </row>
    <row r="13496" spans="1:1" s="432" customFormat="1" ht="12.2" hidden="1" customHeight="1">
      <c r="A13496" s="431"/>
    </row>
    <row r="13497" spans="1:1" s="432" customFormat="1" ht="12.2" hidden="1" customHeight="1">
      <c r="A13497" s="431"/>
    </row>
    <row r="13498" spans="1:1" s="432" customFormat="1" ht="12.2" hidden="1" customHeight="1">
      <c r="A13498" s="431"/>
    </row>
    <row r="13499" spans="1:1" s="432" customFormat="1" ht="12.2" hidden="1" customHeight="1">
      <c r="A13499" s="431"/>
    </row>
    <row r="13500" spans="1:1" s="432" customFormat="1" ht="12.2" hidden="1" customHeight="1">
      <c r="A13500" s="431"/>
    </row>
    <row r="13501" spans="1:1" s="432" customFormat="1" ht="12.2" hidden="1" customHeight="1">
      <c r="A13501" s="431"/>
    </row>
    <row r="13502" spans="1:1" s="432" customFormat="1" ht="12.2" hidden="1" customHeight="1">
      <c r="A13502" s="431"/>
    </row>
    <row r="13503" spans="1:1" s="432" customFormat="1" ht="12.2" hidden="1" customHeight="1">
      <c r="A13503" s="431"/>
    </row>
    <row r="13504" spans="1:1" s="432" customFormat="1" ht="12.2" hidden="1" customHeight="1">
      <c r="A13504" s="431"/>
    </row>
    <row r="13505" spans="1:1" s="432" customFormat="1" ht="12.2" hidden="1" customHeight="1">
      <c r="A13505" s="431"/>
    </row>
    <row r="13506" spans="1:1" s="432" customFormat="1" ht="12.2" hidden="1" customHeight="1">
      <c r="A13506" s="431"/>
    </row>
    <row r="13507" spans="1:1" s="432" customFormat="1" ht="12.2" hidden="1" customHeight="1">
      <c r="A13507" s="431"/>
    </row>
    <row r="13508" spans="1:1" s="432" customFormat="1" ht="12.2" hidden="1" customHeight="1">
      <c r="A13508" s="431"/>
    </row>
    <row r="13509" spans="1:1" s="432" customFormat="1" ht="12.2" hidden="1" customHeight="1">
      <c r="A13509" s="431"/>
    </row>
    <row r="13510" spans="1:1" s="432" customFormat="1" ht="12.2" hidden="1" customHeight="1">
      <c r="A13510" s="431"/>
    </row>
    <row r="13511" spans="1:1" s="432" customFormat="1" ht="12.2" hidden="1" customHeight="1">
      <c r="A13511" s="431"/>
    </row>
    <row r="13512" spans="1:1" s="432" customFormat="1" ht="12.2" hidden="1" customHeight="1">
      <c r="A13512" s="431"/>
    </row>
    <row r="13513" spans="1:1" s="432" customFormat="1" ht="12.2" hidden="1" customHeight="1">
      <c r="A13513" s="431"/>
    </row>
    <row r="13514" spans="1:1" s="432" customFormat="1" ht="12.2" hidden="1" customHeight="1">
      <c r="A13514" s="431"/>
    </row>
    <row r="13515" spans="1:1" s="432" customFormat="1" ht="12.2" hidden="1" customHeight="1">
      <c r="A13515" s="431"/>
    </row>
    <row r="13516" spans="1:1" s="432" customFormat="1" ht="12.2" hidden="1" customHeight="1">
      <c r="A13516" s="431"/>
    </row>
    <row r="13517" spans="1:1" s="432" customFormat="1" ht="12.2" hidden="1" customHeight="1">
      <c r="A13517" s="431"/>
    </row>
    <row r="13518" spans="1:1" s="432" customFormat="1" ht="12.2" hidden="1" customHeight="1">
      <c r="A13518" s="431"/>
    </row>
    <row r="13519" spans="1:1" s="432" customFormat="1" ht="12.2" hidden="1" customHeight="1">
      <c r="A13519" s="431"/>
    </row>
    <row r="13520" spans="1:1" s="432" customFormat="1" ht="12.2" hidden="1" customHeight="1">
      <c r="A13520" s="431"/>
    </row>
    <row r="13521" spans="1:1" s="432" customFormat="1" ht="12.2" hidden="1" customHeight="1">
      <c r="A13521" s="431"/>
    </row>
    <row r="13522" spans="1:1" s="432" customFormat="1" ht="12.2" hidden="1" customHeight="1">
      <c r="A13522" s="431"/>
    </row>
    <row r="13523" spans="1:1" s="432" customFormat="1" ht="12.2" hidden="1" customHeight="1">
      <c r="A13523" s="431"/>
    </row>
    <row r="13524" spans="1:1" s="432" customFormat="1" ht="12.2" hidden="1" customHeight="1">
      <c r="A13524" s="431"/>
    </row>
    <row r="13525" spans="1:1" s="432" customFormat="1" ht="12.2" hidden="1" customHeight="1">
      <c r="A13525" s="431"/>
    </row>
    <row r="13526" spans="1:1" s="432" customFormat="1" ht="12.2" hidden="1" customHeight="1">
      <c r="A13526" s="431"/>
    </row>
    <row r="13527" spans="1:1" s="432" customFormat="1" ht="12.2" hidden="1" customHeight="1">
      <c r="A13527" s="431"/>
    </row>
    <row r="13528" spans="1:1" s="432" customFormat="1" ht="12.2" hidden="1" customHeight="1">
      <c r="A13528" s="431"/>
    </row>
    <row r="13529" spans="1:1" s="432" customFormat="1" ht="12.2" hidden="1" customHeight="1">
      <c r="A13529" s="431"/>
    </row>
    <row r="13530" spans="1:1" s="432" customFormat="1" ht="12.2" hidden="1" customHeight="1">
      <c r="A13530" s="431"/>
    </row>
    <row r="13531" spans="1:1" s="432" customFormat="1" ht="12.2" hidden="1" customHeight="1">
      <c r="A13531" s="431"/>
    </row>
    <row r="13532" spans="1:1" s="432" customFormat="1" ht="12.2" hidden="1" customHeight="1">
      <c r="A13532" s="431"/>
    </row>
    <row r="13533" spans="1:1" s="432" customFormat="1" ht="12.2" hidden="1" customHeight="1">
      <c r="A13533" s="431"/>
    </row>
    <row r="13534" spans="1:1" s="432" customFormat="1" ht="12.2" hidden="1" customHeight="1">
      <c r="A13534" s="431"/>
    </row>
    <row r="13535" spans="1:1" s="432" customFormat="1" ht="12.2" hidden="1" customHeight="1">
      <c r="A13535" s="431"/>
    </row>
    <row r="13536" spans="1:1" s="432" customFormat="1" ht="12.2" hidden="1" customHeight="1">
      <c r="A13536" s="431"/>
    </row>
    <row r="13537" spans="1:1" s="432" customFormat="1" ht="12.2" hidden="1" customHeight="1">
      <c r="A13537" s="431"/>
    </row>
    <row r="13538" spans="1:1" s="432" customFormat="1" ht="12.2" hidden="1" customHeight="1">
      <c r="A13538" s="431"/>
    </row>
    <row r="13539" spans="1:1" s="432" customFormat="1" ht="12.2" hidden="1" customHeight="1">
      <c r="A13539" s="431"/>
    </row>
    <row r="13540" spans="1:1" s="432" customFormat="1" ht="12.2" hidden="1" customHeight="1">
      <c r="A13540" s="431"/>
    </row>
    <row r="13541" spans="1:1" s="432" customFormat="1" ht="12.2" hidden="1" customHeight="1">
      <c r="A13541" s="431"/>
    </row>
    <row r="13542" spans="1:1" s="432" customFormat="1" ht="12.2" hidden="1" customHeight="1">
      <c r="A13542" s="431"/>
    </row>
    <row r="13543" spans="1:1" s="432" customFormat="1" ht="12.2" hidden="1" customHeight="1">
      <c r="A13543" s="431"/>
    </row>
    <row r="13544" spans="1:1" s="432" customFormat="1" ht="12.2" hidden="1" customHeight="1">
      <c r="A13544" s="431"/>
    </row>
    <row r="13545" spans="1:1" s="432" customFormat="1" ht="12.2" hidden="1" customHeight="1">
      <c r="A13545" s="431"/>
    </row>
    <row r="13546" spans="1:1" s="432" customFormat="1" ht="12.2" hidden="1" customHeight="1">
      <c r="A13546" s="431"/>
    </row>
    <row r="13547" spans="1:1" s="432" customFormat="1" ht="12.2" hidden="1" customHeight="1">
      <c r="A13547" s="431"/>
    </row>
    <row r="13548" spans="1:1" s="432" customFormat="1" ht="12.2" hidden="1" customHeight="1">
      <c r="A13548" s="431"/>
    </row>
    <row r="13549" spans="1:1" s="432" customFormat="1" ht="12.2" hidden="1" customHeight="1">
      <c r="A13549" s="431"/>
    </row>
    <row r="13550" spans="1:1" s="432" customFormat="1" ht="12.2" hidden="1" customHeight="1">
      <c r="A13550" s="431"/>
    </row>
    <row r="13551" spans="1:1" s="432" customFormat="1" ht="12.2" hidden="1" customHeight="1">
      <c r="A13551" s="431"/>
    </row>
    <row r="13552" spans="1:1" s="432" customFormat="1" ht="12.2" hidden="1" customHeight="1">
      <c r="A13552" s="431"/>
    </row>
    <row r="13553" spans="1:1" s="432" customFormat="1" ht="12.2" hidden="1" customHeight="1">
      <c r="A13553" s="431"/>
    </row>
    <row r="13554" spans="1:1" s="432" customFormat="1" ht="12.2" hidden="1" customHeight="1">
      <c r="A13554" s="431"/>
    </row>
    <row r="13555" spans="1:1" s="432" customFormat="1" ht="12.2" hidden="1" customHeight="1">
      <c r="A13555" s="431"/>
    </row>
    <row r="13556" spans="1:1" s="432" customFormat="1" ht="12.2" hidden="1" customHeight="1">
      <c r="A13556" s="431"/>
    </row>
    <row r="13557" spans="1:1" s="432" customFormat="1" ht="12.2" hidden="1" customHeight="1">
      <c r="A13557" s="431"/>
    </row>
    <row r="13558" spans="1:1" s="432" customFormat="1" ht="12.2" hidden="1" customHeight="1">
      <c r="A13558" s="431"/>
    </row>
    <row r="13559" spans="1:1" s="432" customFormat="1" ht="12.2" hidden="1" customHeight="1">
      <c r="A13559" s="431"/>
    </row>
    <row r="13560" spans="1:1" s="432" customFormat="1" ht="12.2" hidden="1" customHeight="1">
      <c r="A13560" s="431"/>
    </row>
    <row r="13561" spans="1:1" s="432" customFormat="1" ht="12.2" hidden="1" customHeight="1">
      <c r="A13561" s="431"/>
    </row>
    <row r="13562" spans="1:1" s="432" customFormat="1" ht="12.2" hidden="1" customHeight="1">
      <c r="A13562" s="431"/>
    </row>
    <row r="13563" spans="1:1" s="432" customFormat="1" ht="12.2" hidden="1" customHeight="1">
      <c r="A13563" s="431"/>
    </row>
    <row r="13564" spans="1:1" s="432" customFormat="1" ht="12.2" hidden="1" customHeight="1">
      <c r="A13564" s="431"/>
    </row>
    <row r="13565" spans="1:1" s="432" customFormat="1" ht="12.2" hidden="1" customHeight="1">
      <c r="A13565" s="431"/>
    </row>
    <row r="13566" spans="1:1" s="432" customFormat="1" ht="12.2" hidden="1" customHeight="1">
      <c r="A13566" s="431"/>
    </row>
    <row r="13567" spans="1:1" s="432" customFormat="1" ht="12.2" hidden="1" customHeight="1">
      <c r="A13567" s="431"/>
    </row>
    <row r="13568" spans="1:1" s="432" customFormat="1" ht="12.2" hidden="1" customHeight="1">
      <c r="A13568" s="431"/>
    </row>
    <row r="13569" spans="1:1" s="432" customFormat="1" ht="12.2" hidden="1" customHeight="1">
      <c r="A13569" s="431"/>
    </row>
    <row r="13570" spans="1:1" s="432" customFormat="1" ht="12.2" hidden="1" customHeight="1">
      <c r="A13570" s="431"/>
    </row>
    <row r="13571" spans="1:1" s="432" customFormat="1" ht="12.2" hidden="1" customHeight="1">
      <c r="A13571" s="431"/>
    </row>
    <row r="13572" spans="1:1" s="432" customFormat="1" ht="12.2" hidden="1" customHeight="1">
      <c r="A13572" s="431"/>
    </row>
    <row r="13573" spans="1:1" s="432" customFormat="1" ht="12.2" hidden="1" customHeight="1">
      <c r="A13573" s="431"/>
    </row>
    <row r="13574" spans="1:1" s="432" customFormat="1" ht="12.2" hidden="1" customHeight="1">
      <c r="A13574" s="431"/>
    </row>
    <row r="13575" spans="1:1" s="432" customFormat="1" ht="12.2" hidden="1" customHeight="1">
      <c r="A13575" s="431"/>
    </row>
    <row r="13576" spans="1:1" s="432" customFormat="1" ht="12.2" hidden="1" customHeight="1">
      <c r="A13576" s="431"/>
    </row>
    <row r="13577" spans="1:1" s="432" customFormat="1" ht="12.2" hidden="1" customHeight="1">
      <c r="A13577" s="431"/>
    </row>
    <row r="13578" spans="1:1" s="432" customFormat="1" ht="12.2" hidden="1" customHeight="1">
      <c r="A13578" s="431"/>
    </row>
    <row r="13579" spans="1:1" s="432" customFormat="1" ht="12.2" hidden="1" customHeight="1">
      <c r="A13579" s="431"/>
    </row>
    <row r="13580" spans="1:1" s="432" customFormat="1" ht="12.2" hidden="1" customHeight="1">
      <c r="A13580" s="431"/>
    </row>
    <row r="13581" spans="1:1" s="432" customFormat="1" ht="12.2" hidden="1" customHeight="1">
      <c r="A13581" s="431"/>
    </row>
    <row r="13582" spans="1:1" s="432" customFormat="1" ht="12.2" hidden="1" customHeight="1">
      <c r="A13582" s="431"/>
    </row>
    <row r="13583" spans="1:1" s="432" customFormat="1" ht="12.2" hidden="1" customHeight="1">
      <c r="A13583" s="431"/>
    </row>
    <row r="13584" spans="1:1" s="432" customFormat="1" ht="12.2" hidden="1" customHeight="1">
      <c r="A13584" s="431"/>
    </row>
    <row r="13585" spans="1:1" s="432" customFormat="1" ht="12.2" hidden="1" customHeight="1">
      <c r="A13585" s="431"/>
    </row>
    <row r="13586" spans="1:1" s="432" customFormat="1" ht="12.2" hidden="1" customHeight="1">
      <c r="A13586" s="431"/>
    </row>
    <row r="13587" spans="1:1" s="432" customFormat="1" ht="12.2" hidden="1" customHeight="1">
      <c r="A13587" s="431"/>
    </row>
    <row r="13588" spans="1:1" s="432" customFormat="1" ht="12.2" hidden="1" customHeight="1">
      <c r="A13588" s="431"/>
    </row>
    <row r="13589" spans="1:1" s="432" customFormat="1" ht="12.2" hidden="1" customHeight="1">
      <c r="A13589" s="431"/>
    </row>
    <row r="13590" spans="1:1" s="432" customFormat="1" ht="12.2" hidden="1" customHeight="1">
      <c r="A13590" s="431"/>
    </row>
    <row r="13591" spans="1:1" s="432" customFormat="1" ht="12.2" hidden="1" customHeight="1">
      <c r="A13591" s="431"/>
    </row>
    <row r="13592" spans="1:1" s="432" customFormat="1" ht="12.2" hidden="1" customHeight="1">
      <c r="A13592" s="431"/>
    </row>
    <row r="13593" spans="1:1" s="432" customFormat="1" ht="12.2" hidden="1" customHeight="1">
      <c r="A13593" s="431"/>
    </row>
    <row r="13594" spans="1:1" s="432" customFormat="1" ht="12.2" hidden="1" customHeight="1">
      <c r="A13594" s="431"/>
    </row>
    <row r="13595" spans="1:1" s="432" customFormat="1" ht="12.2" hidden="1" customHeight="1">
      <c r="A13595" s="431"/>
    </row>
    <row r="13596" spans="1:1" s="432" customFormat="1" ht="12.2" hidden="1" customHeight="1">
      <c r="A13596" s="431"/>
    </row>
    <row r="13597" spans="1:1" s="432" customFormat="1" ht="12.2" hidden="1" customHeight="1">
      <c r="A13597" s="431"/>
    </row>
    <row r="13598" spans="1:1" s="432" customFormat="1" ht="12.2" hidden="1" customHeight="1">
      <c r="A13598" s="431"/>
    </row>
    <row r="13599" spans="1:1" s="432" customFormat="1" ht="12.2" hidden="1" customHeight="1">
      <c r="A13599" s="431"/>
    </row>
    <row r="13600" spans="1:1" s="432" customFormat="1" ht="12.2" hidden="1" customHeight="1">
      <c r="A13600" s="431"/>
    </row>
    <row r="13601" spans="1:1" s="432" customFormat="1" ht="12.2" hidden="1" customHeight="1">
      <c r="A13601" s="431"/>
    </row>
    <row r="13602" spans="1:1" s="432" customFormat="1" ht="12.2" hidden="1" customHeight="1">
      <c r="A13602" s="431"/>
    </row>
    <row r="13603" spans="1:1" s="432" customFormat="1" ht="12.2" hidden="1" customHeight="1">
      <c r="A13603" s="431"/>
    </row>
    <row r="13604" spans="1:1" s="432" customFormat="1" ht="12.2" hidden="1" customHeight="1">
      <c r="A13604" s="431"/>
    </row>
    <row r="13605" spans="1:1" s="432" customFormat="1" ht="12.2" hidden="1" customHeight="1">
      <c r="A13605" s="431"/>
    </row>
    <row r="13606" spans="1:1" s="432" customFormat="1" ht="12.2" hidden="1" customHeight="1">
      <c r="A13606" s="431"/>
    </row>
    <row r="13607" spans="1:1" s="432" customFormat="1" ht="12.2" hidden="1" customHeight="1">
      <c r="A13607" s="431"/>
    </row>
    <row r="13608" spans="1:1" s="432" customFormat="1" ht="12.2" hidden="1" customHeight="1">
      <c r="A13608" s="431"/>
    </row>
    <row r="13609" spans="1:1" s="432" customFormat="1" ht="12.2" hidden="1" customHeight="1">
      <c r="A13609" s="431"/>
    </row>
    <row r="13610" spans="1:1" s="432" customFormat="1" ht="12.2" hidden="1" customHeight="1">
      <c r="A13610" s="431"/>
    </row>
    <row r="13611" spans="1:1" s="432" customFormat="1" ht="12.2" hidden="1" customHeight="1">
      <c r="A13611" s="431"/>
    </row>
    <row r="13612" spans="1:1" s="432" customFormat="1" ht="12.2" hidden="1" customHeight="1">
      <c r="A13612" s="431"/>
    </row>
    <row r="13613" spans="1:1" s="432" customFormat="1" ht="12.2" hidden="1" customHeight="1">
      <c r="A13613" s="431"/>
    </row>
    <row r="13614" spans="1:1" s="432" customFormat="1" ht="12.2" hidden="1" customHeight="1">
      <c r="A13614" s="431"/>
    </row>
    <row r="13615" spans="1:1" s="432" customFormat="1" ht="12.2" hidden="1" customHeight="1">
      <c r="A13615" s="431"/>
    </row>
    <row r="13616" spans="1:1" s="432" customFormat="1" ht="12.2" hidden="1" customHeight="1">
      <c r="A13616" s="431"/>
    </row>
    <row r="13617" spans="1:1" s="432" customFormat="1" ht="12.2" hidden="1" customHeight="1">
      <c r="A13617" s="431"/>
    </row>
    <row r="13618" spans="1:1" s="432" customFormat="1" ht="12.2" hidden="1" customHeight="1">
      <c r="A13618" s="431"/>
    </row>
    <row r="13619" spans="1:1" s="432" customFormat="1" ht="12.2" hidden="1" customHeight="1">
      <c r="A13619" s="431"/>
    </row>
    <row r="13620" spans="1:1" s="432" customFormat="1" ht="12.2" hidden="1" customHeight="1">
      <c r="A13620" s="431"/>
    </row>
    <row r="13621" spans="1:1" s="432" customFormat="1" ht="12.2" hidden="1" customHeight="1">
      <c r="A13621" s="431"/>
    </row>
    <row r="13622" spans="1:1" s="432" customFormat="1" ht="12.2" hidden="1" customHeight="1">
      <c r="A13622" s="431"/>
    </row>
    <row r="13623" spans="1:1" s="432" customFormat="1" ht="12.2" hidden="1" customHeight="1">
      <c r="A13623" s="431"/>
    </row>
    <row r="13624" spans="1:1" s="432" customFormat="1" ht="12.2" hidden="1" customHeight="1">
      <c r="A13624" s="431"/>
    </row>
    <row r="13625" spans="1:1" s="432" customFormat="1" ht="12.2" hidden="1" customHeight="1">
      <c r="A13625" s="431"/>
    </row>
    <row r="13626" spans="1:1" s="432" customFormat="1" ht="12.2" hidden="1" customHeight="1">
      <c r="A13626" s="431"/>
    </row>
    <row r="13627" spans="1:1" s="432" customFormat="1" ht="12.2" hidden="1" customHeight="1">
      <c r="A13627" s="431"/>
    </row>
    <row r="13628" spans="1:1" s="432" customFormat="1" ht="12.2" hidden="1" customHeight="1">
      <c r="A13628" s="431"/>
    </row>
    <row r="13629" spans="1:1" s="432" customFormat="1" ht="12.2" hidden="1" customHeight="1">
      <c r="A13629" s="431"/>
    </row>
    <row r="13630" spans="1:1" s="432" customFormat="1" ht="12.2" hidden="1" customHeight="1">
      <c r="A13630" s="431"/>
    </row>
    <row r="13631" spans="1:1" s="432" customFormat="1" ht="12.2" hidden="1" customHeight="1">
      <c r="A13631" s="431"/>
    </row>
    <row r="13632" spans="1:1" s="432" customFormat="1" ht="12.2" hidden="1" customHeight="1">
      <c r="A13632" s="431"/>
    </row>
    <row r="13633" spans="1:1" s="432" customFormat="1" ht="12.2" hidden="1" customHeight="1">
      <c r="A13633" s="431"/>
    </row>
    <row r="13634" spans="1:1" s="432" customFormat="1" ht="12.2" hidden="1" customHeight="1">
      <c r="A13634" s="431"/>
    </row>
    <row r="13635" spans="1:1" s="432" customFormat="1" ht="12.2" hidden="1" customHeight="1">
      <c r="A13635" s="431"/>
    </row>
    <row r="13636" spans="1:1" s="432" customFormat="1" ht="12.2" hidden="1" customHeight="1">
      <c r="A13636" s="431"/>
    </row>
    <row r="13637" spans="1:1" s="432" customFormat="1" ht="12.2" hidden="1" customHeight="1">
      <c r="A13637" s="431"/>
    </row>
    <row r="13638" spans="1:1" s="432" customFormat="1" ht="12.2" hidden="1" customHeight="1">
      <c r="A13638" s="431"/>
    </row>
    <row r="13639" spans="1:1" s="432" customFormat="1" ht="12.2" hidden="1" customHeight="1">
      <c r="A13639" s="431"/>
    </row>
    <row r="13640" spans="1:1" s="432" customFormat="1" ht="12.2" hidden="1" customHeight="1">
      <c r="A13640" s="431"/>
    </row>
    <row r="13641" spans="1:1" s="432" customFormat="1" ht="12.2" hidden="1" customHeight="1">
      <c r="A13641" s="431"/>
    </row>
    <row r="13642" spans="1:1" s="432" customFormat="1" ht="12.2" hidden="1" customHeight="1">
      <c r="A13642" s="431"/>
    </row>
    <row r="13643" spans="1:1" s="432" customFormat="1" ht="12.2" hidden="1" customHeight="1">
      <c r="A13643" s="431"/>
    </row>
    <row r="13644" spans="1:1" s="432" customFormat="1" ht="12.2" hidden="1" customHeight="1">
      <c r="A13644" s="431"/>
    </row>
    <row r="13645" spans="1:1" s="432" customFormat="1" ht="12.2" hidden="1" customHeight="1">
      <c r="A13645" s="431"/>
    </row>
    <row r="13646" spans="1:1" s="432" customFormat="1" ht="12.2" hidden="1" customHeight="1">
      <c r="A13646" s="431"/>
    </row>
    <row r="13647" spans="1:1" s="432" customFormat="1" ht="12.2" hidden="1" customHeight="1">
      <c r="A13647" s="431"/>
    </row>
    <row r="13648" spans="1:1" s="432" customFormat="1" ht="12.2" hidden="1" customHeight="1">
      <c r="A13648" s="431"/>
    </row>
    <row r="13649" spans="1:1" s="432" customFormat="1" ht="12.2" hidden="1" customHeight="1">
      <c r="A13649" s="431"/>
    </row>
    <row r="13650" spans="1:1" s="432" customFormat="1" ht="12.2" hidden="1" customHeight="1">
      <c r="A13650" s="431"/>
    </row>
    <row r="13651" spans="1:1" s="432" customFormat="1" ht="12.2" hidden="1" customHeight="1">
      <c r="A13651" s="431"/>
    </row>
    <row r="13652" spans="1:1" s="432" customFormat="1" ht="12.2" hidden="1" customHeight="1">
      <c r="A13652" s="431"/>
    </row>
    <row r="13653" spans="1:1" s="432" customFormat="1" ht="12.2" hidden="1" customHeight="1">
      <c r="A13653" s="431"/>
    </row>
    <row r="13654" spans="1:1" s="432" customFormat="1" ht="12.2" hidden="1" customHeight="1">
      <c r="A13654" s="431"/>
    </row>
    <row r="13655" spans="1:1" s="432" customFormat="1" ht="12.2" hidden="1" customHeight="1">
      <c r="A13655" s="431"/>
    </row>
    <row r="13656" spans="1:1" s="432" customFormat="1" ht="12.2" hidden="1" customHeight="1">
      <c r="A13656" s="431"/>
    </row>
    <row r="13657" spans="1:1" s="432" customFormat="1" ht="12.2" hidden="1" customHeight="1">
      <c r="A13657" s="431"/>
    </row>
    <row r="13658" spans="1:1" s="432" customFormat="1" ht="12.2" hidden="1" customHeight="1">
      <c r="A13658" s="431"/>
    </row>
    <row r="13659" spans="1:1" s="432" customFormat="1" ht="12.2" hidden="1" customHeight="1">
      <c r="A13659" s="431"/>
    </row>
    <row r="13660" spans="1:1" s="432" customFormat="1" ht="12.2" hidden="1" customHeight="1">
      <c r="A13660" s="431"/>
    </row>
    <row r="13661" spans="1:1" s="432" customFormat="1" ht="12.2" hidden="1" customHeight="1">
      <c r="A13661" s="431"/>
    </row>
    <row r="13662" spans="1:1" s="432" customFormat="1" ht="12.2" hidden="1" customHeight="1">
      <c r="A13662" s="431"/>
    </row>
    <row r="13663" spans="1:1" s="432" customFormat="1" ht="12.2" hidden="1" customHeight="1">
      <c r="A13663" s="431"/>
    </row>
    <row r="13664" spans="1:1" s="432" customFormat="1" ht="12.2" hidden="1" customHeight="1">
      <c r="A13664" s="431"/>
    </row>
    <row r="13665" spans="1:1" s="432" customFormat="1" ht="12.2" hidden="1" customHeight="1">
      <c r="A13665" s="431"/>
    </row>
    <row r="13666" spans="1:1" s="432" customFormat="1" ht="12.2" hidden="1" customHeight="1">
      <c r="A13666" s="431"/>
    </row>
    <row r="13667" spans="1:1" s="432" customFormat="1" ht="12.2" hidden="1" customHeight="1">
      <c r="A13667" s="431"/>
    </row>
    <row r="13668" spans="1:1" s="432" customFormat="1" ht="12.2" hidden="1" customHeight="1">
      <c r="A13668" s="431"/>
    </row>
    <row r="13669" spans="1:1" s="432" customFormat="1" ht="12.2" hidden="1" customHeight="1">
      <c r="A13669" s="431"/>
    </row>
    <row r="13670" spans="1:1" s="432" customFormat="1" ht="12.2" hidden="1" customHeight="1">
      <c r="A13670" s="431"/>
    </row>
    <row r="13671" spans="1:1" s="432" customFormat="1" ht="12.2" hidden="1" customHeight="1">
      <c r="A13671" s="431"/>
    </row>
    <row r="13672" spans="1:1" s="432" customFormat="1" ht="12.2" hidden="1" customHeight="1">
      <c r="A13672" s="431"/>
    </row>
    <row r="13673" spans="1:1" s="432" customFormat="1" ht="12.2" hidden="1" customHeight="1">
      <c r="A13673" s="431"/>
    </row>
    <row r="13674" spans="1:1" s="432" customFormat="1" ht="12.2" hidden="1" customHeight="1">
      <c r="A13674" s="431"/>
    </row>
    <row r="13675" spans="1:1" s="432" customFormat="1" ht="12.2" hidden="1" customHeight="1">
      <c r="A13675" s="431"/>
    </row>
    <row r="13676" spans="1:1" s="432" customFormat="1" ht="12.2" hidden="1" customHeight="1">
      <c r="A13676" s="431"/>
    </row>
    <row r="13677" spans="1:1" s="432" customFormat="1" ht="12.2" hidden="1" customHeight="1">
      <c r="A13677" s="431"/>
    </row>
    <row r="13678" spans="1:1" s="432" customFormat="1" ht="12.2" hidden="1" customHeight="1">
      <c r="A13678" s="431"/>
    </row>
    <row r="13679" spans="1:1" s="432" customFormat="1" ht="12.2" hidden="1" customHeight="1">
      <c r="A13679" s="431"/>
    </row>
    <row r="13680" spans="1:1" s="432" customFormat="1" ht="12.2" hidden="1" customHeight="1">
      <c r="A13680" s="431"/>
    </row>
    <row r="13681" spans="1:1" s="432" customFormat="1" ht="12.2" hidden="1" customHeight="1">
      <c r="A13681" s="431"/>
    </row>
    <row r="13682" spans="1:1" s="432" customFormat="1" ht="12.2" hidden="1" customHeight="1">
      <c r="A13682" s="431"/>
    </row>
    <row r="13683" spans="1:1" s="432" customFormat="1" ht="12.2" hidden="1" customHeight="1">
      <c r="A13683" s="431"/>
    </row>
    <row r="13684" spans="1:1" s="432" customFormat="1" ht="12.2" hidden="1" customHeight="1">
      <c r="A13684" s="431"/>
    </row>
    <row r="13685" spans="1:1" s="432" customFormat="1" ht="12.2" hidden="1" customHeight="1">
      <c r="A13685" s="431"/>
    </row>
    <row r="13686" spans="1:1" s="432" customFormat="1" ht="12.2" hidden="1" customHeight="1">
      <c r="A13686" s="431"/>
    </row>
    <row r="13687" spans="1:1" s="432" customFormat="1" ht="12.2" hidden="1" customHeight="1">
      <c r="A13687" s="431"/>
    </row>
    <row r="13688" spans="1:1" s="432" customFormat="1" ht="12.2" hidden="1" customHeight="1">
      <c r="A13688" s="431"/>
    </row>
    <row r="13689" spans="1:1" s="432" customFormat="1" ht="12.2" hidden="1" customHeight="1">
      <c r="A13689" s="431"/>
    </row>
    <row r="13690" spans="1:1" s="432" customFormat="1" ht="12.2" hidden="1" customHeight="1">
      <c r="A13690" s="431"/>
    </row>
    <row r="13691" spans="1:1" s="432" customFormat="1" ht="12.2" hidden="1" customHeight="1">
      <c r="A13691" s="431"/>
    </row>
    <row r="13692" spans="1:1" s="432" customFormat="1" ht="12.2" hidden="1" customHeight="1">
      <c r="A13692" s="431"/>
    </row>
    <row r="13693" spans="1:1" s="432" customFormat="1" ht="12.2" hidden="1" customHeight="1">
      <c r="A13693" s="431"/>
    </row>
    <row r="13694" spans="1:1" s="432" customFormat="1" ht="12.2" hidden="1" customHeight="1">
      <c r="A13694" s="431"/>
    </row>
    <row r="13695" spans="1:1" s="432" customFormat="1" ht="12.2" hidden="1" customHeight="1">
      <c r="A13695" s="431"/>
    </row>
    <row r="13696" spans="1:1" s="432" customFormat="1" ht="12.2" hidden="1" customHeight="1">
      <c r="A13696" s="431"/>
    </row>
    <row r="13697" spans="1:1" s="432" customFormat="1" ht="12.2" hidden="1" customHeight="1">
      <c r="A13697" s="431"/>
    </row>
    <row r="13698" spans="1:1" s="432" customFormat="1" ht="12.2" hidden="1" customHeight="1">
      <c r="A13698" s="431"/>
    </row>
    <row r="13699" spans="1:1" s="432" customFormat="1" ht="12.2" hidden="1" customHeight="1">
      <c r="A13699" s="431"/>
    </row>
    <row r="13700" spans="1:1" s="432" customFormat="1" ht="12.2" hidden="1" customHeight="1">
      <c r="A13700" s="431"/>
    </row>
    <row r="13701" spans="1:1" s="432" customFormat="1" ht="12.2" hidden="1" customHeight="1">
      <c r="A13701" s="431"/>
    </row>
    <row r="13702" spans="1:1" s="432" customFormat="1" ht="12.2" hidden="1" customHeight="1">
      <c r="A13702" s="431"/>
    </row>
    <row r="13703" spans="1:1" s="432" customFormat="1" ht="12.2" hidden="1" customHeight="1">
      <c r="A13703" s="431"/>
    </row>
    <row r="13704" spans="1:1" s="432" customFormat="1" ht="12.2" hidden="1" customHeight="1">
      <c r="A13704" s="431"/>
    </row>
    <row r="13705" spans="1:1" s="432" customFormat="1" ht="12.2" hidden="1" customHeight="1">
      <c r="A13705" s="431"/>
    </row>
    <row r="13706" spans="1:1" s="432" customFormat="1" ht="12.2" hidden="1" customHeight="1">
      <c r="A13706" s="431"/>
    </row>
    <row r="13707" spans="1:1" s="432" customFormat="1" ht="12.2" hidden="1" customHeight="1">
      <c r="A13707" s="431"/>
    </row>
    <row r="13708" spans="1:1" s="432" customFormat="1" ht="12.2" hidden="1" customHeight="1">
      <c r="A13708" s="431"/>
    </row>
    <row r="13709" spans="1:1" s="432" customFormat="1" ht="12.2" hidden="1" customHeight="1">
      <c r="A13709" s="431"/>
    </row>
    <row r="13710" spans="1:1" s="432" customFormat="1" ht="12.2" hidden="1" customHeight="1">
      <c r="A13710" s="431"/>
    </row>
    <row r="13711" spans="1:1" s="432" customFormat="1" ht="12.2" hidden="1" customHeight="1">
      <c r="A13711" s="431"/>
    </row>
    <row r="13712" spans="1:1" s="432" customFormat="1" ht="12.2" hidden="1" customHeight="1">
      <c r="A13712" s="431"/>
    </row>
    <row r="13713" spans="1:1" s="432" customFormat="1" ht="12.2" hidden="1" customHeight="1">
      <c r="A13713" s="431"/>
    </row>
    <row r="13714" spans="1:1" s="432" customFormat="1" ht="12.2" hidden="1" customHeight="1">
      <c r="A13714" s="431"/>
    </row>
    <row r="13715" spans="1:1" s="432" customFormat="1" ht="12.2" hidden="1" customHeight="1">
      <c r="A13715" s="431"/>
    </row>
    <row r="13716" spans="1:1" s="432" customFormat="1" ht="12.2" hidden="1" customHeight="1">
      <c r="A13716" s="431"/>
    </row>
    <row r="13717" spans="1:1" s="432" customFormat="1" ht="12.2" hidden="1" customHeight="1">
      <c r="A13717" s="431"/>
    </row>
    <row r="13718" spans="1:1" s="432" customFormat="1" ht="12.2" hidden="1" customHeight="1">
      <c r="A13718" s="431"/>
    </row>
    <row r="13719" spans="1:1" s="432" customFormat="1" ht="12.2" hidden="1" customHeight="1">
      <c r="A13719" s="431"/>
    </row>
    <row r="13720" spans="1:1" s="432" customFormat="1" ht="12.2" hidden="1" customHeight="1">
      <c r="A13720" s="431"/>
    </row>
    <row r="13721" spans="1:1" s="432" customFormat="1" ht="12.2" hidden="1" customHeight="1">
      <c r="A13721" s="431"/>
    </row>
    <row r="13722" spans="1:1" s="432" customFormat="1" ht="12.2" hidden="1" customHeight="1">
      <c r="A13722" s="431"/>
    </row>
    <row r="13723" spans="1:1" s="432" customFormat="1" ht="12.2" hidden="1" customHeight="1">
      <c r="A13723" s="431"/>
    </row>
    <row r="13724" spans="1:1" s="432" customFormat="1" ht="12.2" hidden="1" customHeight="1">
      <c r="A13724" s="431"/>
    </row>
    <row r="13725" spans="1:1" s="432" customFormat="1" ht="12.2" hidden="1" customHeight="1">
      <c r="A13725" s="431"/>
    </row>
    <row r="13726" spans="1:1" s="432" customFormat="1" ht="12.2" hidden="1" customHeight="1">
      <c r="A13726" s="431"/>
    </row>
    <row r="13727" spans="1:1" s="432" customFormat="1" ht="12.2" hidden="1" customHeight="1">
      <c r="A13727" s="431"/>
    </row>
    <row r="13728" spans="1:1" s="432" customFormat="1" ht="12.2" hidden="1" customHeight="1">
      <c r="A13728" s="431"/>
    </row>
    <row r="13729" spans="1:1" s="432" customFormat="1" ht="12.2" hidden="1" customHeight="1">
      <c r="A13729" s="431"/>
    </row>
    <row r="13730" spans="1:1" s="432" customFormat="1" ht="12.2" hidden="1" customHeight="1">
      <c r="A13730" s="431"/>
    </row>
    <row r="13731" spans="1:1" s="432" customFormat="1" ht="12.2" hidden="1" customHeight="1">
      <c r="A13731" s="431"/>
    </row>
    <row r="13732" spans="1:1" s="432" customFormat="1" ht="12.2" hidden="1" customHeight="1">
      <c r="A13732" s="431"/>
    </row>
    <row r="13733" spans="1:1" s="432" customFormat="1" ht="12.2" hidden="1" customHeight="1">
      <c r="A13733" s="431"/>
    </row>
    <row r="13734" spans="1:1" s="432" customFormat="1" ht="12.2" hidden="1" customHeight="1">
      <c r="A13734" s="431"/>
    </row>
    <row r="13735" spans="1:1" s="432" customFormat="1" ht="12.2" hidden="1" customHeight="1">
      <c r="A13735" s="431"/>
    </row>
    <row r="13736" spans="1:1" s="432" customFormat="1" ht="12.2" hidden="1" customHeight="1">
      <c r="A13736" s="431"/>
    </row>
    <row r="13737" spans="1:1" s="432" customFormat="1" ht="12.2" hidden="1" customHeight="1">
      <c r="A13737" s="431"/>
    </row>
    <row r="13738" spans="1:1" s="432" customFormat="1" ht="12.2" hidden="1" customHeight="1">
      <c r="A13738" s="431"/>
    </row>
    <row r="13739" spans="1:1" s="432" customFormat="1" ht="12.2" hidden="1" customHeight="1">
      <c r="A13739" s="431"/>
    </row>
    <row r="13740" spans="1:1" s="432" customFormat="1" ht="12.2" hidden="1" customHeight="1">
      <c r="A13740" s="431"/>
    </row>
    <row r="13741" spans="1:1" s="432" customFormat="1" ht="12.2" hidden="1" customHeight="1">
      <c r="A13741" s="431"/>
    </row>
    <row r="13742" spans="1:1" s="432" customFormat="1" ht="12.2" hidden="1" customHeight="1">
      <c r="A13742" s="431"/>
    </row>
    <row r="13743" spans="1:1" s="432" customFormat="1" ht="12.2" hidden="1" customHeight="1">
      <c r="A13743" s="431"/>
    </row>
    <row r="13744" spans="1:1" s="432" customFormat="1" ht="12.2" hidden="1" customHeight="1">
      <c r="A13744" s="431"/>
    </row>
    <row r="13745" spans="1:1" s="432" customFormat="1" ht="12.2" hidden="1" customHeight="1">
      <c r="A13745" s="431"/>
    </row>
    <row r="13746" spans="1:1" s="432" customFormat="1" ht="12.2" hidden="1" customHeight="1">
      <c r="A13746" s="431"/>
    </row>
    <row r="13747" spans="1:1" s="432" customFormat="1" ht="12.2" hidden="1" customHeight="1">
      <c r="A13747" s="431"/>
    </row>
    <row r="13748" spans="1:1" s="432" customFormat="1" ht="12.2" hidden="1" customHeight="1">
      <c r="A13748" s="431"/>
    </row>
    <row r="13749" spans="1:1" s="432" customFormat="1" ht="12.2" hidden="1" customHeight="1">
      <c r="A13749" s="431"/>
    </row>
    <row r="13750" spans="1:1" s="432" customFormat="1" ht="12.2" hidden="1" customHeight="1">
      <c r="A13750" s="431"/>
    </row>
    <row r="13751" spans="1:1" s="432" customFormat="1" ht="12.2" hidden="1" customHeight="1">
      <c r="A13751" s="431"/>
    </row>
    <row r="13752" spans="1:1" s="432" customFormat="1" ht="12.2" hidden="1" customHeight="1">
      <c r="A13752" s="431"/>
    </row>
    <row r="13753" spans="1:1" s="432" customFormat="1" ht="12.2" hidden="1" customHeight="1">
      <c r="A13753" s="431"/>
    </row>
    <row r="13754" spans="1:1" s="432" customFormat="1" ht="12.2" hidden="1" customHeight="1">
      <c r="A13754" s="431"/>
    </row>
    <row r="13755" spans="1:1" s="432" customFormat="1" ht="12.2" hidden="1" customHeight="1">
      <c r="A13755" s="431"/>
    </row>
    <row r="13756" spans="1:1" s="432" customFormat="1" ht="12.2" hidden="1" customHeight="1">
      <c r="A13756" s="431"/>
    </row>
    <row r="13757" spans="1:1" s="432" customFormat="1" ht="12.2" hidden="1" customHeight="1">
      <c r="A13757" s="431"/>
    </row>
    <row r="13758" spans="1:1" s="432" customFormat="1" ht="12.2" hidden="1" customHeight="1">
      <c r="A13758" s="431"/>
    </row>
    <row r="13759" spans="1:1" s="432" customFormat="1" ht="12.2" hidden="1" customHeight="1">
      <c r="A13759" s="431"/>
    </row>
    <row r="13760" spans="1:1" s="432" customFormat="1" ht="12.2" hidden="1" customHeight="1">
      <c r="A13760" s="431"/>
    </row>
    <row r="13761" spans="1:1" s="432" customFormat="1" ht="12.2" hidden="1" customHeight="1">
      <c r="A13761" s="431"/>
    </row>
    <row r="13762" spans="1:1" s="432" customFormat="1" ht="12.2" hidden="1" customHeight="1">
      <c r="A13762" s="431"/>
    </row>
    <row r="13763" spans="1:1" s="432" customFormat="1" ht="12.2" hidden="1" customHeight="1">
      <c r="A13763" s="431"/>
    </row>
    <row r="13764" spans="1:1" s="432" customFormat="1" ht="12.2" hidden="1" customHeight="1">
      <c r="A13764" s="431"/>
    </row>
    <row r="13765" spans="1:1" s="432" customFormat="1" ht="12.2" hidden="1" customHeight="1">
      <c r="A13765" s="431"/>
    </row>
    <row r="13766" spans="1:1" s="432" customFormat="1" ht="12.2" hidden="1" customHeight="1">
      <c r="A13766" s="431"/>
    </row>
    <row r="13767" spans="1:1" s="432" customFormat="1" ht="12.2" hidden="1" customHeight="1">
      <c r="A13767" s="431"/>
    </row>
    <row r="13768" spans="1:1" s="432" customFormat="1" ht="12.2" hidden="1" customHeight="1">
      <c r="A13768" s="431"/>
    </row>
    <row r="13769" spans="1:1" s="432" customFormat="1" ht="12.2" hidden="1" customHeight="1">
      <c r="A13769" s="431"/>
    </row>
    <row r="13770" spans="1:1" s="432" customFormat="1" ht="12.2" hidden="1" customHeight="1">
      <c r="A13770" s="431"/>
    </row>
    <row r="13771" spans="1:1" s="432" customFormat="1" ht="12.2" hidden="1" customHeight="1">
      <c r="A13771" s="431"/>
    </row>
    <row r="13772" spans="1:1" s="432" customFormat="1" ht="12.2" hidden="1" customHeight="1">
      <c r="A13772" s="431"/>
    </row>
    <row r="13773" spans="1:1" s="432" customFormat="1" ht="12.2" hidden="1" customHeight="1">
      <c r="A13773" s="431"/>
    </row>
    <row r="13774" spans="1:1" s="432" customFormat="1" ht="12.2" hidden="1" customHeight="1">
      <c r="A13774" s="431"/>
    </row>
    <row r="13775" spans="1:1" s="432" customFormat="1" ht="12.2" hidden="1" customHeight="1">
      <c r="A13775" s="431"/>
    </row>
    <row r="13776" spans="1:1" s="432" customFormat="1" ht="12.2" hidden="1" customHeight="1">
      <c r="A13776" s="431"/>
    </row>
    <row r="13777" spans="1:1" s="432" customFormat="1" ht="12.2" hidden="1" customHeight="1">
      <c r="A13777" s="431"/>
    </row>
    <row r="13778" spans="1:1" s="432" customFormat="1" ht="12.2" hidden="1" customHeight="1">
      <c r="A13778" s="431"/>
    </row>
    <row r="13779" spans="1:1" s="432" customFormat="1" ht="12.2" hidden="1" customHeight="1">
      <c r="A13779" s="431"/>
    </row>
    <row r="13780" spans="1:1" s="432" customFormat="1" ht="12.2" hidden="1" customHeight="1">
      <c r="A13780" s="431"/>
    </row>
    <row r="13781" spans="1:1" s="432" customFormat="1" ht="12.2" hidden="1" customHeight="1">
      <c r="A13781" s="431"/>
    </row>
    <row r="13782" spans="1:1" s="432" customFormat="1" ht="12.2" hidden="1" customHeight="1">
      <c r="A13782" s="431"/>
    </row>
    <row r="13783" spans="1:1" s="432" customFormat="1" ht="12.2" hidden="1" customHeight="1">
      <c r="A13783" s="431"/>
    </row>
    <row r="13784" spans="1:1" s="432" customFormat="1" ht="12.2" hidden="1" customHeight="1">
      <c r="A13784" s="431"/>
    </row>
    <row r="13785" spans="1:1" s="432" customFormat="1" ht="12.2" hidden="1" customHeight="1">
      <c r="A13785" s="431"/>
    </row>
    <row r="13786" spans="1:1" s="432" customFormat="1" ht="12.2" hidden="1" customHeight="1">
      <c r="A13786" s="431"/>
    </row>
    <row r="13787" spans="1:1" s="432" customFormat="1" ht="12.2" hidden="1" customHeight="1">
      <c r="A13787" s="431"/>
    </row>
    <row r="13788" spans="1:1" s="432" customFormat="1" ht="12.2" hidden="1" customHeight="1">
      <c r="A13788" s="431"/>
    </row>
    <row r="13789" spans="1:1" s="432" customFormat="1" ht="12.2" hidden="1" customHeight="1">
      <c r="A13789" s="431"/>
    </row>
    <row r="13790" spans="1:1" s="432" customFormat="1" ht="12.2" hidden="1" customHeight="1">
      <c r="A13790" s="431"/>
    </row>
    <row r="13791" spans="1:1" s="432" customFormat="1" ht="12.2" hidden="1" customHeight="1">
      <c r="A13791" s="431"/>
    </row>
    <row r="13792" spans="1:1" s="432" customFormat="1" ht="12.2" hidden="1" customHeight="1">
      <c r="A13792" s="431"/>
    </row>
    <row r="13793" spans="1:1" s="432" customFormat="1" ht="12.2" hidden="1" customHeight="1">
      <c r="A13793" s="431"/>
    </row>
    <row r="13794" spans="1:1" s="432" customFormat="1" ht="12.2" hidden="1" customHeight="1">
      <c r="A13794" s="431"/>
    </row>
    <row r="13795" spans="1:1" s="432" customFormat="1" ht="12.2" hidden="1" customHeight="1">
      <c r="A13795" s="431"/>
    </row>
    <row r="13796" spans="1:1" s="432" customFormat="1" ht="12.2" hidden="1" customHeight="1">
      <c r="A13796" s="431"/>
    </row>
    <row r="13797" spans="1:1" s="432" customFormat="1" ht="12.2" hidden="1" customHeight="1">
      <c r="A13797" s="431"/>
    </row>
    <row r="13798" spans="1:1" s="432" customFormat="1" ht="12.2" hidden="1" customHeight="1">
      <c r="A13798" s="431"/>
    </row>
    <row r="13799" spans="1:1" s="432" customFormat="1" ht="12.2" hidden="1" customHeight="1">
      <c r="A13799" s="431"/>
    </row>
    <row r="13800" spans="1:1" s="432" customFormat="1" ht="12.2" hidden="1" customHeight="1">
      <c r="A13800" s="431"/>
    </row>
    <row r="13801" spans="1:1" s="432" customFormat="1" ht="12.2" hidden="1" customHeight="1">
      <c r="A13801" s="431"/>
    </row>
    <row r="13802" spans="1:1" s="432" customFormat="1" ht="12.2" hidden="1" customHeight="1">
      <c r="A13802" s="431"/>
    </row>
    <row r="13803" spans="1:1" s="432" customFormat="1" ht="12.2" hidden="1" customHeight="1">
      <c r="A13803" s="431"/>
    </row>
    <row r="13804" spans="1:1" s="432" customFormat="1" ht="12.2" hidden="1" customHeight="1">
      <c r="A13804" s="431"/>
    </row>
    <row r="13805" spans="1:1" s="432" customFormat="1" ht="12.2" hidden="1" customHeight="1">
      <c r="A13805" s="431"/>
    </row>
    <row r="13806" spans="1:1" s="432" customFormat="1" ht="12.2" hidden="1" customHeight="1">
      <c r="A13806" s="431"/>
    </row>
    <row r="13807" spans="1:1" s="432" customFormat="1" ht="12.2" hidden="1" customHeight="1">
      <c r="A13807" s="431"/>
    </row>
    <row r="13808" spans="1:1" s="432" customFormat="1" ht="12.2" hidden="1" customHeight="1">
      <c r="A13808" s="431"/>
    </row>
    <row r="13809" spans="1:1" s="432" customFormat="1" ht="12.2" hidden="1" customHeight="1">
      <c r="A13809" s="431"/>
    </row>
    <row r="13810" spans="1:1" s="432" customFormat="1" ht="12.2" hidden="1" customHeight="1">
      <c r="A13810" s="431"/>
    </row>
    <row r="13811" spans="1:1" s="432" customFormat="1" ht="12.2" hidden="1" customHeight="1">
      <c r="A13811" s="431"/>
    </row>
    <row r="13812" spans="1:1" s="432" customFormat="1" ht="12.2" hidden="1" customHeight="1">
      <c r="A13812" s="431"/>
    </row>
    <row r="13813" spans="1:1" s="432" customFormat="1" ht="12.2" hidden="1" customHeight="1">
      <c r="A13813" s="431"/>
    </row>
    <row r="13814" spans="1:1" s="432" customFormat="1" ht="12.2" hidden="1" customHeight="1">
      <c r="A13814" s="431"/>
    </row>
    <row r="13815" spans="1:1" s="432" customFormat="1" ht="12.2" hidden="1" customHeight="1">
      <c r="A13815" s="431"/>
    </row>
    <row r="13816" spans="1:1" s="432" customFormat="1" ht="12.2" hidden="1" customHeight="1">
      <c r="A13816" s="431"/>
    </row>
    <row r="13817" spans="1:1" s="432" customFormat="1" ht="12.2" hidden="1" customHeight="1">
      <c r="A13817" s="431"/>
    </row>
    <row r="13818" spans="1:1" s="432" customFormat="1" ht="12.2" hidden="1" customHeight="1">
      <c r="A13818" s="431"/>
    </row>
    <row r="13819" spans="1:1" s="432" customFormat="1" ht="12.2" hidden="1" customHeight="1">
      <c r="A13819" s="431"/>
    </row>
    <row r="13820" spans="1:1" s="432" customFormat="1" ht="12.2" hidden="1" customHeight="1">
      <c r="A13820" s="431"/>
    </row>
    <row r="13821" spans="1:1" s="432" customFormat="1" ht="12.2" hidden="1" customHeight="1">
      <c r="A13821" s="431"/>
    </row>
    <row r="13822" spans="1:1" s="432" customFormat="1" ht="12.2" hidden="1" customHeight="1">
      <c r="A13822" s="431"/>
    </row>
    <row r="13823" spans="1:1" s="432" customFormat="1" ht="12.2" hidden="1" customHeight="1">
      <c r="A13823" s="431"/>
    </row>
    <row r="13824" spans="1:1" s="432" customFormat="1" ht="12.2" hidden="1" customHeight="1">
      <c r="A13824" s="431"/>
    </row>
    <row r="13825" spans="1:1" s="432" customFormat="1" ht="12.2" hidden="1" customHeight="1">
      <c r="A13825" s="431"/>
    </row>
    <row r="13826" spans="1:1" s="432" customFormat="1" ht="12.2" hidden="1" customHeight="1">
      <c r="A13826" s="431"/>
    </row>
    <row r="13827" spans="1:1" s="432" customFormat="1" ht="12.2" hidden="1" customHeight="1">
      <c r="A13827" s="431"/>
    </row>
    <row r="13828" spans="1:1" s="432" customFormat="1" ht="12.2" hidden="1" customHeight="1">
      <c r="A13828" s="431"/>
    </row>
    <row r="13829" spans="1:1" s="432" customFormat="1" ht="12.2" hidden="1" customHeight="1">
      <c r="A13829" s="431"/>
    </row>
    <row r="13830" spans="1:1" s="432" customFormat="1" ht="12.2" hidden="1" customHeight="1">
      <c r="A13830" s="431"/>
    </row>
    <row r="13831" spans="1:1" s="432" customFormat="1" ht="12.2" hidden="1" customHeight="1">
      <c r="A13831" s="431"/>
    </row>
    <row r="13832" spans="1:1" s="432" customFormat="1" ht="12.2" hidden="1" customHeight="1">
      <c r="A13832" s="431"/>
    </row>
    <row r="13833" spans="1:1" s="432" customFormat="1" ht="12.2" hidden="1" customHeight="1">
      <c r="A13833" s="431"/>
    </row>
    <row r="13834" spans="1:1" s="432" customFormat="1" ht="12.2" hidden="1" customHeight="1">
      <c r="A13834" s="431"/>
    </row>
    <row r="13835" spans="1:1" s="432" customFormat="1" ht="12.2" hidden="1" customHeight="1">
      <c r="A13835" s="431"/>
    </row>
    <row r="13836" spans="1:1" s="432" customFormat="1" ht="12.2" hidden="1" customHeight="1">
      <c r="A13836" s="431"/>
    </row>
    <row r="13837" spans="1:1" s="432" customFormat="1" ht="12.2" hidden="1" customHeight="1">
      <c r="A13837" s="431"/>
    </row>
    <row r="13838" spans="1:1" s="432" customFormat="1" ht="12.2" hidden="1" customHeight="1">
      <c r="A13838" s="431"/>
    </row>
    <row r="13839" spans="1:1" s="432" customFormat="1" ht="12.2" hidden="1" customHeight="1">
      <c r="A13839" s="431"/>
    </row>
    <row r="13840" spans="1:1" s="432" customFormat="1" ht="12.2" hidden="1" customHeight="1">
      <c r="A13840" s="431"/>
    </row>
    <row r="13841" spans="1:1" s="432" customFormat="1" ht="12.2" hidden="1" customHeight="1">
      <c r="A13841" s="431"/>
    </row>
    <row r="13842" spans="1:1" s="432" customFormat="1" ht="12.2" hidden="1" customHeight="1">
      <c r="A13842" s="431"/>
    </row>
    <row r="13843" spans="1:1" s="432" customFormat="1" ht="12.2" hidden="1" customHeight="1">
      <c r="A13843" s="431"/>
    </row>
    <row r="13844" spans="1:1" s="432" customFormat="1" ht="12.2" hidden="1" customHeight="1">
      <c r="A13844" s="431"/>
    </row>
    <row r="13845" spans="1:1" s="432" customFormat="1" ht="12.2" hidden="1" customHeight="1">
      <c r="A13845" s="431"/>
    </row>
    <row r="13846" spans="1:1" s="432" customFormat="1" ht="12.2" hidden="1" customHeight="1">
      <c r="A13846" s="431"/>
    </row>
    <row r="13847" spans="1:1" s="432" customFormat="1" ht="12.2" hidden="1" customHeight="1">
      <c r="A13847" s="431"/>
    </row>
    <row r="13848" spans="1:1" s="432" customFormat="1" ht="12.2" hidden="1" customHeight="1">
      <c r="A13848" s="431"/>
    </row>
    <row r="13849" spans="1:1" s="432" customFormat="1" ht="12.2" hidden="1" customHeight="1">
      <c r="A13849" s="431"/>
    </row>
    <row r="13850" spans="1:1" s="432" customFormat="1" ht="12.2" hidden="1" customHeight="1">
      <c r="A13850" s="431"/>
    </row>
    <row r="13851" spans="1:1" s="432" customFormat="1" ht="12.2" hidden="1" customHeight="1">
      <c r="A13851" s="431"/>
    </row>
    <row r="13852" spans="1:1" s="432" customFormat="1" ht="12.2" hidden="1" customHeight="1">
      <c r="A13852" s="431"/>
    </row>
    <row r="13853" spans="1:1" s="432" customFormat="1" ht="12.2" hidden="1" customHeight="1">
      <c r="A13853" s="431"/>
    </row>
    <row r="13854" spans="1:1" s="432" customFormat="1" ht="12.2" hidden="1" customHeight="1">
      <c r="A13854" s="431"/>
    </row>
    <row r="13855" spans="1:1" s="432" customFormat="1" ht="12.2" hidden="1" customHeight="1">
      <c r="A13855" s="431"/>
    </row>
    <row r="13856" spans="1:1" s="432" customFormat="1" ht="12.2" hidden="1" customHeight="1">
      <c r="A13856" s="431"/>
    </row>
    <row r="13857" spans="1:1" s="432" customFormat="1" ht="12.2" hidden="1" customHeight="1">
      <c r="A13857" s="431"/>
    </row>
    <row r="13858" spans="1:1" s="432" customFormat="1" ht="12.2" hidden="1" customHeight="1">
      <c r="A13858" s="431"/>
    </row>
    <row r="13859" spans="1:1" s="432" customFormat="1" ht="12.2" hidden="1" customHeight="1">
      <c r="A13859" s="431"/>
    </row>
    <row r="13860" spans="1:1" s="432" customFormat="1" ht="12.2" hidden="1" customHeight="1">
      <c r="A13860" s="431"/>
    </row>
    <row r="13861" spans="1:1" s="432" customFormat="1" ht="12.2" hidden="1" customHeight="1">
      <c r="A13861" s="431"/>
    </row>
    <row r="13862" spans="1:1" s="432" customFormat="1" ht="12.2" hidden="1" customHeight="1">
      <c r="A13862" s="431"/>
    </row>
    <row r="13863" spans="1:1" s="432" customFormat="1" ht="12.2" hidden="1" customHeight="1">
      <c r="A13863" s="431"/>
    </row>
    <row r="13864" spans="1:1" s="432" customFormat="1" ht="12.2" hidden="1" customHeight="1">
      <c r="A13864" s="431"/>
    </row>
    <row r="13865" spans="1:1" s="432" customFormat="1" ht="12.2" hidden="1" customHeight="1">
      <c r="A13865" s="431"/>
    </row>
    <row r="13866" spans="1:1" s="432" customFormat="1" ht="12.2" hidden="1" customHeight="1">
      <c r="A13866" s="431"/>
    </row>
    <row r="13867" spans="1:1" s="432" customFormat="1" ht="12.2" hidden="1" customHeight="1">
      <c r="A13867" s="431"/>
    </row>
    <row r="13868" spans="1:1" s="432" customFormat="1" ht="12.2" hidden="1" customHeight="1">
      <c r="A13868" s="431"/>
    </row>
    <row r="13869" spans="1:1" s="432" customFormat="1" ht="12.2" hidden="1" customHeight="1">
      <c r="A13869" s="431"/>
    </row>
    <row r="13870" spans="1:1" s="432" customFormat="1" ht="12.2" hidden="1" customHeight="1">
      <c r="A13870" s="431"/>
    </row>
    <row r="13871" spans="1:1" s="432" customFormat="1" ht="12.2" hidden="1" customHeight="1">
      <c r="A13871" s="431"/>
    </row>
    <row r="13872" spans="1:1" s="432" customFormat="1" ht="12.2" hidden="1" customHeight="1">
      <c r="A13872" s="431"/>
    </row>
    <row r="13873" spans="1:1" s="432" customFormat="1" ht="12.2" hidden="1" customHeight="1">
      <c r="A13873" s="431"/>
    </row>
    <row r="13874" spans="1:1" s="432" customFormat="1" ht="12.2" hidden="1" customHeight="1">
      <c r="A13874" s="431"/>
    </row>
    <row r="13875" spans="1:1" s="432" customFormat="1" ht="12.2" hidden="1" customHeight="1">
      <c r="A13875" s="431"/>
    </row>
    <row r="13876" spans="1:1" s="432" customFormat="1" ht="12.2" hidden="1" customHeight="1">
      <c r="A13876" s="431"/>
    </row>
    <row r="13877" spans="1:1" s="432" customFormat="1" ht="12.2" hidden="1" customHeight="1">
      <c r="A13877" s="431"/>
    </row>
    <row r="13878" spans="1:1" s="432" customFormat="1" ht="12.2" hidden="1" customHeight="1">
      <c r="A13878" s="431"/>
    </row>
    <row r="13879" spans="1:1" s="432" customFormat="1" ht="12.2" hidden="1" customHeight="1">
      <c r="A13879" s="431"/>
    </row>
    <row r="13880" spans="1:1" s="432" customFormat="1" ht="12.2" hidden="1" customHeight="1">
      <c r="A13880" s="431"/>
    </row>
    <row r="13881" spans="1:1" s="432" customFormat="1" ht="12.2" hidden="1" customHeight="1">
      <c r="A13881" s="431"/>
    </row>
    <row r="13882" spans="1:1" s="432" customFormat="1" ht="12.2" hidden="1" customHeight="1">
      <c r="A13882" s="431"/>
    </row>
    <row r="13883" spans="1:1" s="432" customFormat="1" ht="12.2" hidden="1" customHeight="1">
      <c r="A13883" s="431"/>
    </row>
    <row r="13884" spans="1:1" s="432" customFormat="1" ht="12.2" hidden="1" customHeight="1">
      <c r="A13884" s="431"/>
    </row>
    <row r="13885" spans="1:1" s="432" customFormat="1" ht="12.2" hidden="1" customHeight="1">
      <c r="A13885" s="431"/>
    </row>
    <row r="13886" spans="1:1" s="432" customFormat="1" ht="12.2" hidden="1" customHeight="1">
      <c r="A13886" s="431"/>
    </row>
    <row r="13887" spans="1:1" s="432" customFormat="1" ht="12.2" hidden="1" customHeight="1">
      <c r="A13887" s="431"/>
    </row>
    <row r="13888" spans="1:1" s="432" customFormat="1" ht="12.2" hidden="1" customHeight="1">
      <c r="A13888" s="431"/>
    </row>
    <row r="13889" spans="1:1" s="432" customFormat="1" ht="12.2" hidden="1" customHeight="1">
      <c r="A13889" s="431"/>
    </row>
    <row r="13890" spans="1:1" s="432" customFormat="1" ht="12.2" hidden="1" customHeight="1">
      <c r="A13890" s="431"/>
    </row>
    <row r="13891" spans="1:1" s="432" customFormat="1" ht="12.2" hidden="1" customHeight="1">
      <c r="A13891" s="431"/>
    </row>
    <row r="13892" spans="1:1" s="432" customFormat="1" ht="12.2" hidden="1" customHeight="1">
      <c r="A13892" s="431"/>
    </row>
    <row r="13893" spans="1:1" s="432" customFormat="1" ht="12.2" hidden="1" customHeight="1">
      <c r="A13893" s="431"/>
    </row>
    <row r="13894" spans="1:1" s="432" customFormat="1" ht="12.2" hidden="1" customHeight="1">
      <c r="A13894" s="431"/>
    </row>
    <row r="13895" spans="1:1" s="432" customFormat="1" ht="12.2" hidden="1" customHeight="1">
      <c r="A13895" s="431"/>
    </row>
    <row r="13896" spans="1:1" s="432" customFormat="1" ht="12.2" hidden="1" customHeight="1">
      <c r="A13896" s="431"/>
    </row>
    <row r="13897" spans="1:1" s="432" customFormat="1" ht="12.2" hidden="1" customHeight="1">
      <c r="A13897" s="431"/>
    </row>
    <row r="13898" spans="1:1" s="432" customFormat="1" ht="12.2" hidden="1" customHeight="1">
      <c r="A13898" s="431"/>
    </row>
    <row r="13899" spans="1:1" s="432" customFormat="1" ht="12.2" hidden="1" customHeight="1">
      <c r="A13899" s="431"/>
    </row>
    <row r="13900" spans="1:1" s="432" customFormat="1" ht="12.2" hidden="1" customHeight="1">
      <c r="A13900" s="431"/>
    </row>
    <row r="13901" spans="1:1" s="432" customFormat="1" ht="12.2" hidden="1" customHeight="1">
      <c r="A13901" s="431"/>
    </row>
    <row r="13902" spans="1:1" s="432" customFormat="1" ht="12.2" hidden="1" customHeight="1">
      <c r="A13902" s="431"/>
    </row>
    <row r="13903" spans="1:1" s="432" customFormat="1" ht="12.2" hidden="1" customHeight="1">
      <c r="A13903" s="431"/>
    </row>
    <row r="13904" spans="1:1" s="432" customFormat="1" ht="12.2" hidden="1" customHeight="1">
      <c r="A13904" s="431"/>
    </row>
    <row r="13905" spans="1:1" s="432" customFormat="1" ht="12.2" hidden="1" customHeight="1">
      <c r="A13905" s="431"/>
    </row>
    <row r="13906" spans="1:1" s="432" customFormat="1" ht="12.2" hidden="1" customHeight="1">
      <c r="A13906" s="431"/>
    </row>
    <row r="13907" spans="1:1" s="432" customFormat="1" ht="12.2" hidden="1" customHeight="1">
      <c r="A13907" s="431"/>
    </row>
    <row r="13908" spans="1:1" s="432" customFormat="1" ht="12.2" hidden="1" customHeight="1">
      <c r="A13908" s="431"/>
    </row>
    <row r="13909" spans="1:1" s="432" customFormat="1" ht="12.2" hidden="1" customHeight="1">
      <c r="A13909" s="431"/>
    </row>
    <row r="13910" spans="1:1" s="432" customFormat="1" ht="12.2" hidden="1" customHeight="1">
      <c r="A13910" s="431"/>
    </row>
    <row r="13911" spans="1:1" s="432" customFormat="1" ht="12.2" hidden="1" customHeight="1">
      <c r="A13911" s="431"/>
    </row>
    <row r="13912" spans="1:1" s="432" customFormat="1" ht="12.2" hidden="1" customHeight="1">
      <c r="A13912" s="431"/>
    </row>
    <row r="13913" spans="1:1" s="432" customFormat="1" ht="12.2" hidden="1" customHeight="1">
      <c r="A13913" s="431"/>
    </row>
    <row r="13914" spans="1:1" s="432" customFormat="1" ht="12.2" hidden="1" customHeight="1">
      <c r="A13914" s="431"/>
    </row>
    <row r="13915" spans="1:1" s="432" customFormat="1" ht="12.2" hidden="1" customHeight="1">
      <c r="A13915" s="431"/>
    </row>
    <row r="13916" spans="1:1" s="432" customFormat="1" ht="12.2" hidden="1" customHeight="1">
      <c r="A13916" s="431"/>
    </row>
    <row r="13917" spans="1:1" s="432" customFormat="1" ht="12.2" hidden="1" customHeight="1">
      <c r="A13917" s="431"/>
    </row>
    <row r="13918" spans="1:1" s="432" customFormat="1" ht="12.2" hidden="1" customHeight="1">
      <c r="A13918" s="431"/>
    </row>
    <row r="13919" spans="1:1" s="432" customFormat="1" ht="12.2" hidden="1" customHeight="1">
      <c r="A13919" s="431"/>
    </row>
    <row r="13920" spans="1:1" s="432" customFormat="1" ht="12.2" hidden="1" customHeight="1">
      <c r="A13920" s="431"/>
    </row>
    <row r="13921" spans="1:1" s="432" customFormat="1" ht="12.2" hidden="1" customHeight="1">
      <c r="A13921" s="431"/>
    </row>
    <row r="13922" spans="1:1" s="432" customFormat="1" ht="12.2" hidden="1" customHeight="1">
      <c r="A13922" s="431"/>
    </row>
    <row r="13923" spans="1:1" s="432" customFormat="1" ht="12.2" hidden="1" customHeight="1">
      <c r="A13923" s="431"/>
    </row>
    <row r="13924" spans="1:1" s="432" customFormat="1" ht="12.2" hidden="1" customHeight="1">
      <c r="A13924" s="431"/>
    </row>
    <row r="13925" spans="1:1" s="432" customFormat="1" ht="12.2" hidden="1" customHeight="1">
      <c r="A13925" s="431"/>
    </row>
    <row r="13926" spans="1:1" s="432" customFormat="1" ht="12.2" hidden="1" customHeight="1">
      <c r="A13926" s="431"/>
    </row>
    <row r="13927" spans="1:1" s="432" customFormat="1" ht="12.2" hidden="1" customHeight="1">
      <c r="A13927" s="431"/>
    </row>
    <row r="13928" spans="1:1" s="432" customFormat="1" ht="12.2" hidden="1" customHeight="1">
      <c r="A13928" s="431"/>
    </row>
    <row r="13929" spans="1:1" s="432" customFormat="1" ht="12.2" hidden="1" customHeight="1">
      <c r="A13929" s="431"/>
    </row>
    <row r="13930" spans="1:1" s="432" customFormat="1" ht="12.2" hidden="1" customHeight="1">
      <c r="A13930" s="431"/>
    </row>
    <row r="13931" spans="1:1" s="432" customFormat="1" ht="12.2" hidden="1" customHeight="1">
      <c r="A13931" s="431"/>
    </row>
    <row r="13932" spans="1:1" s="432" customFormat="1" ht="12.2" hidden="1" customHeight="1">
      <c r="A13932" s="431"/>
    </row>
    <row r="13933" spans="1:1" s="432" customFormat="1" ht="12.2" hidden="1" customHeight="1">
      <c r="A13933" s="431"/>
    </row>
    <row r="13934" spans="1:1" s="432" customFormat="1" ht="12.2" hidden="1" customHeight="1">
      <c r="A13934" s="431"/>
    </row>
    <row r="13935" spans="1:1" s="432" customFormat="1" ht="12.2" hidden="1" customHeight="1">
      <c r="A13935" s="431"/>
    </row>
    <row r="13936" spans="1:1" s="432" customFormat="1" ht="12.2" hidden="1" customHeight="1">
      <c r="A13936" s="431"/>
    </row>
    <row r="13937" spans="1:1" s="432" customFormat="1" ht="12.2" hidden="1" customHeight="1">
      <c r="A13937" s="431"/>
    </row>
    <row r="13938" spans="1:1" s="432" customFormat="1" ht="12.2" hidden="1" customHeight="1">
      <c r="A13938" s="431"/>
    </row>
    <row r="13939" spans="1:1" s="432" customFormat="1" ht="12.2" hidden="1" customHeight="1">
      <c r="A13939" s="431"/>
    </row>
    <row r="13940" spans="1:1" s="432" customFormat="1" ht="12.2" hidden="1" customHeight="1">
      <c r="A13940" s="431"/>
    </row>
    <row r="13941" spans="1:1" s="432" customFormat="1" ht="12.2" hidden="1" customHeight="1">
      <c r="A13941" s="431"/>
    </row>
    <row r="13942" spans="1:1" s="432" customFormat="1" ht="12.2" hidden="1" customHeight="1">
      <c r="A13942" s="431"/>
    </row>
    <row r="13943" spans="1:1" s="432" customFormat="1" ht="12.2" hidden="1" customHeight="1">
      <c r="A13943" s="431"/>
    </row>
    <row r="13944" spans="1:1" s="432" customFormat="1" ht="12.2" hidden="1" customHeight="1">
      <c r="A13944" s="431"/>
    </row>
    <row r="13945" spans="1:1" s="432" customFormat="1" ht="12.2" hidden="1" customHeight="1">
      <c r="A13945" s="431"/>
    </row>
    <row r="13946" spans="1:1" s="432" customFormat="1" ht="12.2" hidden="1" customHeight="1">
      <c r="A13946" s="431"/>
    </row>
    <row r="13947" spans="1:1" s="432" customFormat="1" ht="12.2" hidden="1" customHeight="1">
      <c r="A13947" s="431"/>
    </row>
    <row r="13948" spans="1:1" s="432" customFormat="1" ht="12.2" hidden="1" customHeight="1">
      <c r="A13948" s="431"/>
    </row>
    <row r="13949" spans="1:1" s="432" customFormat="1" ht="12.2" hidden="1" customHeight="1">
      <c r="A13949" s="431"/>
    </row>
    <row r="13950" spans="1:1" s="432" customFormat="1" ht="12.2" hidden="1" customHeight="1">
      <c r="A13950" s="431"/>
    </row>
    <row r="13951" spans="1:1" s="432" customFormat="1" ht="12.2" hidden="1" customHeight="1">
      <c r="A13951" s="431"/>
    </row>
    <row r="13952" spans="1:1" s="432" customFormat="1" ht="12.2" hidden="1" customHeight="1">
      <c r="A13952" s="431"/>
    </row>
    <row r="13953" spans="1:1" s="432" customFormat="1" ht="12.2" hidden="1" customHeight="1">
      <c r="A13953" s="431"/>
    </row>
    <row r="13954" spans="1:1" s="432" customFormat="1" ht="12.2" hidden="1" customHeight="1">
      <c r="A13954" s="431"/>
    </row>
    <row r="13955" spans="1:1" s="432" customFormat="1" ht="12.2" hidden="1" customHeight="1">
      <c r="A13955" s="431"/>
    </row>
    <row r="13956" spans="1:1" s="432" customFormat="1" ht="12.2" hidden="1" customHeight="1">
      <c r="A13956" s="431"/>
    </row>
    <row r="13957" spans="1:1" s="432" customFormat="1" ht="12.2" hidden="1" customHeight="1">
      <c r="A13957" s="431"/>
    </row>
    <row r="13958" spans="1:1" s="432" customFormat="1" ht="12.2" hidden="1" customHeight="1">
      <c r="A13958" s="431"/>
    </row>
    <row r="13959" spans="1:1" s="432" customFormat="1" ht="12.2" hidden="1" customHeight="1">
      <c r="A13959" s="431"/>
    </row>
    <row r="13960" spans="1:1" s="432" customFormat="1" ht="12.2" hidden="1" customHeight="1">
      <c r="A13960" s="431"/>
    </row>
    <row r="13961" spans="1:1" s="432" customFormat="1" ht="12.2" hidden="1" customHeight="1">
      <c r="A13961" s="431"/>
    </row>
    <row r="13962" spans="1:1" s="432" customFormat="1" ht="12.2" hidden="1" customHeight="1">
      <c r="A13962" s="431"/>
    </row>
    <row r="13963" spans="1:1" s="432" customFormat="1" ht="12.2" hidden="1" customHeight="1">
      <c r="A13963" s="431"/>
    </row>
    <row r="13964" spans="1:1" s="432" customFormat="1" ht="12.2" hidden="1" customHeight="1">
      <c r="A13964" s="431"/>
    </row>
    <row r="13965" spans="1:1" s="432" customFormat="1" ht="12.2" hidden="1" customHeight="1">
      <c r="A13965" s="431"/>
    </row>
    <row r="13966" spans="1:1" s="432" customFormat="1" ht="12.2" hidden="1" customHeight="1">
      <c r="A13966" s="431"/>
    </row>
    <row r="13967" spans="1:1" s="432" customFormat="1" ht="12.2" hidden="1" customHeight="1">
      <c r="A13967" s="431"/>
    </row>
    <row r="13968" spans="1:1" s="432" customFormat="1" ht="12.2" hidden="1" customHeight="1">
      <c r="A13968" s="431"/>
    </row>
    <row r="13969" spans="1:1" s="432" customFormat="1" ht="12.2" hidden="1" customHeight="1">
      <c r="A13969" s="431"/>
    </row>
    <row r="13970" spans="1:1" s="432" customFormat="1" ht="12.2" hidden="1" customHeight="1">
      <c r="A13970" s="431"/>
    </row>
    <row r="13971" spans="1:1" s="432" customFormat="1" ht="12.2" hidden="1" customHeight="1">
      <c r="A13971" s="431"/>
    </row>
    <row r="13972" spans="1:1" s="432" customFormat="1" ht="12.2" hidden="1" customHeight="1">
      <c r="A13972" s="431"/>
    </row>
    <row r="13973" spans="1:1" s="432" customFormat="1" ht="12.2" hidden="1" customHeight="1">
      <c r="A13973" s="431"/>
    </row>
    <row r="13974" spans="1:1" s="432" customFormat="1" ht="12.2" hidden="1" customHeight="1">
      <c r="A13974" s="431"/>
    </row>
    <row r="13975" spans="1:1" s="432" customFormat="1" ht="12.2" hidden="1" customHeight="1">
      <c r="A13975" s="431"/>
    </row>
    <row r="13976" spans="1:1" s="432" customFormat="1" ht="12.2" hidden="1" customHeight="1">
      <c r="A13976" s="431"/>
    </row>
    <row r="13977" spans="1:1" s="432" customFormat="1" ht="12.2" hidden="1" customHeight="1">
      <c r="A13977" s="431"/>
    </row>
    <row r="13978" spans="1:1" s="432" customFormat="1" ht="12.2" hidden="1" customHeight="1">
      <c r="A13978" s="431"/>
    </row>
    <row r="13979" spans="1:1" s="432" customFormat="1" ht="12.2" hidden="1" customHeight="1">
      <c r="A13979" s="431"/>
    </row>
    <row r="13980" spans="1:1" s="432" customFormat="1" ht="12.2" hidden="1" customHeight="1">
      <c r="A13980" s="431"/>
    </row>
    <row r="13981" spans="1:1" s="432" customFormat="1" ht="12.2" hidden="1" customHeight="1">
      <c r="A13981" s="431"/>
    </row>
    <row r="13982" spans="1:1" s="432" customFormat="1" ht="12.2" hidden="1" customHeight="1">
      <c r="A13982" s="431"/>
    </row>
    <row r="13983" spans="1:1" s="432" customFormat="1" ht="12.2" hidden="1" customHeight="1">
      <c r="A13983" s="431"/>
    </row>
    <row r="13984" spans="1:1" s="432" customFormat="1" ht="12.2" hidden="1" customHeight="1">
      <c r="A13984" s="431"/>
    </row>
    <row r="13985" spans="1:1" s="432" customFormat="1" ht="12.2" hidden="1" customHeight="1">
      <c r="A13985" s="431"/>
    </row>
    <row r="13986" spans="1:1" s="432" customFormat="1" ht="12.2" hidden="1" customHeight="1">
      <c r="A13986" s="431"/>
    </row>
    <row r="13987" spans="1:1" s="432" customFormat="1" ht="12.2" hidden="1" customHeight="1">
      <c r="A13987" s="431"/>
    </row>
    <row r="13988" spans="1:1" s="432" customFormat="1" ht="12.2" hidden="1" customHeight="1">
      <c r="A13988" s="431"/>
    </row>
    <row r="13989" spans="1:1" s="432" customFormat="1" ht="12.2" hidden="1" customHeight="1">
      <c r="A13989" s="431"/>
    </row>
    <row r="13990" spans="1:1" s="432" customFormat="1" ht="12.2" hidden="1" customHeight="1">
      <c r="A13990" s="431"/>
    </row>
    <row r="13991" spans="1:1" s="432" customFormat="1" ht="12.2" hidden="1" customHeight="1">
      <c r="A13991" s="431"/>
    </row>
    <row r="13992" spans="1:1" s="432" customFormat="1" ht="12.2" hidden="1" customHeight="1">
      <c r="A13992" s="431"/>
    </row>
    <row r="13993" spans="1:1" s="432" customFormat="1" ht="12.2" hidden="1" customHeight="1">
      <c r="A13993" s="431"/>
    </row>
    <row r="13994" spans="1:1" s="432" customFormat="1" ht="12.2" hidden="1" customHeight="1">
      <c r="A13994" s="431"/>
    </row>
    <row r="13995" spans="1:1" s="432" customFormat="1" ht="12.2" hidden="1" customHeight="1">
      <c r="A13995" s="431"/>
    </row>
    <row r="13996" spans="1:1" s="432" customFormat="1" ht="12.2" hidden="1" customHeight="1">
      <c r="A13996" s="431"/>
    </row>
    <row r="13997" spans="1:1" s="432" customFormat="1" ht="12.2" hidden="1" customHeight="1">
      <c r="A13997" s="431"/>
    </row>
    <row r="13998" spans="1:1" s="432" customFormat="1" ht="12.2" hidden="1" customHeight="1">
      <c r="A13998" s="431"/>
    </row>
    <row r="13999" spans="1:1" s="432" customFormat="1" ht="12.2" hidden="1" customHeight="1">
      <c r="A13999" s="431"/>
    </row>
    <row r="14000" spans="1:1" s="432" customFormat="1" ht="12.2" hidden="1" customHeight="1">
      <c r="A14000" s="431"/>
    </row>
    <row r="14001" spans="1:1" s="432" customFormat="1" ht="12.2" hidden="1" customHeight="1">
      <c r="A14001" s="431"/>
    </row>
    <row r="14002" spans="1:1" s="432" customFormat="1" ht="12.2" hidden="1" customHeight="1">
      <c r="A14002" s="431"/>
    </row>
    <row r="14003" spans="1:1" s="432" customFormat="1" ht="12.2" hidden="1" customHeight="1">
      <c r="A14003" s="431"/>
    </row>
    <row r="14004" spans="1:1" s="432" customFormat="1" ht="12.2" hidden="1" customHeight="1">
      <c r="A14004" s="431"/>
    </row>
    <row r="14005" spans="1:1" s="432" customFormat="1" ht="12.2" hidden="1" customHeight="1">
      <c r="A14005" s="431"/>
    </row>
    <row r="14006" spans="1:1" s="432" customFormat="1" ht="12.2" hidden="1" customHeight="1">
      <c r="A14006" s="431"/>
    </row>
    <row r="14007" spans="1:1" s="432" customFormat="1" ht="12.2" hidden="1" customHeight="1">
      <c r="A14007" s="431"/>
    </row>
    <row r="14008" spans="1:1" s="432" customFormat="1" ht="12.2" hidden="1" customHeight="1">
      <c r="A14008" s="431"/>
    </row>
    <row r="14009" spans="1:1" s="432" customFormat="1" ht="12.2" hidden="1" customHeight="1">
      <c r="A14009" s="431"/>
    </row>
    <row r="14010" spans="1:1" s="432" customFormat="1" ht="12.2" hidden="1" customHeight="1">
      <c r="A14010" s="431"/>
    </row>
    <row r="14011" spans="1:1" s="432" customFormat="1" ht="12.2" hidden="1" customHeight="1">
      <c r="A14011" s="431"/>
    </row>
    <row r="14012" spans="1:1" s="432" customFormat="1" ht="12.2" hidden="1" customHeight="1">
      <c r="A14012" s="431"/>
    </row>
    <row r="14013" spans="1:1" s="432" customFormat="1" ht="12.2" hidden="1" customHeight="1">
      <c r="A14013" s="431"/>
    </row>
    <row r="14014" spans="1:1" s="432" customFormat="1" ht="12.2" hidden="1" customHeight="1">
      <c r="A14014" s="431"/>
    </row>
    <row r="14015" spans="1:1" s="432" customFormat="1" ht="12.2" hidden="1" customHeight="1">
      <c r="A14015" s="431"/>
    </row>
    <row r="14016" spans="1:1" s="432" customFormat="1" ht="12.2" hidden="1" customHeight="1">
      <c r="A14016" s="431"/>
    </row>
    <row r="14017" spans="1:1" s="432" customFormat="1" ht="12.2" hidden="1" customHeight="1">
      <c r="A14017" s="431"/>
    </row>
    <row r="14018" spans="1:1" s="432" customFormat="1" ht="12.2" hidden="1" customHeight="1">
      <c r="A14018" s="431"/>
    </row>
    <row r="14019" spans="1:1" s="432" customFormat="1" ht="12.2" hidden="1" customHeight="1">
      <c r="A14019" s="431"/>
    </row>
    <row r="14020" spans="1:1" s="432" customFormat="1" ht="12.2" hidden="1" customHeight="1">
      <c r="A14020" s="431"/>
    </row>
    <row r="14021" spans="1:1" s="432" customFormat="1" ht="12.2" hidden="1" customHeight="1">
      <c r="A14021" s="431"/>
    </row>
    <row r="14022" spans="1:1" s="432" customFormat="1" ht="12.2" hidden="1" customHeight="1">
      <c r="A14022" s="431"/>
    </row>
    <row r="14023" spans="1:1" s="432" customFormat="1" ht="12.2" hidden="1" customHeight="1">
      <c r="A14023" s="431"/>
    </row>
    <row r="14024" spans="1:1" s="432" customFormat="1" ht="12.2" hidden="1" customHeight="1">
      <c r="A14024" s="431"/>
    </row>
    <row r="14025" spans="1:1" s="432" customFormat="1" ht="12.2" hidden="1" customHeight="1">
      <c r="A14025" s="431"/>
    </row>
    <row r="14026" spans="1:1" s="432" customFormat="1" ht="12.2" hidden="1" customHeight="1">
      <c r="A14026" s="431"/>
    </row>
    <row r="14027" spans="1:1" s="432" customFormat="1" ht="12.2" hidden="1" customHeight="1">
      <c r="A14027" s="431"/>
    </row>
    <row r="14028" spans="1:1" s="432" customFormat="1" ht="12.2" hidden="1" customHeight="1">
      <c r="A14028" s="431"/>
    </row>
    <row r="14029" spans="1:1" s="432" customFormat="1" ht="12.2" hidden="1" customHeight="1">
      <c r="A14029" s="431"/>
    </row>
    <row r="14030" spans="1:1" s="432" customFormat="1" ht="12.2" hidden="1" customHeight="1">
      <c r="A14030" s="431"/>
    </row>
    <row r="14031" spans="1:1" s="432" customFormat="1" ht="12.2" hidden="1" customHeight="1">
      <c r="A14031" s="431"/>
    </row>
    <row r="14032" spans="1:1" s="432" customFormat="1" ht="12.2" hidden="1" customHeight="1">
      <c r="A14032" s="431"/>
    </row>
    <row r="14033" spans="1:1" s="432" customFormat="1" ht="12.2" hidden="1" customHeight="1">
      <c r="A14033" s="431"/>
    </row>
    <row r="14034" spans="1:1" s="432" customFormat="1" ht="12.2" hidden="1" customHeight="1">
      <c r="A14034" s="431"/>
    </row>
    <row r="14035" spans="1:1" s="432" customFormat="1" ht="12.2" hidden="1" customHeight="1">
      <c r="A14035" s="431"/>
    </row>
    <row r="14036" spans="1:1" s="432" customFormat="1" ht="12.2" hidden="1" customHeight="1">
      <c r="A14036" s="431"/>
    </row>
    <row r="14037" spans="1:1" s="432" customFormat="1" ht="12.2" hidden="1" customHeight="1">
      <c r="A14037" s="431"/>
    </row>
    <row r="14038" spans="1:1" s="432" customFormat="1" ht="12.2" hidden="1" customHeight="1">
      <c r="A14038" s="431"/>
    </row>
    <row r="14039" spans="1:1" s="432" customFormat="1" ht="12.2" hidden="1" customHeight="1">
      <c r="A14039" s="431"/>
    </row>
    <row r="14040" spans="1:1" s="432" customFormat="1" ht="12.2" hidden="1" customHeight="1">
      <c r="A14040" s="431"/>
    </row>
    <row r="14041" spans="1:1" s="432" customFormat="1" ht="12.2" hidden="1" customHeight="1">
      <c r="A14041" s="431"/>
    </row>
    <row r="14042" spans="1:1" s="432" customFormat="1" ht="12.2" hidden="1" customHeight="1">
      <c r="A14042" s="431"/>
    </row>
    <row r="14043" spans="1:1" s="432" customFormat="1" ht="12.2" hidden="1" customHeight="1">
      <c r="A14043" s="431"/>
    </row>
    <row r="14044" spans="1:1" s="432" customFormat="1" ht="12.2" hidden="1" customHeight="1">
      <c r="A14044" s="431"/>
    </row>
    <row r="14045" spans="1:1" s="432" customFormat="1" ht="12.2" hidden="1" customHeight="1">
      <c r="A14045" s="431"/>
    </row>
    <row r="14046" spans="1:1" s="432" customFormat="1" ht="12.2" hidden="1" customHeight="1">
      <c r="A14046" s="431"/>
    </row>
    <row r="14047" spans="1:1" s="432" customFormat="1" ht="12.2" hidden="1" customHeight="1">
      <c r="A14047" s="431"/>
    </row>
    <row r="14048" spans="1:1" s="432" customFormat="1" ht="12.2" hidden="1" customHeight="1">
      <c r="A14048" s="431"/>
    </row>
    <row r="14049" spans="1:1" s="432" customFormat="1" ht="12.2" hidden="1" customHeight="1">
      <c r="A14049" s="431"/>
    </row>
    <row r="14050" spans="1:1" s="432" customFormat="1" ht="12.2" hidden="1" customHeight="1">
      <c r="A14050" s="431"/>
    </row>
    <row r="14051" spans="1:1" s="432" customFormat="1" ht="12.2" hidden="1" customHeight="1">
      <c r="A14051" s="431"/>
    </row>
    <row r="14052" spans="1:1" s="432" customFormat="1" ht="12.2" hidden="1" customHeight="1">
      <c r="A14052" s="431"/>
    </row>
    <row r="14053" spans="1:1" s="432" customFormat="1" ht="12.2" hidden="1" customHeight="1">
      <c r="A14053" s="431"/>
    </row>
    <row r="14054" spans="1:1" s="432" customFormat="1" ht="12.2" hidden="1" customHeight="1">
      <c r="A14054" s="431"/>
    </row>
    <row r="14055" spans="1:1" s="432" customFormat="1" ht="12.2" hidden="1" customHeight="1">
      <c r="A14055" s="431"/>
    </row>
    <row r="14056" spans="1:1" s="432" customFormat="1" ht="12.2" hidden="1" customHeight="1">
      <c r="A14056" s="431"/>
    </row>
    <row r="14057" spans="1:1" s="432" customFormat="1" ht="12.2" hidden="1" customHeight="1">
      <c r="A14057" s="431"/>
    </row>
    <row r="14058" spans="1:1" s="432" customFormat="1" ht="12.2" hidden="1" customHeight="1">
      <c r="A14058" s="431"/>
    </row>
    <row r="14059" spans="1:1" s="432" customFormat="1" ht="12.2" hidden="1" customHeight="1">
      <c r="A14059" s="431"/>
    </row>
    <row r="14060" spans="1:1" s="432" customFormat="1" ht="12.2" hidden="1" customHeight="1">
      <c r="A14060" s="431"/>
    </row>
    <row r="14061" spans="1:1" s="432" customFormat="1" ht="12.2" hidden="1" customHeight="1">
      <c r="A14061" s="431"/>
    </row>
    <row r="14062" spans="1:1" s="432" customFormat="1" ht="12.2" hidden="1" customHeight="1">
      <c r="A14062" s="431"/>
    </row>
    <row r="14063" spans="1:1" s="432" customFormat="1" ht="12.2" hidden="1" customHeight="1">
      <c r="A14063" s="431"/>
    </row>
    <row r="14064" spans="1:1" s="432" customFormat="1" ht="12.2" hidden="1" customHeight="1">
      <c r="A14064" s="431"/>
    </row>
    <row r="14065" spans="1:1" s="432" customFormat="1" ht="12.2" hidden="1" customHeight="1">
      <c r="A14065" s="431"/>
    </row>
    <row r="14066" spans="1:1" s="432" customFormat="1" ht="12.2" hidden="1" customHeight="1">
      <c r="A14066" s="431"/>
    </row>
    <row r="14067" spans="1:1" s="432" customFormat="1" ht="12.2" hidden="1" customHeight="1">
      <c r="A14067" s="431"/>
    </row>
    <row r="14068" spans="1:1" s="432" customFormat="1" ht="12.2" hidden="1" customHeight="1">
      <c r="A14068" s="431"/>
    </row>
    <row r="14069" spans="1:1" s="432" customFormat="1" ht="12.2" hidden="1" customHeight="1">
      <c r="A14069" s="431"/>
    </row>
    <row r="14070" spans="1:1" s="432" customFormat="1" ht="12.2" hidden="1" customHeight="1">
      <c r="A14070" s="431"/>
    </row>
    <row r="14071" spans="1:1" s="432" customFormat="1" ht="12.2" hidden="1" customHeight="1">
      <c r="A14071" s="431"/>
    </row>
    <row r="14072" spans="1:1" s="432" customFormat="1" ht="12.2" hidden="1" customHeight="1">
      <c r="A14072" s="431"/>
    </row>
    <row r="14073" spans="1:1" s="432" customFormat="1" ht="12.2" hidden="1" customHeight="1">
      <c r="A14073" s="431"/>
    </row>
    <row r="14074" spans="1:1" s="432" customFormat="1" ht="12.2" hidden="1" customHeight="1">
      <c r="A14074" s="431"/>
    </row>
    <row r="14075" spans="1:1" s="432" customFormat="1" ht="12.2" hidden="1" customHeight="1">
      <c r="A14075" s="431"/>
    </row>
    <row r="14076" spans="1:1" s="432" customFormat="1" ht="12.2" hidden="1" customHeight="1">
      <c r="A14076" s="431"/>
    </row>
    <row r="14077" spans="1:1" s="432" customFormat="1" ht="12.2" hidden="1" customHeight="1">
      <c r="A14077" s="431"/>
    </row>
    <row r="14078" spans="1:1" s="432" customFormat="1" ht="12.2" hidden="1" customHeight="1">
      <c r="A14078" s="431"/>
    </row>
    <row r="14079" spans="1:1" s="432" customFormat="1" ht="12.2" hidden="1" customHeight="1">
      <c r="A14079" s="431"/>
    </row>
    <row r="14080" spans="1:1" s="432" customFormat="1" ht="12.2" hidden="1" customHeight="1">
      <c r="A14080" s="431"/>
    </row>
    <row r="14081" spans="1:1" s="432" customFormat="1" ht="12.2" hidden="1" customHeight="1">
      <c r="A14081" s="431"/>
    </row>
    <row r="14082" spans="1:1" s="432" customFormat="1" ht="12.2" hidden="1" customHeight="1">
      <c r="A14082" s="431"/>
    </row>
    <row r="14083" spans="1:1" s="432" customFormat="1" ht="12.2" hidden="1" customHeight="1">
      <c r="A14083" s="431"/>
    </row>
    <row r="14084" spans="1:1" s="432" customFormat="1" ht="12.2" hidden="1" customHeight="1">
      <c r="A14084" s="431"/>
    </row>
    <row r="14085" spans="1:1" s="432" customFormat="1" ht="12.2" hidden="1" customHeight="1">
      <c r="A14085" s="431"/>
    </row>
    <row r="14086" spans="1:1" s="432" customFormat="1" ht="12.2" hidden="1" customHeight="1">
      <c r="A14086" s="431"/>
    </row>
    <row r="14087" spans="1:1" s="432" customFormat="1" ht="12.2" hidden="1" customHeight="1">
      <c r="A14087" s="431"/>
    </row>
    <row r="14088" spans="1:1" s="432" customFormat="1" ht="12.2" hidden="1" customHeight="1">
      <c r="A14088" s="431"/>
    </row>
    <row r="14089" spans="1:1" s="432" customFormat="1" ht="12.2" hidden="1" customHeight="1">
      <c r="A14089" s="431"/>
    </row>
    <row r="14090" spans="1:1" s="432" customFormat="1" ht="12.2" hidden="1" customHeight="1">
      <c r="A14090" s="431"/>
    </row>
    <row r="14091" spans="1:1" s="432" customFormat="1" ht="12.2" hidden="1" customHeight="1">
      <c r="A14091" s="431"/>
    </row>
    <row r="14092" spans="1:1" s="432" customFormat="1" ht="12.2" hidden="1" customHeight="1">
      <c r="A14092" s="431"/>
    </row>
    <row r="14093" spans="1:1" s="432" customFormat="1" ht="12.2" hidden="1" customHeight="1">
      <c r="A14093" s="431"/>
    </row>
    <row r="14094" spans="1:1" s="432" customFormat="1" ht="12.2" hidden="1" customHeight="1">
      <c r="A14094" s="431"/>
    </row>
    <row r="14095" spans="1:1" s="432" customFormat="1" ht="12.2" hidden="1" customHeight="1">
      <c r="A14095" s="431"/>
    </row>
    <row r="14096" spans="1:1" s="432" customFormat="1" ht="12.2" hidden="1" customHeight="1">
      <c r="A14096" s="431"/>
    </row>
    <row r="14097" spans="1:1" s="432" customFormat="1" ht="12.2" hidden="1" customHeight="1">
      <c r="A14097" s="431"/>
    </row>
    <row r="14098" spans="1:1" s="432" customFormat="1" ht="12.2" hidden="1" customHeight="1">
      <c r="A14098" s="431"/>
    </row>
    <row r="14099" spans="1:1" s="432" customFormat="1" ht="12.2" hidden="1" customHeight="1">
      <c r="A14099" s="431"/>
    </row>
    <row r="14100" spans="1:1" s="432" customFormat="1" ht="12.2" hidden="1" customHeight="1">
      <c r="A14100" s="431"/>
    </row>
    <row r="14101" spans="1:1" s="432" customFormat="1" ht="12.2" hidden="1" customHeight="1">
      <c r="A14101" s="431"/>
    </row>
    <row r="14102" spans="1:1" s="432" customFormat="1" ht="12.2" hidden="1" customHeight="1">
      <c r="A14102" s="431"/>
    </row>
    <row r="14103" spans="1:1" s="432" customFormat="1" ht="12.2" hidden="1" customHeight="1">
      <c r="A14103" s="431"/>
    </row>
    <row r="14104" spans="1:1" s="432" customFormat="1" ht="12.2" hidden="1" customHeight="1">
      <c r="A14104" s="431"/>
    </row>
    <row r="14105" spans="1:1" s="432" customFormat="1" ht="12.2" hidden="1" customHeight="1">
      <c r="A14105" s="431"/>
    </row>
    <row r="14106" spans="1:1" s="432" customFormat="1" ht="12.2" hidden="1" customHeight="1">
      <c r="A14106" s="431"/>
    </row>
    <row r="14107" spans="1:1" s="432" customFormat="1" ht="12.2" hidden="1" customHeight="1">
      <c r="A14107" s="431"/>
    </row>
    <row r="14108" spans="1:1" s="432" customFormat="1" ht="12.2" hidden="1" customHeight="1">
      <c r="A14108" s="431"/>
    </row>
    <row r="14109" spans="1:1" s="432" customFormat="1" ht="12.2" hidden="1" customHeight="1">
      <c r="A14109" s="431"/>
    </row>
    <row r="14110" spans="1:1" s="432" customFormat="1" ht="12.2" hidden="1" customHeight="1">
      <c r="A14110" s="431"/>
    </row>
    <row r="14111" spans="1:1" s="432" customFormat="1" ht="12.2" hidden="1" customHeight="1">
      <c r="A14111" s="431"/>
    </row>
    <row r="14112" spans="1:1" s="432" customFormat="1" ht="12.2" hidden="1" customHeight="1">
      <c r="A14112" s="431"/>
    </row>
    <row r="14113" spans="1:1" s="432" customFormat="1" ht="12.2" hidden="1" customHeight="1">
      <c r="A14113" s="431"/>
    </row>
    <row r="14114" spans="1:1" s="432" customFormat="1" ht="12.2" hidden="1" customHeight="1">
      <c r="A14114" s="431"/>
    </row>
    <row r="14115" spans="1:1" s="432" customFormat="1" ht="12.2" hidden="1" customHeight="1">
      <c r="A14115" s="431"/>
    </row>
    <row r="14116" spans="1:1" s="432" customFormat="1" ht="12.2" hidden="1" customHeight="1">
      <c r="A14116" s="431"/>
    </row>
    <row r="14117" spans="1:1" s="432" customFormat="1" ht="12.2" hidden="1" customHeight="1">
      <c r="A14117" s="431"/>
    </row>
    <row r="14118" spans="1:1" s="432" customFormat="1" ht="12.2" hidden="1" customHeight="1">
      <c r="A14118" s="431"/>
    </row>
    <row r="14119" spans="1:1" s="432" customFormat="1" ht="12.2" hidden="1" customHeight="1">
      <c r="A14119" s="431"/>
    </row>
    <row r="14120" spans="1:1" s="432" customFormat="1" ht="12.2" hidden="1" customHeight="1">
      <c r="A14120" s="431"/>
    </row>
    <row r="14121" spans="1:1" s="432" customFormat="1" ht="12.2" hidden="1" customHeight="1">
      <c r="A14121" s="431"/>
    </row>
    <row r="14122" spans="1:1" s="432" customFormat="1" ht="12.2" hidden="1" customHeight="1">
      <c r="A14122" s="431"/>
    </row>
    <row r="14123" spans="1:1" s="432" customFormat="1" ht="12.2" hidden="1" customHeight="1">
      <c r="A14123" s="431"/>
    </row>
    <row r="14124" spans="1:1" s="432" customFormat="1" ht="12.2" hidden="1" customHeight="1">
      <c r="A14124" s="431"/>
    </row>
    <row r="14125" spans="1:1" s="432" customFormat="1" ht="12.2" hidden="1" customHeight="1">
      <c r="A14125" s="431"/>
    </row>
    <row r="14126" spans="1:1" s="432" customFormat="1" ht="12.2" hidden="1" customHeight="1">
      <c r="A14126" s="431"/>
    </row>
    <row r="14127" spans="1:1" s="432" customFormat="1" ht="12.2" hidden="1" customHeight="1">
      <c r="A14127" s="431"/>
    </row>
    <row r="14128" spans="1:1" s="432" customFormat="1" ht="12.2" hidden="1" customHeight="1">
      <c r="A14128" s="431"/>
    </row>
    <row r="14129" spans="1:1" s="432" customFormat="1" ht="12.2" hidden="1" customHeight="1">
      <c r="A14129" s="431"/>
    </row>
    <row r="14130" spans="1:1" s="432" customFormat="1" ht="12.2" hidden="1" customHeight="1">
      <c r="A14130" s="431"/>
    </row>
    <row r="14131" spans="1:1" s="432" customFormat="1" ht="12.2" hidden="1" customHeight="1">
      <c r="A14131" s="431"/>
    </row>
    <row r="14132" spans="1:1" s="432" customFormat="1" ht="12.2" hidden="1" customHeight="1">
      <c r="A14132" s="431"/>
    </row>
    <row r="14133" spans="1:1" s="432" customFormat="1" ht="12.2" hidden="1" customHeight="1">
      <c r="A14133" s="431"/>
    </row>
    <row r="14134" spans="1:1" s="432" customFormat="1" ht="12.2" hidden="1" customHeight="1">
      <c r="A14134" s="431"/>
    </row>
    <row r="14135" spans="1:1" s="432" customFormat="1" ht="12.2" hidden="1" customHeight="1">
      <c r="A14135" s="431"/>
    </row>
    <row r="14136" spans="1:1" s="432" customFormat="1" ht="12.2" hidden="1" customHeight="1">
      <c r="A14136" s="431"/>
    </row>
    <row r="14137" spans="1:1" s="432" customFormat="1" ht="12.2" hidden="1" customHeight="1">
      <c r="A14137" s="431"/>
    </row>
    <row r="14138" spans="1:1" s="432" customFormat="1" ht="12.2" hidden="1" customHeight="1">
      <c r="A14138" s="431"/>
    </row>
    <row r="14139" spans="1:1" s="432" customFormat="1" ht="12.2" hidden="1" customHeight="1">
      <c r="A14139" s="431"/>
    </row>
    <row r="14140" spans="1:1" s="432" customFormat="1" ht="12.2" hidden="1" customHeight="1">
      <c r="A14140" s="431"/>
    </row>
    <row r="14141" spans="1:1" s="432" customFormat="1" ht="12.2" hidden="1" customHeight="1">
      <c r="A14141" s="431"/>
    </row>
    <row r="14142" spans="1:1" s="432" customFormat="1" ht="12.2" hidden="1" customHeight="1">
      <c r="A14142" s="431"/>
    </row>
    <row r="14143" spans="1:1" s="432" customFormat="1" ht="12.2" hidden="1" customHeight="1">
      <c r="A14143" s="431"/>
    </row>
    <row r="14144" spans="1:1" s="432" customFormat="1" ht="12.2" hidden="1" customHeight="1">
      <c r="A14144" s="431"/>
    </row>
    <row r="14145" spans="1:1" s="432" customFormat="1" ht="12.2" hidden="1" customHeight="1">
      <c r="A14145" s="431"/>
    </row>
    <row r="14146" spans="1:1" s="432" customFormat="1" ht="12.2" hidden="1" customHeight="1">
      <c r="A14146" s="431"/>
    </row>
    <row r="14147" spans="1:1" s="432" customFormat="1" ht="12.2" hidden="1" customHeight="1">
      <c r="A14147" s="431"/>
    </row>
    <row r="14148" spans="1:1" s="432" customFormat="1" ht="12.2" hidden="1" customHeight="1">
      <c r="A14148" s="431"/>
    </row>
    <row r="14149" spans="1:1" s="432" customFormat="1" ht="12.2" hidden="1" customHeight="1">
      <c r="A14149" s="431"/>
    </row>
    <row r="14150" spans="1:1" s="432" customFormat="1" ht="12.2" hidden="1" customHeight="1">
      <c r="A14150" s="431"/>
    </row>
    <row r="14151" spans="1:1" s="432" customFormat="1" ht="12.2" hidden="1" customHeight="1">
      <c r="A14151" s="431"/>
    </row>
    <row r="14152" spans="1:1" s="432" customFormat="1" ht="12.2" hidden="1" customHeight="1">
      <c r="A14152" s="431"/>
    </row>
    <row r="14153" spans="1:1" s="432" customFormat="1" ht="12.2" hidden="1" customHeight="1">
      <c r="A14153" s="431"/>
    </row>
    <row r="14154" spans="1:1" s="432" customFormat="1" ht="12.2" hidden="1" customHeight="1">
      <c r="A14154" s="431"/>
    </row>
    <row r="14155" spans="1:1" s="432" customFormat="1" ht="12.2" hidden="1" customHeight="1">
      <c r="A14155" s="431"/>
    </row>
    <row r="14156" spans="1:1" s="432" customFormat="1" ht="12.2" hidden="1" customHeight="1">
      <c r="A14156" s="431"/>
    </row>
    <row r="14157" spans="1:1" s="432" customFormat="1" ht="12.2" hidden="1" customHeight="1">
      <c r="A14157" s="431"/>
    </row>
    <row r="14158" spans="1:1" s="432" customFormat="1" ht="12.2" hidden="1" customHeight="1">
      <c r="A14158" s="431"/>
    </row>
    <row r="14159" spans="1:1" s="432" customFormat="1" ht="12.2" hidden="1" customHeight="1">
      <c r="A14159" s="431"/>
    </row>
    <row r="14160" spans="1:1" s="432" customFormat="1" ht="12.2" hidden="1" customHeight="1">
      <c r="A14160" s="431"/>
    </row>
    <row r="14161" spans="1:1" s="432" customFormat="1" ht="12.2" hidden="1" customHeight="1">
      <c r="A14161" s="431"/>
    </row>
    <row r="14162" spans="1:1" s="432" customFormat="1" ht="12.2" hidden="1" customHeight="1">
      <c r="A14162" s="431"/>
    </row>
    <row r="14163" spans="1:1" s="432" customFormat="1" ht="12.2" hidden="1" customHeight="1">
      <c r="A14163" s="431"/>
    </row>
    <row r="14164" spans="1:1" s="432" customFormat="1" ht="12.2" hidden="1" customHeight="1">
      <c r="A14164" s="431"/>
    </row>
    <row r="14165" spans="1:1" s="432" customFormat="1" ht="12.2" hidden="1" customHeight="1">
      <c r="A14165" s="431"/>
    </row>
    <row r="14166" spans="1:1" s="432" customFormat="1" ht="12.2" hidden="1" customHeight="1">
      <c r="A14166" s="431"/>
    </row>
    <row r="14167" spans="1:1" s="432" customFormat="1" ht="12.2" hidden="1" customHeight="1">
      <c r="A14167" s="431"/>
    </row>
    <row r="14168" spans="1:1" s="432" customFormat="1" ht="12.2" hidden="1" customHeight="1">
      <c r="A14168" s="431"/>
    </row>
    <row r="14169" spans="1:1" s="432" customFormat="1" ht="12.2" hidden="1" customHeight="1">
      <c r="A14169" s="431"/>
    </row>
    <row r="14170" spans="1:1" s="432" customFormat="1" ht="12.2" hidden="1" customHeight="1">
      <c r="A14170" s="431"/>
    </row>
    <row r="14171" spans="1:1" s="432" customFormat="1" ht="12.2" hidden="1" customHeight="1">
      <c r="A14171" s="431"/>
    </row>
    <row r="14172" spans="1:1" s="432" customFormat="1" ht="12.2" hidden="1" customHeight="1">
      <c r="A14172" s="431"/>
    </row>
    <row r="14173" spans="1:1" s="432" customFormat="1" ht="12.2" hidden="1" customHeight="1">
      <c r="A14173" s="431"/>
    </row>
    <row r="14174" spans="1:1" s="432" customFormat="1" ht="12.2" hidden="1" customHeight="1">
      <c r="A14174" s="431"/>
    </row>
    <row r="14175" spans="1:1" s="432" customFormat="1" ht="12.2" hidden="1" customHeight="1">
      <c r="A14175" s="431"/>
    </row>
    <row r="14176" spans="1:1" s="432" customFormat="1" ht="12.2" hidden="1" customHeight="1">
      <c r="A14176" s="431"/>
    </row>
    <row r="14177" spans="1:1" s="432" customFormat="1" ht="12.2" hidden="1" customHeight="1">
      <c r="A14177" s="431"/>
    </row>
    <row r="14178" spans="1:1" s="432" customFormat="1" ht="12.2" hidden="1" customHeight="1">
      <c r="A14178" s="431"/>
    </row>
    <row r="14179" spans="1:1" s="432" customFormat="1" ht="12.2" hidden="1" customHeight="1">
      <c r="A14179" s="431"/>
    </row>
    <row r="14180" spans="1:1" s="432" customFormat="1" ht="12.2" hidden="1" customHeight="1">
      <c r="A14180" s="431"/>
    </row>
    <row r="14181" spans="1:1" s="432" customFormat="1" ht="12.2" hidden="1" customHeight="1">
      <c r="A14181" s="431"/>
    </row>
    <row r="14182" spans="1:1" s="432" customFormat="1" ht="12.2" hidden="1" customHeight="1">
      <c r="A14182" s="431"/>
    </row>
    <row r="14183" spans="1:1" s="432" customFormat="1" ht="12.2" hidden="1" customHeight="1">
      <c r="A14183" s="431"/>
    </row>
    <row r="14184" spans="1:1" s="432" customFormat="1" ht="12.2" hidden="1" customHeight="1">
      <c r="A14184" s="431"/>
    </row>
    <row r="14185" spans="1:1" s="432" customFormat="1" ht="12.2" hidden="1" customHeight="1">
      <c r="A14185" s="431"/>
    </row>
    <row r="14186" spans="1:1" s="432" customFormat="1" ht="12.2" hidden="1" customHeight="1">
      <c r="A14186" s="431"/>
    </row>
    <row r="14187" spans="1:1" s="432" customFormat="1" ht="12.2" hidden="1" customHeight="1">
      <c r="A14187" s="431"/>
    </row>
    <row r="14188" spans="1:1" s="432" customFormat="1" ht="12.2" hidden="1" customHeight="1">
      <c r="A14188" s="431"/>
    </row>
    <row r="14189" spans="1:1" s="432" customFormat="1" ht="12.2" hidden="1" customHeight="1">
      <c r="A14189" s="431"/>
    </row>
    <row r="14190" spans="1:1" s="432" customFormat="1" ht="12.2" hidden="1" customHeight="1">
      <c r="A14190" s="431"/>
    </row>
    <row r="14191" spans="1:1" s="432" customFormat="1" ht="12.2" hidden="1" customHeight="1">
      <c r="A14191" s="431"/>
    </row>
    <row r="14192" spans="1:1" s="432" customFormat="1" ht="12.2" hidden="1" customHeight="1">
      <c r="A14192" s="431"/>
    </row>
    <row r="14193" spans="1:1" s="432" customFormat="1" ht="12.2" hidden="1" customHeight="1">
      <c r="A14193" s="431"/>
    </row>
    <row r="14194" spans="1:1" s="432" customFormat="1" ht="12.2" hidden="1" customHeight="1">
      <c r="A14194" s="431"/>
    </row>
    <row r="14195" spans="1:1" s="432" customFormat="1" ht="12.2" hidden="1" customHeight="1">
      <c r="A14195" s="431"/>
    </row>
    <row r="14196" spans="1:1" s="432" customFormat="1" ht="12.2" hidden="1" customHeight="1">
      <c r="A14196" s="431"/>
    </row>
    <row r="14197" spans="1:1" s="432" customFormat="1" ht="12.2" hidden="1" customHeight="1">
      <c r="A14197" s="431"/>
    </row>
    <row r="14198" spans="1:1" s="432" customFormat="1" ht="12.2" hidden="1" customHeight="1">
      <c r="A14198" s="431"/>
    </row>
    <row r="14199" spans="1:1" s="432" customFormat="1" ht="12.2" hidden="1" customHeight="1">
      <c r="A14199" s="431"/>
    </row>
    <row r="14200" spans="1:1" s="432" customFormat="1" ht="12.2" hidden="1" customHeight="1">
      <c r="A14200" s="431"/>
    </row>
    <row r="14201" spans="1:1" s="432" customFormat="1" ht="12.2" hidden="1" customHeight="1">
      <c r="A14201" s="431"/>
    </row>
    <row r="14202" spans="1:1" s="432" customFormat="1" ht="12.2" hidden="1" customHeight="1">
      <c r="A14202" s="431"/>
    </row>
    <row r="14203" spans="1:1" s="432" customFormat="1" ht="12.2" hidden="1" customHeight="1">
      <c r="A14203" s="431"/>
    </row>
    <row r="14204" spans="1:1" s="432" customFormat="1" ht="12.2" hidden="1" customHeight="1">
      <c r="A14204" s="431"/>
    </row>
    <row r="14205" spans="1:1" s="432" customFormat="1" ht="12.2" hidden="1" customHeight="1">
      <c r="A14205" s="431"/>
    </row>
    <row r="14206" spans="1:1" s="432" customFormat="1" ht="12.2" hidden="1" customHeight="1">
      <c r="A14206" s="431"/>
    </row>
    <row r="14207" spans="1:1" s="432" customFormat="1" ht="12.2" hidden="1" customHeight="1">
      <c r="A14207" s="431"/>
    </row>
    <row r="14208" spans="1:1" s="432" customFormat="1" ht="12.2" hidden="1" customHeight="1">
      <c r="A14208" s="431"/>
    </row>
    <row r="14209" spans="1:1" s="432" customFormat="1" ht="12.2" hidden="1" customHeight="1">
      <c r="A14209" s="431"/>
    </row>
    <row r="14210" spans="1:1" s="432" customFormat="1" ht="12.2" hidden="1" customHeight="1">
      <c r="A14210" s="431"/>
    </row>
    <row r="14211" spans="1:1" s="432" customFormat="1" ht="12.2" hidden="1" customHeight="1">
      <c r="A14211" s="431"/>
    </row>
    <row r="14212" spans="1:1" s="432" customFormat="1" ht="12.2" hidden="1" customHeight="1">
      <c r="A14212" s="431"/>
    </row>
    <row r="14213" spans="1:1" s="432" customFormat="1" ht="12.2" hidden="1" customHeight="1">
      <c r="A14213" s="431"/>
    </row>
    <row r="14214" spans="1:1" s="432" customFormat="1" ht="12.2" hidden="1" customHeight="1">
      <c r="A14214" s="431"/>
    </row>
    <row r="14215" spans="1:1" s="432" customFormat="1" ht="12.2" hidden="1" customHeight="1">
      <c r="A14215" s="431"/>
    </row>
    <row r="14216" spans="1:1" s="432" customFormat="1" ht="12.2" hidden="1" customHeight="1">
      <c r="A14216" s="431"/>
    </row>
    <row r="14217" spans="1:1" s="432" customFormat="1" ht="12.2" hidden="1" customHeight="1">
      <c r="A14217" s="431"/>
    </row>
    <row r="14218" spans="1:1" s="432" customFormat="1" ht="12.2" hidden="1" customHeight="1">
      <c r="A14218" s="431"/>
    </row>
    <row r="14219" spans="1:1" s="432" customFormat="1" ht="12.2" hidden="1" customHeight="1">
      <c r="A14219" s="431"/>
    </row>
    <row r="14220" spans="1:1" s="432" customFormat="1" ht="12.2" hidden="1" customHeight="1">
      <c r="A14220" s="431"/>
    </row>
    <row r="14221" spans="1:1" s="432" customFormat="1" ht="12.2" hidden="1" customHeight="1">
      <c r="A14221" s="431"/>
    </row>
    <row r="14222" spans="1:1" s="432" customFormat="1" ht="12.2" hidden="1" customHeight="1">
      <c r="A14222" s="431"/>
    </row>
    <row r="14223" spans="1:1" s="432" customFormat="1" ht="12.2" hidden="1" customHeight="1">
      <c r="A14223" s="431"/>
    </row>
    <row r="14224" spans="1:1" s="432" customFormat="1" ht="12.2" hidden="1" customHeight="1">
      <c r="A14224" s="431"/>
    </row>
    <row r="14225" spans="1:1" s="432" customFormat="1" ht="12.2" hidden="1" customHeight="1">
      <c r="A14225" s="431"/>
    </row>
    <row r="14226" spans="1:1" s="432" customFormat="1" ht="12.2" hidden="1" customHeight="1">
      <c r="A14226" s="431"/>
    </row>
    <row r="14227" spans="1:1" s="432" customFormat="1" ht="12.2" hidden="1" customHeight="1">
      <c r="A14227" s="431"/>
    </row>
    <row r="14228" spans="1:1" s="432" customFormat="1" ht="12.2" hidden="1" customHeight="1">
      <c r="A14228" s="431"/>
    </row>
    <row r="14229" spans="1:1" s="432" customFormat="1" ht="12.2" hidden="1" customHeight="1">
      <c r="A14229" s="431"/>
    </row>
    <row r="14230" spans="1:1" s="432" customFormat="1" ht="12.2" hidden="1" customHeight="1">
      <c r="A14230" s="431"/>
    </row>
    <row r="14231" spans="1:1" s="432" customFormat="1" ht="12.2" hidden="1" customHeight="1">
      <c r="A14231" s="431"/>
    </row>
    <row r="14232" spans="1:1" s="432" customFormat="1" ht="12.2" hidden="1" customHeight="1">
      <c r="A14232" s="431"/>
    </row>
    <row r="14233" spans="1:1" s="432" customFormat="1" ht="12.2" hidden="1" customHeight="1">
      <c r="A14233" s="431"/>
    </row>
    <row r="14234" spans="1:1" s="432" customFormat="1" ht="12.2" hidden="1" customHeight="1">
      <c r="A14234" s="431"/>
    </row>
    <row r="14235" spans="1:1" s="432" customFormat="1" ht="12.2" hidden="1" customHeight="1">
      <c r="A14235" s="431"/>
    </row>
    <row r="14236" spans="1:1" s="432" customFormat="1" ht="12.2" hidden="1" customHeight="1">
      <c r="A14236" s="431"/>
    </row>
    <row r="14237" spans="1:1" s="432" customFormat="1" ht="12.2" hidden="1" customHeight="1">
      <c r="A14237" s="431"/>
    </row>
    <row r="14238" spans="1:1" s="432" customFormat="1" ht="12.2" hidden="1" customHeight="1">
      <c r="A14238" s="431"/>
    </row>
    <row r="14239" spans="1:1" s="432" customFormat="1" ht="12.2" hidden="1" customHeight="1">
      <c r="A14239" s="431"/>
    </row>
    <row r="14240" spans="1:1" s="432" customFormat="1" ht="12.2" hidden="1" customHeight="1">
      <c r="A14240" s="431"/>
    </row>
    <row r="14241" spans="1:1" s="432" customFormat="1" ht="12.2" hidden="1" customHeight="1">
      <c r="A14241" s="431"/>
    </row>
    <row r="14242" spans="1:1" s="432" customFormat="1" ht="12.2" hidden="1" customHeight="1">
      <c r="A14242" s="431"/>
    </row>
    <row r="14243" spans="1:1" s="432" customFormat="1" ht="12.2" hidden="1" customHeight="1">
      <c r="A14243" s="431"/>
    </row>
    <row r="14244" spans="1:1" s="432" customFormat="1" ht="12.2" hidden="1" customHeight="1">
      <c r="A14244" s="431"/>
    </row>
    <row r="14245" spans="1:1" s="432" customFormat="1" ht="12.2" hidden="1" customHeight="1">
      <c r="A14245" s="431"/>
    </row>
    <row r="14246" spans="1:1" s="432" customFormat="1" ht="12.2" hidden="1" customHeight="1">
      <c r="A14246" s="431"/>
    </row>
    <row r="14247" spans="1:1" s="432" customFormat="1" ht="12.2" hidden="1" customHeight="1">
      <c r="A14247" s="431"/>
    </row>
    <row r="14248" spans="1:1" s="432" customFormat="1" ht="12.2" hidden="1" customHeight="1">
      <c r="A14248" s="431"/>
    </row>
    <row r="14249" spans="1:1" s="432" customFormat="1" ht="12.2" hidden="1" customHeight="1">
      <c r="A14249" s="431"/>
    </row>
    <row r="14250" spans="1:1" s="432" customFormat="1" ht="12.2" hidden="1" customHeight="1">
      <c r="A14250" s="431"/>
    </row>
    <row r="14251" spans="1:1" s="432" customFormat="1" ht="12.2" hidden="1" customHeight="1">
      <c r="A14251" s="431"/>
    </row>
    <row r="14252" spans="1:1" s="432" customFormat="1" ht="12.2" hidden="1" customHeight="1">
      <c r="A14252" s="431"/>
    </row>
    <row r="14253" spans="1:1" s="432" customFormat="1" ht="12.2" hidden="1" customHeight="1">
      <c r="A14253" s="431"/>
    </row>
    <row r="14254" spans="1:1" s="432" customFormat="1" ht="12.2" hidden="1" customHeight="1">
      <c r="A14254" s="431"/>
    </row>
    <row r="14255" spans="1:1" s="432" customFormat="1" ht="12.2" hidden="1" customHeight="1">
      <c r="A14255" s="431"/>
    </row>
    <row r="14256" spans="1:1" s="432" customFormat="1" ht="12.2" hidden="1" customHeight="1">
      <c r="A14256" s="431"/>
    </row>
    <row r="14257" spans="1:1" s="432" customFormat="1" ht="12.2" hidden="1" customHeight="1">
      <c r="A14257" s="431"/>
    </row>
    <row r="14258" spans="1:1" s="432" customFormat="1" ht="12.2" hidden="1" customHeight="1">
      <c r="A14258" s="431"/>
    </row>
    <row r="14259" spans="1:1" s="432" customFormat="1" ht="12.2" hidden="1" customHeight="1">
      <c r="A14259" s="431"/>
    </row>
    <row r="14260" spans="1:1" s="432" customFormat="1" ht="12.2" hidden="1" customHeight="1">
      <c r="A14260" s="431"/>
    </row>
    <row r="14261" spans="1:1" s="432" customFormat="1" ht="12.2" hidden="1" customHeight="1">
      <c r="A14261" s="431"/>
    </row>
    <row r="14262" spans="1:1" s="432" customFormat="1" ht="12.2" hidden="1" customHeight="1">
      <c r="A14262" s="431"/>
    </row>
    <row r="14263" spans="1:1" s="432" customFormat="1" ht="12.2" hidden="1" customHeight="1">
      <c r="A14263" s="431"/>
    </row>
    <row r="14264" spans="1:1" s="432" customFormat="1" ht="12.2" hidden="1" customHeight="1">
      <c r="A14264" s="431"/>
    </row>
    <row r="14265" spans="1:1" s="432" customFormat="1" ht="12.2" hidden="1" customHeight="1">
      <c r="A14265" s="431"/>
    </row>
    <row r="14266" spans="1:1" s="432" customFormat="1" ht="12.2" hidden="1" customHeight="1">
      <c r="A14266" s="431"/>
    </row>
    <row r="14267" spans="1:1" s="432" customFormat="1" ht="12.2" hidden="1" customHeight="1">
      <c r="A14267" s="431"/>
    </row>
    <row r="14268" spans="1:1" s="432" customFormat="1" ht="12.2" hidden="1" customHeight="1">
      <c r="A14268" s="431"/>
    </row>
    <row r="14269" spans="1:1" s="432" customFormat="1" ht="12.2" hidden="1" customHeight="1">
      <c r="A14269" s="431"/>
    </row>
    <row r="14270" spans="1:1" s="432" customFormat="1" ht="12.2" hidden="1" customHeight="1">
      <c r="A14270" s="431"/>
    </row>
    <row r="14271" spans="1:1" s="432" customFormat="1" ht="12.2" hidden="1" customHeight="1">
      <c r="A14271" s="431"/>
    </row>
    <row r="14272" spans="1:1" s="432" customFormat="1" ht="12.2" hidden="1" customHeight="1">
      <c r="A14272" s="431"/>
    </row>
    <row r="14273" spans="1:1" s="432" customFormat="1" ht="12.2" hidden="1" customHeight="1">
      <c r="A14273" s="431"/>
    </row>
    <row r="14274" spans="1:1" s="432" customFormat="1" ht="12.2" hidden="1" customHeight="1">
      <c r="A14274" s="431"/>
    </row>
    <row r="14275" spans="1:1" s="432" customFormat="1" ht="12.2" hidden="1" customHeight="1">
      <c r="A14275" s="431"/>
    </row>
    <row r="14276" spans="1:1" s="432" customFormat="1" ht="12.2" hidden="1" customHeight="1">
      <c r="A14276" s="431"/>
    </row>
    <row r="14277" spans="1:1" s="432" customFormat="1" ht="12.2" hidden="1" customHeight="1">
      <c r="A14277" s="431"/>
    </row>
    <row r="14278" spans="1:1" s="432" customFormat="1" ht="12.2" hidden="1" customHeight="1">
      <c r="A14278" s="431"/>
    </row>
    <row r="14279" spans="1:1" s="432" customFormat="1" ht="12.2" hidden="1" customHeight="1">
      <c r="A14279" s="431"/>
    </row>
    <row r="14280" spans="1:1" s="432" customFormat="1" ht="12.2" hidden="1" customHeight="1">
      <c r="A14280" s="431"/>
    </row>
    <row r="14281" spans="1:1" s="432" customFormat="1" ht="12.2" hidden="1" customHeight="1">
      <c r="A14281" s="431"/>
    </row>
    <row r="14282" spans="1:1" s="432" customFormat="1" ht="12.2" hidden="1" customHeight="1">
      <c r="A14282" s="431"/>
    </row>
    <row r="14283" spans="1:1" s="432" customFormat="1" ht="12.2" hidden="1" customHeight="1">
      <c r="A14283" s="431"/>
    </row>
    <row r="14284" spans="1:1" s="432" customFormat="1" ht="12.2" hidden="1" customHeight="1">
      <c r="A14284" s="431"/>
    </row>
    <row r="14285" spans="1:1" s="432" customFormat="1" ht="12.2" hidden="1" customHeight="1">
      <c r="A14285" s="431"/>
    </row>
    <row r="14286" spans="1:1" s="432" customFormat="1" ht="12.2" hidden="1" customHeight="1">
      <c r="A14286" s="431"/>
    </row>
    <row r="14287" spans="1:1" s="432" customFormat="1" ht="12.2" hidden="1" customHeight="1">
      <c r="A14287" s="431"/>
    </row>
    <row r="14288" spans="1:1" s="432" customFormat="1" ht="12.2" hidden="1" customHeight="1">
      <c r="A14288" s="431"/>
    </row>
    <row r="14289" spans="1:1" s="432" customFormat="1" ht="12.2" hidden="1" customHeight="1">
      <c r="A14289" s="431"/>
    </row>
    <row r="14290" spans="1:1" s="432" customFormat="1" ht="12.2" hidden="1" customHeight="1">
      <c r="A14290" s="431"/>
    </row>
    <row r="14291" spans="1:1" s="432" customFormat="1" ht="12.2" hidden="1" customHeight="1">
      <c r="A14291" s="431"/>
    </row>
    <row r="14292" spans="1:1" s="432" customFormat="1" ht="12.2" hidden="1" customHeight="1">
      <c r="A14292" s="431"/>
    </row>
    <row r="14293" spans="1:1" s="432" customFormat="1" ht="12.2" hidden="1" customHeight="1">
      <c r="A14293" s="431"/>
    </row>
    <row r="14294" spans="1:1" s="432" customFormat="1" ht="12.2" hidden="1" customHeight="1">
      <c r="A14294" s="431"/>
    </row>
    <row r="14295" spans="1:1" s="432" customFormat="1" ht="12.2" hidden="1" customHeight="1">
      <c r="A14295" s="431"/>
    </row>
    <row r="14296" spans="1:1" s="432" customFormat="1" ht="12.2" hidden="1" customHeight="1">
      <c r="A14296" s="431"/>
    </row>
    <row r="14297" spans="1:1" s="432" customFormat="1" ht="12.2" hidden="1" customHeight="1">
      <c r="A14297" s="431"/>
    </row>
    <row r="14298" spans="1:1" s="432" customFormat="1" ht="12.2" hidden="1" customHeight="1">
      <c r="A14298" s="431"/>
    </row>
    <row r="14299" spans="1:1" s="432" customFormat="1" ht="12.2" hidden="1" customHeight="1">
      <c r="A14299" s="431"/>
    </row>
    <row r="14300" spans="1:1" s="432" customFormat="1" ht="12.2" hidden="1" customHeight="1">
      <c r="A14300" s="431"/>
    </row>
    <row r="14301" spans="1:1" s="432" customFormat="1" ht="12.2" hidden="1" customHeight="1">
      <c r="A14301" s="431"/>
    </row>
    <row r="14302" spans="1:1" s="432" customFormat="1" ht="12.2" hidden="1" customHeight="1">
      <c r="A14302" s="431"/>
    </row>
    <row r="14303" spans="1:1" s="432" customFormat="1" ht="12.2" hidden="1" customHeight="1">
      <c r="A14303" s="431"/>
    </row>
    <row r="14304" spans="1:1" s="432" customFormat="1" ht="12.2" hidden="1" customHeight="1">
      <c r="A14304" s="431"/>
    </row>
    <row r="14305" spans="1:1" s="432" customFormat="1" ht="12.2" hidden="1" customHeight="1">
      <c r="A14305" s="431"/>
    </row>
    <row r="14306" spans="1:1" s="432" customFormat="1" ht="12.2" hidden="1" customHeight="1">
      <c r="A14306" s="431"/>
    </row>
    <row r="14307" spans="1:1" s="432" customFormat="1" ht="12.2" hidden="1" customHeight="1">
      <c r="A14307" s="431"/>
    </row>
    <row r="14308" spans="1:1" s="432" customFormat="1" ht="12.2" hidden="1" customHeight="1">
      <c r="A14308" s="431"/>
    </row>
    <row r="14309" spans="1:1" s="432" customFormat="1" ht="12.2" hidden="1" customHeight="1">
      <c r="A14309" s="431"/>
    </row>
    <row r="14310" spans="1:1" s="432" customFormat="1" ht="12.2" hidden="1" customHeight="1">
      <c r="A14310" s="431"/>
    </row>
    <row r="14311" spans="1:1" s="432" customFormat="1" ht="12.2" hidden="1" customHeight="1">
      <c r="A14311" s="431"/>
    </row>
    <row r="14312" spans="1:1" s="432" customFormat="1" ht="12.2" hidden="1" customHeight="1">
      <c r="A14312" s="431"/>
    </row>
    <row r="14313" spans="1:1" s="432" customFormat="1" ht="12.2" hidden="1" customHeight="1">
      <c r="A14313" s="431"/>
    </row>
    <row r="14314" spans="1:1" s="432" customFormat="1" ht="12.2" hidden="1" customHeight="1">
      <c r="A14314" s="431"/>
    </row>
    <row r="14315" spans="1:1" s="432" customFormat="1" ht="12.2" hidden="1" customHeight="1">
      <c r="A14315" s="431"/>
    </row>
    <row r="14316" spans="1:1" s="432" customFormat="1" ht="12.2" hidden="1" customHeight="1">
      <c r="A14316" s="431"/>
    </row>
    <row r="14317" spans="1:1" s="432" customFormat="1" ht="12.2" hidden="1" customHeight="1">
      <c r="A14317" s="431"/>
    </row>
    <row r="14318" spans="1:1" s="432" customFormat="1" ht="12.2" hidden="1" customHeight="1">
      <c r="A14318" s="431"/>
    </row>
    <row r="14319" spans="1:1" s="432" customFormat="1" ht="12.2" hidden="1" customHeight="1">
      <c r="A14319" s="431"/>
    </row>
    <row r="14320" spans="1:1" s="432" customFormat="1" ht="12.2" hidden="1" customHeight="1">
      <c r="A14320" s="431"/>
    </row>
    <row r="14321" spans="1:1" s="432" customFormat="1" ht="12.2" hidden="1" customHeight="1">
      <c r="A14321" s="431"/>
    </row>
    <row r="14322" spans="1:1" s="432" customFormat="1" ht="12.2" hidden="1" customHeight="1">
      <c r="A14322" s="431"/>
    </row>
    <row r="14323" spans="1:1" s="432" customFormat="1" ht="12.2" hidden="1" customHeight="1">
      <c r="A14323" s="431"/>
    </row>
    <row r="14324" spans="1:1" s="432" customFormat="1" ht="12.2" hidden="1" customHeight="1">
      <c r="A14324" s="431"/>
    </row>
    <row r="14325" spans="1:1" s="432" customFormat="1" ht="12.2" hidden="1" customHeight="1">
      <c r="A14325" s="431"/>
    </row>
    <row r="14326" spans="1:1" s="432" customFormat="1" ht="12.2" hidden="1" customHeight="1">
      <c r="A14326" s="431"/>
    </row>
    <row r="14327" spans="1:1" s="432" customFormat="1" ht="12.2" hidden="1" customHeight="1">
      <c r="A14327" s="431"/>
    </row>
    <row r="14328" spans="1:1" s="432" customFormat="1" ht="12.2" hidden="1" customHeight="1">
      <c r="A14328" s="431"/>
    </row>
    <row r="14329" spans="1:1" s="432" customFormat="1" ht="12.2" hidden="1" customHeight="1">
      <c r="A14329" s="431"/>
    </row>
    <row r="14330" spans="1:1" s="432" customFormat="1" ht="12.2" hidden="1" customHeight="1">
      <c r="A14330" s="431"/>
    </row>
    <row r="14331" spans="1:1" s="432" customFormat="1" ht="12.2" hidden="1" customHeight="1">
      <c r="A14331" s="431"/>
    </row>
    <row r="14332" spans="1:1" s="432" customFormat="1" ht="12.2" hidden="1" customHeight="1">
      <c r="A14332" s="431"/>
    </row>
    <row r="14333" spans="1:1" s="432" customFormat="1" ht="12.2" hidden="1" customHeight="1">
      <c r="A14333" s="431"/>
    </row>
    <row r="14334" spans="1:1" s="432" customFormat="1" ht="12.2" hidden="1" customHeight="1">
      <c r="A14334" s="431"/>
    </row>
    <row r="14335" spans="1:1" s="432" customFormat="1" ht="12.2" hidden="1" customHeight="1">
      <c r="A14335" s="431"/>
    </row>
    <row r="14336" spans="1:1" s="432" customFormat="1" ht="12.2" hidden="1" customHeight="1">
      <c r="A14336" s="431"/>
    </row>
    <row r="14337" spans="1:1" s="432" customFormat="1" ht="12.2" hidden="1" customHeight="1">
      <c r="A14337" s="431"/>
    </row>
    <row r="14338" spans="1:1" s="432" customFormat="1" ht="12.2" hidden="1" customHeight="1">
      <c r="A14338" s="431"/>
    </row>
    <row r="14339" spans="1:1" s="432" customFormat="1" ht="12.2" hidden="1" customHeight="1">
      <c r="A14339" s="431"/>
    </row>
    <row r="14340" spans="1:1" s="432" customFormat="1" ht="12.2" hidden="1" customHeight="1">
      <c r="A14340" s="431"/>
    </row>
    <row r="14341" spans="1:1" s="432" customFormat="1" ht="12.2" hidden="1" customHeight="1">
      <c r="A14341" s="431"/>
    </row>
    <row r="14342" spans="1:1" s="432" customFormat="1" ht="12.2" hidden="1" customHeight="1">
      <c r="A14342" s="431"/>
    </row>
    <row r="14343" spans="1:1" s="432" customFormat="1" ht="12.2" hidden="1" customHeight="1">
      <c r="A14343" s="431"/>
    </row>
    <row r="14344" spans="1:1" s="432" customFormat="1" ht="12.2" hidden="1" customHeight="1">
      <c r="A14344" s="431"/>
    </row>
    <row r="14345" spans="1:1" s="432" customFormat="1" ht="12.2" hidden="1" customHeight="1">
      <c r="A14345" s="431"/>
    </row>
    <row r="14346" spans="1:1" s="432" customFormat="1" ht="12.2" hidden="1" customHeight="1">
      <c r="A14346" s="431"/>
    </row>
    <row r="14347" spans="1:1" s="432" customFormat="1" ht="12.2" hidden="1" customHeight="1">
      <c r="A14347" s="431"/>
    </row>
    <row r="14348" spans="1:1" s="432" customFormat="1" ht="12.2" hidden="1" customHeight="1">
      <c r="A14348" s="431"/>
    </row>
    <row r="14349" spans="1:1" s="432" customFormat="1" ht="12.2" hidden="1" customHeight="1">
      <c r="A14349" s="431"/>
    </row>
    <row r="14350" spans="1:1" s="432" customFormat="1" ht="12.2" hidden="1" customHeight="1">
      <c r="A14350" s="431"/>
    </row>
    <row r="14351" spans="1:1" s="432" customFormat="1" ht="12.2" hidden="1" customHeight="1">
      <c r="A14351" s="431"/>
    </row>
    <row r="14352" spans="1:1" s="432" customFormat="1" ht="12.2" hidden="1" customHeight="1">
      <c r="A14352" s="431"/>
    </row>
    <row r="14353" spans="1:1" s="432" customFormat="1" ht="12.2" hidden="1" customHeight="1">
      <c r="A14353" s="431"/>
    </row>
    <row r="14354" spans="1:1" s="432" customFormat="1" ht="12.2" hidden="1" customHeight="1">
      <c r="A14354" s="431"/>
    </row>
    <row r="14355" spans="1:1" s="432" customFormat="1" ht="12.2" hidden="1" customHeight="1">
      <c r="A14355" s="431"/>
    </row>
    <row r="14356" spans="1:1" s="432" customFormat="1" ht="12.2" hidden="1" customHeight="1">
      <c r="A14356" s="431"/>
    </row>
    <row r="14357" spans="1:1" s="432" customFormat="1" ht="12.2" hidden="1" customHeight="1">
      <c r="A14357" s="431"/>
    </row>
    <row r="14358" spans="1:1" s="432" customFormat="1" ht="12.2" hidden="1" customHeight="1">
      <c r="A14358" s="431"/>
    </row>
    <row r="14359" spans="1:1" s="432" customFormat="1" ht="12.2" hidden="1" customHeight="1">
      <c r="A14359" s="431"/>
    </row>
    <row r="14360" spans="1:1" s="432" customFormat="1" ht="12.2" hidden="1" customHeight="1">
      <c r="A14360" s="431"/>
    </row>
    <row r="14361" spans="1:1" s="432" customFormat="1" ht="12.2" hidden="1" customHeight="1">
      <c r="A14361" s="431"/>
    </row>
    <row r="14362" spans="1:1" s="432" customFormat="1" ht="12.2" hidden="1" customHeight="1">
      <c r="A14362" s="431"/>
    </row>
    <row r="14363" spans="1:1" s="432" customFormat="1" ht="12.2" hidden="1" customHeight="1">
      <c r="A14363" s="431"/>
    </row>
    <row r="14364" spans="1:1" s="432" customFormat="1" ht="12.2" hidden="1" customHeight="1">
      <c r="A14364" s="431"/>
    </row>
    <row r="14365" spans="1:1" s="432" customFormat="1" ht="12.2" hidden="1" customHeight="1">
      <c r="A14365" s="431"/>
    </row>
    <row r="14366" spans="1:1" s="432" customFormat="1" ht="12.2" hidden="1" customHeight="1">
      <c r="A14366" s="431"/>
    </row>
    <row r="14367" spans="1:1" s="432" customFormat="1" ht="12.2" hidden="1" customHeight="1">
      <c r="A14367" s="431"/>
    </row>
    <row r="14368" spans="1:1" s="432" customFormat="1" ht="12.2" hidden="1" customHeight="1">
      <c r="A14368" s="431"/>
    </row>
    <row r="14369" spans="1:1" s="432" customFormat="1" ht="12.2" hidden="1" customHeight="1">
      <c r="A14369" s="431"/>
    </row>
    <row r="14370" spans="1:1" s="432" customFormat="1" ht="12.2" hidden="1" customHeight="1">
      <c r="A14370" s="431"/>
    </row>
    <row r="14371" spans="1:1" s="432" customFormat="1" ht="12.2" hidden="1" customHeight="1">
      <c r="A14371" s="431"/>
    </row>
    <row r="14372" spans="1:1" s="432" customFormat="1" ht="12.2" hidden="1" customHeight="1">
      <c r="A14372" s="431"/>
    </row>
    <row r="14373" spans="1:1" s="432" customFormat="1" ht="12.2" hidden="1" customHeight="1">
      <c r="A14373" s="431"/>
    </row>
    <row r="14374" spans="1:1" s="432" customFormat="1" ht="12.2" hidden="1" customHeight="1">
      <c r="A14374" s="431"/>
    </row>
    <row r="14375" spans="1:1" s="432" customFormat="1" ht="12.2" hidden="1" customHeight="1">
      <c r="A14375" s="431"/>
    </row>
    <row r="14376" spans="1:1" s="432" customFormat="1" ht="12.2" hidden="1" customHeight="1">
      <c r="A14376" s="431"/>
    </row>
    <row r="14377" spans="1:1" s="432" customFormat="1" ht="12.2" hidden="1" customHeight="1">
      <c r="A14377" s="431"/>
    </row>
    <row r="14378" spans="1:1" s="432" customFormat="1" ht="12.2" hidden="1" customHeight="1">
      <c r="A14378" s="431"/>
    </row>
    <row r="14379" spans="1:1" s="432" customFormat="1" ht="12.2" hidden="1" customHeight="1">
      <c r="A14379" s="431"/>
    </row>
    <row r="14380" spans="1:1" s="432" customFormat="1" ht="12.2" hidden="1" customHeight="1">
      <c r="A14380" s="431"/>
    </row>
    <row r="14381" spans="1:1" s="432" customFormat="1" ht="12.2" hidden="1" customHeight="1">
      <c r="A14381" s="431"/>
    </row>
    <row r="14382" spans="1:1" s="432" customFormat="1" ht="12.2" hidden="1" customHeight="1">
      <c r="A14382" s="431"/>
    </row>
    <row r="14383" spans="1:1" s="432" customFormat="1" ht="12.2" hidden="1" customHeight="1">
      <c r="A14383" s="431"/>
    </row>
    <row r="14384" spans="1:1" s="432" customFormat="1" ht="12.2" hidden="1" customHeight="1">
      <c r="A14384" s="431"/>
    </row>
    <row r="14385" spans="1:1" s="432" customFormat="1" ht="12.2" hidden="1" customHeight="1">
      <c r="A14385" s="431"/>
    </row>
    <row r="14386" spans="1:1" s="432" customFormat="1" ht="12.2" hidden="1" customHeight="1">
      <c r="A14386" s="431"/>
    </row>
    <row r="14387" spans="1:1" s="432" customFormat="1" ht="12.2" hidden="1" customHeight="1">
      <c r="A14387" s="431"/>
    </row>
    <row r="14388" spans="1:1" s="432" customFormat="1" ht="12.2" hidden="1" customHeight="1">
      <c r="A14388" s="431"/>
    </row>
    <row r="14389" spans="1:1" s="432" customFormat="1" ht="12.2" hidden="1" customHeight="1">
      <c r="A14389" s="431"/>
    </row>
    <row r="14390" spans="1:1" s="432" customFormat="1" ht="12.2" hidden="1" customHeight="1">
      <c r="A14390" s="431"/>
    </row>
    <row r="14391" spans="1:1" s="432" customFormat="1" ht="12.2" hidden="1" customHeight="1">
      <c r="A14391" s="431"/>
    </row>
    <row r="14392" spans="1:1" s="432" customFormat="1" ht="12.2" hidden="1" customHeight="1">
      <c r="A14392" s="431"/>
    </row>
    <row r="14393" spans="1:1" s="432" customFormat="1" ht="12.2" hidden="1" customHeight="1">
      <c r="A14393" s="431"/>
    </row>
    <row r="14394" spans="1:1" s="432" customFormat="1" ht="12.2" hidden="1" customHeight="1">
      <c r="A14394" s="431"/>
    </row>
    <row r="14395" spans="1:1" s="432" customFormat="1" ht="12.2" hidden="1" customHeight="1">
      <c r="A14395" s="431"/>
    </row>
    <row r="14396" spans="1:1" s="432" customFormat="1" ht="12.2" hidden="1" customHeight="1">
      <c r="A14396" s="431"/>
    </row>
    <row r="14397" spans="1:1" s="432" customFormat="1" ht="12.2" hidden="1" customHeight="1">
      <c r="A14397" s="431"/>
    </row>
    <row r="14398" spans="1:1" s="432" customFormat="1" ht="12.2" hidden="1" customHeight="1">
      <c r="A14398" s="431"/>
    </row>
    <row r="14399" spans="1:1" s="432" customFormat="1" ht="12.2" hidden="1" customHeight="1">
      <c r="A14399" s="431"/>
    </row>
    <row r="14400" spans="1:1" s="432" customFormat="1" ht="12.2" hidden="1" customHeight="1">
      <c r="A14400" s="431"/>
    </row>
    <row r="14401" spans="1:1" s="432" customFormat="1" ht="12.2" hidden="1" customHeight="1">
      <c r="A14401" s="431"/>
    </row>
    <row r="14402" spans="1:1" s="432" customFormat="1" ht="12.2" hidden="1" customHeight="1">
      <c r="A14402" s="431"/>
    </row>
    <row r="14403" spans="1:1" s="432" customFormat="1" ht="12.2" hidden="1" customHeight="1">
      <c r="A14403" s="431"/>
    </row>
    <row r="14404" spans="1:1" s="432" customFormat="1" ht="12.2" hidden="1" customHeight="1">
      <c r="A14404" s="431"/>
    </row>
    <row r="14405" spans="1:1" s="432" customFormat="1" ht="12.2" hidden="1" customHeight="1">
      <c r="A14405" s="431"/>
    </row>
    <row r="14406" spans="1:1" s="432" customFormat="1" ht="12.2" hidden="1" customHeight="1">
      <c r="A14406" s="431"/>
    </row>
    <row r="14407" spans="1:1" s="432" customFormat="1" ht="12.2" hidden="1" customHeight="1">
      <c r="A14407" s="431"/>
    </row>
    <row r="14408" spans="1:1" s="432" customFormat="1" ht="12.2" hidden="1" customHeight="1">
      <c r="A14408" s="431"/>
    </row>
    <row r="14409" spans="1:1" s="432" customFormat="1" ht="12.2" hidden="1" customHeight="1">
      <c r="A14409" s="431"/>
    </row>
    <row r="14410" spans="1:1" s="432" customFormat="1" ht="12.2" hidden="1" customHeight="1">
      <c r="A14410" s="431"/>
    </row>
    <row r="14411" spans="1:1" s="432" customFormat="1" ht="12.2" hidden="1" customHeight="1">
      <c r="A14411" s="431"/>
    </row>
    <row r="14412" spans="1:1" s="432" customFormat="1" ht="12.2" hidden="1" customHeight="1">
      <c r="A14412" s="431"/>
    </row>
    <row r="14413" spans="1:1" s="432" customFormat="1" ht="12.2" hidden="1" customHeight="1">
      <c r="A14413" s="431"/>
    </row>
    <row r="14414" spans="1:1" s="432" customFormat="1" ht="12.2" hidden="1" customHeight="1">
      <c r="A14414" s="431"/>
    </row>
    <row r="14415" spans="1:1" s="432" customFormat="1" ht="12.2" hidden="1" customHeight="1">
      <c r="A14415" s="431"/>
    </row>
    <row r="14416" spans="1:1" s="432" customFormat="1" ht="12.2" hidden="1" customHeight="1">
      <c r="A14416" s="431"/>
    </row>
    <row r="14417" spans="1:1" s="432" customFormat="1" ht="12.2" hidden="1" customHeight="1">
      <c r="A14417" s="431"/>
    </row>
    <row r="14418" spans="1:1" s="432" customFormat="1" ht="12.2" hidden="1" customHeight="1">
      <c r="A14418" s="431"/>
    </row>
    <row r="14419" spans="1:1" s="432" customFormat="1" ht="12.2" hidden="1" customHeight="1">
      <c r="A14419" s="431"/>
    </row>
    <row r="14420" spans="1:1" s="432" customFormat="1" ht="12.2" hidden="1" customHeight="1">
      <c r="A14420" s="431"/>
    </row>
    <row r="14421" spans="1:1" s="432" customFormat="1" ht="12.2" hidden="1" customHeight="1">
      <c r="A14421" s="431"/>
    </row>
    <row r="14422" spans="1:1" s="432" customFormat="1" ht="12.2" hidden="1" customHeight="1">
      <c r="A14422" s="431"/>
    </row>
    <row r="14423" spans="1:1" s="432" customFormat="1" ht="12.2" hidden="1" customHeight="1">
      <c r="A14423" s="431"/>
    </row>
    <row r="14424" spans="1:1" s="432" customFormat="1" ht="12.2" hidden="1" customHeight="1">
      <c r="A14424" s="431"/>
    </row>
    <row r="14425" spans="1:1" s="432" customFormat="1" ht="12.2" hidden="1" customHeight="1">
      <c r="A14425" s="431"/>
    </row>
    <row r="14426" spans="1:1" s="432" customFormat="1" ht="12.2" hidden="1" customHeight="1">
      <c r="A14426" s="431"/>
    </row>
    <row r="14427" spans="1:1" s="432" customFormat="1" ht="12.2" hidden="1" customHeight="1">
      <c r="A14427" s="431"/>
    </row>
    <row r="14428" spans="1:1" s="432" customFormat="1" ht="12.2" hidden="1" customHeight="1">
      <c r="A14428" s="431"/>
    </row>
    <row r="14429" spans="1:1" s="432" customFormat="1" ht="12.2" hidden="1" customHeight="1">
      <c r="A14429" s="431"/>
    </row>
    <row r="14430" spans="1:1" s="432" customFormat="1" ht="12.2" hidden="1" customHeight="1">
      <c r="A14430" s="431"/>
    </row>
    <row r="14431" spans="1:1" s="432" customFormat="1" ht="12.2" hidden="1" customHeight="1">
      <c r="A14431" s="431"/>
    </row>
    <row r="14432" spans="1:1" s="432" customFormat="1" ht="12.2" hidden="1" customHeight="1">
      <c r="A14432" s="431"/>
    </row>
    <row r="14433" spans="1:1" s="432" customFormat="1" ht="12.2" hidden="1" customHeight="1">
      <c r="A14433" s="431"/>
    </row>
    <row r="14434" spans="1:1" s="432" customFormat="1" ht="12.2" hidden="1" customHeight="1">
      <c r="A14434" s="431"/>
    </row>
    <row r="14435" spans="1:1" s="432" customFormat="1" ht="12.2" hidden="1" customHeight="1">
      <c r="A14435" s="431"/>
    </row>
    <row r="14436" spans="1:1" s="432" customFormat="1" ht="12.2" hidden="1" customHeight="1">
      <c r="A14436" s="431"/>
    </row>
    <row r="14437" spans="1:1" s="432" customFormat="1" ht="12.2" hidden="1" customHeight="1">
      <c r="A14437" s="431"/>
    </row>
    <row r="14438" spans="1:1" s="432" customFormat="1" ht="12.2" hidden="1" customHeight="1">
      <c r="A14438" s="431"/>
    </row>
    <row r="14439" spans="1:1" s="432" customFormat="1" ht="12.2" hidden="1" customHeight="1">
      <c r="A14439" s="431"/>
    </row>
    <row r="14440" spans="1:1" s="432" customFormat="1" ht="12.2" hidden="1" customHeight="1">
      <c r="A14440" s="431"/>
    </row>
    <row r="14441" spans="1:1" s="432" customFormat="1" ht="12.2" hidden="1" customHeight="1">
      <c r="A14441" s="431"/>
    </row>
    <row r="14442" spans="1:1" s="432" customFormat="1" ht="12.2" hidden="1" customHeight="1">
      <c r="A14442" s="431"/>
    </row>
    <row r="14443" spans="1:1" s="432" customFormat="1" ht="12.2" hidden="1" customHeight="1">
      <c r="A14443" s="431"/>
    </row>
    <row r="14444" spans="1:1" s="432" customFormat="1" ht="12.2" hidden="1" customHeight="1">
      <c r="A14444" s="431"/>
    </row>
    <row r="14445" spans="1:1" s="432" customFormat="1" ht="12.2" hidden="1" customHeight="1">
      <c r="A14445" s="431"/>
    </row>
    <row r="14446" spans="1:1" s="432" customFormat="1" ht="12.2" hidden="1" customHeight="1">
      <c r="A14446" s="431"/>
    </row>
    <row r="14447" spans="1:1" s="432" customFormat="1" ht="12.2" hidden="1" customHeight="1">
      <c r="A14447" s="431"/>
    </row>
    <row r="14448" spans="1:1" s="432" customFormat="1" ht="12.2" hidden="1" customHeight="1">
      <c r="A14448" s="431"/>
    </row>
    <row r="14449" spans="1:1" s="432" customFormat="1" ht="12.2" hidden="1" customHeight="1">
      <c r="A14449" s="431"/>
    </row>
    <row r="14450" spans="1:1" s="432" customFormat="1" ht="12.2" hidden="1" customHeight="1">
      <c r="A14450" s="431"/>
    </row>
    <row r="14451" spans="1:1" s="432" customFormat="1" ht="12.2" hidden="1" customHeight="1">
      <c r="A14451" s="431"/>
    </row>
    <row r="14452" spans="1:1" s="432" customFormat="1" ht="12.2" hidden="1" customHeight="1">
      <c r="A14452" s="431"/>
    </row>
    <row r="14453" spans="1:1" s="432" customFormat="1" ht="12.2" hidden="1" customHeight="1">
      <c r="A14453" s="431"/>
    </row>
    <row r="14454" spans="1:1" s="432" customFormat="1" ht="12.2" hidden="1" customHeight="1">
      <c r="A14454" s="431"/>
    </row>
    <row r="14455" spans="1:1" s="432" customFormat="1" ht="12.2" hidden="1" customHeight="1">
      <c r="A14455" s="431"/>
    </row>
    <row r="14456" spans="1:1" s="432" customFormat="1" ht="12.2" hidden="1" customHeight="1">
      <c r="A14456" s="431"/>
    </row>
    <row r="14457" spans="1:1" s="432" customFormat="1" ht="12.2" hidden="1" customHeight="1">
      <c r="A14457" s="431"/>
    </row>
    <row r="14458" spans="1:1" s="432" customFormat="1" ht="12.2" hidden="1" customHeight="1">
      <c r="A14458" s="431"/>
    </row>
    <row r="14459" spans="1:1" s="432" customFormat="1" ht="12.2" hidden="1" customHeight="1">
      <c r="A14459" s="431"/>
    </row>
    <row r="14460" spans="1:1" s="432" customFormat="1" ht="12.2" hidden="1" customHeight="1">
      <c r="A14460" s="431"/>
    </row>
    <row r="14461" spans="1:1" s="432" customFormat="1" ht="12.2" hidden="1" customHeight="1">
      <c r="A14461" s="431"/>
    </row>
    <row r="14462" spans="1:1" s="432" customFormat="1" ht="12.2" hidden="1" customHeight="1">
      <c r="A14462" s="431"/>
    </row>
    <row r="14463" spans="1:1" s="432" customFormat="1" ht="12.2" hidden="1" customHeight="1">
      <c r="A14463" s="431"/>
    </row>
    <row r="14464" spans="1:1" s="432" customFormat="1" ht="12.2" hidden="1" customHeight="1">
      <c r="A14464" s="431"/>
    </row>
    <row r="14465" spans="1:1" s="432" customFormat="1" ht="12.2" hidden="1" customHeight="1">
      <c r="A14465" s="431"/>
    </row>
    <row r="14466" spans="1:1" s="432" customFormat="1" ht="12.2" hidden="1" customHeight="1">
      <c r="A14466" s="431"/>
    </row>
    <row r="14467" spans="1:1" s="432" customFormat="1" ht="12.2" hidden="1" customHeight="1">
      <c r="A14467" s="431"/>
    </row>
    <row r="14468" spans="1:1" s="432" customFormat="1" ht="12.2" hidden="1" customHeight="1">
      <c r="A14468" s="431"/>
    </row>
    <row r="14469" spans="1:1" s="432" customFormat="1" ht="12.2" hidden="1" customHeight="1">
      <c r="A14469" s="431"/>
    </row>
    <row r="14470" spans="1:1" s="432" customFormat="1" ht="12.2" hidden="1" customHeight="1">
      <c r="A14470" s="431"/>
    </row>
    <row r="14471" spans="1:1" s="432" customFormat="1" ht="12.2" hidden="1" customHeight="1">
      <c r="A14471" s="431"/>
    </row>
    <row r="14472" spans="1:1" s="432" customFormat="1" ht="12.2" hidden="1" customHeight="1">
      <c r="A14472" s="431"/>
    </row>
    <row r="14473" spans="1:1" s="432" customFormat="1" ht="12.2" hidden="1" customHeight="1">
      <c r="A14473" s="431"/>
    </row>
    <row r="14474" spans="1:1" s="432" customFormat="1" ht="12.2" hidden="1" customHeight="1">
      <c r="A14474" s="431"/>
    </row>
    <row r="14475" spans="1:1" s="432" customFormat="1" ht="12.2" hidden="1" customHeight="1">
      <c r="A14475" s="431"/>
    </row>
    <row r="14476" spans="1:1" s="432" customFormat="1" ht="12.2" hidden="1" customHeight="1">
      <c r="A14476" s="431"/>
    </row>
    <row r="14477" spans="1:1" s="432" customFormat="1" ht="12.2" hidden="1" customHeight="1">
      <c r="A14477" s="431"/>
    </row>
    <row r="14478" spans="1:1" s="432" customFormat="1" ht="12.2" hidden="1" customHeight="1">
      <c r="A14478" s="431"/>
    </row>
    <row r="14479" spans="1:1" s="432" customFormat="1" ht="12.2" hidden="1" customHeight="1">
      <c r="A14479" s="431"/>
    </row>
    <row r="14480" spans="1:1" s="432" customFormat="1" ht="12.2" hidden="1" customHeight="1">
      <c r="A14480" s="431"/>
    </row>
    <row r="14481" spans="1:1" s="432" customFormat="1" ht="12.2" hidden="1" customHeight="1">
      <c r="A14481" s="431"/>
    </row>
    <row r="14482" spans="1:1" s="432" customFormat="1" ht="12.2" hidden="1" customHeight="1">
      <c r="A14482" s="431"/>
    </row>
    <row r="14483" spans="1:1" s="432" customFormat="1" ht="12.2" hidden="1" customHeight="1">
      <c r="A14483" s="431"/>
    </row>
    <row r="14484" spans="1:1" s="432" customFormat="1" ht="12.2" hidden="1" customHeight="1">
      <c r="A14484" s="431"/>
    </row>
    <row r="14485" spans="1:1" s="432" customFormat="1" ht="12.2" hidden="1" customHeight="1">
      <c r="A14485" s="431"/>
    </row>
    <row r="14486" spans="1:1" s="432" customFormat="1" ht="12.2" hidden="1" customHeight="1">
      <c r="A14486" s="431"/>
    </row>
    <row r="14487" spans="1:1" s="432" customFormat="1" ht="12.2" hidden="1" customHeight="1">
      <c r="A14487" s="431"/>
    </row>
    <row r="14488" spans="1:1" s="432" customFormat="1" ht="12.2" hidden="1" customHeight="1">
      <c r="A14488" s="431"/>
    </row>
    <row r="14489" spans="1:1" s="432" customFormat="1" ht="12.2" hidden="1" customHeight="1">
      <c r="A14489" s="431"/>
    </row>
    <row r="14490" spans="1:1" s="432" customFormat="1" ht="12.2" hidden="1" customHeight="1">
      <c r="A14490" s="431"/>
    </row>
    <row r="14491" spans="1:1" s="432" customFormat="1" ht="12.2" hidden="1" customHeight="1">
      <c r="A14491" s="431"/>
    </row>
    <row r="14492" spans="1:1" s="432" customFormat="1" ht="12.2" hidden="1" customHeight="1">
      <c r="A14492" s="431"/>
    </row>
    <row r="14493" spans="1:1" s="432" customFormat="1" ht="12.2" hidden="1" customHeight="1">
      <c r="A14493" s="431"/>
    </row>
    <row r="14494" spans="1:1" s="432" customFormat="1" ht="12.2" hidden="1" customHeight="1">
      <c r="A14494" s="431"/>
    </row>
    <row r="14495" spans="1:1" s="432" customFormat="1" ht="12.2" hidden="1" customHeight="1">
      <c r="A14495" s="431"/>
    </row>
    <row r="14496" spans="1:1" s="432" customFormat="1" ht="12.2" hidden="1" customHeight="1">
      <c r="A14496" s="431"/>
    </row>
    <row r="14497" spans="1:1" s="432" customFormat="1" ht="12.2" hidden="1" customHeight="1">
      <c r="A14497" s="431"/>
    </row>
    <row r="14498" spans="1:1" s="432" customFormat="1" ht="12.2" hidden="1" customHeight="1">
      <c r="A14498" s="431"/>
    </row>
    <row r="14499" spans="1:1" s="432" customFormat="1" ht="12.2" hidden="1" customHeight="1">
      <c r="A14499" s="431"/>
    </row>
    <row r="14500" spans="1:1" s="432" customFormat="1" ht="12.2" hidden="1" customHeight="1">
      <c r="A14500" s="431"/>
    </row>
    <row r="14501" spans="1:1" s="432" customFormat="1" ht="12.2" hidden="1" customHeight="1">
      <c r="A14501" s="431"/>
    </row>
    <row r="14502" spans="1:1" s="432" customFormat="1" ht="12.2" hidden="1" customHeight="1">
      <c r="A14502" s="431"/>
    </row>
    <row r="14503" spans="1:1" s="432" customFormat="1" ht="12.2" hidden="1" customHeight="1">
      <c r="A14503" s="431"/>
    </row>
    <row r="14504" spans="1:1" s="432" customFormat="1" ht="12.2" hidden="1" customHeight="1">
      <c r="A14504" s="431"/>
    </row>
    <row r="14505" spans="1:1" s="432" customFormat="1" ht="12.2" hidden="1" customHeight="1">
      <c r="A14505" s="431"/>
    </row>
    <row r="14506" spans="1:1" s="432" customFormat="1" ht="12.2" hidden="1" customHeight="1">
      <c r="A14506" s="431"/>
    </row>
    <row r="14507" spans="1:1" s="432" customFormat="1" ht="12.2" hidden="1" customHeight="1">
      <c r="A14507" s="431"/>
    </row>
    <row r="14508" spans="1:1" s="432" customFormat="1" ht="12.2" hidden="1" customHeight="1">
      <c r="A14508" s="431"/>
    </row>
    <row r="14509" spans="1:1" s="432" customFormat="1" ht="12.2" hidden="1" customHeight="1">
      <c r="A14509" s="431"/>
    </row>
    <row r="14510" spans="1:1" s="432" customFormat="1" ht="12.2" hidden="1" customHeight="1">
      <c r="A14510" s="431"/>
    </row>
    <row r="14511" spans="1:1" s="432" customFormat="1" ht="12.2" hidden="1" customHeight="1">
      <c r="A14511" s="431"/>
    </row>
    <row r="14512" spans="1:1" s="432" customFormat="1" ht="12.2" hidden="1" customHeight="1">
      <c r="A14512" s="431"/>
    </row>
    <row r="14513" spans="1:1" s="432" customFormat="1" ht="12.2" hidden="1" customHeight="1">
      <c r="A14513" s="431"/>
    </row>
    <row r="14514" spans="1:1" s="432" customFormat="1" ht="12.2" hidden="1" customHeight="1">
      <c r="A14514" s="431"/>
    </row>
    <row r="14515" spans="1:1" s="432" customFormat="1" ht="12.2" hidden="1" customHeight="1">
      <c r="A14515" s="431"/>
    </row>
    <row r="14516" spans="1:1" s="432" customFormat="1" ht="12.2" hidden="1" customHeight="1">
      <c r="A14516" s="431"/>
    </row>
    <row r="14517" spans="1:1" s="432" customFormat="1" ht="12.2" hidden="1" customHeight="1">
      <c r="A14517" s="431"/>
    </row>
    <row r="14518" spans="1:1" s="432" customFormat="1" ht="12.2" hidden="1" customHeight="1">
      <c r="A14518" s="431"/>
    </row>
    <row r="14519" spans="1:1" s="432" customFormat="1" ht="12.2" hidden="1" customHeight="1">
      <c r="A14519" s="431"/>
    </row>
    <row r="14520" spans="1:1" s="432" customFormat="1" ht="12.2" hidden="1" customHeight="1">
      <c r="A14520" s="431"/>
    </row>
    <row r="14521" spans="1:1" s="432" customFormat="1" ht="12.2" hidden="1" customHeight="1">
      <c r="A14521" s="431"/>
    </row>
    <row r="14522" spans="1:1" s="432" customFormat="1" ht="12.2" hidden="1" customHeight="1">
      <c r="A14522" s="431"/>
    </row>
    <row r="14523" spans="1:1" s="432" customFormat="1" ht="12.2" hidden="1" customHeight="1">
      <c r="A14523" s="431"/>
    </row>
    <row r="14524" spans="1:1" s="432" customFormat="1" ht="12.2" hidden="1" customHeight="1">
      <c r="A14524" s="431"/>
    </row>
    <row r="14525" spans="1:1" s="432" customFormat="1" ht="12.2" hidden="1" customHeight="1">
      <c r="A14525" s="431"/>
    </row>
    <row r="14526" spans="1:1" s="432" customFormat="1" ht="12.2" hidden="1" customHeight="1">
      <c r="A14526" s="431"/>
    </row>
    <row r="14527" spans="1:1" s="432" customFormat="1" ht="12.2" hidden="1" customHeight="1">
      <c r="A14527" s="431"/>
    </row>
    <row r="14528" spans="1:1" s="432" customFormat="1" ht="12.2" hidden="1" customHeight="1">
      <c r="A14528" s="431"/>
    </row>
    <row r="14529" spans="1:1" s="432" customFormat="1" ht="12.2" hidden="1" customHeight="1">
      <c r="A14529" s="431"/>
    </row>
    <row r="14530" spans="1:1" s="432" customFormat="1" ht="12.2" hidden="1" customHeight="1">
      <c r="A14530" s="431"/>
    </row>
    <row r="14531" spans="1:1" s="432" customFormat="1" ht="12.2" hidden="1" customHeight="1">
      <c r="A14531" s="431"/>
    </row>
    <row r="14532" spans="1:1" s="432" customFormat="1" ht="12.2" hidden="1" customHeight="1">
      <c r="A14532" s="431"/>
    </row>
    <row r="14533" spans="1:1" s="432" customFormat="1" ht="12.2" hidden="1" customHeight="1">
      <c r="A14533" s="431"/>
    </row>
    <row r="14534" spans="1:1" s="432" customFormat="1" ht="12.2" hidden="1" customHeight="1">
      <c r="A14534" s="431"/>
    </row>
    <row r="14535" spans="1:1" s="432" customFormat="1" ht="12.2" hidden="1" customHeight="1">
      <c r="A14535" s="431"/>
    </row>
    <row r="14536" spans="1:1" s="432" customFormat="1" ht="12.2" hidden="1" customHeight="1">
      <c r="A14536" s="431"/>
    </row>
    <row r="14537" spans="1:1" s="432" customFormat="1" ht="12.2" hidden="1" customHeight="1">
      <c r="A14537" s="431"/>
    </row>
    <row r="14538" spans="1:1" s="432" customFormat="1" ht="12.2" hidden="1" customHeight="1">
      <c r="A14538" s="431"/>
    </row>
    <row r="14539" spans="1:1" s="432" customFormat="1" ht="12.2" hidden="1" customHeight="1">
      <c r="A14539" s="431"/>
    </row>
    <row r="14540" spans="1:1" s="432" customFormat="1" ht="12.2" hidden="1" customHeight="1">
      <c r="A14540" s="431"/>
    </row>
    <row r="14541" spans="1:1" s="432" customFormat="1" ht="12.2" hidden="1" customHeight="1">
      <c r="A14541" s="431"/>
    </row>
    <row r="14542" spans="1:1" s="432" customFormat="1" ht="12.2" hidden="1" customHeight="1">
      <c r="A14542" s="431"/>
    </row>
    <row r="14543" spans="1:1" s="432" customFormat="1" ht="12.2" hidden="1" customHeight="1">
      <c r="A14543" s="431"/>
    </row>
    <row r="14544" spans="1:1" s="432" customFormat="1" ht="12.2" hidden="1" customHeight="1">
      <c r="A14544" s="431"/>
    </row>
    <row r="14545" spans="1:1" s="432" customFormat="1" ht="12.2" hidden="1" customHeight="1">
      <c r="A14545" s="431"/>
    </row>
    <row r="14546" spans="1:1" s="432" customFormat="1" ht="12.2" hidden="1" customHeight="1">
      <c r="A14546" s="431"/>
    </row>
    <row r="14547" spans="1:1" s="432" customFormat="1" ht="12.2" hidden="1" customHeight="1">
      <c r="A14547" s="431"/>
    </row>
    <row r="14548" spans="1:1" s="432" customFormat="1" ht="12.2" hidden="1" customHeight="1">
      <c r="A14548" s="431"/>
    </row>
    <row r="14549" spans="1:1" s="432" customFormat="1" ht="12.2" hidden="1" customHeight="1">
      <c r="A14549" s="431"/>
    </row>
    <row r="14550" spans="1:1" s="432" customFormat="1" ht="12.2" hidden="1" customHeight="1">
      <c r="A14550" s="431"/>
    </row>
    <row r="14551" spans="1:1" s="432" customFormat="1" ht="12.2" hidden="1" customHeight="1">
      <c r="A14551" s="431"/>
    </row>
    <row r="14552" spans="1:1" s="432" customFormat="1" ht="12.2" hidden="1" customHeight="1">
      <c r="A14552" s="431"/>
    </row>
    <row r="14553" spans="1:1" s="432" customFormat="1" ht="12.2" hidden="1" customHeight="1">
      <c r="A14553" s="431"/>
    </row>
    <row r="14554" spans="1:1" s="432" customFormat="1" ht="12.2" hidden="1" customHeight="1">
      <c r="A14554" s="431"/>
    </row>
    <row r="14555" spans="1:1" s="432" customFormat="1" ht="12.2" hidden="1" customHeight="1">
      <c r="A14555" s="431"/>
    </row>
    <row r="14556" spans="1:1" s="432" customFormat="1" ht="12.2" hidden="1" customHeight="1">
      <c r="A14556" s="431"/>
    </row>
    <row r="14557" spans="1:1" s="432" customFormat="1" ht="12.2" hidden="1" customHeight="1">
      <c r="A14557" s="431"/>
    </row>
    <row r="14558" spans="1:1" s="432" customFormat="1" ht="12.2" hidden="1" customHeight="1">
      <c r="A14558" s="431"/>
    </row>
    <row r="14559" spans="1:1" s="432" customFormat="1" ht="12.2" hidden="1" customHeight="1">
      <c r="A14559" s="431"/>
    </row>
    <row r="14560" spans="1:1" s="432" customFormat="1" ht="12.2" hidden="1" customHeight="1">
      <c r="A14560" s="431"/>
    </row>
    <row r="14561" spans="1:1" s="432" customFormat="1" ht="12.2" hidden="1" customHeight="1">
      <c r="A14561" s="431"/>
    </row>
    <row r="14562" spans="1:1" s="432" customFormat="1" ht="12.2" hidden="1" customHeight="1">
      <c r="A14562" s="431"/>
    </row>
    <row r="14563" spans="1:1" s="432" customFormat="1" ht="12.2" hidden="1" customHeight="1">
      <c r="A14563" s="431"/>
    </row>
    <row r="14564" spans="1:1" s="432" customFormat="1" ht="12.2" hidden="1" customHeight="1">
      <c r="A14564" s="431"/>
    </row>
    <row r="14565" spans="1:1" s="432" customFormat="1" ht="12.2" hidden="1" customHeight="1">
      <c r="A14565" s="431"/>
    </row>
    <row r="14566" spans="1:1" s="432" customFormat="1" ht="12.2" hidden="1" customHeight="1">
      <c r="A14566" s="431"/>
    </row>
    <row r="14567" spans="1:1" s="432" customFormat="1" ht="12.2" hidden="1" customHeight="1">
      <c r="A14567" s="431"/>
    </row>
    <row r="14568" spans="1:1" s="432" customFormat="1" ht="12.2" hidden="1" customHeight="1">
      <c r="A14568" s="431"/>
    </row>
    <row r="14569" spans="1:1" s="432" customFormat="1" ht="12.2" hidden="1" customHeight="1">
      <c r="A14569" s="431"/>
    </row>
    <row r="14570" spans="1:1" s="432" customFormat="1" ht="12.2" hidden="1" customHeight="1">
      <c r="A14570" s="431"/>
    </row>
    <row r="14571" spans="1:1" s="432" customFormat="1" ht="12.2" hidden="1" customHeight="1">
      <c r="A14571" s="431"/>
    </row>
    <row r="14572" spans="1:1" s="432" customFormat="1" ht="12.2" hidden="1" customHeight="1">
      <c r="A14572" s="431"/>
    </row>
    <row r="14573" spans="1:1" s="432" customFormat="1" ht="12.2" hidden="1" customHeight="1">
      <c r="A14573" s="431"/>
    </row>
    <row r="14574" spans="1:1" s="432" customFormat="1" ht="12.2" hidden="1" customHeight="1">
      <c r="A14574" s="431"/>
    </row>
    <row r="14575" spans="1:1" s="432" customFormat="1" ht="12.2" hidden="1" customHeight="1">
      <c r="A14575" s="431"/>
    </row>
    <row r="14576" spans="1:1" s="432" customFormat="1" ht="12.2" hidden="1" customHeight="1">
      <c r="A14576" s="431"/>
    </row>
    <row r="14577" spans="1:1" s="432" customFormat="1" ht="12.2" hidden="1" customHeight="1">
      <c r="A14577" s="431"/>
    </row>
    <row r="14578" spans="1:1" s="432" customFormat="1" ht="12.2" hidden="1" customHeight="1">
      <c r="A14578" s="431"/>
    </row>
    <row r="14579" spans="1:1" s="432" customFormat="1" ht="12.2" hidden="1" customHeight="1">
      <c r="A14579" s="431"/>
    </row>
    <row r="14580" spans="1:1" s="432" customFormat="1" ht="12.2" hidden="1" customHeight="1">
      <c r="A14580" s="431"/>
    </row>
    <row r="14581" spans="1:1" s="432" customFormat="1" ht="12.2" hidden="1" customHeight="1">
      <c r="A14581" s="431"/>
    </row>
    <row r="14582" spans="1:1" s="432" customFormat="1" ht="12.2" hidden="1" customHeight="1">
      <c r="A14582" s="431"/>
    </row>
    <row r="14583" spans="1:1" s="432" customFormat="1" ht="12.2" hidden="1" customHeight="1">
      <c r="A14583" s="431"/>
    </row>
    <row r="14584" spans="1:1" s="432" customFormat="1" ht="12.2" hidden="1" customHeight="1">
      <c r="A14584" s="431"/>
    </row>
    <row r="14585" spans="1:1" s="432" customFormat="1" ht="12.2" hidden="1" customHeight="1">
      <c r="A14585" s="431"/>
    </row>
    <row r="14586" spans="1:1" s="432" customFormat="1" ht="12.2" hidden="1" customHeight="1">
      <c r="A14586" s="431"/>
    </row>
    <row r="14587" spans="1:1" s="432" customFormat="1" ht="12.2" hidden="1" customHeight="1">
      <c r="A14587" s="431"/>
    </row>
    <row r="14588" spans="1:1" s="432" customFormat="1" ht="12.2" hidden="1" customHeight="1">
      <c r="A14588" s="431"/>
    </row>
    <row r="14589" spans="1:1" s="432" customFormat="1" ht="12.2" hidden="1" customHeight="1">
      <c r="A14589" s="431"/>
    </row>
    <row r="14590" spans="1:1" s="432" customFormat="1" ht="12.2" hidden="1" customHeight="1">
      <c r="A14590" s="431"/>
    </row>
    <row r="14591" spans="1:1" s="432" customFormat="1" ht="12.2" hidden="1" customHeight="1">
      <c r="A14591" s="431"/>
    </row>
    <row r="14592" spans="1:1" s="432" customFormat="1" ht="12.2" hidden="1" customHeight="1">
      <c r="A14592" s="431"/>
    </row>
    <row r="14593" spans="1:1" s="432" customFormat="1" ht="12.2" hidden="1" customHeight="1">
      <c r="A14593" s="431"/>
    </row>
    <row r="14594" spans="1:1" s="432" customFormat="1" ht="12.2" hidden="1" customHeight="1">
      <c r="A14594" s="431"/>
    </row>
    <row r="14595" spans="1:1" s="432" customFormat="1" ht="12.2" hidden="1" customHeight="1">
      <c r="A14595" s="431"/>
    </row>
    <row r="14596" spans="1:1" s="432" customFormat="1" ht="12.2" hidden="1" customHeight="1">
      <c r="A14596" s="431"/>
    </row>
    <row r="14597" spans="1:1" s="432" customFormat="1" ht="12.2" hidden="1" customHeight="1">
      <c r="A14597" s="431"/>
    </row>
    <row r="14598" spans="1:1" s="432" customFormat="1" ht="12.2" hidden="1" customHeight="1">
      <c r="A14598" s="431"/>
    </row>
    <row r="14599" spans="1:1" s="432" customFormat="1" ht="12.2" hidden="1" customHeight="1">
      <c r="A14599" s="431"/>
    </row>
    <row r="14600" spans="1:1" s="432" customFormat="1" ht="12.2" hidden="1" customHeight="1">
      <c r="A14600" s="431"/>
    </row>
    <row r="14601" spans="1:1" s="432" customFormat="1" ht="12.2" hidden="1" customHeight="1">
      <c r="A14601" s="431"/>
    </row>
    <row r="14602" spans="1:1" s="432" customFormat="1" ht="12.2" hidden="1" customHeight="1">
      <c r="A14602" s="431"/>
    </row>
    <row r="14603" spans="1:1" s="432" customFormat="1" ht="12.2" hidden="1" customHeight="1">
      <c r="A14603" s="431"/>
    </row>
    <row r="14604" spans="1:1" s="432" customFormat="1" ht="12.2" hidden="1" customHeight="1">
      <c r="A14604" s="431"/>
    </row>
    <row r="14605" spans="1:1" s="432" customFormat="1" ht="12.2" hidden="1" customHeight="1">
      <c r="A14605" s="431"/>
    </row>
    <row r="14606" spans="1:1" s="432" customFormat="1" ht="12.2" hidden="1" customHeight="1">
      <c r="A14606" s="431"/>
    </row>
    <row r="14607" spans="1:1" s="432" customFormat="1" ht="12.2" hidden="1" customHeight="1">
      <c r="A14607" s="431"/>
    </row>
    <row r="14608" spans="1:1" s="432" customFormat="1" ht="12.2" hidden="1" customHeight="1">
      <c r="A14608" s="431"/>
    </row>
    <row r="14609" spans="1:1" s="432" customFormat="1" ht="12.2" hidden="1" customHeight="1">
      <c r="A14609" s="431"/>
    </row>
    <row r="14610" spans="1:1" s="432" customFormat="1" ht="12.2" hidden="1" customHeight="1">
      <c r="A14610" s="431"/>
    </row>
    <row r="14611" spans="1:1" s="432" customFormat="1" ht="12.2" hidden="1" customHeight="1">
      <c r="A14611" s="431"/>
    </row>
    <row r="14612" spans="1:1" s="432" customFormat="1" ht="12.2" hidden="1" customHeight="1">
      <c r="A14612" s="431"/>
    </row>
    <row r="14613" spans="1:1" s="432" customFormat="1" ht="12.2" hidden="1" customHeight="1">
      <c r="A14613" s="431"/>
    </row>
    <row r="14614" spans="1:1" s="432" customFormat="1" ht="12.2" hidden="1" customHeight="1">
      <c r="A14614" s="431"/>
    </row>
    <row r="14615" spans="1:1" s="432" customFormat="1" ht="12.2" hidden="1" customHeight="1">
      <c r="A14615" s="431"/>
    </row>
    <row r="14616" spans="1:1" s="432" customFormat="1" ht="12.2" hidden="1" customHeight="1">
      <c r="A14616" s="431"/>
    </row>
    <row r="14617" spans="1:1" s="432" customFormat="1" ht="12.2" hidden="1" customHeight="1">
      <c r="A14617" s="431"/>
    </row>
    <row r="14618" spans="1:1" s="432" customFormat="1" ht="12.2" hidden="1" customHeight="1">
      <c r="A14618" s="431"/>
    </row>
    <row r="14619" spans="1:1" s="432" customFormat="1" ht="12.2" hidden="1" customHeight="1">
      <c r="A14619" s="431"/>
    </row>
    <row r="14620" spans="1:1" s="432" customFormat="1" ht="12.2" hidden="1" customHeight="1">
      <c r="A14620" s="431"/>
    </row>
    <row r="14621" spans="1:1" s="432" customFormat="1" ht="12.2" hidden="1" customHeight="1">
      <c r="A14621" s="431"/>
    </row>
    <row r="14622" spans="1:1" s="432" customFormat="1" ht="12.2" hidden="1" customHeight="1">
      <c r="A14622" s="431"/>
    </row>
    <row r="14623" spans="1:1" s="432" customFormat="1" ht="12.2" hidden="1" customHeight="1">
      <c r="A14623" s="431"/>
    </row>
    <row r="14624" spans="1:1" s="432" customFormat="1" ht="12.2" hidden="1" customHeight="1">
      <c r="A14624" s="431"/>
    </row>
    <row r="14625" spans="1:1" s="432" customFormat="1" ht="12.2" hidden="1" customHeight="1">
      <c r="A14625" s="431"/>
    </row>
    <row r="14626" spans="1:1" s="432" customFormat="1" ht="12.2" hidden="1" customHeight="1">
      <c r="A14626" s="431"/>
    </row>
    <row r="14627" spans="1:1" s="432" customFormat="1" ht="12.2" hidden="1" customHeight="1">
      <c r="A14627" s="431"/>
    </row>
    <row r="14628" spans="1:1" s="432" customFormat="1" ht="12.2" hidden="1" customHeight="1">
      <c r="A14628" s="431"/>
    </row>
    <row r="14629" spans="1:1" s="432" customFormat="1" ht="12.2" hidden="1" customHeight="1">
      <c r="A14629" s="431"/>
    </row>
    <row r="14630" spans="1:1" s="432" customFormat="1" ht="12.2" hidden="1" customHeight="1">
      <c r="A14630" s="431"/>
    </row>
    <row r="14631" spans="1:1" s="432" customFormat="1" ht="12.2" hidden="1" customHeight="1">
      <c r="A14631" s="431"/>
    </row>
    <row r="14632" spans="1:1" s="432" customFormat="1" ht="12.2" hidden="1" customHeight="1">
      <c r="A14632" s="431"/>
    </row>
    <row r="14633" spans="1:1" s="432" customFormat="1" ht="12.2" hidden="1" customHeight="1">
      <c r="A14633" s="431"/>
    </row>
    <row r="14634" spans="1:1" s="432" customFormat="1" ht="12.2" hidden="1" customHeight="1">
      <c r="A14634" s="431"/>
    </row>
    <row r="14635" spans="1:1" s="432" customFormat="1" ht="12.2" hidden="1" customHeight="1">
      <c r="A14635" s="431"/>
    </row>
    <row r="14636" spans="1:1" s="432" customFormat="1" ht="12.2" hidden="1" customHeight="1">
      <c r="A14636" s="431"/>
    </row>
    <row r="14637" spans="1:1" s="432" customFormat="1" ht="12.2" hidden="1" customHeight="1">
      <c r="A14637" s="431"/>
    </row>
    <row r="14638" spans="1:1" s="432" customFormat="1" ht="12.2" hidden="1" customHeight="1">
      <c r="A14638" s="431"/>
    </row>
    <row r="14639" spans="1:1" s="432" customFormat="1" ht="12.2" hidden="1" customHeight="1">
      <c r="A14639" s="431"/>
    </row>
    <row r="14640" spans="1:1" s="432" customFormat="1" ht="12.2" hidden="1" customHeight="1">
      <c r="A14640" s="431"/>
    </row>
    <row r="14641" spans="1:1" s="432" customFormat="1" ht="12.2" hidden="1" customHeight="1">
      <c r="A14641" s="431"/>
    </row>
    <row r="14642" spans="1:1" s="432" customFormat="1" ht="12.2" hidden="1" customHeight="1">
      <c r="A14642" s="431"/>
    </row>
    <row r="14643" spans="1:1" s="432" customFormat="1" ht="12.2" hidden="1" customHeight="1">
      <c r="A14643" s="431"/>
    </row>
    <row r="14644" spans="1:1" s="432" customFormat="1" ht="12.2" hidden="1" customHeight="1">
      <c r="A14644" s="431"/>
    </row>
    <row r="14645" spans="1:1" s="432" customFormat="1" ht="12.2" hidden="1" customHeight="1">
      <c r="A14645" s="431"/>
    </row>
    <row r="14646" spans="1:1" s="432" customFormat="1" ht="12.2" hidden="1" customHeight="1">
      <c r="A14646" s="431"/>
    </row>
    <row r="14647" spans="1:1" s="432" customFormat="1" ht="12.2" hidden="1" customHeight="1">
      <c r="A14647" s="431"/>
    </row>
    <row r="14648" spans="1:1" s="432" customFormat="1" ht="12.2" hidden="1" customHeight="1">
      <c r="A14648" s="431"/>
    </row>
    <row r="14649" spans="1:1" s="432" customFormat="1" ht="12.2" hidden="1" customHeight="1">
      <c r="A14649" s="431"/>
    </row>
    <row r="14650" spans="1:1" s="432" customFormat="1" ht="12.2" hidden="1" customHeight="1">
      <c r="A14650" s="431"/>
    </row>
    <row r="14651" spans="1:1" s="432" customFormat="1" ht="12.2" hidden="1" customHeight="1">
      <c r="A14651" s="431"/>
    </row>
    <row r="14652" spans="1:1" s="432" customFormat="1" ht="12.2" hidden="1" customHeight="1">
      <c r="A14652" s="431"/>
    </row>
    <row r="14653" spans="1:1" s="432" customFormat="1" ht="12.2" hidden="1" customHeight="1">
      <c r="A14653" s="431"/>
    </row>
    <row r="14654" spans="1:1" s="432" customFormat="1" ht="12.2" hidden="1" customHeight="1">
      <c r="A14654" s="431"/>
    </row>
    <row r="14655" spans="1:1" s="432" customFormat="1" ht="12.2" hidden="1" customHeight="1">
      <c r="A14655" s="431"/>
    </row>
    <row r="14656" spans="1:1" s="432" customFormat="1" ht="12.2" hidden="1" customHeight="1">
      <c r="A14656" s="431"/>
    </row>
    <row r="14657" spans="1:1" s="432" customFormat="1" ht="12.2" hidden="1" customHeight="1">
      <c r="A14657" s="431"/>
    </row>
    <row r="14658" spans="1:1" s="432" customFormat="1" ht="12.2" hidden="1" customHeight="1">
      <c r="A14658" s="431"/>
    </row>
    <row r="14659" spans="1:1" s="432" customFormat="1" ht="12.2" hidden="1" customHeight="1">
      <c r="A14659" s="431"/>
    </row>
    <row r="14660" spans="1:1" s="432" customFormat="1" ht="12.2" hidden="1" customHeight="1">
      <c r="A14660" s="431"/>
    </row>
    <row r="14661" spans="1:1" s="432" customFormat="1" ht="12.2" hidden="1" customHeight="1">
      <c r="A14661" s="431"/>
    </row>
    <row r="14662" spans="1:1" s="432" customFormat="1" ht="12.2" hidden="1" customHeight="1">
      <c r="A14662" s="431"/>
    </row>
    <row r="14663" spans="1:1" s="432" customFormat="1" ht="12.2" hidden="1" customHeight="1">
      <c r="A14663" s="431"/>
    </row>
    <row r="14664" spans="1:1" s="432" customFormat="1" ht="12.2" hidden="1" customHeight="1">
      <c r="A14664" s="431"/>
    </row>
    <row r="14665" spans="1:1" s="432" customFormat="1" ht="12.2" hidden="1" customHeight="1">
      <c r="A14665" s="431"/>
    </row>
    <row r="14666" spans="1:1" s="432" customFormat="1" ht="12.2" hidden="1" customHeight="1">
      <c r="A14666" s="431"/>
    </row>
    <row r="14667" spans="1:1" s="432" customFormat="1" ht="12.2" hidden="1" customHeight="1">
      <c r="A14667" s="431"/>
    </row>
    <row r="14668" spans="1:1" s="432" customFormat="1" ht="12.2" hidden="1" customHeight="1">
      <c r="A14668" s="431"/>
    </row>
    <row r="14669" spans="1:1" s="432" customFormat="1" ht="12.2" hidden="1" customHeight="1">
      <c r="A14669" s="431"/>
    </row>
    <row r="14670" spans="1:1" s="432" customFormat="1" ht="12.2" hidden="1" customHeight="1">
      <c r="A14670" s="431"/>
    </row>
    <row r="14671" spans="1:1" s="432" customFormat="1" ht="12.2" hidden="1" customHeight="1">
      <c r="A14671" s="431"/>
    </row>
    <row r="14672" spans="1:1" s="432" customFormat="1" ht="12.2" hidden="1" customHeight="1">
      <c r="A14672" s="431"/>
    </row>
    <row r="14673" spans="1:1" s="432" customFormat="1" ht="12.2" hidden="1" customHeight="1">
      <c r="A14673" s="431"/>
    </row>
    <row r="14674" spans="1:1" s="432" customFormat="1" ht="12.2" hidden="1" customHeight="1">
      <c r="A14674" s="431"/>
    </row>
    <row r="14675" spans="1:1" s="432" customFormat="1" ht="12.2" hidden="1" customHeight="1">
      <c r="A14675" s="431"/>
    </row>
    <row r="14676" spans="1:1" s="432" customFormat="1" ht="12.2" hidden="1" customHeight="1">
      <c r="A14676" s="431"/>
    </row>
    <row r="14677" spans="1:1" s="432" customFormat="1" ht="12.2" hidden="1" customHeight="1">
      <c r="A14677" s="431"/>
    </row>
    <row r="14678" spans="1:1" s="432" customFormat="1" ht="12.2" hidden="1" customHeight="1">
      <c r="A14678" s="431"/>
    </row>
    <row r="14679" spans="1:1" s="432" customFormat="1" ht="12.2" hidden="1" customHeight="1">
      <c r="A14679" s="431"/>
    </row>
    <row r="14680" spans="1:1" s="432" customFormat="1" ht="12.2" hidden="1" customHeight="1">
      <c r="A14680" s="431"/>
    </row>
    <row r="14681" spans="1:1" s="432" customFormat="1" ht="12.2" hidden="1" customHeight="1">
      <c r="A14681" s="431"/>
    </row>
    <row r="14682" spans="1:1" s="432" customFormat="1" ht="12.2" hidden="1" customHeight="1">
      <c r="A14682" s="431"/>
    </row>
    <row r="14683" spans="1:1" s="432" customFormat="1" ht="12.2" hidden="1" customHeight="1">
      <c r="A14683" s="431"/>
    </row>
    <row r="14684" spans="1:1" s="432" customFormat="1" ht="12.2" hidden="1" customHeight="1">
      <c r="A14684" s="431"/>
    </row>
    <row r="14685" spans="1:1" s="432" customFormat="1" ht="12.2" hidden="1" customHeight="1">
      <c r="A14685" s="431"/>
    </row>
    <row r="14686" spans="1:1" s="432" customFormat="1" ht="12.2" hidden="1" customHeight="1">
      <c r="A14686" s="431"/>
    </row>
    <row r="14687" spans="1:1" s="432" customFormat="1" ht="12.2" hidden="1" customHeight="1">
      <c r="A14687" s="431"/>
    </row>
    <row r="14688" spans="1:1" s="432" customFormat="1" ht="12.2" hidden="1" customHeight="1">
      <c r="A14688" s="431"/>
    </row>
    <row r="14689" spans="1:1" s="432" customFormat="1" ht="12.2" hidden="1" customHeight="1">
      <c r="A14689" s="431"/>
    </row>
    <row r="14690" spans="1:1" s="432" customFormat="1" ht="12.2" hidden="1" customHeight="1">
      <c r="A14690" s="431"/>
    </row>
    <row r="14691" spans="1:1" s="432" customFormat="1" ht="12.2" hidden="1" customHeight="1">
      <c r="A14691" s="431"/>
    </row>
    <row r="14692" spans="1:1" s="432" customFormat="1" ht="12.2" hidden="1" customHeight="1">
      <c r="A14692" s="431"/>
    </row>
    <row r="14693" spans="1:1" s="432" customFormat="1" ht="12.2" hidden="1" customHeight="1">
      <c r="A14693" s="431"/>
    </row>
    <row r="14694" spans="1:1" s="432" customFormat="1" ht="12.2" hidden="1" customHeight="1">
      <c r="A14694" s="431"/>
    </row>
    <row r="14695" spans="1:1" s="432" customFormat="1" ht="12.2" hidden="1" customHeight="1">
      <c r="A14695" s="431"/>
    </row>
    <row r="14696" spans="1:1" s="432" customFormat="1" ht="12.2" hidden="1" customHeight="1">
      <c r="A14696" s="431"/>
    </row>
    <row r="14697" spans="1:1" s="432" customFormat="1" ht="12.2" hidden="1" customHeight="1">
      <c r="A14697" s="431"/>
    </row>
    <row r="14698" spans="1:1" s="432" customFormat="1" ht="12.2" hidden="1" customHeight="1">
      <c r="A14698" s="431"/>
    </row>
    <row r="14699" spans="1:1" s="432" customFormat="1" ht="12.2" hidden="1" customHeight="1">
      <c r="A14699" s="431"/>
    </row>
    <row r="14700" spans="1:1" s="432" customFormat="1" ht="12.2" hidden="1" customHeight="1">
      <c r="A14700" s="431"/>
    </row>
    <row r="14701" spans="1:1" s="432" customFormat="1" ht="12.2" hidden="1" customHeight="1">
      <c r="A14701" s="431"/>
    </row>
    <row r="14702" spans="1:1" s="432" customFormat="1" ht="12.2" hidden="1" customHeight="1">
      <c r="A14702" s="431"/>
    </row>
    <row r="14703" spans="1:1" s="432" customFormat="1" ht="12.2" hidden="1" customHeight="1">
      <c r="A14703" s="431"/>
    </row>
    <row r="14704" spans="1:1" s="432" customFormat="1" ht="12.2" hidden="1" customHeight="1">
      <c r="A14704" s="431"/>
    </row>
    <row r="14705" spans="1:1" s="432" customFormat="1" ht="12.2" hidden="1" customHeight="1">
      <c r="A14705" s="431"/>
    </row>
    <row r="14706" spans="1:1" s="432" customFormat="1" ht="12.2" hidden="1" customHeight="1">
      <c r="A14706" s="431"/>
    </row>
    <row r="14707" spans="1:1" s="432" customFormat="1" ht="12.2" hidden="1" customHeight="1">
      <c r="A14707" s="431"/>
    </row>
    <row r="14708" spans="1:1" s="432" customFormat="1" ht="12.2" hidden="1" customHeight="1">
      <c r="A14708" s="431"/>
    </row>
    <row r="14709" spans="1:1" s="432" customFormat="1" ht="12.2" hidden="1" customHeight="1">
      <c r="A14709" s="431"/>
    </row>
    <row r="14710" spans="1:1" s="432" customFormat="1" ht="12.2" hidden="1" customHeight="1">
      <c r="A14710" s="431"/>
    </row>
    <row r="14711" spans="1:1" s="432" customFormat="1" ht="12.2" hidden="1" customHeight="1">
      <c r="A14711" s="431"/>
    </row>
    <row r="14712" spans="1:1" s="432" customFormat="1" ht="12.2" hidden="1" customHeight="1">
      <c r="A14712" s="431"/>
    </row>
    <row r="14713" spans="1:1" s="432" customFormat="1" ht="12.2" hidden="1" customHeight="1">
      <c r="A14713" s="431"/>
    </row>
    <row r="14714" spans="1:1" s="432" customFormat="1" ht="12.2" hidden="1" customHeight="1">
      <c r="A14714" s="431"/>
    </row>
    <row r="14715" spans="1:1" s="432" customFormat="1" ht="12.2" hidden="1" customHeight="1">
      <c r="A14715" s="431"/>
    </row>
    <row r="14716" spans="1:1" s="432" customFormat="1" ht="12.2" hidden="1" customHeight="1">
      <c r="A14716" s="431"/>
    </row>
    <row r="14717" spans="1:1" s="432" customFormat="1" ht="12.2" hidden="1" customHeight="1">
      <c r="A14717" s="431"/>
    </row>
    <row r="14718" spans="1:1" s="432" customFormat="1" ht="12.2" hidden="1" customHeight="1">
      <c r="A14718" s="431"/>
    </row>
    <row r="14719" spans="1:1" s="432" customFormat="1" ht="12.2" hidden="1" customHeight="1">
      <c r="A14719" s="431"/>
    </row>
    <row r="14720" spans="1:1" s="432" customFormat="1" ht="12.2" hidden="1" customHeight="1">
      <c r="A14720" s="431"/>
    </row>
    <row r="14721" spans="1:1" s="432" customFormat="1" ht="12.2" hidden="1" customHeight="1">
      <c r="A14721" s="431"/>
    </row>
    <row r="14722" spans="1:1" s="432" customFormat="1" ht="12.2" hidden="1" customHeight="1">
      <c r="A14722" s="431"/>
    </row>
    <row r="14723" spans="1:1" s="432" customFormat="1" ht="12.2" hidden="1" customHeight="1">
      <c r="A14723" s="431"/>
    </row>
    <row r="14724" spans="1:1" s="432" customFormat="1" ht="12.2" hidden="1" customHeight="1">
      <c r="A14724" s="431"/>
    </row>
    <row r="14725" spans="1:1" s="432" customFormat="1" ht="12.2" hidden="1" customHeight="1">
      <c r="A14725" s="431"/>
    </row>
    <row r="14726" spans="1:1" s="432" customFormat="1" ht="12.2" hidden="1" customHeight="1">
      <c r="A14726" s="431"/>
    </row>
    <row r="14727" spans="1:1" s="432" customFormat="1" ht="12.2" hidden="1" customHeight="1">
      <c r="A14727" s="431"/>
    </row>
    <row r="14728" spans="1:1" s="432" customFormat="1" ht="12.2" hidden="1" customHeight="1">
      <c r="A14728" s="431"/>
    </row>
    <row r="14729" spans="1:1" s="432" customFormat="1" ht="12.2" hidden="1" customHeight="1">
      <c r="A14729" s="431"/>
    </row>
    <row r="14730" spans="1:1" s="432" customFormat="1" ht="12.2" hidden="1" customHeight="1">
      <c r="A14730" s="431"/>
    </row>
    <row r="14731" spans="1:1" s="432" customFormat="1" ht="12.2" hidden="1" customHeight="1">
      <c r="A14731" s="431"/>
    </row>
    <row r="14732" spans="1:1" s="432" customFormat="1" ht="12.2" hidden="1" customHeight="1">
      <c r="A14732" s="431"/>
    </row>
    <row r="14733" spans="1:1" s="432" customFormat="1" ht="12.2" hidden="1" customHeight="1">
      <c r="A14733" s="431"/>
    </row>
    <row r="14734" spans="1:1" s="432" customFormat="1" ht="12.2" hidden="1" customHeight="1">
      <c r="A14734" s="431"/>
    </row>
    <row r="14735" spans="1:1" s="432" customFormat="1" ht="12.2" hidden="1" customHeight="1">
      <c r="A14735" s="431"/>
    </row>
    <row r="14736" spans="1:1" s="432" customFormat="1" ht="12.2" hidden="1" customHeight="1">
      <c r="A14736" s="431"/>
    </row>
    <row r="14737" spans="1:1" s="432" customFormat="1" ht="12.2" hidden="1" customHeight="1">
      <c r="A14737" s="431"/>
    </row>
    <row r="14738" spans="1:1" s="432" customFormat="1" ht="12.2" hidden="1" customHeight="1">
      <c r="A14738" s="431"/>
    </row>
    <row r="14739" spans="1:1" s="432" customFormat="1" ht="12.2" hidden="1" customHeight="1">
      <c r="A14739" s="431"/>
    </row>
    <row r="14740" spans="1:1" s="432" customFormat="1" ht="12.2" hidden="1" customHeight="1">
      <c r="A14740" s="431"/>
    </row>
    <row r="14741" spans="1:1" s="432" customFormat="1" ht="12.2" hidden="1" customHeight="1">
      <c r="A14741" s="431"/>
    </row>
    <row r="14742" spans="1:1" s="432" customFormat="1" ht="12.2" hidden="1" customHeight="1">
      <c r="A14742" s="431"/>
    </row>
    <row r="14743" spans="1:1" s="432" customFormat="1" ht="12.2" hidden="1" customHeight="1">
      <c r="A14743" s="431"/>
    </row>
    <row r="14744" spans="1:1" s="432" customFormat="1" ht="12.2" hidden="1" customHeight="1">
      <c r="A14744" s="431"/>
    </row>
    <row r="14745" spans="1:1" s="432" customFormat="1" ht="12.2" hidden="1" customHeight="1">
      <c r="A14745" s="431"/>
    </row>
    <row r="14746" spans="1:1" s="432" customFormat="1" ht="12.2" hidden="1" customHeight="1">
      <c r="A14746" s="431"/>
    </row>
    <row r="14747" spans="1:1" s="432" customFormat="1" ht="12.2" hidden="1" customHeight="1">
      <c r="A14747" s="431"/>
    </row>
    <row r="14748" spans="1:1" s="432" customFormat="1" ht="12.2" hidden="1" customHeight="1">
      <c r="A14748" s="431"/>
    </row>
    <row r="14749" spans="1:1" s="432" customFormat="1" ht="12.2" hidden="1" customHeight="1">
      <c r="A14749" s="431"/>
    </row>
    <row r="14750" spans="1:1" s="432" customFormat="1" ht="12.2" hidden="1" customHeight="1">
      <c r="A14750" s="431"/>
    </row>
    <row r="14751" spans="1:1" s="432" customFormat="1" ht="12.2" hidden="1" customHeight="1">
      <c r="A14751" s="431"/>
    </row>
    <row r="14752" spans="1:1" s="432" customFormat="1" ht="12.2" hidden="1" customHeight="1">
      <c r="A14752" s="431"/>
    </row>
    <row r="14753" spans="1:1" s="432" customFormat="1" ht="12.2" hidden="1" customHeight="1">
      <c r="A14753" s="431"/>
    </row>
    <row r="14754" spans="1:1" s="432" customFormat="1" ht="12.2" hidden="1" customHeight="1">
      <c r="A14754" s="431"/>
    </row>
    <row r="14755" spans="1:1" s="432" customFormat="1" ht="12.2" hidden="1" customHeight="1">
      <c r="A14755" s="431"/>
    </row>
    <row r="14756" spans="1:1" s="432" customFormat="1" ht="12.2" hidden="1" customHeight="1">
      <c r="A14756" s="431"/>
    </row>
    <row r="14757" spans="1:1" s="432" customFormat="1" ht="12.2" hidden="1" customHeight="1">
      <c r="A14757" s="431"/>
    </row>
    <row r="14758" spans="1:1" s="432" customFormat="1" ht="12.2" hidden="1" customHeight="1">
      <c r="A14758" s="431"/>
    </row>
    <row r="14759" spans="1:1" s="432" customFormat="1" ht="12.2" hidden="1" customHeight="1">
      <c r="A14759" s="431"/>
    </row>
    <row r="14760" spans="1:1" s="432" customFormat="1" ht="12.2" hidden="1" customHeight="1">
      <c r="A14760" s="431"/>
    </row>
    <row r="14761" spans="1:1" s="432" customFormat="1" ht="12.2" hidden="1" customHeight="1">
      <c r="A14761" s="431"/>
    </row>
    <row r="14762" spans="1:1" s="432" customFormat="1" ht="12.2" hidden="1" customHeight="1">
      <c r="A14762" s="431"/>
    </row>
    <row r="14763" spans="1:1" s="432" customFormat="1" ht="12.2" hidden="1" customHeight="1">
      <c r="A14763" s="431"/>
    </row>
    <row r="14764" spans="1:1" s="432" customFormat="1" ht="12.2" hidden="1" customHeight="1">
      <c r="A14764" s="431"/>
    </row>
    <row r="14765" spans="1:1" s="432" customFormat="1" ht="12.2" hidden="1" customHeight="1">
      <c r="A14765" s="431"/>
    </row>
    <row r="14766" spans="1:1" s="432" customFormat="1" ht="12.2" hidden="1" customHeight="1">
      <c r="A14766" s="431"/>
    </row>
    <row r="14767" spans="1:1" s="432" customFormat="1" ht="12.2" hidden="1" customHeight="1">
      <c r="A14767" s="431"/>
    </row>
    <row r="14768" spans="1:1" s="432" customFormat="1" ht="12.2" hidden="1" customHeight="1">
      <c r="A14768" s="431"/>
    </row>
    <row r="14769" spans="1:1" s="432" customFormat="1" ht="12.2" hidden="1" customHeight="1">
      <c r="A14769" s="431"/>
    </row>
    <row r="14770" spans="1:1" s="432" customFormat="1" ht="12.2" hidden="1" customHeight="1">
      <c r="A14770" s="431"/>
    </row>
    <row r="14771" spans="1:1" s="432" customFormat="1" ht="12.2" hidden="1" customHeight="1">
      <c r="A14771" s="431"/>
    </row>
    <row r="14772" spans="1:1" s="432" customFormat="1" ht="12.2" hidden="1" customHeight="1">
      <c r="A14772" s="431"/>
    </row>
    <row r="14773" spans="1:1" s="432" customFormat="1" ht="12.2" hidden="1" customHeight="1">
      <c r="A14773" s="431"/>
    </row>
    <row r="14774" spans="1:1" s="432" customFormat="1" ht="12.2" hidden="1" customHeight="1">
      <c r="A14774" s="431"/>
    </row>
    <row r="14775" spans="1:1" s="432" customFormat="1" ht="12.2" hidden="1" customHeight="1">
      <c r="A14775" s="431"/>
    </row>
    <row r="14776" spans="1:1" s="432" customFormat="1" ht="12.2" hidden="1" customHeight="1">
      <c r="A14776" s="431"/>
    </row>
    <row r="14777" spans="1:1" s="432" customFormat="1" ht="12.2" hidden="1" customHeight="1">
      <c r="A14777" s="431"/>
    </row>
    <row r="14778" spans="1:1" s="432" customFormat="1" ht="12.2" hidden="1" customHeight="1">
      <c r="A14778" s="431"/>
    </row>
    <row r="14779" spans="1:1" s="432" customFormat="1" ht="12.2" hidden="1" customHeight="1">
      <c r="A14779" s="431"/>
    </row>
    <row r="14780" spans="1:1" s="432" customFormat="1" ht="12.2" hidden="1" customHeight="1">
      <c r="A14780" s="431"/>
    </row>
    <row r="14781" spans="1:1" s="432" customFormat="1" ht="12.2" hidden="1" customHeight="1">
      <c r="A14781" s="431"/>
    </row>
    <row r="14782" spans="1:1" s="432" customFormat="1" ht="12.2" hidden="1" customHeight="1">
      <c r="A14782" s="431"/>
    </row>
    <row r="14783" spans="1:1" s="432" customFormat="1" ht="12.2" hidden="1" customHeight="1">
      <c r="A14783" s="431"/>
    </row>
    <row r="14784" spans="1:1" s="432" customFormat="1" ht="12.2" hidden="1" customHeight="1">
      <c r="A14784" s="431"/>
    </row>
    <row r="14785" spans="1:1" s="432" customFormat="1" ht="12.2" hidden="1" customHeight="1">
      <c r="A14785" s="431"/>
    </row>
    <row r="14786" spans="1:1" s="432" customFormat="1" ht="12.2" hidden="1" customHeight="1">
      <c r="A14786" s="431"/>
    </row>
    <row r="14787" spans="1:1" s="432" customFormat="1" ht="12.2" hidden="1" customHeight="1">
      <c r="A14787" s="431"/>
    </row>
    <row r="14788" spans="1:1" s="432" customFormat="1" ht="12.2" hidden="1" customHeight="1">
      <c r="A14788" s="431"/>
    </row>
    <row r="14789" spans="1:1" s="432" customFormat="1" ht="12.2" hidden="1" customHeight="1">
      <c r="A14789" s="431"/>
    </row>
    <row r="14790" spans="1:1" s="432" customFormat="1" ht="12.2" hidden="1" customHeight="1">
      <c r="A14790" s="431"/>
    </row>
    <row r="14791" spans="1:1" s="432" customFormat="1" ht="12.2" hidden="1" customHeight="1">
      <c r="A14791" s="431"/>
    </row>
    <row r="14792" spans="1:1" s="432" customFormat="1" ht="12.2" hidden="1" customHeight="1">
      <c r="A14792" s="431"/>
    </row>
    <row r="14793" spans="1:1" s="432" customFormat="1" ht="12.2" hidden="1" customHeight="1">
      <c r="A14793" s="431"/>
    </row>
    <row r="14794" spans="1:1" s="432" customFormat="1" ht="12.2" hidden="1" customHeight="1">
      <c r="A14794" s="431"/>
    </row>
    <row r="14795" spans="1:1" s="432" customFormat="1" ht="12.2" hidden="1" customHeight="1">
      <c r="A14795" s="431"/>
    </row>
    <row r="14796" spans="1:1" s="432" customFormat="1" ht="12.2" hidden="1" customHeight="1">
      <c r="A14796" s="431"/>
    </row>
    <row r="14797" spans="1:1" s="432" customFormat="1" ht="12.2" hidden="1" customHeight="1">
      <c r="A14797" s="431"/>
    </row>
    <row r="14798" spans="1:1" s="432" customFormat="1" ht="12.2" hidden="1" customHeight="1">
      <c r="A14798" s="431"/>
    </row>
    <row r="14799" spans="1:1" s="432" customFormat="1" ht="12.2" hidden="1" customHeight="1">
      <c r="A14799" s="431"/>
    </row>
    <row r="14800" spans="1:1" s="432" customFormat="1" ht="12.2" hidden="1" customHeight="1">
      <c r="A14800" s="431"/>
    </row>
    <row r="14801" spans="1:1" s="432" customFormat="1" ht="12.2" hidden="1" customHeight="1">
      <c r="A14801" s="431"/>
    </row>
    <row r="14802" spans="1:1" s="432" customFormat="1" ht="12.2" hidden="1" customHeight="1">
      <c r="A14802" s="431"/>
    </row>
    <row r="14803" spans="1:1" s="432" customFormat="1" ht="12.2" hidden="1" customHeight="1">
      <c r="A14803" s="431"/>
    </row>
    <row r="14804" spans="1:1" s="432" customFormat="1" ht="12.2" hidden="1" customHeight="1">
      <c r="A14804" s="431"/>
    </row>
    <row r="14805" spans="1:1" s="432" customFormat="1" ht="12.2" hidden="1" customHeight="1">
      <c r="A14805" s="431"/>
    </row>
    <row r="14806" spans="1:1" s="432" customFormat="1" ht="12.2" hidden="1" customHeight="1">
      <c r="A14806" s="431"/>
    </row>
    <row r="14807" spans="1:1" s="432" customFormat="1" ht="12.2" hidden="1" customHeight="1">
      <c r="A14807" s="431"/>
    </row>
    <row r="14808" spans="1:1" s="432" customFormat="1" ht="12.2" hidden="1" customHeight="1">
      <c r="A14808" s="431"/>
    </row>
    <row r="14809" spans="1:1" s="432" customFormat="1" ht="12.2" hidden="1" customHeight="1">
      <c r="A14809" s="431"/>
    </row>
    <row r="14810" spans="1:1" s="432" customFormat="1" ht="12.2" hidden="1" customHeight="1">
      <c r="A14810" s="431"/>
    </row>
    <row r="14811" spans="1:1" s="432" customFormat="1" ht="12.2" hidden="1" customHeight="1">
      <c r="A14811" s="431"/>
    </row>
    <row r="14812" spans="1:1" s="432" customFormat="1" ht="12.2" hidden="1" customHeight="1">
      <c r="A14812" s="431"/>
    </row>
    <row r="14813" spans="1:1" s="432" customFormat="1" ht="12.2" hidden="1" customHeight="1">
      <c r="A14813" s="431"/>
    </row>
    <row r="14814" spans="1:1" s="432" customFormat="1" ht="12.2" hidden="1" customHeight="1">
      <c r="A14814" s="431"/>
    </row>
    <row r="14815" spans="1:1" s="432" customFormat="1" ht="12.2" hidden="1" customHeight="1">
      <c r="A14815" s="431"/>
    </row>
    <row r="14816" spans="1:1" s="432" customFormat="1" ht="12.2" hidden="1" customHeight="1">
      <c r="A14816" s="431"/>
    </row>
    <row r="14817" spans="1:1" s="432" customFormat="1" ht="12.2" hidden="1" customHeight="1">
      <c r="A14817" s="431"/>
    </row>
    <row r="14818" spans="1:1" s="432" customFormat="1" ht="12.2" hidden="1" customHeight="1">
      <c r="A14818" s="431"/>
    </row>
    <row r="14819" spans="1:1" s="432" customFormat="1" ht="12.2" hidden="1" customHeight="1">
      <c r="A14819" s="431"/>
    </row>
    <row r="14820" spans="1:1" s="432" customFormat="1" ht="12.2" hidden="1" customHeight="1">
      <c r="A14820" s="431"/>
    </row>
    <row r="14821" spans="1:1" s="432" customFormat="1" ht="12.2" hidden="1" customHeight="1">
      <c r="A14821" s="431"/>
    </row>
    <row r="14822" spans="1:1" s="432" customFormat="1" ht="12.2" hidden="1" customHeight="1">
      <c r="A14822" s="431"/>
    </row>
    <row r="14823" spans="1:1" s="432" customFormat="1" ht="12.2" hidden="1" customHeight="1">
      <c r="A14823" s="431"/>
    </row>
    <row r="14824" spans="1:1" s="432" customFormat="1" ht="12.2" hidden="1" customHeight="1">
      <c r="A14824" s="431"/>
    </row>
    <row r="14825" spans="1:1" s="432" customFormat="1" ht="12.2" hidden="1" customHeight="1">
      <c r="A14825" s="431"/>
    </row>
    <row r="14826" spans="1:1" s="432" customFormat="1" ht="12.2" hidden="1" customHeight="1">
      <c r="A14826" s="431"/>
    </row>
    <row r="14827" spans="1:1" s="432" customFormat="1" ht="12.2" hidden="1" customHeight="1">
      <c r="A14827" s="431"/>
    </row>
    <row r="14828" spans="1:1" s="432" customFormat="1" ht="12.2" hidden="1" customHeight="1">
      <c r="A14828" s="431"/>
    </row>
    <row r="14829" spans="1:1" s="432" customFormat="1" ht="12.2" hidden="1" customHeight="1">
      <c r="A14829" s="431"/>
    </row>
    <row r="14830" spans="1:1" s="432" customFormat="1" ht="12.2" hidden="1" customHeight="1">
      <c r="A14830" s="431"/>
    </row>
    <row r="14831" spans="1:1" s="432" customFormat="1" ht="12.2" hidden="1" customHeight="1">
      <c r="A14831" s="431"/>
    </row>
    <row r="14832" spans="1:1" s="432" customFormat="1" ht="12.2" hidden="1" customHeight="1">
      <c r="A14832" s="431"/>
    </row>
    <row r="14833" spans="1:1" s="432" customFormat="1" ht="12.2" hidden="1" customHeight="1">
      <c r="A14833" s="431"/>
    </row>
    <row r="14834" spans="1:1" s="432" customFormat="1" ht="12.2" hidden="1" customHeight="1">
      <c r="A14834" s="431"/>
    </row>
    <row r="14835" spans="1:1" s="432" customFormat="1" ht="12.2" hidden="1" customHeight="1">
      <c r="A14835" s="431"/>
    </row>
    <row r="14836" spans="1:1" s="432" customFormat="1" ht="12.2" hidden="1" customHeight="1">
      <c r="A14836" s="431"/>
    </row>
    <row r="14837" spans="1:1" s="432" customFormat="1" ht="12.2" hidden="1" customHeight="1">
      <c r="A14837" s="431"/>
    </row>
    <row r="14838" spans="1:1" s="432" customFormat="1" ht="12.2" hidden="1" customHeight="1">
      <c r="A14838" s="431"/>
    </row>
    <row r="14839" spans="1:1" s="432" customFormat="1" ht="12.2" hidden="1" customHeight="1">
      <c r="A14839" s="431"/>
    </row>
    <row r="14840" spans="1:1" s="432" customFormat="1" ht="12.2" hidden="1" customHeight="1">
      <c r="A14840" s="431"/>
    </row>
    <row r="14841" spans="1:1" s="432" customFormat="1" ht="12.2" hidden="1" customHeight="1">
      <c r="A14841" s="431"/>
    </row>
    <row r="14842" spans="1:1" s="432" customFormat="1" ht="12.2" hidden="1" customHeight="1">
      <c r="A14842" s="431"/>
    </row>
    <row r="14843" spans="1:1" s="432" customFormat="1" ht="12.2" hidden="1" customHeight="1">
      <c r="A14843" s="431"/>
    </row>
    <row r="14844" spans="1:1" s="432" customFormat="1" ht="12.2" hidden="1" customHeight="1">
      <c r="A14844" s="431"/>
    </row>
    <row r="14845" spans="1:1" s="432" customFormat="1" ht="12.2" hidden="1" customHeight="1">
      <c r="A14845" s="431"/>
    </row>
    <row r="14846" spans="1:1" s="432" customFormat="1" ht="12.2" hidden="1" customHeight="1">
      <c r="A14846" s="431"/>
    </row>
    <row r="14847" spans="1:1" s="432" customFormat="1" ht="12.2" hidden="1" customHeight="1">
      <c r="A14847" s="431"/>
    </row>
    <row r="14848" spans="1:1" s="432" customFormat="1" ht="12.2" hidden="1" customHeight="1">
      <c r="A14848" s="431"/>
    </row>
    <row r="14849" spans="1:1" s="432" customFormat="1" ht="12.2" hidden="1" customHeight="1">
      <c r="A14849" s="431"/>
    </row>
    <row r="14850" spans="1:1" s="432" customFormat="1" ht="12.2" hidden="1" customHeight="1">
      <c r="A14850" s="431"/>
    </row>
    <row r="14851" spans="1:1" s="432" customFormat="1" ht="12.2" hidden="1" customHeight="1">
      <c r="A14851" s="431"/>
    </row>
    <row r="14852" spans="1:1" s="432" customFormat="1" ht="12.2" hidden="1" customHeight="1">
      <c r="A14852" s="431"/>
    </row>
    <row r="14853" spans="1:1" s="432" customFormat="1" ht="12.2" hidden="1" customHeight="1">
      <c r="A14853" s="431"/>
    </row>
    <row r="14854" spans="1:1" s="432" customFormat="1" ht="12.2" hidden="1" customHeight="1">
      <c r="A14854" s="431"/>
    </row>
    <row r="14855" spans="1:1" s="432" customFormat="1" ht="12.2" hidden="1" customHeight="1">
      <c r="A14855" s="431"/>
    </row>
    <row r="14856" spans="1:1" s="432" customFormat="1" ht="12.2" hidden="1" customHeight="1">
      <c r="A14856" s="431"/>
    </row>
    <row r="14857" spans="1:1" s="432" customFormat="1" ht="12.2" hidden="1" customHeight="1">
      <c r="A14857" s="431"/>
    </row>
    <row r="14858" spans="1:1" s="432" customFormat="1" ht="12.2" hidden="1" customHeight="1">
      <c r="A14858" s="431"/>
    </row>
    <row r="14859" spans="1:1" s="432" customFormat="1" ht="12.2" hidden="1" customHeight="1">
      <c r="A14859" s="431"/>
    </row>
    <row r="14860" spans="1:1" s="432" customFormat="1" ht="12.2" hidden="1" customHeight="1">
      <c r="A14860" s="431"/>
    </row>
    <row r="14861" spans="1:1" s="432" customFormat="1" ht="12.2" hidden="1" customHeight="1">
      <c r="A14861" s="431"/>
    </row>
    <row r="14862" spans="1:1" s="432" customFormat="1" ht="12.2" hidden="1" customHeight="1">
      <c r="A14862" s="431"/>
    </row>
    <row r="14863" spans="1:1" s="432" customFormat="1" ht="12.2" hidden="1" customHeight="1">
      <c r="A14863" s="431"/>
    </row>
    <row r="14864" spans="1:1" s="432" customFormat="1" ht="12.2" hidden="1" customHeight="1">
      <c r="A14864" s="431"/>
    </row>
    <row r="14865" spans="1:1" s="432" customFormat="1" ht="12.2" hidden="1" customHeight="1">
      <c r="A14865" s="431"/>
    </row>
    <row r="14866" spans="1:1" s="432" customFormat="1" ht="12.2" hidden="1" customHeight="1">
      <c r="A14866" s="431"/>
    </row>
    <row r="14867" spans="1:1" s="432" customFormat="1" ht="12.2" hidden="1" customHeight="1">
      <c r="A14867" s="431"/>
    </row>
    <row r="14868" spans="1:1" s="432" customFormat="1" ht="12.2" hidden="1" customHeight="1">
      <c r="A14868" s="431"/>
    </row>
    <row r="14869" spans="1:1" s="432" customFormat="1" ht="12.2" hidden="1" customHeight="1">
      <c r="A14869" s="431"/>
    </row>
    <row r="14870" spans="1:1" s="432" customFormat="1" ht="12.2" hidden="1" customHeight="1">
      <c r="A14870" s="431"/>
    </row>
    <row r="14871" spans="1:1" s="432" customFormat="1" ht="12.2" hidden="1" customHeight="1">
      <c r="A14871" s="431"/>
    </row>
    <row r="14872" spans="1:1" s="432" customFormat="1" ht="12.2" hidden="1" customHeight="1">
      <c r="A14872" s="431"/>
    </row>
    <row r="14873" spans="1:1" s="432" customFormat="1" ht="12.2" hidden="1" customHeight="1">
      <c r="A14873" s="431"/>
    </row>
    <row r="14874" spans="1:1" s="432" customFormat="1" ht="12.2" hidden="1" customHeight="1">
      <c r="A14874" s="431"/>
    </row>
    <row r="14875" spans="1:1" s="432" customFormat="1" ht="12.2" hidden="1" customHeight="1">
      <c r="A14875" s="431"/>
    </row>
    <row r="14876" spans="1:1" s="432" customFormat="1" ht="12.2" hidden="1" customHeight="1">
      <c r="A14876" s="431"/>
    </row>
    <row r="14877" spans="1:1" s="432" customFormat="1" ht="12.2" hidden="1" customHeight="1">
      <c r="A14877" s="431"/>
    </row>
    <row r="14878" spans="1:1" s="432" customFormat="1" ht="12.2" hidden="1" customHeight="1">
      <c r="A14878" s="431"/>
    </row>
    <row r="14879" spans="1:1" s="432" customFormat="1" ht="12.2" hidden="1" customHeight="1">
      <c r="A14879" s="431"/>
    </row>
    <row r="14880" spans="1:1" s="432" customFormat="1" ht="12.2" hidden="1" customHeight="1">
      <c r="A14880" s="431"/>
    </row>
    <row r="14881" spans="1:1" s="432" customFormat="1" ht="12.2" hidden="1" customHeight="1">
      <c r="A14881" s="431"/>
    </row>
    <row r="14882" spans="1:1" s="432" customFormat="1" ht="12.2" hidden="1" customHeight="1">
      <c r="A14882" s="431"/>
    </row>
    <row r="14883" spans="1:1" s="432" customFormat="1" ht="12.2" hidden="1" customHeight="1">
      <c r="A14883" s="431"/>
    </row>
    <row r="14884" spans="1:1" s="432" customFormat="1" ht="12.2" hidden="1" customHeight="1">
      <c r="A14884" s="431"/>
    </row>
    <row r="14885" spans="1:1" s="432" customFormat="1" ht="12.2" hidden="1" customHeight="1">
      <c r="A14885" s="431"/>
    </row>
    <row r="14886" spans="1:1" s="432" customFormat="1" ht="12.2" hidden="1" customHeight="1">
      <c r="A14886" s="431"/>
    </row>
    <row r="14887" spans="1:1" s="432" customFormat="1" ht="12.2" hidden="1" customHeight="1">
      <c r="A14887" s="431"/>
    </row>
    <row r="14888" spans="1:1" s="432" customFormat="1" ht="12.2" hidden="1" customHeight="1">
      <c r="A14888" s="431"/>
    </row>
    <row r="14889" spans="1:1" s="432" customFormat="1" ht="12.2" hidden="1" customHeight="1">
      <c r="A14889" s="431"/>
    </row>
    <row r="14890" spans="1:1" s="432" customFormat="1" ht="12.2" hidden="1" customHeight="1">
      <c r="A14890" s="431"/>
    </row>
    <row r="14891" spans="1:1" s="432" customFormat="1" ht="12.2" hidden="1" customHeight="1">
      <c r="A14891" s="431"/>
    </row>
    <row r="14892" spans="1:1" s="432" customFormat="1" ht="12.2" hidden="1" customHeight="1">
      <c r="A14892" s="431"/>
    </row>
    <row r="14893" spans="1:1" s="432" customFormat="1" ht="12.2" hidden="1" customHeight="1">
      <c r="A14893" s="431"/>
    </row>
    <row r="14894" spans="1:1" s="432" customFormat="1" ht="12.2" hidden="1" customHeight="1">
      <c r="A14894" s="431"/>
    </row>
    <row r="14895" spans="1:1" s="432" customFormat="1" ht="12.2" hidden="1" customHeight="1">
      <c r="A14895" s="431"/>
    </row>
    <row r="14896" spans="1:1" s="432" customFormat="1" ht="12.2" hidden="1" customHeight="1">
      <c r="A14896" s="431"/>
    </row>
    <row r="14897" spans="1:1" s="432" customFormat="1" ht="12.2" hidden="1" customHeight="1">
      <c r="A14897" s="431"/>
    </row>
    <row r="14898" spans="1:1" s="432" customFormat="1" ht="12.2" hidden="1" customHeight="1">
      <c r="A14898" s="431"/>
    </row>
    <row r="14899" spans="1:1" s="432" customFormat="1" ht="12.2" hidden="1" customHeight="1">
      <c r="A14899" s="431"/>
    </row>
    <row r="14900" spans="1:1" s="432" customFormat="1" ht="12.2" hidden="1" customHeight="1">
      <c r="A14900" s="431"/>
    </row>
    <row r="14901" spans="1:1" s="432" customFormat="1" ht="12.2" hidden="1" customHeight="1">
      <c r="A14901" s="431"/>
    </row>
    <row r="14902" spans="1:1" s="432" customFormat="1" ht="12.2" hidden="1" customHeight="1">
      <c r="A14902" s="431"/>
    </row>
    <row r="14903" spans="1:1" s="432" customFormat="1" ht="12.2" hidden="1" customHeight="1">
      <c r="A14903" s="431"/>
    </row>
    <row r="14904" spans="1:1" s="432" customFormat="1" ht="12.2" hidden="1" customHeight="1">
      <c r="A14904" s="431"/>
    </row>
    <row r="14905" spans="1:1" s="432" customFormat="1" ht="12.2" hidden="1" customHeight="1">
      <c r="A14905" s="431"/>
    </row>
    <row r="14906" spans="1:1" s="432" customFormat="1" ht="12.2" hidden="1" customHeight="1">
      <c r="A14906" s="431"/>
    </row>
    <row r="14907" spans="1:1" s="432" customFormat="1" ht="12.2" hidden="1" customHeight="1">
      <c r="A14907" s="431"/>
    </row>
    <row r="14908" spans="1:1" s="432" customFormat="1" ht="12.2" hidden="1" customHeight="1">
      <c r="A14908" s="431"/>
    </row>
    <row r="14909" spans="1:1" s="432" customFormat="1" ht="12.2" hidden="1" customHeight="1">
      <c r="A14909" s="431"/>
    </row>
    <row r="14910" spans="1:1" s="432" customFormat="1" ht="12.2" hidden="1" customHeight="1">
      <c r="A14910" s="431"/>
    </row>
    <row r="14911" spans="1:1" s="432" customFormat="1" ht="12.2" hidden="1" customHeight="1">
      <c r="A14911" s="431"/>
    </row>
    <row r="14912" spans="1:1" s="432" customFormat="1" ht="12.2" hidden="1" customHeight="1">
      <c r="A14912" s="431"/>
    </row>
    <row r="14913" spans="1:1" s="432" customFormat="1" ht="12.2" hidden="1" customHeight="1">
      <c r="A14913" s="431"/>
    </row>
    <row r="14914" spans="1:1" s="432" customFormat="1" ht="12.2" hidden="1" customHeight="1">
      <c r="A14914" s="431"/>
    </row>
    <row r="14915" spans="1:1" s="432" customFormat="1" ht="12.2" hidden="1" customHeight="1">
      <c r="A14915" s="431"/>
    </row>
    <row r="14916" spans="1:1" s="432" customFormat="1" ht="12.2" hidden="1" customHeight="1">
      <c r="A14916" s="431"/>
    </row>
    <row r="14917" spans="1:1" s="432" customFormat="1" ht="12.2" hidden="1" customHeight="1">
      <c r="A14917" s="431"/>
    </row>
    <row r="14918" spans="1:1" s="432" customFormat="1" ht="12.2" hidden="1" customHeight="1">
      <c r="A14918" s="431"/>
    </row>
    <row r="14919" spans="1:1" s="432" customFormat="1" ht="12.2" hidden="1" customHeight="1">
      <c r="A14919" s="431"/>
    </row>
    <row r="14920" spans="1:1" s="432" customFormat="1" ht="12.2" hidden="1" customHeight="1">
      <c r="A14920" s="431"/>
    </row>
    <row r="14921" spans="1:1" s="432" customFormat="1" ht="12.2" hidden="1" customHeight="1">
      <c r="A14921" s="431"/>
    </row>
    <row r="14922" spans="1:1" s="432" customFormat="1" ht="12.2" hidden="1" customHeight="1">
      <c r="A14922" s="431"/>
    </row>
    <row r="14923" spans="1:1" s="432" customFormat="1" ht="12.2" hidden="1" customHeight="1">
      <c r="A14923" s="431"/>
    </row>
    <row r="14924" spans="1:1" s="432" customFormat="1" ht="12.2" hidden="1" customHeight="1">
      <c r="A14924" s="431"/>
    </row>
    <row r="14925" spans="1:1" s="432" customFormat="1" ht="12.2" hidden="1" customHeight="1">
      <c r="A14925" s="431"/>
    </row>
    <row r="14926" spans="1:1" s="432" customFormat="1" ht="12.2" hidden="1" customHeight="1">
      <c r="A14926" s="431"/>
    </row>
    <row r="14927" spans="1:1" s="432" customFormat="1" ht="12.2" hidden="1" customHeight="1">
      <c r="A14927" s="431"/>
    </row>
    <row r="14928" spans="1:1" s="432" customFormat="1" ht="12.2" hidden="1" customHeight="1">
      <c r="A14928" s="431"/>
    </row>
    <row r="14929" spans="1:1" s="432" customFormat="1" ht="12.2" hidden="1" customHeight="1">
      <c r="A14929" s="431"/>
    </row>
    <row r="14930" spans="1:1" s="432" customFormat="1" ht="12.2" hidden="1" customHeight="1">
      <c r="A14930" s="431"/>
    </row>
    <row r="14931" spans="1:1" s="432" customFormat="1" ht="12.2" hidden="1" customHeight="1">
      <c r="A14931" s="431"/>
    </row>
    <row r="14932" spans="1:1" s="432" customFormat="1" ht="12.2" hidden="1" customHeight="1">
      <c r="A14932" s="431"/>
    </row>
    <row r="14933" spans="1:1" s="432" customFormat="1" ht="12.2" hidden="1" customHeight="1">
      <c r="A14933" s="431"/>
    </row>
    <row r="14934" spans="1:1" s="432" customFormat="1" ht="12.2" hidden="1" customHeight="1">
      <c r="A14934" s="431"/>
    </row>
    <row r="14935" spans="1:1" s="432" customFormat="1" ht="12.2" hidden="1" customHeight="1">
      <c r="A14935" s="431"/>
    </row>
    <row r="14936" spans="1:1" s="432" customFormat="1" ht="12.2" hidden="1" customHeight="1">
      <c r="A14936" s="431"/>
    </row>
    <row r="14937" spans="1:1" s="432" customFormat="1" ht="12.2" hidden="1" customHeight="1">
      <c r="A14937" s="431"/>
    </row>
    <row r="14938" spans="1:1" s="432" customFormat="1" ht="12.2" hidden="1" customHeight="1">
      <c r="A14938" s="431"/>
    </row>
    <row r="14939" spans="1:1" s="432" customFormat="1" ht="12.2" hidden="1" customHeight="1">
      <c r="A14939" s="431"/>
    </row>
    <row r="14940" spans="1:1" s="432" customFormat="1" ht="12.2" hidden="1" customHeight="1">
      <c r="A14940" s="431"/>
    </row>
    <row r="14941" spans="1:1" s="432" customFormat="1" ht="12.2" hidden="1" customHeight="1">
      <c r="A14941" s="431"/>
    </row>
    <row r="14942" spans="1:1" s="432" customFormat="1" ht="12.2" hidden="1" customHeight="1">
      <c r="A14942" s="431"/>
    </row>
    <row r="14943" spans="1:1" s="432" customFormat="1" ht="12.2" hidden="1" customHeight="1">
      <c r="A14943" s="431"/>
    </row>
    <row r="14944" spans="1:1" s="432" customFormat="1" ht="12.2" hidden="1" customHeight="1">
      <c r="A14944" s="431"/>
    </row>
    <row r="14945" spans="1:1" s="432" customFormat="1" ht="12.2" hidden="1" customHeight="1">
      <c r="A14945" s="431"/>
    </row>
    <row r="14946" spans="1:1" s="432" customFormat="1" ht="12.2" hidden="1" customHeight="1">
      <c r="A14946" s="431"/>
    </row>
    <row r="14947" spans="1:1" s="432" customFormat="1" ht="12.2" hidden="1" customHeight="1">
      <c r="A14947" s="431"/>
    </row>
    <row r="14948" spans="1:1" s="432" customFormat="1" ht="12.2" hidden="1" customHeight="1">
      <c r="A14948" s="431"/>
    </row>
    <row r="14949" spans="1:1" s="432" customFormat="1" ht="12.2" hidden="1" customHeight="1">
      <c r="A14949" s="431"/>
    </row>
    <row r="14950" spans="1:1" s="432" customFormat="1" ht="12.2" hidden="1" customHeight="1">
      <c r="A14950" s="431"/>
    </row>
    <row r="14951" spans="1:1" s="432" customFormat="1" ht="12.2" hidden="1" customHeight="1">
      <c r="A14951" s="431"/>
    </row>
    <row r="14952" spans="1:1" s="432" customFormat="1" ht="12.2" hidden="1" customHeight="1">
      <c r="A14952" s="431"/>
    </row>
    <row r="14953" spans="1:1" s="432" customFormat="1" ht="12.2" hidden="1" customHeight="1">
      <c r="A14953" s="431"/>
    </row>
    <row r="14954" spans="1:1" s="432" customFormat="1" ht="12.2" hidden="1" customHeight="1">
      <c r="A14954" s="431"/>
    </row>
    <row r="14955" spans="1:1" s="432" customFormat="1" ht="12.2" hidden="1" customHeight="1">
      <c r="A14955" s="431"/>
    </row>
    <row r="14956" spans="1:1" s="432" customFormat="1" ht="12.2" hidden="1" customHeight="1">
      <c r="A14956" s="431"/>
    </row>
    <row r="14957" spans="1:1" s="432" customFormat="1" ht="12.2" hidden="1" customHeight="1">
      <c r="A14957" s="431"/>
    </row>
    <row r="14958" spans="1:1" s="432" customFormat="1" ht="12.2" hidden="1" customHeight="1">
      <c r="A14958" s="431"/>
    </row>
    <row r="14959" spans="1:1" s="432" customFormat="1" ht="12.2" hidden="1" customHeight="1">
      <c r="A14959" s="431"/>
    </row>
    <row r="14960" spans="1:1" s="432" customFormat="1" ht="12.2" hidden="1" customHeight="1">
      <c r="A14960" s="431"/>
    </row>
    <row r="14961" spans="1:1" s="432" customFormat="1" ht="12.2" hidden="1" customHeight="1">
      <c r="A14961" s="431"/>
    </row>
    <row r="14962" spans="1:1" s="432" customFormat="1" ht="12.2" hidden="1" customHeight="1">
      <c r="A14962" s="431"/>
    </row>
    <row r="14963" spans="1:1" s="432" customFormat="1" ht="12.2" hidden="1" customHeight="1">
      <c r="A14963" s="431"/>
    </row>
    <row r="14964" spans="1:1" s="432" customFormat="1" ht="12.2" hidden="1" customHeight="1">
      <c r="A14964" s="431"/>
    </row>
    <row r="14965" spans="1:1" s="432" customFormat="1" ht="12.2" hidden="1" customHeight="1">
      <c r="A14965" s="431"/>
    </row>
    <row r="14966" spans="1:1" s="432" customFormat="1" ht="12.2" hidden="1" customHeight="1">
      <c r="A14966" s="431"/>
    </row>
    <row r="14967" spans="1:1" s="432" customFormat="1" ht="12.2" hidden="1" customHeight="1">
      <c r="A14967" s="431"/>
    </row>
    <row r="14968" spans="1:1" s="432" customFormat="1" ht="12.2" hidden="1" customHeight="1">
      <c r="A14968" s="431"/>
    </row>
    <row r="14969" spans="1:1" s="432" customFormat="1" ht="12.2" hidden="1" customHeight="1">
      <c r="A14969" s="431"/>
    </row>
    <row r="14970" spans="1:1" s="432" customFormat="1" ht="12.2" hidden="1" customHeight="1">
      <c r="A14970" s="431"/>
    </row>
    <row r="14971" spans="1:1" s="432" customFormat="1" ht="12.2" hidden="1" customHeight="1">
      <c r="A14971" s="431"/>
    </row>
    <row r="14972" spans="1:1" s="432" customFormat="1" ht="12.2" hidden="1" customHeight="1">
      <c r="A14972" s="431"/>
    </row>
    <row r="14973" spans="1:1" s="432" customFormat="1" ht="12.2" hidden="1" customHeight="1">
      <c r="A14973" s="431"/>
    </row>
    <row r="14974" spans="1:1" s="432" customFormat="1" ht="12.2" hidden="1" customHeight="1">
      <c r="A14974" s="431"/>
    </row>
    <row r="14975" spans="1:1" s="432" customFormat="1" ht="12.2" hidden="1" customHeight="1">
      <c r="A14975" s="431"/>
    </row>
    <row r="14976" spans="1:1" s="432" customFormat="1" ht="12.2" hidden="1" customHeight="1">
      <c r="A14976" s="431"/>
    </row>
    <row r="14977" spans="1:1" s="432" customFormat="1" ht="12.2" hidden="1" customHeight="1">
      <c r="A14977" s="431"/>
    </row>
    <row r="14978" spans="1:1" s="432" customFormat="1" ht="12.2" hidden="1" customHeight="1">
      <c r="A14978" s="431"/>
    </row>
    <row r="14979" spans="1:1" s="432" customFormat="1" ht="12.2" hidden="1" customHeight="1">
      <c r="A14979" s="431"/>
    </row>
    <row r="14980" spans="1:1" s="432" customFormat="1" ht="12.2" hidden="1" customHeight="1">
      <c r="A14980" s="431"/>
    </row>
    <row r="14981" spans="1:1" s="432" customFormat="1" ht="12.2" hidden="1" customHeight="1">
      <c r="A14981" s="431"/>
    </row>
    <row r="14982" spans="1:1" s="432" customFormat="1" ht="12.2" hidden="1" customHeight="1">
      <c r="A14982" s="431"/>
    </row>
    <row r="14983" spans="1:1" s="432" customFormat="1" ht="12.2" hidden="1" customHeight="1">
      <c r="A14983" s="431"/>
    </row>
    <row r="14984" spans="1:1" s="432" customFormat="1" ht="12.2" hidden="1" customHeight="1">
      <c r="A14984" s="431"/>
    </row>
    <row r="14985" spans="1:1" s="432" customFormat="1" ht="12.2" hidden="1" customHeight="1">
      <c r="A14985" s="431"/>
    </row>
    <row r="14986" spans="1:1" s="432" customFormat="1" ht="12.2" hidden="1" customHeight="1">
      <c r="A14986" s="431"/>
    </row>
    <row r="14987" spans="1:1" s="432" customFormat="1" ht="12.2" hidden="1" customHeight="1">
      <c r="A14987" s="431"/>
    </row>
    <row r="14988" spans="1:1" s="432" customFormat="1" ht="12.2" hidden="1" customHeight="1">
      <c r="A14988" s="431"/>
    </row>
    <row r="14989" spans="1:1" s="432" customFormat="1" ht="12.2" hidden="1" customHeight="1">
      <c r="A14989" s="431"/>
    </row>
    <row r="14990" spans="1:1" s="432" customFormat="1" ht="12.2" hidden="1" customHeight="1">
      <c r="A14990" s="431"/>
    </row>
    <row r="14991" spans="1:1" s="432" customFormat="1" ht="12.2" hidden="1" customHeight="1">
      <c r="A14991" s="431"/>
    </row>
    <row r="14992" spans="1:1" s="432" customFormat="1" ht="12.2" hidden="1" customHeight="1">
      <c r="A14992" s="431"/>
    </row>
    <row r="14993" spans="1:1" s="432" customFormat="1" ht="12.2" hidden="1" customHeight="1">
      <c r="A14993" s="431"/>
    </row>
    <row r="14994" spans="1:1" s="432" customFormat="1" ht="12.2" hidden="1" customHeight="1">
      <c r="A14994" s="431"/>
    </row>
    <row r="14995" spans="1:1" s="432" customFormat="1" ht="12.2" hidden="1" customHeight="1">
      <c r="A14995" s="431"/>
    </row>
    <row r="14996" spans="1:1" s="432" customFormat="1" ht="12.2" hidden="1" customHeight="1">
      <c r="A14996" s="431"/>
    </row>
    <row r="14997" spans="1:1" s="432" customFormat="1" ht="12.2" hidden="1" customHeight="1">
      <c r="A14997" s="431"/>
    </row>
    <row r="14998" spans="1:1" s="432" customFormat="1" ht="12.2" hidden="1" customHeight="1">
      <c r="A14998" s="431"/>
    </row>
    <row r="14999" spans="1:1" s="432" customFormat="1" ht="12.2" hidden="1" customHeight="1">
      <c r="A14999" s="431"/>
    </row>
    <row r="15000" spans="1:1" s="432" customFormat="1" ht="12.2" hidden="1" customHeight="1">
      <c r="A15000" s="431"/>
    </row>
    <row r="15001" spans="1:1" s="432" customFormat="1" ht="12.2" hidden="1" customHeight="1">
      <c r="A15001" s="431"/>
    </row>
    <row r="15002" spans="1:1" s="432" customFormat="1" ht="12.2" hidden="1" customHeight="1">
      <c r="A15002" s="431"/>
    </row>
    <row r="15003" spans="1:1" s="432" customFormat="1" ht="12.2" hidden="1" customHeight="1">
      <c r="A15003" s="431"/>
    </row>
    <row r="15004" spans="1:1" s="432" customFormat="1" ht="12.2" hidden="1" customHeight="1">
      <c r="A15004" s="431"/>
    </row>
    <row r="15005" spans="1:1" s="432" customFormat="1" ht="12.2" hidden="1" customHeight="1">
      <c r="A15005" s="431"/>
    </row>
    <row r="15006" spans="1:1" s="432" customFormat="1" ht="12.2" hidden="1" customHeight="1">
      <c r="A15006" s="431"/>
    </row>
    <row r="15007" spans="1:1" s="432" customFormat="1" ht="12.2" hidden="1" customHeight="1">
      <c r="A15007" s="431"/>
    </row>
    <row r="15008" spans="1:1" s="432" customFormat="1" ht="12.2" hidden="1" customHeight="1">
      <c r="A15008" s="431"/>
    </row>
    <row r="15009" spans="1:1" s="432" customFormat="1" ht="12.2" hidden="1" customHeight="1">
      <c r="A15009" s="431"/>
    </row>
    <row r="15010" spans="1:1" s="432" customFormat="1" ht="12.2" hidden="1" customHeight="1">
      <c r="A15010" s="431"/>
    </row>
    <row r="15011" spans="1:1" s="432" customFormat="1" ht="12.2" hidden="1" customHeight="1">
      <c r="A15011" s="431"/>
    </row>
    <row r="15012" spans="1:1" s="432" customFormat="1" ht="12.2" hidden="1" customHeight="1">
      <c r="A15012" s="431"/>
    </row>
    <row r="15013" spans="1:1" s="432" customFormat="1" ht="12.2" hidden="1" customHeight="1">
      <c r="A15013" s="431"/>
    </row>
    <row r="15014" spans="1:1" s="432" customFormat="1" ht="12.2" hidden="1" customHeight="1">
      <c r="A15014" s="431"/>
    </row>
    <row r="15015" spans="1:1" s="432" customFormat="1" ht="12.2" hidden="1" customHeight="1">
      <c r="A15015" s="431"/>
    </row>
    <row r="15016" spans="1:1" s="432" customFormat="1" ht="12.2" hidden="1" customHeight="1">
      <c r="A15016" s="431"/>
    </row>
    <row r="15017" spans="1:1" s="432" customFormat="1" ht="12.2" hidden="1" customHeight="1">
      <c r="A15017" s="431"/>
    </row>
    <row r="15018" spans="1:1" s="432" customFormat="1" ht="12.2" hidden="1" customHeight="1">
      <c r="A15018" s="431"/>
    </row>
    <row r="15019" spans="1:1" s="432" customFormat="1" ht="12.2" hidden="1" customHeight="1">
      <c r="A15019" s="431"/>
    </row>
    <row r="15020" spans="1:1" s="432" customFormat="1" ht="12.2" hidden="1" customHeight="1">
      <c r="A15020" s="431"/>
    </row>
    <row r="15021" spans="1:1" s="432" customFormat="1" ht="12.2" hidden="1" customHeight="1">
      <c r="A15021" s="431"/>
    </row>
    <row r="15022" spans="1:1" s="432" customFormat="1" ht="12.2" hidden="1" customHeight="1">
      <c r="A15022" s="431"/>
    </row>
    <row r="15023" spans="1:1" s="432" customFormat="1" ht="12.2" hidden="1" customHeight="1">
      <c r="A15023" s="431"/>
    </row>
    <row r="15024" spans="1:1" s="432" customFormat="1" ht="12.2" hidden="1" customHeight="1">
      <c r="A15024" s="431"/>
    </row>
    <row r="15025" spans="1:1" s="432" customFormat="1" ht="12.2" hidden="1" customHeight="1">
      <c r="A15025" s="431"/>
    </row>
    <row r="15026" spans="1:1" s="432" customFormat="1" ht="12.2" hidden="1" customHeight="1">
      <c r="A15026" s="431"/>
    </row>
    <row r="15027" spans="1:1" s="432" customFormat="1" ht="12.2" hidden="1" customHeight="1">
      <c r="A15027" s="431"/>
    </row>
    <row r="15028" spans="1:1" s="432" customFormat="1" ht="12.2" hidden="1" customHeight="1">
      <c r="A15028" s="431"/>
    </row>
    <row r="15029" spans="1:1" s="432" customFormat="1" ht="12.2" hidden="1" customHeight="1">
      <c r="A15029" s="431"/>
    </row>
    <row r="15030" spans="1:1" s="432" customFormat="1" ht="12.2" hidden="1" customHeight="1">
      <c r="A15030" s="431"/>
    </row>
    <row r="15031" spans="1:1" s="432" customFormat="1" ht="12.2" hidden="1" customHeight="1">
      <c r="A15031" s="431"/>
    </row>
    <row r="15032" spans="1:1" s="432" customFormat="1" ht="12.2" hidden="1" customHeight="1">
      <c r="A15032" s="431"/>
    </row>
    <row r="15033" spans="1:1" s="432" customFormat="1" ht="12.2" hidden="1" customHeight="1">
      <c r="A15033" s="431"/>
    </row>
    <row r="15034" spans="1:1" s="432" customFormat="1" ht="12.2" hidden="1" customHeight="1">
      <c r="A15034" s="431"/>
    </row>
    <row r="15035" spans="1:1" s="432" customFormat="1" ht="12.2" hidden="1" customHeight="1">
      <c r="A15035" s="431"/>
    </row>
    <row r="15036" spans="1:1" s="432" customFormat="1" ht="12.2" hidden="1" customHeight="1">
      <c r="A15036" s="431"/>
    </row>
    <row r="15037" spans="1:1" s="432" customFormat="1" ht="12.2" hidden="1" customHeight="1">
      <c r="A15037" s="431"/>
    </row>
    <row r="15038" spans="1:1" s="432" customFormat="1" ht="12.2" hidden="1" customHeight="1">
      <c r="A15038" s="431"/>
    </row>
    <row r="15039" spans="1:1" s="432" customFormat="1" ht="12.2" hidden="1" customHeight="1">
      <c r="A15039" s="431"/>
    </row>
    <row r="15040" spans="1:1" s="432" customFormat="1" ht="12.2" hidden="1" customHeight="1">
      <c r="A15040" s="431"/>
    </row>
    <row r="15041" spans="1:1" s="432" customFormat="1" ht="12.2" hidden="1" customHeight="1">
      <c r="A15041" s="431"/>
    </row>
    <row r="15042" spans="1:1" s="432" customFormat="1" ht="12.2" hidden="1" customHeight="1">
      <c r="A15042" s="431"/>
    </row>
    <row r="15043" spans="1:1" s="432" customFormat="1" ht="12.2" hidden="1" customHeight="1">
      <c r="A15043" s="431"/>
    </row>
    <row r="15044" spans="1:1" s="432" customFormat="1" ht="12.2" hidden="1" customHeight="1">
      <c r="A15044" s="431"/>
    </row>
    <row r="15045" spans="1:1" s="432" customFormat="1" ht="12.2" hidden="1" customHeight="1">
      <c r="A15045" s="431"/>
    </row>
    <row r="15046" spans="1:1" s="432" customFormat="1" ht="12.2" hidden="1" customHeight="1">
      <c r="A15046" s="431"/>
    </row>
    <row r="15047" spans="1:1" s="432" customFormat="1" ht="12.2" hidden="1" customHeight="1">
      <c r="A15047" s="431"/>
    </row>
    <row r="15048" spans="1:1" s="432" customFormat="1" ht="12.2" hidden="1" customHeight="1">
      <c r="A15048" s="431"/>
    </row>
    <row r="15049" spans="1:1" s="432" customFormat="1" ht="12.2" hidden="1" customHeight="1">
      <c r="A15049" s="431"/>
    </row>
    <row r="15050" spans="1:1" s="432" customFormat="1" ht="12.2" hidden="1" customHeight="1">
      <c r="A15050" s="431"/>
    </row>
    <row r="15051" spans="1:1" s="432" customFormat="1" ht="12.2" hidden="1" customHeight="1">
      <c r="A15051" s="431"/>
    </row>
    <row r="15052" spans="1:1" s="432" customFormat="1" ht="12.2" hidden="1" customHeight="1">
      <c r="A15052" s="431"/>
    </row>
    <row r="15053" spans="1:1" s="432" customFormat="1" ht="12.2" hidden="1" customHeight="1">
      <c r="A15053" s="431"/>
    </row>
    <row r="15054" spans="1:1" s="432" customFormat="1" ht="12.2" hidden="1" customHeight="1">
      <c r="A15054" s="431"/>
    </row>
    <row r="15055" spans="1:1" s="432" customFormat="1" ht="12.2" hidden="1" customHeight="1">
      <c r="A15055" s="431"/>
    </row>
    <row r="15056" spans="1:1" s="432" customFormat="1" ht="12.2" hidden="1" customHeight="1">
      <c r="A15056" s="431"/>
    </row>
    <row r="15057" spans="1:1" s="432" customFormat="1" ht="12.2" hidden="1" customHeight="1">
      <c r="A15057" s="431"/>
    </row>
    <row r="15058" spans="1:1" s="432" customFormat="1" ht="12.2" hidden="1" customHeight="1">
      <c r="A15058" s="431"/>
    </row>
    <row r="15059" spans="1:1" s="432" customFormat="1" ht="12.2" hidden="1" customHeight="1">
      <c r="A15059" s="431"/>
    </row>
    <row r="15060" spans="1:1" s="432" customFormat="1" ht="12.2" hidden="1" customHeight="1">
      <c r="A15060" s="431"/>
    </row>
    <row r="15061" spans="1:1" s="432" customFormat="1" ht="12.2" hidden="1" customHeight="1">
      <c r="A15061" s="431"/>
    </row>
    <row r="15062" spans="1:1" s="432" customFormat="1" ht="12.2" hidden="1" customHeight="1">
      <c r="A15062" s="431"/>
    </row>
    <row r="15063" spans="1:1" s="432" customFormat="1" ht="12.2" hidden="1" customHeight="1">
      <c r="A15063" s="431"/>
    </row>
    <row r="15064" spans="1:1" s="432" customFormat="1" ht="12.2" hidden="1" customHeight="1">
      <c r="A15064" s="431"/>
    </row>
    <row r="15065" spans="1:1" s="432" customFormat="1" ht="12.2" hidden="1" customHeight="1">
      <c r="A15065" s="431"/>
    </row>
    <row r="15066" spans="1:1" s="432" customFormat="1" ht="12.2" hidden="1" customHeight="1">
      <c r="A15066" s="431"/>
    </row>
    <row r="15067" spans="1:1" s="432" customFormat="1" ht="12.2" hidden="1" customHeight="1">
      <c r="A15067" s="431"/>
    </row>
    <row r="15068" spans="1:1" s="432" customFormat="1" ht="12.2" hidden="1" customHeight="1">
      <c r="A15068" s="431"/>
    </row>
    <row r="15069" spans="1:1" s="432" customFormat="1" ht="12.2" hidden="1" customHeight="1">
      <c r="A15069" s="431"/>
    </row>
    <row r="15070" spans="1:1" s="432" customFormat="1" ht="12.2" hidden="1" customHeight="1">
      <c r="A15070" s="431"/>
    </row>
    <row r="15071" spans="1:1" s="432" customFormat="1" ht="12.2" hidden="1" customHeight="1">
      <c r="A15071" s="431"/>
    </row>
    <row r="15072" spans="1:1" s="432" customFormat="1" ht="12.2" hidden="1" customHeight="1">
      <c r="A15072" s="431"/>
    </row>
    <row r="15073" spans="1:1" s="432" customFormat="1" ht="12.2" hidden="1" customHeight="1">
      <c r="A15073" s="431"/>
    </row>
    <row r="15074" spans="1:1" s="432" customFormat="1" ht="12.2" hidden="1" customHeight="1">
      <c r="A15074" s="431"/>
    </row>
    <row r="15075" spans="1:1" s="432" customFormat="1" ht="12.2" hidden="1" customHeight="1">
      <c r="A15075" s="431"/>
    </row>
    <row r="15076" spans="1:1" s="432" customFormat="1" ht="12.2" hidden="1" customHeight="1">
      <c r="A15076" s="431"/>
    </row>
    <row r="15077" spans="1:1" s="432" customFormat="1" ht="12.2" hidden="1" customHeight="1">
      <c r="A15077" s="431"/>
    </row>
    <row r="15078" spans="1:1" s="432" customFormat="1" ht="12.2" hidden="1" customHeight="1">
      <c r="A15078" s="431"/>
    </row>
    <row r="15079" spans="1:1" s="432" customFormat="1" ht="12.2" hidden="1" customHeight="1">
      <c r="A15079" s="431"/>
    </row>
    <row r="15080" spans="1:1" s="432" customFormat="1" ht="12.2" hidden="1" customHeight="1">
      <c r="A15080" s="431"/>
    </row>
    <row r="15081" spans="1:1" s="432" customFormat="1" ht="12.2" hidden="1" customHeight="1">
      <c r="A15081" s="431"/>
    </row>
    <row r="15082" spans="1:1" s="432" customFormat="1" ht="12.2" hidden="1" customHeight="1">
      <c r="A15082" s="431"/>
    </row>
    <row r="15083" spans="1:1" s="432" customFormat="1" ht="12.2" hidden="1" customHeight="1">
      <c r="A15083" s="431"/>
    </row>
    <row r="15084" spans="1:1" s="432" customFormat="1" ht="12.2" hidden="1" customHeight="1">
      <c r="A15084" s="431"/>
    </row>
    <row r="15085" spans="1:1" s="432" customFormat="1" ht="12.2" hidden="1" customHeight="1">
      <c r="A15085" s="431"/>
    </row>
    <row r="15086" spans="1:1" s="432" customFormat="1" ht="12.2" hidden="1" customHeight="1">
      <c r="A15086" s="431"/>
    </row>
    <row r="15087" spans="1:1" s="432" customFormat="1" ht="12.2" hidden="1" customHeight="1">
      <c r="A15087" s="431"/>
    </row>
    <row r="15088" spans="1:1" s="432" customFormat="1" ht="12.2" hidden="1" customHeight="1">
      <c r="A15088" s="431"/>
    </row>
    <row r="15089" spans="1:1" s="432" customFormat="1" ht="12.2" hidden="1" customHeight="1">
      <c r="A15089" s="431"/>
    </row>
    <row r="15090" spans="1:1" s="432" customFormat="1" ht="12.2" hidden="1" customHeight="1">
      <c r="A15090" s="431"/>
    </row>
    <row r="15091" spans="1:1" s="432" customFormat="1" ht="12.2" hidden="1" customHeight="1">
      <c r="A15091" s="431"/>
    </row>
    <row r="15092" spans="1:1" s="432" customFormat="1" ht="12.2" hidden="1" customHeight="1">
      <c r="A15092" s="431"/>
    </row>
    <row r="15093" spans="1:1" s="432" customFormat="1" ht="12.2" hidden="1" customHeight="1">
      <c r="A15093" s="431"/>
    </row>
    <row r="15094" spans="1:1" s="432" customFormat="1" ht="12.2" hidden="1" customHeight="1">
      <c r="A15094" s="431"/>
    </row>
    <row r="15095" spans="1:1" s="432" customFormat="1" ht="12.2" hidden="1" customHeight="1">
      <c r="A15095" s="431"/>
    </row>
    <row r="15096" spans="1:1" s="432" customFormat="1" ht="12.2" hidden="1" customHeight="1">
      <c r="A15096" s="431"/>
    </row>
    <row r="15097" spans="1:1" s="432" customFormat="1" ht="12.2" hidden="1" customHeight="1">
      <c r="A15097" s="431"/>
    </row>
    <row r="15098" spans="1:1" s="432" customFormat="1" ht="12.2" hidden="1" customHeight="1">
      <c r="A15098" s="431"/>
    </row>
    <row r="15099" spans="1:1" s="432" customFormat="1" ht="12.2" hidden="1" customHeight="1">
      <c r="A15099" s="431"/>
    </row>
    <row r="15100" spans="1:1" s="432" customFormat="1" ht="12.2" hidden="1" customHeight="1">
      <c r="A15100" s="431"/>
    </row>
    <row r="15101" spans="1:1" s="432" customFormat="1" ht="12.2" hidden="1" customHeight="1">
      <c r="A15101" s="431"/>
    </row>
    <row r="15102" spans="1:1" s="432" customFormat="1" ht="12.2" hidden="1" customHeight="1">
      <c r="A15102" s="431"/>
    </row>
    <row r="15103" spans="1:1" s="432" customFormat="1" ht="12.2" hidden="1" customHeight="1">
      <c r="A15103" s="431"/>
    </row>
    <row r="15104" spans="1:1" s="432" customFormat="1" ht="12.2" hidden="1" customHeight="1">
      <c r="A15104" s="431"/>
    </row>
    <row r="15105" spans="1:1" s="432" customFormat="1" ht="12.2" hidden="1" customHeight="1">
      <c r="A15105" s="431"/>
    </row>
    <row r="15106" spans="1:1" s="432" customFormat="1" ht="12.2" hidden="1" customHeight="1">
      <c r="A15106" s="431"/>
    </row>
    <row r="15107" spans="1:1" s="432" customFormat="1" ht="12.2" hidden="1" customHeight="1">
      <c r="A15107" s="431"/>
    </row>
    <row r="15108" spans="1:1" s="432" customFormat="1" ht="12.2" hidden="1" customHeight="1">
      <c r="A15108" s="431"/>
    </row>
    <row r="15109" spans="1:1" s="432" customFormat="1" ht="12.2" hidden="1" customHeight="1">
      <c r="A15109" s="431"/>
    </row>
    <row r="15110" spans="1:1" s="432" customFormat="1" ht="12.2" hidden="1" customHeight="1">
      <c r="A15110" s="431"/>
    </row>
    <row r="15111" spans="1:1" s="432" customFormat="1" ht="12.2" hidden="1" customHeight="1">
      <c r="A15111" s="431"/>
    </row>
    <row r="15112" spans="1:1" s="432" customFormat="1" ht="12.2" hidden="1" customHeight="1">
      <c r="A15112" s="431"/>
    </row>
    <row r="15113" spans="1:1" s="432" customFormat="1" ht="12.2" hidden="1" customHeight="1">
      <c r="A15113" s="431"/>
    </row>
    <row r="15114" spans="1:1" s="432" customFormat="1" ht="12.2" hidden="1" customHeight="1">
      <c r="A15114" s="431"/>
    </row>
    <row r="15115" spans="1:1" s="432" customFormat="1" ht="12.2" hidden="1" customHeight="1">
      <c r="A15115" s="431"/>
    </row>
    <row r="15116" spans="1:1" s="432" customFormat="1" ht="12.2" hidden="1" customHeight="1">
      <c r="A15116" s="431"/>
    </row>
    <row r="15117" spans="1:1" s="432" customFormat="1" ht="12.2" hidden="1" customHeight="1">
      <c r="A15117" s="431"/>
    </row>
    <row r="15118" spans="1:1" s="432" customFormat="1" ht="12.2" hidden="1" customHeight="1">
      <c r="A15118" s="431"/>
    </row>
    <row r="15119" spans="1:1" s="432" customFormat="1" ht="12.2" hidden="1" customHeight="1">
      <c r="A15119" s="431"/>
    </row>
    <row r="15120" spans="1:1" s="432" customFormat="1" ht="12.2" hidden="1" customHeight="1">
      <c r="A15120" s="431"/>
    </row>
    <row r="15121" spans="1:1" s="432" customFormat="1" ht="12.2" hidden="1" customHeight="1">
      <c r="A15121" s="431"/>
    </row>
    <row r="15122" spans="1:1" s="432" customFormat="1" ht="12.2" hidden="1" customHeight="1">
      <c r="A15122" s="431"/>
    </row>
    <row r="15123" spans="1:1" s="432" customFormat="1" ht="12.2" hidden="1" customHeight="1">
      <c r="A15123" s="431"/>
    </row>
    <row r="15124" spans="1:1" s="432" customFormat="1" ht="12.2" hidden="1" customHeight="1">
      <c r="A15124" s="431"/>
    </row>
    <row r="15125" spans="1:1" s="432" customFormat="1" ht="12.2" hidden="1" customHeight="1">
      <c r="A15125" s="431"/>
    </row>
    <row r="15126" spans="1:1" s="432" customFormat="1" ht="12.2" hidden="1" customHeight="1">
      <c r="A15126" s="431"/>
    </row>
    <row r="15127" spans="1:1" s="432" customFormat="1" ht="12.2" hidden="1" customHeight="1">
      <c r="A15127" s="431"/>
    </row>
    <row r="15128" spans="1:1" s="432" customFormat="1" ht="12.2" hidden="1" customHeight="1">
      <c r="A15128" s="431"/>
    </row>
    <row r="15129" spans="1:1" s="432" customFormat="1" ht="12.2" hidden="1" customHeight="1">
      <c r="A15129" s="431"/>
    </row>
    <row r="15130" spans="1:1" s="432" customFormat="1" ht="12.2" hidden="1" customHeight="1">
      <c r="A15130" s="431"/>
    </row>
    <row r="15131" spans="1:1" s="432" customFormat="1" ht="12.2" hidden="1" customHeight="1">
      <c r="A15131" s="431"/>
    </row>
    <row r="15132" spans="1:1" s="432" customFormat="1" ht="12.2" hidden="1" customHeight="1">
      <c r="A15132" s="431"/>
    </row>
    <row r="15133" spans="1:1" s="432" customFormat="1" ht="12.2" hidden="1" customHeight="1">
      <c r="A15133" s="431"/>
    </row>
    <row r="15134" spans="1:1" s="432" customFormat="1" ht="12.2" hidden="1" customHeight="1">
      <c r="A15134" s="431"/>
    </row>
    <row r="15135" spans="1:1" s="432" customFormat="1" ht="12.2" hidden="1" customHeight="1">
      <c r="A15135" s="431"/>
    </row>
    <row r="15136" spans="1:1" s="432" customFormat="1" ht="12.2" hidden="1" customHeight="1">
      <c r="A15136" s="431"/>
    </row>
    <row r="15137" spans="1:1" s="432" customFormat="1" ht="12.2" hidden="1" customHeight="1">
      <c r="A15137" s="431"/>
    </row>
    <row r="15138" spans="1:1" s="432" customFormat="1" ht="12.2" hidden="1" customHeight="1">
      <c r="A15138" s="431"/>
    </row>
    <row r="15139" spans="1:1" s="432" customFormat="1" ht="12.2" hidden="1" customHeight="1">
      <c r="A15139" s="431"/>
    </row>
    <row r="15140" spans="1:1" s="432" customFormat="1" ht="12.2" hidden="1" customHeight="1">
      <c r="A15140" s="431"/>
    </row>
    <row r="15141" spans="1:1" s="432" customFormat="1" ht="12.2" hidden="1" customHeight="1">
      <c r="A15141" s="431"/>
    </row>
    <row r="15142" spans="1:1" s="432" customFormat="1" ht="12.2" hidden="1" customHeight="1">
      <c r="A15142" s="431"/>
    </row>
    <row r="15143" spans="1:1" s="432" customFormat="1" ht="12.2" hidden="1" customHeight="1">
      <c r="A15143" s="431"/>
    </row>
    <row r="15144" spans="1:1" s="432" customFormat="1" ht="12.2" hidden="1" customHeight="1">
      <c r="A15144" s="431"/>
    </row>
    <row r="15145" spans="1:1" s="432" customFormat="1" ht="12.2" hidden="1" customHeight="1">
      <c r="A15145" s="431"/>
    </row>
    <row r="15146" spans="1:1" s="432" customFormat="1" ht="12.2" hidden="1" customHeight="1">
      <c r="A15146" s="431"/>
    </row>
    <row r="15147" spans="1:1" s="432" customFormat="1" ht="12.2" hidden="1" customHeight="1">
      <c r="A15147" s="431"/>
    </row>
    <row r="15148" spans="1:1" s="432" customFormat="1" ht="12.2" hidden="1" customHeight="1">
      <c r="A15148" s="431"/>
    </row>
    <row r="15149" spans="1:1" s="432" customFormat="1" ht="12.2" hidden="1" customHeight="1">
      <c r="A15149" s="431"/>
    </row>
    <row r="15150" spans="1:1" s="432" customFormat="1" ht="12.2" hidden="1" customHeight="1">
      <c r="A15150" s="431"/>
    </row>
    <row r="15151" spans="1:1" s="432" customFormat="1" ht="12.2" hidden="1" customHeight="1">
      <c r="A15151" s="431"/>
    </row>
    <row r="15152" spans="1:1" s="432" customFormat="1" ht="12.2" hidden="1" customHeight="1">
      <c r="A15152" s="431"/>
    </row>
    <row r="15153" spans="1:1" s="432" customFormat="1" ht="12.2" hidden="1" customHeight="1">
      <c r="A15153" s="431"/>
    </row>
    <row r="15154" spans="1:1" s="432" customFormat="1" ht="12.2" hidden="1" customHeight="1">
      <c r="A15154" s="431"/>
    </row>
    <row r="15155" spans="1:1" s="432" customFormat="1" ht="12.2" hidden="1" customHeight="1">
      <c r="A15155" s="431"/>
    </row>
    <row r="15156" spans="1:1" s="432" customFormat="1" ht="12.2" hidden="1" customHeight="1">
      <c r="A15156" s="431"/>
    </row>
    <row r="15157" spans="1:1" s="432" customFormat="1" ht="12.2" hidden="1" customHeight="1">
      <c r="A15157" s="431"/>
    </row>
    <row r="15158" spans="1:1" s="432" customFormat="1" ht="12.2" hidden="1" customHeight="1">
      <c r="A15158" s="431"/>
    </row>
    <row r="15159" spans="1:1" s="432" customFormat="1" ht="12.2" hidden="1" customHeight="1">
      <c r="A15159" s="431"/>
    </row>
    <row r="15160" spans="1:1" s="432" customFormat="1" ht="12.2" hidden="1" customHeight="1">
      <c r="A15160" s="431"/>
    </row>
    <row r="15161" spans="1:1" s="432" customFormat="1" ht="12.2" hidden="1" customHeight="1">
      <c r="A15161" s="431"/>
    </row>
    <row r="15162" spans="1:1" s="432" customFormat="1" ht="12.2" hidden="1" customHeight="1">
      <c r="A15162" s="431"/>
    </row>
    <row r="15163" spans="1:1" s="432" customFormat="1" ht="12.2" hidden="1" customHeight="1">
      <c r="A15163" s="431"/>
    </row>
    <row r="15164" spans="1:1" s="432" customFormat="1" ht="12.2" hidden="1" customHeight="1">
      <c r="A15164" s="431"/>
    </row>
    <row r="15165" spans="1:1" s="432" customFormat="1" ht="12.2" hidden="1" customHeight="1">
      <c r="A15165" s="431"/>
    </row>
    <row r="15166" spans="1:1" s="432" customFormat="1" ht="12.2" hidden="1" customHeight="1">
      <c r="A15166" s="431"/>
    </row>
    <row r="15167" spans="1:1" s="432" customFormat="1" ht="12.2" hidden="1" customHeight="1">
      <c r="A15167" s="431"/>
    </row>
    <row r="15168" spans="1:1" s="432" customFormat="1" ht="12.2" hidden="1" customHeight="1">
      <c r="A15168" s="431"/>
    </row>
    <row r="15169" spans="1:1" s="432" customFormat="1" ht="12.2" hidden="1" customHeight="1">
      <c r="A15169" s="431"/>
    </row>
    <row r="15170" spans="1:1" s="432" customFormat="1" ht="12.2" hidden="1" customHeight="1">
      <c r="A15170" s="431"/>
    </row>
    <row r="15171" spans="1:1" s="432" customFormat="1" ht="12.2" hidden="1" customHeight="1">
      <c r="A15171" s="431"/>
    </row>
    <row r="15172" spans="1:1" s="432" customFormat="1" ht="12.2" hidden="1" customHeight="1">
      <c r="A15172" s="431"/>
    </row>
    <row r="15173" spans="1:1" s="432" customFormat="1" ht="12.2" hidden="1" customHeight="1">
      <c r="A15173" s="431"/>
    </row>
    <row r="15174" spans="1:1" s="432" customFormat="1" ht="12.2" hidden="1" customHeight="1">
      <c r="A15174" s="431"/>
    </row>
    <row r="15175" spans="1:1" s="432" customFormat="1" ht="12.2" hidden="1" customHeight="1">
      <c r="A15175" s="431"/>
    </row>
    <row r="15176" spans="1:1" s="432" customFormat="1" ht="12.2" hidden="1" customHeight="1">
      <c r="A15176" s="431"/>
    </row>
    <row r="15177" spans="1:1" s="432" customFormat="1" ht="12.2" hidden="1" customHeight="1">
      <c r="A15177" s="431"/>
    </row>
    <row r="15178" spans="1:1" s="432" customFormat="1" ht="12.2" hidden="1" customHeight="1">
      <c r="A15178" s="431"/>
    </row>
    <row r="15179" spans="1:1" s="432" customFormat="1" ht="12.2" hidden="1" customHeight="1">
      <c r="A15179" s="431"/>
    </row>
    <row r="15180" spans="1:1" s="432" customFormat="1" ht="12.2" hidden="1" customHeight="1">
      <c r="A15180" s="431"/>
    </row>
    <row r="15181" spans="1:1" s="432" customFormat="1" ht="12.2" hidden="1" customHeight="1">
      <c r="A15181" s="431"/>
    </row>
    <row r="15182" spans="1:1" s="432" customFormat="1" ht="12.2" hidden="1" customHeight="1">
      <c r="A15182" s="431"/>
    </row>
    <row r="15183" spans="1:1" s="432" customFormat="1" ht="12.2" hidden="1" customHeight="1">
      <c r="A15183" s="431"/>
    </row>
    <row r="15184" spans="1:1" s="432" customFormat="1" ht="12.2" hidden="1" customHeight="1">
      <c r="A15184" s="431"/>
    </row>
    <row r="15185" spans="1:1" s="432" customFormat="1" ht="12.2" hidden="1" customHeight="1">
      <c r="A15185" s="431"/>
    </row>
    <row r="15186" spans="1:1" s="432" customFormat="1" ht="12.2" hidden="1" customHeight="1">
      <c r="A15186" s="431"/>
    </row>
    <row r="15187" spans="1:1" s="432" customFormat="1" ht="12.2" hidden="1" customHeight="1">
      <c r="A15187" s="431"/>
    </row>
    <row r="15188" spans="1:1" s="432" customFormat="1" ht="12.2" hidden="1" customHeight="1">
      <c r="A15188" s="431"/>
    </row>
    <row r="15189" spans="1:1" s="432" customFormat="1" ht="12.2" hidden="1" customHeight="1">
      <c r="A15189" s="431"/>
    </row>
    <row r="15190" spans="1:1" s="432" customFormat="1" ht="12.2" hidden="1" customHeight="1">
      <c r="A15190" s="431"/>
    </row>
    <row r="15191" spans="1:1" s="432" customFormat="1" ht="12.2" hidden="1" customHeight="1">
      <c r="A15191" s="431"/>
    </row>
    <row r="15192" spans="1:1" s="432" customFormat="1" ht="12.2" hidden="1" customHeight="1">
      <c r="A15192" s="431"/>
    </row>
    <row r="15193" spans="1:1" s="432" customFormat="1" ht="12.2" hidden="1" customHeight="1">
      <c r="A15193" s="431"/>
    </row>
    <row r="15194" spans="1:1" s="432" customFormat="1" ht="12.2" hidden="1" customHeight="1">
      <c r="A15194" s="431"/>
    </row>
    <row r="15195" spans="1:1" s="432" customFormat="1" ht="12.2" hidden="1" customHeight="1">
      <c r="A15195" s="431"/>
    </row>
    <row r="15196" spans="1:1" s="432" customFormat="1" ht="12.2" hidden="1" customHeight="1">
      <c r="A15196" s="431"/>
    </row>
    <row r="15197" spans="1:1" s="432" customFormat="1" ht="12.2" hidden="1" customHeight="1">
      <c r="A15197" s="431"/>
    </row>
    <row r="15198" spans="1:1" s="432" customFormat="1" ht="12.2" hidden="1" customHeight="1">
      <c r="A15198" s="431"/>
    </row>
    <row r="15199" spans="1:1" s="432" customFormat="1" ht="12.2" hidden="1" customHeight="1">
      <c r="A15199" s="431"/>
    </row>
    <row r="15200" spans="1:1" s="432" customFormat="1" ht="12.2" hidden="1" customHeight="1">
      <c r="A15200" s="431"/>
    </row>
    <row r="15201" spans="1:1" s="432" customFormat="1" ht="12.2" hidden="1" customHeight="1">
      <c r="A15201" s="431"/>
    </row>
    <row r="15202" spans="1:1" s="432" customFormat="1" ht="12.2" hidden="1" customHeight="1">
      <c r="A15202" s="431"/>
    </row>
    <row r="15203" spans="1:1" s="432" customFormat="1" ht="12.2" hidden="1" customHeight="1">
      <c r="A15203" s="431"/>
    </row>
    <row r="15204" spans="1:1" s="432" customFormat="1" ht="12.2" hidden="1" customHeight="1">
      <c r="A15204" s="431"/>
    </row>
    <row r="15205" spans="1:1" s="432" customFormat="1" ht="12.2" hidden="1" customHeight="1">
      <c r="A15205" s="431"/>
    </row>
    <row r="15206" spans="1:1" s="432" customFormat="1" ht="12.2" hidden="1" customHeight="1">
      <c r="A15206" s="431"/>
    </row>
    <row r="15207" spans="1:1" s="432" customFormat="1" ht="12.2" hidden="1" customHeight="1">
      <c r="A15207" s="431"/>
    </row>
    <row r="15208" spans="1:1" s="432" customFormat="1" ht="12.2" hidden="1" customHeight="1">
      <c r="A15208" s="431"/>
    </row>
    <row r="15209" spans="1:1" s="432" customFormat="1" ht="12.2" hidden="1" customHeight="1">
      <c r="A15209" s="431"/>
    </row>
    <row r="15210" spans="1:1" s="432" customFormat="1" ht="12.2" hidden="1" customHeight="1">
      <c r="A15210" s="431"/>
    </row>
    <row r="15211" spans="1:1" s="432" customFormat="1" ht="12.2" hidden="1" customHeight="1">
      <c r="A15211" s="431"/>
    </row>
    <row r="15212" spans="1:1" s="432" customFormat="1" ht="12.2" hidden="1" customHeight="1">
      <c r="A15212" s="431"/>
    </row>
    <row r="15213" spans="1:1" s="432" customFormat="1" ht="12.2" hidden="1" customHeight="1">
      <c r="A15213" s="431"/>
    </row>
    <row r="15214" spans="1:1" s="432" customFormat="1" ht="12.2" hidden="1" customHeight="1">
      <c r="A15214" s="431"/>
    </row>
    <row r="15215" spans="1:1" s="432" customFormat="1" ht="12.2" hidden="1" customHeight="1">
      <c r="A15215" s="431"/>
    </row>
    <row r="15216" spans="1:1" s="432" customFormat="1" ht="12.2" hidden="1" customHeight="1">
      <c r="A15216" s="431"/>
    </row>
    <row r="15217" spans="1:1" s="432" customFormat="1" ht="12.2" hidden="1" customHeight="1">
      <c r="A15217" s="431"/>
    </row>
    <row r="15218" spans="1:1" s="432" customFormat="1" ht="12.2" hidden="1" customHeight="1">
      <c r="A15218" s="431"/>
    </row>
    <row r="15219" spans="1:1" s="432" customFormat="1" ht="12.2" hidden="1" customHeight="1">
      <c r="A15219" s="431"/>
    </row>
    <row r="15220" spans="1:1" s="432" customFormat="1" ht="12.2" hidden="1" customHeight="1">
      <c r="A15220" s="431"/>
    </row>
    <row r="15221" spans="1:1" s="432" customFormat="1" ht="12.2" hidden="1" customHeight="1">
      <c r="A15221" s="431"/>
    </row>
    <row r="15222" spans="1:1" s="432" customFormat="1" ht="12.2" hidden="1" customHeight="1">
      <c r="A15222" s="431"/>
    </row>
    <row r="15223" spans="1:1" s="432" customFormat="1" ht="12.2" hidden="1" customHeight="1">
      <c r="A15223" s="431"/>
    </row>
    <row r="15224" spans="1:1" s="432" customFormat="1" ht="12.2" hidden="1" customHeight="1">
      <c r="A15224" s="431"/>
    </row>
    <row r="15225" spans="1:1" s="432" customFormat="1" ht="12.2" hidden="1" customHeight="1">
      <c r="A15225" s="431"/>
    </row>
    <row r="15226" spans="1:1" s="432" customFormat="1" ht="12.2" hidden="1" customHeight="1">
      <c r="A15226" s="431"/>
    </row>
    <row r="15227" spans="1:1" s="432" customFormat="1" ht="12.2" hidden="1" customHeight="1">
      <c r="A15227" s="431"/>
    </row>
    <row r="15228" spans="1:1" s="432" customFormat="1" ht="12.2" hidden="1" customHeight="1">
      <c r="A15228" s="431"/>
    </row>
    <row r="15229" spans="1:1" s="432" customFormat="1" ht="12.2" hidden="1" customHeight="1">
      <c r="A15229" s="431"/>
    </row>
    <row r="15230" spans="1:1" s="432" customFormat="1" ht="12.2" hidden="1" customHeight="1">
      <c r="A15230" s="431"/>
    </row>
    <row r="15231" spans="1:1" s="432" customFormat="1" ht="12.2" hidden="1" customHeight="1">
      <c r="A15231" s="431"/>
    </row>
    <row r="15232" spans="1:1" s="432" customFormat="1" ht="12.2" hidden="1" customHeight="1">
      <c r="A15232" s="431"/>
    </row>
    <row r="15233" spans="1:1" s="432" customFormat="1" ht="12.2" hidden="1" customHeight="1">
      <c r="A15233" s="431"/>
    </row>
    <row r="15234" spans="1:1" s="432" customFormat="1" ht="12.2" hidden="1" customHeight="1">
      <c r="A15234" s="431"/>
    </row>
    <row r="15235" spans="1:1" s="432" customFormat="1" ht="12.2" hidden="1" customHeight="1">
      <c r="A15235" s="431"/>
    </row>
    <row r="15236" spans="1:1" s="432" customFormat="1" ht="12.2" hidden="1" customHeight="1">
      <c r="A15236" s="431"/>
    </row>
    <row r="15237" spans="1:1" s="432" customFormat="1" ht="12.2" hidden="1" customHeight="1">
      <c r="A15237" s="431"/>
    </row>
    <row r="15238" spans="1:1" s="432" customFormat="1" ht="12.2" hidden="1" customHeight="1">
      <c r="A15238" s="431"/>
    </row>
    <row r="15239" spans="1:1" s="432" customFormat="1" ht="12.2" hidden="1" customHeight="1">
      <c r="A15239" s="431"/>
    </row>
    <row r="15240" spans="1:1" s="432" customFormat="1" ht="12.2" hidden="1" customHeight="1">
      <c r="A15240" s="431"/>
    </row>
    <row r="15241" spans="1:1" s="432" customFormat="1" ht="12.2" hidden="1" customHeight="1">
      <c r="A15241" s="431"/>
    </row>
    <row r="15242" spans="1:1" s="432" customFormat="1" ht="12.2" hidden="1" customHeight="1">
      <c r="A15242" s="431"/>
    </row>
    <row r="15243" spans="1:1" s="432" customFormat="1" ht="12.2" hidden="1" customHeight="1">
      <c r="A15243" s="431"/>
    </row>
    <row r="15244" spans="1:1" s="432" customFormat="1" ht="12.2" hidden="1" customHeight="1">
      <c r="A15244" s="431"/>
    </row>
    <row r="15245" spans="1:1" s="432" customFormat="1" ht="12.2" hidden="1" customHeight="1">
      <c r="A15245" s="431"/>
    </row>
    <row r="15246" spans="1:1" s="432" customFormat="1" ht="12.2" hidden="1" customHeight="1">
      <c r="A15246" s="431"/>
    </row>
    <row r="15247" spans="1:1" s="432" customFormat="1" ht="12.2" hidden="1" customHeight="1">
      <c r="A15247" s="431"/>
    </row>
    <row r="15248" spans="1:1" s="432" customFormat="1" ht="12.2" hidden="1" customHeight="1">
      <c r="A15248" s="431"/>
    </row>
    <row r="15249" spans="1:1" s="432" customFormat="1" ht="12.2" hidden="1" customHeight="1">
      <c r="A15249" s="431"/>
    </row>
    <row r="15250" spans="1:1" s="432" customFormat="1" ht="12.2" hidden="1" customHeight="1">
      <c r="A15250" s="431"/>
    </row>
    <row r="15251" spans="1:1" s="432" customFormat="1" ht="12.2" hidden="1" customHeight="1">
      <c r="A15251" s="431"/>
    </row>
    <row r="15252" spans="1:1" s="432" customFormat="1" ht="12.2" hidden="1" customHeight="1">
      <c r="A15252" s="431"/>
    </row>
    <row r="15253" spans="1:1" s="432" customFormat="1" ht="12.2" hidden="1" customHeight="1">
      <c r="A15253" s="431"/>
    </row>
    <row r="15254" spans="1:1" s="432" customFormat="1" ht="12.2" hidden="1" customHeight="1">
      <c r="A15254" s="431"/>
    </row>
    <row r="15255" spans="1:1" s="432" customFormat="1" ht="12.2" hidden="1" customHeight="1">
      <c r="A15255" s="431"/>
    </row>
    <row r="15256" spans="1:1" s="432" customFormat="1" ht="12.2" hidden="1" customHeight="1">
      <c r="A15256" s="431"/>
    </row>
    <row r="15257" spans="1:1" s="432" customFormat="1" ht="12.2" hidden="1" customHeight="1">
      <c r="A15257" s="431"/>
    </row>
    <row r="15258" spans="1:1" s="432" customFormat="1" ht="12.2" hidden="1" customHeight="1">
      <c r="A15258" s="431"/>
    </row>
    <row r="15259" spans="1:1" s="432" customFormat="1" ht="12.2" hidden="1" customHeight="1">
      <c r="A15259" s="431"/>
    </row>
    <row r="15260" spans="1:1" s="432" customFormat="1" ht="12.2" hidden="1" customHeight="1">
      <c r="A15260" s="431"/>
    </row>
    <row r="15261" spans="1:1" s="432" customFormat="1" ht="12.2" hidden="1" customHeight="1">
      <c r="A15261" s="431"/>
    </row>
    <row r="15262" spans="1:1" s="432" customFormat="1" ht="12.2" hidden="1" customHeight="1">
      <c r="A15262" s="431"/>
    </row>
    <row r="15263" spans="1:1" s="432" customFormat="1" ht="12.2" hidden="1" customHeight="1">
      <c r="A15263" s="431"/>
    </row>
    <row r="15264" spans="1:1" s="432" customFormat="1" ht="12.2" hidden="1" customHeight="1">
      <c r="A15264" s="431"/>
    </row>
    <row r="15265" spans="1:1" s="432" customFormat="1" ht="12.2" hidden="1" customHeight="1">
      <c r="A15265" s="431"/>
    </row>
    <row r="15266" spans="1:1" s="432" customFormat="1" ht="12.2" hidden="1" customHeight="1">
      <c r="A15266" s="431"/>
    </row>
    <row r="15267" spans="1:1" s="432" customFormat="1" ht="12.2" hidden="1" customHeight="1">
      <c r="A15267" s="431"/>
    </row>
    <row r="15268" spans="1:1" s="432" customFormat="1" ht="12.2" hidden="1" customHeight="1">
      <c r="A15268" s="431"/>
    </row>
    <row r="15269" spans="1:1" s="432" customFormat="1" ht="12.2" hidden="1" customHeight="1">
      <c r="A15269" s="431"/>
    </row>
    <row r="15270" spans="1:1" s="432" customFormat="1" ht="12.2" hidden="1" customHeight="1">
      <c r="A15270" s="431"/>
    </row>
    <row r="15271" spans="1:1" s="432" customFormat="1" ht="12.2" hidden="1" customHeight="1">
      <c r="A15271" s="431"/>
    </row>
    <row r="15272" spans="1:1" s="432" customFormat="1" ht="12.2" hidden="1" customHeight="1">
      <c r="A15272" s="431"/>
    </row>
    <row r="15273" spans="1:1" s="432" customFormat="1" ht="12.2" hidden="1" customHeight="1">
      <c r="A15273" s="431"/>
    </row>
    <row r="15274" spans="1:1" s="432" customFormat="1" ht="12.2" hidden="1" customHeight="1">
      <c r="A15274" s="431"/>
    </row>
    <row r="15275" spans="1:1" s="432" customFormat="1" ht="12.2" hidden="1" customHeight="1">
      <c r="A15275" s="431"/>
    </row>
    <row r="15276" spans="1:1" s="432" customFormat="1" ht="12.2" hidden="1" customHeight="1">
      <c r="A15276" s="431"/>
    </row>
    <row r="15277" spans="1:1" s="432" customFormat="1" ht="12.2" hidden="1" customHeight="1">
      <c r="A15277" s="431"/>
    </row>
    <row r="15278" spans="1:1" s="432" customFormat="1" ht="12.2" hidden="1" customHeight="1">
      <c r="A15278" s="431"/>
    </row>
    <row r="15279" spans="1:1" s="432" customFormat="1" ht="12.2" hidden="1" customHeight="1">
      <c r="A15279" s="431"/>
    </row>
    <row r="15280" spans="1:1" s="432" customFormat="1" ht="12.2" hidden="1" customHeight="1">
      <c r="A15280" s="431"/>
    </row>
    <row r="15281" spans="1:1" s="432" customFormat="1" ht="12.2" hidden="1" customHeight="1">
      <c r="A15281" s="431"/>
    </row>
    <row r="15282" spans="1:1" s="432" customFormat="1" ht="12.2" hidden="1" customHeight="1">
      <c r="A15282" s="431"/>
    </row>
    <row r="15283" spans="1:1" s="432" customFormat="1" ht="12.2" hidden="1" customHeight="1">
      <c r="A15283" s="431"/>
    </row>
    <row r="15284" spans="1:1" s="432" customFormat="1" ht="12.2" hidden="1" customHeight="1">
      <c r="A15284" s="431"/>
    </row>
    <row r="15285" spans="1:1" s="432" customFormat="1" ht="12.2" hidden="1" customHeight="1">
      <c r="A15285" s="431"/>
    </row>
    <row r="15286" spans="1:1" s="432" customFormat="1" ht="12.2" hidden="1" customHeight="1">
      <c r="A15286" s="431"/>
    </row>
    <row r="15287" spans="1:1" s="432" customFormat="1" ht="12.2" hidden="1" customHeight="1">
      <c r="A15287" s="431"/>
    </row>
    <row r="15288" spans="1:1" s="432" customFormat="1" ht="12.2" hidden="1" customHeight="1">
      <c r="A15288" s="431"/>
    </row>
    <row r="15289" spans="1:1" s="432" customFormat="1" ht="12.2" hidden="1" customHeight="1">
      <c r="A15289" s="431"/>
    </row>
    <row r="15290" spans="1:1" s="432" customFormat="1" ht="12.2" hidden="1" customHeight="1">
      <c r="A15290" s="431"/>
    </row>
    <row r="15291" spans="1:1" s="432" customFormat="1" ht="12.2" hidden="1" customHeight="1">
      <c r="A15291" s="431"/>
    </row>
    <row r="15292" spans="1:1" s="432" customFormat="1" ht="12.2" hidden="1" customHeight="1">
      <c r="A15292" s="431"/>
    </row>
    <row r="15293" spans="1:1" s="432" customFormat="1" ht="12.2" hidden="1" customHeight="1">
      <c r="A15293" s="431"/>
    </row>
    <row r="15294" spans="1:1" s="432" customFormat="1" ht="12.2" hidden="1" customHeight="1">
      <c r="A15294" s="431"/>
    </row>
    <row r="15295" spans="1:1" s="432" customFormat="1" ht="12.2" hidden="1" customHeight="1">
      <c r="A15295" s="431"/>
    </row>
    <row r="15296" spans="1:1" s="432" customFormat="1" ht="12.2" hidden="1" customHeight="1">
      <c r="A15296" s="431"/>
    </row>
    <row r="15297" spans="1:1" s="432" customFormat="1" ht="12.2" hidden="1" customHeight="1">
      <c r="A15297" s="431"/>
    </row>
    <row r="15298" spans="1:1" s="432" customFormat="1" ht="12.2" hidden="1" customHeight="1">
      <c r="A15298" s="431"/>
    </row>
    <row r="15299" spans="1:1" s="432" customFormat="1" ht="12.2" hidden="1" customHeight="1">
      <c r="A15299" s="431"/>
    </row>
    <row r="15300" spans="1:1" s="432" customFormat="1" ht="12.2" hidden="1" customHeight="1">
      <c r="A15300" s="431"/>
    </row>
    <row r="15301" spans="1:1" s="432" customFormat="1" ht="12.2" hidden="1" customHeight="1">
      <c r="A15301" s="431"/>
    </row>
    <row r="15302" spans="1:1" s="432" customFormat="1" ht="12.2" hidden="1" customHeight="1">
      <c r="A15302" s="431"/>
    </row>
    <row r="15303" spans="1:1" s="432" customFormat="1" ht="12.2" hidden="1" customHeight="1">
      <c r="A15303" s="431"/>
    </row>
    <row r="15304" spans="1:1" s="432" customFormat="1" ht="12.2" hidden="1" customHeight="1">
      <c r="A15304" s="431"/>
    </row>
    <row r="15305" spans="1:1" s="432" customFormat="1" ht="12.2" hidden="1" customHeight="1">
      <c r="A15305" s="431"/>
    </row>
    <row r="15306" spans="1:1" s="432" customFormat="1" ht="12.2" hidden="1" customHeight="1">
      <c r="A15306" s="431"/>
    </row>
    <row r="15307" spans="1:1" s="432" customFormat="1" ht="12.2" hidden="1" customHeight="1">
      <c r="A15307" s="431"/>
    </row>
    <row r="15308" spans="1:1" s="432" customFormat="1" ht="12.2" hidden="1" customHeight="1">
      <c r="A15308" s="431"/>
    </row>
    <row r="15309" spans="1:1" s="432" customFormat="1" ht="12.2" hidden="1" customHeight="1">
      <c r="A15309" s="431"/>
    </row>
    <row r="15310" spans="1:1" s="432" customFormat="1" ht="12.2" hidden="1" customHeight="1">
      <c r="A15310" s="431"/>
    </row>
    <row r="15311" spans="1:1" s="432" customFormat="1" ht="12.2" hidden="1" customHeight="1">
      <c r="A15311" s="431"/>
    </row>
    <row r="15312" spans="1:1" s="432" customFormat="1" ht="12.2" hidden="1" customHeight="1">
      <c r="A15312" s="431"/>
    </row>
    <row r="15313" spans="1:1" s="432" customFormat="1" ht="12.2" hidden="1" customHeight="1">
      <c r="A15313" s="431"/>
    </row>
    <row r="15314" spans="1:1" s="432" customFormat="1" ht="12.2" hidden="1" customHeight="1">
      <c r="A15314" s="431"/>
    </row>
    <row r="15315" spans="1:1" s="432" customFormat="1" ht="12.2" hidden="1" customHeight="1">
      <c r="A15315" s="431"/>
    </row>
    <row r="15316" spans="1:1" s="432" customFormat="1" ht="12.2" hidden="1" customHeight="1">
      <c r="A15316" s="431"/>
    </row>
    <row r="15317" spans="1:1" s="432" customFormat="1" ht="12.2" hidden="1" customHeight="1">
      <c r="A15317" s="431"/>
    </row>
    <row r="15318" spans="1:1" s="432" customFormat="1" ht="12.2" hidden="1" customHeight="1">
      <c r="A15318" s="431"/>
    </row>
    <row r="15319" spans="1:1" s="432" customFormat="1" ht="12.2" hidden="1" customHeight="1">
      <c r="A15319" s="431"/>
    </row>
    <row r="15320" spans="1:1" s="432" customFormat="1" ht="12.2" hidden="1" customHeight="1">
      <c r="A15320" s="431"/>
    </row>
    <row r="15321" spans="1:1" s="432" customFormat="1" ht="12.2" hidden="1" customHeight="1">
      <c r="A15321" s="431"/>
    </row>
    <row r="15322" spans="1:1" s="432" customFormat="1" ht="12.2" hidden="1" customHeight="1">
      <c r="A15322" s="431"/>
    </row>
    <row r="15323" spans="1:1" s="432" customFormat="1" ht="12.2" hidden="1" customHeight="1">
      <c r="A15323" s="431"/>
    </row>
    <row r="15324" spans="1:1" s="432" customFormat="1" ht="12.2" hidden="1" customHeight="1">
      <c r="A15324" s="431"/>
    </row>
    <row r="15325" spans="1:1" s="432" customFormat="1" ht="12.2" hidden="1" customHeight="1">
      <c r="A15325" s="431"/>
    </row>
    <row r="15326" spans="1:1" s="432" customFormat="1" ht="12.2" hidden="1" customHeight="1">
      <c r="A15326" s="431"/>
    </row>
    <row r="15327" spans="1:1" s="432" customFormat="1" ht="12.2" hidden="1" customHeight="1">
      <c r="A15327" s="431"/>
    </row>
    <row r="15328" spans="1:1" s="432" customFormat="1" ht="12.2" hidden="1" customHeight="1">
      <c r="A15328" s="431"/>
    </row>
    <row r="15329" spans="1:1" s="432" customFormat="1" ht="12.2" hidden="1" customHeight="1">
      <c r="A15329" s="431"/>
    </row>
    <row r="15330" spans="1:1" s="432" customFormat="1" ht="12.2" hidden="1" customHeight="1">
      <c r="A15330" s="431"/>
    </row>
    <row r="15331" spans="1:1" s="432" customFormat="1" ht="12.2" hidden="1" customHeight="1">
      <c r="A15331" s="431"/>
    </row>
    <row r="15332" spans="1:1" s="432" customFormat="1" ht="12.2" hidden="1" customHeight="1">
      <c r="A15332" s="431"/>
    </row>
    <row r="15333" spans="1:1" s="432" customFormat="1" ht="12.2" hidden="1" customHeight="1">
      <c r="A15333" s="431"/>
    </row>
    <row r="15334" spans="1:1" s="432" customFormat="1" ht="12.2" hidden="1" customHeight="1">
      <c r="A15334" s="431"/>
    </row>
    <row r="15335" spans="1:1" s="432" customFormat="1" ht="12.2" hidden="1" customHeight="1">
      <c r="A15335" s="431"/>
    </row>
    <row r="15336" spans="1:1" s="432" customFormat="1" ht="12.2" hidden="1" customHeight="1">
      <c r="A15336" s="431"/>
    </row>
    <row r="15337" spans="1:1" s="432" customFormat="1" ht="12.2" hidden="1" customHeight="1">
      <c r="A15337" s="431"/>
    </row>
    <row r="15338" spans="1:1" s="432" customFormat="1" ht="12.2" hidden="1" customHeight="1">
      <c r="A15338" s="431"/>
    </row>
    <row r="15339" spans="1:1" s="432" customFormat="1" ht="12.2" hidden="1" customHeight="1">
      <c r="A15339" s="431"/>
    </row>
    <row r="15340" spans="1:1" s="432" customFormat="1" ht="12.2" hidden="1" customHeight="1">
      <c r="A15340" s="431"/>
    </row>
    <row r="15341" spans="1:1" s="432" customFormat="1" ht="12.2" hidden="1" customHeight="1">
      <c r="A15341" s="431"/>
    </row>
    <row r="15342" spans="1:1" s="432" customFormat="1" ht="12.2" hidden="1" customHeight="1">
      <c r="A15342" s="431"/>
    </row>
    <row r="15343" spans="1:1" s="432" customFormat="1" ht="12.2" hidden="1" customHeight="1">
      <c r="A15343" s="431"/>
    </row>
    <row r="15344" spans="1:1" s="432" customFormat="1" ht="12.2" hidden="1" customHeight="1">
      <c r="A15344" s="431"/>
    </row>
    <row r="15345" spans="1:1" s="432" customFormat="1" ht="12.2" hidden="1" customHeight="1">
      <c r="A15345" s="431"/>
    </row>
    <row r="15346" spans="1:1" s="432" customFormat="1" ht="12.2" hidden="1" customHeight="1">
      <c r="A15346" s="431"/>
    </row>
    <row r="15347" spans="1:1" s="432" customFormat="1" ht="12.2" hidden="1" customHeight="1">
      <c r="A15347" s="431"/>
    </row>
    <row r="15348" spans="1:1" s="432" customFormat="1" ht="12.2" hidden="1" customHeight="1">
      <c r="A15348" s="431"/>
    </row>
    <row r="15349" spans="1:1" s="432" customFormat="1" ht="12.2" hidden="1" customHeight="1">
      <c r="A15349" s="431"/>
    </row>
    <row r="15350" spans="1:1" s="432" customFormat="1" ht="12.2" hidden="1" customHeight="1">
      <c r="A15350" s="431"/>
    </row>
    <row r="15351" spans="1:1" s="432" customFormat="1" ht="12.2" hidden="1" customHeight="1">
      <c r="A15351" s="431"/>
    </row>
    <row r="15352" spans="1:1" s="432" customFormat="1" ht="12.2" hidden="1" customHeight="1">
      <c r="A15352" s="431"/>
    </row>
    <row r="15353" spans="1:1" s="432" customFormat="1" ht="12.2" hidden="1" customHeight="1">
      <c r="A15353" s="431"/>
    </row>
    <row r="15354" spans="1:1" s="432" customFormat="1" ht="12.2" hidden="1" customHeight="1">
      <c r="A15354" s="431"/>
    </row>
    <row r="15355" spans="1:1" s="432" customFormat="1" ht="12.2" hidden="1" customHeight="1">
      <c r="A15355" s="431"/>
    </row>
    <row r="15356" spans="1:1" s="432" customFormat="1" ht="12.2" hidden="1" customHeight="1">
      <c r="A15356" s="431"/>
    </row>
    <row r="15357" spans="1:1" s="432" customFormat="1" ht="12.2" hidden="1" customHeight="1">
      <c r="A15357" s="431"/>
    </row>
    <row r="15358" spans="1:1" s="432" customFormat="1" ht="12.2" hidden="1" customHeight="1">
      <c r="A15358" s="431"/>
    </row>
    <row r="15359" spans="1:1" s="432" customFormat="1" ht="12.2" hidden="1" customHeight="1">
      <c r="A15359" s="431"/>
    </row>
    <row r="15360" spans="1:1" s="432" customFormat="1" ht="12.2" hidden="1" customHeight="1">
      <c r="A15360" s="431"/>
    </row>
    <row r="15361" spans="1:1" s="432" customFormat="1" ht="12.2" hidden="1" customHeight="1">
      <c r="A15361" s="431"/>
    </row>
    <row r="15362" spans="1:1" s="432" customFormat="1" ht="12.2" hidden="1" customHeight="1">
      <c r="A15362" s="431"/>
    </row>
    <row r="15363" spans="1:1" s="432" customFormat="1" ht="12.2" hidden="1" customHeight="1">
      <c r="A15363" s="431"/>
    </row>
    <row r="15364" spans="1:1" s="432" customFormat="1" ht="12.2" hidden="1" customHeight="1">
      <c r="A15364" s="431"/>
    </row>
    <row r="15365" spans="1:1" s="432" customFormat="1" ht="12.2" hidden="1" customHeight="1">
      <c r="A15365" s="431"/>
    </row>
    <row r="15366" spans="1:1" s="432" customFormat="1" ht="12.2" hidden="1" customHeight="1">
      <c r="A15366" s="431"/>
    </row>
    <row r="15367" spans="1:1" s="432" customFormat="1" ht="12.2" hidden="1" customHeight="1">
      <c r="A15367" s="431"/>
    </row>
    <row r="15368" spans="1:1" s="432" customFormat="1" ht="12.2" hidden="1" customHeight="1">
      <c r="A15368" s="431"/>
    </row>
    <row r="15369" spans="1:1" s="432" customFormat="1" ht="12.2" hidden="1" customHeight="1">
      <c r="A15369" s="431"/>
    </row>
    <row r="15370" spans="1:1" s="432" customFormat="1" ht="12.2" hidden="1" customHeight="1">
      <c r="A15370" s="431"/>
    </row>
    <row r="15371" spans="1:1" s="432" customFormat="1" ht="12.2" hidden="1" customHeight="1">
      <c r="A15371" s="431"/>
    </row>
    <row r="15372" spans="1:1" s="432" customFormat="1" ht="12.2" hidden="1" customHeight="1">
      <c r="A15372" s="431"/>
    </row>
    <row r="15373" spans="1:1" s="432" customFormat="1" ht="12.2" hidden="1" customHeight="1">
      <c r="A15373" s="431"/>
    </row>
    <row r="15374" spans="1:1" s="432" customFormat="1" ht="12.2" hidden="1" customHeight="1">
      <c r="A15374" s="431"/>
    </row>
    <row r="15375" spans="1:1" s="432" customFormat="1" ht="12.2" hidden="1" customHeight="1">
      <c r="A15375" s="431"/>
    </row>
    <row r="15376" spans="1:1" s="432" customFormat="1" ht="12.2" hidden="1" customHeight="1">
      <c r="A15376" s="431"/>
    </row>
    <row r="15377" spans="1:1" s="432" customFormat="1" ht="12.2" hidden="1" customHeight="1">
      <c r="A15377" s="431"/>
    </row>
    <row r="15378" spans="1:1" s="432" customFormat="1" ht="12.2" hidden="1" customHeight="1">
      <c r="A15378" s="431"/>
    </row>
    <row r="15379" spans="1:1" s="432" customFormat="1" ht="12.2" hidden="1" customHeight="1">
      <c r="A15379" s="431"/>
    </row>
    <row r="15380" spans="1:1" s="432" customFormat="1" ht="12.2" hidden="1" customHeight="1">
      <c r="A15380" s="431"/>
    </row>
    <row r="15381" spans="1:1" s="432" customFormat="1" ht="12.2" hidden="1" customHeight="1">
      <c r="A15381" s="431"/>
    </row>
    <row r="15382" spans="1:1" s="432" customFormat="1" ht="12.2" hidden="1" customHeight="1">
      <c r="A15382" s="431"/>
    </row>
    <row r="15383" spans="1:1" s="432" customFormat="1" ht="12.2" hidden="1" customHeight="1">
      <c r="A15383" s="431"/>
    </row>
    <row r="15384" spans="1:1" s="432" customFormat="1" ht="12.2" hidden="1" customHeight="1">
      <c r="A15384" s="431"/>
    </row>
    <row r="15385" spans="1:1" s="432" customFormat="1" ht="12.2" hidden="1" customHeight="1">
      <c r="A15385" s="431"/>
    </row>
    <row r="15386" spans="1:1" s="432" customFormat="1" ht="12.2" hidden="1" customHeight="1">
      <c r="A15386" s="431"/>
    </row>
    <row r="15387" spans="1:1" s="432" customFormat="1" ht="12.2" hidden="1" customHeight="1">
      <c r="A15387" s="431"/>
    </row>
    <row r="15388" spans="1:1" s="432" customFormat="1" ht="12.2" hidden="1" customHeight="1">
      <c r="A15388" s="431"/>
    </row>
    <row r="15389" spans="1:1" s="432" customFormat="1" ht="12.2" hidden="1" customHeight="1">
      <c r="A15389" s="431"/>
    </row>
    <row r="15390" spans="1:1" s="432" customFormat="1" ht="12.2" hidden="1" customHeight="1">
      <c r="A15390" s="431"/>
    </row>
    <row r="15391" spans="1:1" s="432" customFormat="1" ht="12.2" hidden="1" customHeight="1">
      <c r="A15391" s="431"/>
    </row>
    <row r="15392" spans="1:1" s="432" customFormat="1" ht="12.2" hidden="1" customHeight="1">
      <c r="A15392" s="431"/>
    </row>
    <row r="15393" spans="1:1" s="432" customFormat="1" ht="12.2" hidden="1" customHeight="1">
      <c r="A15393" s="431"/>
    </row>
    <row r="15394" spans="1:1" s="432" customFormat="1" ht="12.2" hidden="1" customHeight="1">
      <c r="A15394" s="431"/>
    </row>
    <row r="15395" spans="1:1" s="432" customFormat="1" ht="12.2" hidden="1" customHeight="1">
      <c r="A15395" s="431"/>
    </row>
    <row r="15396" spans="1:1" s="432" customFormat="1" ht="12.2" hidden="1" customHeight="1">
      <c r="A15396" s="431"/>
    </row>
    <row r="15397" spans="1:1" s="432" customFormat="1" ht="12.2" hidden="1" customHeight="1">
      <c r="A15397" s="431"/>
    </row>
    <row r="15398" spans="1:1" s="432" customFormat="1" ht="12.2" hidden="1" customHeight="1">
      <c r="A15398" s="431"/>
    </row>
    <row r="15399" spans="1:1" s="432" customFormat="1" ht="12.2" hidden="1" customHeight="1">
      <c r="A15399" s="431"/>
    </row>
    <row r="15400" spans="1:1" s="432" customFormat="1" ht="12.2" hidden="1" customHeight="1">
      <c r="A15400" s="431"/>
    </row>
    <row r="15401" spans="1:1" s="432" customFormat="1" ht="12.2" hidden="1" customHeight="1">
      <c r="A15401" s="431"/>
    </row>
    <row r="15402" spans="1:1" s="432" customFormat="1" ht="12.2" hidden="1" customHeight="1">
      <c r="A15402" s="431"/>
    </row>
    <row r="15403" spans="1:1" s="432" customFormat="1" ht="12.2" hidden="1" customHeight="1">
      <c r="A15403" s="431"/>
    </row>
    <row r="15404" spans="1:1" s="432" customFormat="1" ht="12.2" hidden="1" customHeight="1">
      <c r="A15404" s="431"/>
    </row>
    <row r="15405" spans="1:1" s="432" customFormat="1" ht="12.2" hidden="1" customHeight="1">
      <c r="A15405" s="431"/>
    </row>
    <row r="15406" spans="1:1" s="432" customFormat="1" ht="12.2" hidden="1" customHeight="1">
      <c r="A15406" s="431"/>
    </row>
    <row r="15407" spans="1:1" s="432" customFormat="1" ht="12.2" hidden="1" customHeight="1">
      <c r="A15407" s="431"/>
    </row>
    <row r="15408" spans="1:1" s="432" customFormat="1" ht="12.2" hidden="1" customHeight="1">
      <c r="A15408" s="431"/>
    </row>
    <row r="15409" spans="1:1" s="432" customFormat="1" ht="12.2" hidden="1" customHeight="1">
      <c r="A15409" s="431"/>
    </row>
    <row r="15410" spans="1:1" s="432" customFormat="1" ht="12.2" hidden="1" customHeight="1">
      <c r="A15410" s="431"/>
    </row>
    <row r="15411" spans="1:1" s="432" customFormat="1" ht="12.2" hidden="1" customHeight="1">
      <c r="A15411" s="431"/>
    </row>
    <row r="15412" spans="1:1" s="432" customFormat="1" ht="12.2" hidden="1" customHeight="1">
      <c r="A15412" s="431"/>
    </row>
    <row r="15413" spans="1:1" s="432" customFormat="1" ht="12.2" hidden="1" customHeight="1">
      <c r="A15413" s="431"/>
    </row>
    <row r="15414" spans="1:1" s="432" customFormat="1" ht="12.2" hidden="1" customHeight="1">
      <c r="A15414" s="431"/>
    </row>
    <row r="15415" spans="1:1" s="432" customFormat="1" ht="12.2" hidden="1" customHeight="1">
      <c r="A15415" s="431"/>
    </row>
    <row r="15416" spans="1:1" s="432" customFormat="1" ht="12.2" hidden="1" customHeight="1">
      <c r="A15416" s="431"/>
    </row>
    <row r="15417" spans="1:1" s="432" customFormat="1" ht="12.2" hidden="1" customHeight="1">
      <c r="A15417" s="431"/>
    </row>
    <row r="15418" spans="1:1" s="432" customFormat="1" ht="12.2" hidden="1" customHeight="1">
      <c r="A15418" s="431"/>
    </row>
    <row r="15419" spans="1:1" s="432" customFormat="1" ht="12.2" hidden="1" customHeight="1">
      <c r="A15419" s="431"/>
    </row>
    <row r="15420" spans="1:1" s="432" customFormat="1" ht="12.2" hidden="1" customHeight="1">
      <c r="A15420" s="431"/>
    </row>
    <row r="15421" spans="1:1" s="432" customFormat="1" ht="12.2" hidden="1" customHeight="1">
      <c r="A15421" s="431"/>
    </row>
    <row r="15422" spans="1:1" s="432" customFormat="1" ht="12.2" hidden="1" customHeight="1">
      <c r="A15422" s="431"/>
    </row>
    <row r="15423" spans="1:1" s="432" customFormat="1" ht="12.2" hidden="1" customHeight="1">
      <c r="A15423" s="431"/>
    </row>
    <row r="15424" spans="1:1" s="432" customFormat="1" ht="12.2" hidden="1" customHeight="1">
      <c r="A15424" s="431"/>
    </row>
    <row r="15425" spans="1:1" s="432" customFormat="1" ht="12.2" hidden="1" customHeight="1">
      <c r="A15425" s="431"/>
    </row>
    <row r="15426" spans="1:1" s="432" customFormat="1" ht="12.2" hidden="1" customHeight="1">
      <c r="A15426" s="431"/>
    </row>
    <row r="15427" spans="1:1" s="432" customFormat="1" ht="12.2" hidden="1" customHeight="1">
      <c r="A15427" s="431"/>
    </row>
    <row r="15428" spans="1:1" s="432" customFormat="1" ht="12.2" hidden="1" customHeight="1">
      <c r="A15428" s="431"/>
    </row>
    <row r="15429" spans="1:1" s="432" customFormat="1" ht="12.2" hidden="1" customHeight="1">
      <c r="A15429" s="431"/>
    </row>
    <row r="15430" spans="1:1" s="432" customFormat="1" ht="12.2" hidden="1" customHeight="1">
      <c r="A15430" s="431"/>
    </row>
    <row r="15431" spans="1:1" s="432" customFormat="1" ht="12.2" hidden="1" customHeight="1">
      <c r="A15431" s="431"/>
    </row>
    <row r="15432" spans="1:1" s="432" customFormat="1" ht="12.2" hidden="1" customHeight="1">
      <c r="A15432" s="431"/>
    </row>
    <row r="15433" spans="1:1" s="432" customFormat="1" ht="12.2" hidden="1" customHeight="1">
      <c r="A15433" s="431"/>
    </row>
    <row r="15434" spans="1:1" s="432" customFormat="1" ht="12.2" hidden="1" customHeight="1">
      <c r="A15434" s="431"/>
    </row>
    <row r="15435" spans="1:1" s="432" customFormat="1" ht="12.2" hidden="1" customHeight="1">
      <c r="A15435" s="431"/>
    </row>
    <row r="15436" spans="1:1" s="432" customFormat="1" ht="12.2" hidden="1" customHeight="1">
      <c r="A15436" s="431"/>
    </row>
    <row r="15437" spans="1:1" s="432" customFormat="1" ht="12.2" hidden="1" customHeight="1">
      <c r="A15437" s="431"/>
    </row>
    <row r="15438" spans="1:1" s="432" customFormat="1" ht="12.2" hidden="1" customHeight="1">
      <c r="A15438" s="431"/>
    </row>
    <row r="15439" spans="1:1" s="432" customFormat="1" ht="12.2" hidden="1" customHeight="1">
      <c r="A15439" s="431"/>
    </row>
    <row r="15440" spans="1:1" s="432" customFormat="1" ht="12.2" hidden="1" customHeight="1">
      <c r="A15440" s="431"/>
    </row>
    <row r="15441" spans="1:1" s="432" customFormat="1" ht="12.2" hidden="1" customHeight="1">
      <c r="A15441" s="431"/>
    </row>
    <row r="15442" spans="1:1" s="432" customFormat="1" ht="12.2" hidden="1" customHeight="1">
      <c r="A15442" s="431"/>
    </row>
    <row r="15443" spans="1:1" s="432" customFormat="1" ht="12.2" hidden="1" customHeight="1">
      <c r="A15443" s="431"/>
    </row>
    <row r="15444" spans="1:1" s="432" customFormat="1" ht="12.2" hidden="1" customHeight="1">
      <c r="A15444" s="431"/>
    </row>
    <row r="15445" spans="1:1" s="432" customFormat="1" ht="12.2" hidden="1" customHeight="1">
      <c r="A15445" s="431"/>
    </row>
    <row r="15446" spans="1:1" s="432" customFormat="1" ht="12.2" hidden="1" customHeight="1">
      <c r="A15446" s="431"/>
    </row>
    <row r="15447" spans="1:1" s="432" customFormat="1" ht="12.2" hidden="1" customHeight="1">
      <c r="A15447" s="431"/>
    </row>
    <row r="15448" spans="1:1" s="432" customFormat="1" ht="12.2" hidden="1" customHeight="1">
      <c r="A15448" s="431"/>
    </row>
    <row r="15449" spans="1:1" s="432" customFormat="1" ht="12.2" hidden="1" customHeight="1">
      <c r="A15449" s="431"/>
    </row>
    <row r="15450" spans="1:1" s="432" customFormat="1" ht="12.2" hidden="1" customHeight="1">
      <c r="A15450" s="431"/>
    </row>
    <row r="15451" spans="1:1" s="432" customFormat="1" ht="12.2" hidden="1" customHeight="1">
      <c r="A15451" s="431"/>
    </row>
    <row r="15452" spans="1:1" s="432" customFormat="1" ht="12.2" hidden="1" customHeight="1">
      <c r="A15452" s="431"/>
    </row>
    <row r="15453" spans="1:1" s="432" customFormat="1" ht="12.2" hidden="1" customHeight="1">
      <c r="A15453" s="431"/>
    </row>
    <row r="15454" spans="1:1" s="432" customFormat="1" ht="12.2" hidden="1" customHeight="1">
      <c r="A15454" s="431"/>
    </row>
    <row r="15455" spans="1:1" s="432" customFormat="1" ht="12.2" hidden="1" customHeight="1">
      <c r="A15455" s="431"/>
    </row>
    <row r="15456" spans="1:1" s="432" customFormat="1" ht="12.2" hidden="1" customHeight="1">
      <c r="A15456" s="431"/>
    </row>
    <row r="15457" spans="1:1" s="432" customFormat="1" ht="12.2" hidden="1" customHeight="1">
      <c r="A15457" s="431"/>
    </row>
    <row r="15458" spans="1:1" s="432" customFormat="1" ht="12.2" hidden="1" customHeight="1">
      <c r="A15458" s="431"/>
    </row>
    <row r="15459" spans="1:1" s="432" customFormat="1" ht="12.2" hidden="1" customHeight="1">
      <c r="A15459" s="431"/>
    </row>
    <row r="15460" spans="1:1" s="432" customFormat="1" ht="12.2" hidden="1" customHeight="1">
      <c r="A15460" s="431"/>
    </row>
    <row r="15461" spans="1:1" s="432" customFormat="1" ht="12.2" hidden="1" customHeight="1">
      <c r="A15461" s="431"/>
    </row>
    <row r="15462" spans="1:1" s="432" customFormat="1" ht="12.2" hidden="1" customHeight="1">
      <c r="A15462" s="431"/>
    </row>
    <row r="15463" spans="1:1" s="432" customFormat="1" ht="12.2" hidden="1" customHeight="1">
      <c r="A15463" s="431"/>
    </row>
    <row r="15464" spans="1:1" s="432" customFormat="1" ht="12.2" hidden="1" customHeight="1">
      <c r="A15464" s="431"/>
    </row>
    <row r="15465" spans="1:1" s="432" customFormat="1" ht="12.2" hidden="1" customHeight="1">
      <c r="A15465" s="431"/>
    </row>
    <row r="15466" spans="1:1" s="432" customFormat="1" ht="12.2" hidden="1" customHeight="1">
      <c r="A15466" s="431"/>
    </row>
    <row r="15467" spans="1:1" s="432" customFormat="1" ht="12.2" hidden="1" customHeight="1">
      <c r="A15467" s="431"/>
    </row>
    <row r="15468" spans="1:1" s="432" customFormat="1" ht="12.2" hidden="1" customHeight="1">
      <c r="A15468" s="431"/>
    </row>
    <row r="15469" spans="1:1" s="432" customFormat="1" ht="12.2" hidden="1" customHeight="1">
      <c r="A15469" s="431"/>
    </row>
    <row r="15470" spans="1:1" s="432" customFormat="1" ht="12.2" hidden="1" customHeight="1">
      <c r="A15470" s="431"/>
    </row>
    <row r="15471" spans="1:1" s="432" customFormat="1" ht="12.2" hidden="1" customHeight="1">
      <c r="A15471" s="431"/>
    </row>
    <row r="15472" spans="1:1" s="432" customFormat="1" ht="12.2" hidden="1" customHeight="1">
      <c r="A15472" s="431"/>
    </row>
    <row r="15473" spans="1:1" s="432" customFormat="1" ht="12.2" hidden="1" customHeight="1">
      <c r="A15473" s="431"/>
    </row>
    <row r="15474" spans="1:1" s="432" customFormat="1" ht="12.2" hidden="1" customHeight="1">
      <c r="A15474" s="431"/>
    </row>
    <row r="15475" spans="1:1" s="432" customFormat="1" ht="12.2" hidden="1" customHeight="1">
      <c r="A15475" s="431"/>
    </row>
    <row r="15476" spans="1:1" s="432" customFormat="1" ht="12.2" hidden="1" customHeight="1">
      <c r="A15476" s="431"/>
    </row>
    <row r="15477" spans="1:1" s="432" customFormat="1" ht="12.2" hidden="1" customHeight="1">
      <c r="A15477" s="431"/>
    </row>
    <row r="15478" spans="1:1" s="432" customFormat="1" ht="12.2" hidden="1" customHeight="1">
      <c r="A15478" s="431"/>
    </row>
    <row r="15479" spans="1:1" s="432" customFormat="1" ht="12.2" hidden="1" customHeight="1">
      <c r="A15479" s="431"/>
    </row>
    <row r="15480" spans="1:1" s="432" customFormat="1" ht="12.2" hidden="1" customHeight="1">
      <c r="A15480" s="431"/>
    </row>
    <row r="15481" spans="1:1" s="432" customFormat="1" ht="12.2" hidden="1" customHeight="1">
      <c r="A15481" s="431"/>
    </row>
    <row r="15482" spans="1:1" s="432" customFormat="1" ht="12.2" hidden="1" customHeight="1">
      <c r="A15482" s="431"/>
    </row>
    <row r="15483" spans="1:1" s="432" customFormat="1" ht="12.2" hidden="1" customHeight="1">
      <c r="A15483" s="431"/>
    </row>
    <row r="15484" spans="1:1" s="432" customFormat="1" ht="12.2" hidden="1" customHeight="1">
      <c r="A15484" s="431"/>
    </row>
    <row r="15485" spans="1:1" s="432" customFormat="1" ht="12.2" hidden="1" customHeight="1">
      <c r="A15485" s="431"/>
    </row>
    <row r="15486" spans="1:1" s="432" customFormat="1" ht="12.2" hidden="1" customHeight="1">
      <c r="A15486" s="431"/>
    </row>
    <row r="15487" spans="1:1" s="432" customFormat="1" ht="12.2" hidden="1" customHeight="1">
      <c r="A15487" s="431"/>
    </row>
    <row r="15488" spans="1:1" s="432" customFormat="1" ht="12.2" hidden="1" customHeight="1">
      <c r="A15488" s="431"/>
    </row>
    <row r="15489" spans="1:1" s="432" customFormat="1" ht="12.2" hidden="1" customHeight="1">
      <c r="A15489" s="431"/>
    </row>
    <row r="15490" spans="1:1" s="432" customFormat="1" ht="12.2" hidden="1" customHeight="1">
      <c r="A15490" s="431"/>
    </row>
    <row r="15491" spans="1:1" s="432" customFormat="1" ht="12.2" hidden="1" customHeight="1">
      <c r="A15491" s="431"/>
    </row>
    <row r="15492" spans="1:1" s="432" customFormat="1" ht="12.2" hidden="1" customHeight="1">
      <c r="A15492" s="431"/>
    </row>
    <row r="15493" spans="1:1" s="432" customFormat="1" ht="12.2" hidden="1" customHeight="1">
      <c r="A15493" s="431"/>
    </row>
    <row r="15494" spans="1:1" s="432" customFormat="1" ht="12.2" hidden="1" customHeight="1">
      <c r="A15494" s="431"/>
    </row>
    <row r="15495" spans="1:1" s="432" customFormat="1" ht="12.2" hidden="1" customHeight="1">
      <c r="A15495" s="431"/>
    </row>
    <row r="15496" spans="1:1" s="432" customFormat="1" ht="12.2" hidden="1" customHeight="1">
      <c r="A15496" s="431"/>
    </row>
    <row r="15497" spans="1:1" s="432" customFormat="1" ht="12.2" hidden="1" customHeight="1">
      <c r="A15497" s="431"/>
    </row>
    <row r="15498" spans="1:1" s="432" customFormat="1" ht="12.2" hidden="1" customHeight="1">
      <c r="A15498" s="431"/>
    </row>
    <row r="15499" spans="1:1" s="432" customFormat="1" ht="12.2" hidden="1" customHeight="1">
      <c r="A15499" s="431"/>
    </row>
    <row r="15500" spans="1:1" s="432" customFormat="1" ht="12.2" hidden="1" customHeight="1">
      <c r="A15500" s="431"/>
    </row>
    <row r="15501" spans="1:1" s="432" customFormat="1" ht="12.2" hidden="1" customHeight="1">
      <c r="A15501" s="431"/>
    </row>
    <row r="15502" spans="1:1" s="432" customFormat="1" ht="12.2" hidden="1" customHeight="1">
      <c r="A15502" s="431"/>
    </row>
    <row r="15503" spans="1:1" s="432" customFormat="1" ht="12.2" hidden="1" customHeight="1">
      <c r="A15503" s="431"/>
    </row>
    <row r="15504" spans="1:1" s="432" customFormat="1" ht="12.2" hidden="1" customHeight="1">
      <c r="A15504" s="431"/>
    </row>
    <row r="15505" spans="1:1" s="432" customFormat="1" ht="12.2" hidden="1" customHeight="1">
      <c r="A15505" s="431"/>
    </row>
    <row r="15506" spans="1:1" s="432" customFormat="1" ht="12.2" hidden="1" customHeight="1">
      <c r="A15506" s="431"/>
    </row>
    <row r="15507" spans="1:1" s="432" customFormat="1" ht="12.2" hidden="1" customHeight="1">
      <c r="A15507" s="431"/>
    </row>
    <row r="15508" spans="1:1" s="432" customFormat="1" ht="12.2" hidden="1" customHeight="1">
      <c r="A15508" s="431"/>
    </row>
    <row r="15509" spans="1:1" s="432" customFormat="1" ht="12.2" hidden="1" customHeight="1">
      <c r="A15509" s="431"/>
    </row>
    <row r="15510" spans="1:1" s="432" customFormat="1" ht="12.2" hidden="1" customHeight="1">
      <c r="A15510" s="431"/>
    </row>
    <row r="15511" spans="1:1" s="432" customFormat="1" ht="12.2" hidden="1" customHeight="1">
      <c r="A15511" s="431"/>
    </row>
    <row r="15512" spans="1:1" s="432" customFormat="1" ht="12.2" hidden="1" customHeight="1">
      <c r="A15512" s="431"/>
    </row>
    <row r="15513" spans="1:1" s="432" customFormat="1" ht="12.2" hidden="1" customHeight="1">
      <c r="A15513" s="431"/>
    </row>
    <row r="15514" spans="1:1" s="432" customFormat="1" ht="12.2" hidden="1" customHeight="1">
      <c r="A15514" s="431"/>
    </row>
    <row r="15515" spans="1:1" s="432" customFormat="1" ht="12.2" hidden="1" customHeight="1">
      <c r="A15515" s="431"/>
    </row>
    <row r="15516" spans="1:1" s="432" customFormat="1" ht="12.2" hidden="1" customHeight="1">
      <c r="A15516" s="431"/>
    </row>
    <row r="15517" spans="1:1" s="432" customFormat="1" ht="12.2" hidden="1" customHeight="1">
      <c r="A15517" s="431"/>
    </row>
    <row r="15518" spans="1:1" s="432" customFormat="1" ht="12.2" hidden="1" customHeight="1">
      <c r="A15518" s="431"/>
    </row>
    <row r="15519" spans="1:1" s="432" customFormat="1" ht="12.2" hidden="1" customHeight="1">
      <c r="A15519" s="431"/>
    </row>
    <row r="15520" spans="1:1" s="432" customFormat="1" ht="12.2" hidden="1" customHeight="1">
      <c r="A15520" s="431"/>
    </row>
    <row r="15521" spans="1:1" s="432" customFormat="1" ht="12.2" hidden="1" customHeight="1">
      <c r="A15521" s="431"/>
    </row>
    <row r="15522" spans="1:1" s="432" customFormat="1" ht="12.2" hidden="1" customHeight="1">
      <c r="A15522" s="431"/>
    </row>
    <row r="15523" spans="1:1" s="432" customFormat="1" ht="12.2" hidden="1" customHeight="1">
      <c r="A15523" s="431"/>
    </row>
    <row r="15524" spans="1:1" s="432" customFormat="1" ht="12.2" hidden="1" customHeight="1">
      <c r="A15524" s="431"/>
    </row>
    <row r="15525" spans="1:1" s="432" customFormat="1" ht="12.2" hidden="1" customHeight="1">
      <c r="A15525" s="431"/>
    </row>
    <row r="15526" spans="1:1" s="432" customFormat="1" ht="12.2" hidden="1" customHeight="1">
      <c r="A15526" s="431"/>
    </row>
    <row r="15527" spans="1:1" s="432" customFormat="1" ht="12.2" hidden="1" customHeight="1">
      <c r="A15527" s="431"/>
    </row>
    <row r="15528" spans="1:1" s="432" customFormat="1" ht="12.2" hidden="1" customHeight="1">
      <c r="A15528" s="431"/>
    </row>
    <row r="15529" spans="1:1" s="432" customFormat="1" ht="12.2" hidden="1" customHeight="1">
      <c r="A15529" s="431"/>
    </row>
    <row r="15530" spans="1:1" s="432" customFormat="1" ht="12.2" hidden="1" customHeight="1">
      <c r="A15530" s="431"/>
    </row>
    <row r="15531" spans="1:1" s="432" customFormat="1" ht="12.2" hidden="1" customHeight="1">
      <c r="A15531" s="431"/>
    </row>
    <row r="15532" spans="1:1" s="432" customFormat="1" ht="12.2" hidden="1" customHeight="1">
      <c r="A15532" s="431"/>
    </row>
    <row r="15533" spans="1:1" s="432" customFormat="1" ht="12.2" hidden="1" customHeight="1">
      <c r="A15533" s="431"/>
    </row>
    <row r="15534" spans="1:1" s="432" customFormat="1" ht="12.2" hidden="1" customHeight="1">
      <c r="A15534" s="431"/>
    </row>
    <row r="15535" spans="1:1" s="432" customFormat="1" ht="12.2" hidden="1" customHeight="1">
      <c r="A15535" s="431"/>
    </row>
    <row r="15536" spans="1:1" s="432" customFormat="1" ht="12.2" hidden="1" customHeight="1">
      <c r="A15536" s="431"/>
    </row>
    <row r="15537" spans="1:1" s="432" customFormat="1" ht="12.2" hidden="1" customHeight="1">
      <c r="A15537" s="431"/>
    </row>
    <row r="15538" spans="1:1" s="432" customFormat="1" ht="12.2" hidden="1" customHeight="1">
      <c r="A15538" s="431"/>
    </row>
    <row r="15539" spans="1:1" s="432" customFormat="1" ht="12.2" hidden="1" customHeight="1">
      <c r="A15539" s="431"/>
    </row>
    <row r="15540" spans="1:1" s="432" customFormat="1" ht="12.2" hidden="1" customHeight="1">
      <c r="A15540" s="431"/>
    </row>
    <row r="15541" spans="1:1" s="432" customFormat="1" ht="12.2" hidden="1" customHeight="1">
      <c r="A15541" s="431"/>
    </row>
    <row r="15542" spans="1:1" s="432" customFormat="1" ht="12.2" hidden="1" customHeight="1">
      <c r="A15542" s="431"/>
    </row>
    <row r="15543" spans="1:1" s="432" customFormat="1" ht="12.2" hidden="1" customHeight="1">
      <c r="A15543" s="431"/>
    </row>
    <row r="15544" spans="1:1" s="432" customFormat="1" ht="12.2" hidden="1" customHeight="1">
      <c r="A15544" s="431"/>
    </row>
    <row r="15545" spans="1:1" s="432" customFormat="1" ht="12.2" hidden="1" customHeight="1">
      <c r="A15545" s="431"/>
    </row>
    <row r="15546" spans="1:1" s="432" customFormat="1" ht="12.2" hidden="1" customHeight="1">
      <c r="A15546" s="431"/>
    </row>
    <row r="15547" spans="1:1" s="432" customFormat="1" ht="12.2" hidden="1" customHeight="1">
      <c r="A15547" s="431"/>
    </row>
    <row r="15548" spans="1:1" s="432" customFormat="1" ht="12.2" hidden="1" customHeight="1">
      <c r="A15548" s="431"/>
    </row>
    <row r="15549" spans="1:1" s="432" customFormat="1" ht="12.2" hidden="1" customHeight="1">
      <c r="A15549" s="431"/>
    </row>
    <row r="15550" spans="1:1" s="432" customFormat="1" ht="12.2" hidden="1" customHeight="1">
      <c r="A15550" s="431"/>
    </row>
    <row r="15551" spans="1:1" s="432" customFormat="1" ht="12.2" hidden="1" customHeight="1">
      <c r="A15551" s="431"/>
    </row>
    <row r="15552" spans="1:1" s="432" customFormat="1" ht="12.2" hidden="1" customHeight="1">
      <c r="A15552" s="431"/>
    </row>
    <row r="15553" spans="1:1" s="432" customFormat="1" ht="12.2" hidden="1" customHeight="1">
      <c r="A15553" s="431"/>
    </row>
    <row r="15554" spans="1:1" s="432" customFormat="1" ht="12.2" hidden="1" customHeight="1">
      <c r="A15554" s="431"/>
    </row>
    <row r="15555" spans="1:1" s="432" customFormat="1" ht="12.2" hidden="1" customHeight="1">
      <c r="A15555" s="431"/>
    </row>
    <row r="15556" spans="1:1" s="432" customFormat="1" ht="12.2" hidden="1" customHeight="1">
      <c r="A15556" s="431"/>
    </row>
    <row r="15557" spans="1:1" s="432" customFormat="1" ht="12.2" hidden="1" customHeight="1">
      <c r="A15557" s="431"/>
    </row>
    <row r="15558" spans="1:1" s="432" customFormat="1" ht="12.2" hidden="1" customHeight="1">
      <c r="A15558" s="431"/>
    </row>
    <row r="15559" spans="1:1" s="432" customFormat="1" ht="12.2" hidden="1" customHeight="1">
      <c r="A15559" s="431"/>
    </row>
    <row r="15560" spans="1:1" s="432" customFormat="1" ht="12.2" hidden="1" customHeight="1">
      <c r="A15560" s="431"/>
    </row>
    <row r="15561" spans="1:1" s="432" customFormat="1" ht="12.2" hidden="1" customHeight="1">
      <c r="A15561" s="431"/>
    </row>
    <row r="15562" spans="1:1" s="432" customFormat="1" ht="12.2" hidden="1" customHeight="1">
      <c r="A15562" s="431"/>
    </row>
    <row r="15563" spans="1:1" s="432" customFormat="1" ht="12.2" hidden="1" customHeight="1">
      <c r="A15563" s="431"/>
    </row>
    <row r="15564" spans="1:1" s="432" customFormat="1" ht="12.2" hidden="1" customHeight="1">
      <c r="A15564" s="431"/>
    </row>
    <row r="15565" spans="1:1" s="432" customFormat="1" ht="12.2" hidden="1" customHeight="1">
      <c r="A15565" s="431"/>
    </row>
    <row r="15566" spans="1:1" s="432" customFormat="1" ht="12.2" hidden="1" customHeight="1">
      <c r="A15566" s="431"/>
    </row>
    <row r="15567" spans="1:1" s="432" customFormat="1" ht="12.2" hidden="1" customHeight="1">
      <c r="A15567" s="431"/>
    </row>
    <row r="15568" spans="1:1" s="432" customFormat="1" ht="12.2" hidden="1" customHeight="1">
      <c r="A15568" s="431"/>
    </row>
    <row r="15569" spans="1:1" s="432" customFormat="1" ht="12.2" hidden="1" customHeight="1">
      <c r="A15569" s="431"/>
    </row>
    <row r="15570" spans="1:1" s="432" customFormat="1" ht="12.2" hidden="1" customHeight="1">
      <c r="A15570" s="431"/>
    </row>
    <row r="15571" spans="1:1" s="432" customFormat="1" ht="12.2" hidden="1" customHeight="1">
      <c r="A15571" s="431"/>
    </row>
    <row r="15572" spans="1:1" s="432" customFormat="1" ht="12.2" hidden="1" customHeight="1">
      <c r="A15572" s="431"/>
    </row>
    <row r="15573" spans="1:1" s="432" customFormat="1" ht="12.2" hidden="1" customHeight="1">
      <c r="A15573" s="431"/>
    </row>
    <row r="15574" spans="1:1" s="432" customFormat="1" ht="12.2" hidden="1" customHeight="1">
      <c r="A15574" s="431"/>
    </row>
    <row r="15575" spans="1:1" s="432" customFormat="1" ht="12.2" hidden="1" customHeight="1">
      <c r="A15575" s="431"/>
    </row>
    <row r="15576" spans="1:1" s="432" customFormat="1" ht="12.2" hidden="1" customHeight="1">
      <c r="A15576" s="431"/>
    </row>
    <row r="15577" spans="1:1" s="432" customFormat="1" ht="12.2" hidden="1" customHeight="1">
      <c r="A15577" s="431"/>
    </row>
    <row r="15578" spans="1:1" s="432" customFormat="1" ht="12.2" hidden="1" customHeight="1">
      <c r="A15578" s="431"/>
    </row>
    <row r="15579" spans="1:1" s="432" customFormat="1" ht="12.2" hidden="1" customHeight="1">
      <c r="A15579" s="431"/>
    </row>
    <row r="15580" spans="1:1" s="432" customFormat="1" ht="12.2" hidden="1" customHeight="1">
      <c r="A15580" s="431"/>
    </row>
    <row r="15581" spans="1:1" s="432" customFormat="1" ht="12.2" hidden="1" customHeight="1">
      <c r="A15581" s="431"/>
    </row>
    <row r="15582" spans="1:1" s="432" customFormat="1" ht="12.2" hidden="1" customHeight="1">
      <c r="A15582" s="431"/>
    </row>
    <row r="15583" spans="1:1" s="432" customFormat="1" ht="12.2" hidden="1" customHeight="1">
      <c r="A15583" s="431"/>
    </row>
    <row r="15584" spans="1:1" s="432" customFormat="1" ht="12.2" hidden="1" customHeight="1">
      <c r="A15584" s="431"/>
    </row>
    <row r="15585" spans="1:1" s="432" customFormat="1" ht="12.2" hidden="1" customHeight="1">
      <c r="A15585" s="431"/>
    </row>
    <row r="15586" spans="1:1" s="432" customFormat="1" ht="12.2" hidden="1" customHeight="1">
      <c r="A15586" s="431"/>
    </row>
    <row r="15587" spans="1:1" s="432" customFormat="1" ht="12.2" hidden="1" customHeight="1">
      <c r="A15587" s="431"/>
    </row>
    <row r="15588" spans="1:1" s="432" customFormat="1" ht="12.2" hidden="1" customHeight="1">
      <c r="A15588" s="431"/>
    </row>
    <row r="15589" spans="1:1" s="432" customFormat="1" ht="12.2" hidden="1" customHeight="1">
      <c r="A15589" s="431"/>
    </row>
    <row r="15590" spans="1:1" s="432" customFormat="1" ht="12.2" hidden="1" customHeight="1">
      <c r="A15590" s="431"/>
    </row>
    <row r="15591" spans="1:1" s="432" customFormat="1" ht="12.2" hidden="1" customHeight="1">
      <c r="A15591" s="431"/>
    </row>
    <row r="15592" spans="1:1" s="432" customFormat="1" ht="12.2" hidden="1" customHeight="1">
      <c r="A15592" s="431"/>
    </row>
    <row r="15593" spans="1:1" s="432" customFormat="1" ht="12.2" hidden="1" customHeight="1">
      <c r="A15593" s="431"/>
    </row>
    <row r="15594" spans="1:1" s="432" customFormat="1" ht="12.2" hidden="1" customHeight="1">
      <c r="A15594" s="431"/>
    </row>
    <row r="15595" spans="1:1" s="432" customFormat="1" ht="12.2" hidden="1" customHeight="1">
      <c r="A15595" s="431"/>
    </row>
    <row r="15596" spans="1:1" s="432" customFormat="1" ht="12.2" hidden="1" customHeight="1">
      <c r="A15596" s="431"/>
    </row>
    <row r="15597" spans="1:1" s="432" customFormat="1" ht="12.2" hidden="1" customHeight="1">
      <c r="A15597" s="431"/>
    </row>
    <row r="15598" spans="1:1" s="432" customFormat="1" ht="12.2" hidden="1" customHeight="1">
      <c r="A15598" s="431"/>
    </row>
    <row r="15599" spans="1:1" s="432" customFormat="1" ht="12.2" hidden="1" customHeight="1">
      <c r="A15599" s="431"/>
    </row>
    <row r="15600" spans="1:1" s="432" customFormat="1" ht="12.2" hidden="1" customHeight="1">
      <c r="A15600" s="431"/>
    </row>
    <row r="15601" spans="1:1" s="432" customFormat="1" ht="12.2" hidden="1" customHeight="1">
      <c r="A15601" s="431"/>
    </row>
    <row r="15602" spans="1:1" s="432" customFormat="1" ht="12.2" hidden="1" customHeight="1">
      <c r="A15602" s="431"/>
    </row>
    <row r="15603" spans="1:1" s="432" customFormat="1" ht="12.2" hidden="1" customHeight="1">
      <c r="A15603" s="431"/>
    </row>
    <row r="15604" spans="1:1" s="432" customFormat="1" ht="12.2" hidden="1" customHeight="1">
      <c r="A15604" s="431"/>
    </row>
    <row r="15605" spans="1:1" s="432" customFormat="1" ht="12.2" hidden="1" customHeight="1">
      <c r="A15605" s="431"/>
    </row>
    <row r="15606" spans="1:1" s="432" customFormat="1" ht="12.2" hidden="1" customHeight="1">
      <c r="A15606" s="431"/>
    </row>
    <row r="15607" spans="1:1" s="432" customFormat="1" ht="12.2" hidden="1" customHeight="1">
      <c r="A15607" s="431"/>
    </row>
    <row r="15608" spans="1:1" s="432" customFormat="1" ht="12.2" hidden="1" customHeight="1">
      <c r="A15608" s="431"/>
    </row>
    <row r="15609" spans="1:1" s="432" customFormat="1" ht="12.2" hidden="1" customHeight="1">
      <c r="A15609" s="431"/>
    </row>
    <row r="15610" spans="1:1" s="432" customFormat="1" ht="12.2" hidden="1" customHeight="1">
      <c r="A15610" s="431"/>
    </row>
    <row r="15611" spans="1:1" s="432" customFormat="1" ht="12.2" hidden="1" customHeight="1">
      <c r="A15611" s="431"/>
    </row>
    <row r="15612" spans="1:1" s="432" customFormat="1" ht="12.2" hidden="1" customHeight="1">
      <c r="A15612" s="431"/>
    </row>
    <row r="15613" spans="1:1" s="432" customFormat="1" ht="12.2" hidden="1" customHeight="1">
      <c r="A15613" s="431"/>
    </row>
    <row r="15614" spans="1:1" s="432" customFormat="1" ht="12.2" hidden="1" customHeight="1">
      <c r="A15614" s="431"/>
    </row>
    <row r="15615" spans="1:1" s="432" customFormat="1" ht="12.2" hidden="1" customHeight="1">
      <c r="A15615" s="431"/>
    </row>
    <row r="15616" spans="1:1" s="432" customFormat="1" ht="12.2" hidden="1" customHeight="1">
      <c r="A15616" s="431"/>
    </row>
    <row r="15617" spans="1:1" s="432" customFormat="1" ht="12.2" hidden="1" customHeight="1">
      <c r="A15617" s="431"/>
    </row>
    <row r="15618" spans="1:1" s="432" customFormat="1" ht="12.2" hidden="1" customHeight="1">
      <c r="A15618" s="431"/>
    </row>
    <row r="15619" spans="1:1" s="432" customFormat="1" ht="12.2" hidden="1" customHeight="1">
      <c r="A15619" s="431"/>
    </row>
    <row r="15620" spans="1:1" s="432" customFormat="1" ht="12.2" hidden="1" customHeight="1">
      <c r="A15620" s="431"/>
    </row>
    <row r="15621" spans="1:1" s="432" customFormat="1" ht="12.2" hidden="1" customHeight="1">
      <c r="A15621" s="431"/>
    </row>
    <row r="15622" spans="1:1" s="432" customFormat="1" ht="12.2" hidden="1" customHeight="1">
      <c r="A15622" s="431"/>
    </row>
    <row r="15623" spans="1:1" s="432" customFormat="1" ht="12.2" hidden="1" customHeight="1">
      <c r="A15623" s="431"/>
    </row>
    <row r="15624" spans="1:1" s="432" customFormat="1" ht="12.2" hidden="1" customHeight="1">
      <c r="A15624" s="431"/>
    </row>
    <row r="15625" spans="1:1" s="432" customFormat="1" ht="12.2" hidden="1" customHeight="1">
      <c r="A15625" s="431"/>
    </row>
    <row r="15626" spans="1:1" s="432" customFormat="1" ht="12.2" hidden="1" customHeight="1">
      <c r="A15626" s="431"/>
    </row>
    <row r="15627" spans="1:1" s="432" customFormat="1" ht="12.2" hidden="1" customHeight="1">
      <c r="A15627" s="431"/>
    </row>
    <row r="15628" spans="1:1" s="432" customFormat="1" ht="12.2" hidden="1" customHeight="1">
      <c r="A15628" s="431"/>
    </row>
    <row r="15629" spans="1:1" s="432" customFormat="1" ht="12.2" hidden="1" customHeight="1">
      <c r="A15629" s="431"/>
    </row>
    <row r="15630" spans="1:1" s="432" customFormat="1" ht="12.2" hidden="1" customHeight="1">
      <c r="A15630" s="431"/>
    </row>
    <row r="15631" spans="1:1" s="432" customFormat="1" ht="12.2" hidden="1" customHeight="1">
      <c r="A15631" s="431"/>
    </row>
    <row r="15632" spans="1:1" s="432" customFormat="1" ht="12.2" hidden="1" customHeight="1">
      <c r="A15632" s="431"/>
    </row>
    <row r="15633" spans="1:1" s="432" customFormat="1" ht="12.2" hidden="1" customHeight="1">
      <c r="A15633" s="431"/>
    </row>
    <row r="15634" spans="1:1" s="432" customFormat="1" ht="12.2" hidden="1" customHeight="1">
      <c r="A15634" s="431"/>
    </row>
    <row r="15635" spans="1:1" s="432" customFormat="1" ht="12.2" hidden="1" customHeight="1">
      <c r="A15635" s="431"/>
    </row>
    <row r="15636" spans="1:1" s="432" customFormat="1" ht="12.2" hidden="1" customHeight="1">
      <c r="A15636" s="431"/>
    </row>
    <row r="15637" spans="1:1" s="432" customFormat="1" ht="12.2" hidden="1" customHeight="1">
      <c r="A15637" s="431"/>
    </row>
    <row r="15638" spans="1:1" s="432" customFormat="1" ht="12.2" hidden="1" customHeight="1">
      <c r="A15638" s="431"/>
    </row>
    <row r="15639" spans="1:1" s="432" customFormat="1" ht="12.2" hidden="1" customHeight="1">
      <c r="A15639" s="431"/>
    </row>
    <row r="15640" spans="1:1" s="432" customFormat="1" ht="12.2" hidden="1" customHeight="1">
      <c r="A15640" s="431"/>
    </row>
    <row r="15641" spans="1:1" s="432" customFormat="1" ht="12.2" hidden="1" customHeight="1">
      <c r="A15641" s="431"/>
    </row>
    <row r="15642" spans="1:1" s="432" customFormat="1" ht="12.2" hidden="1" customHeight="1">
      <c r="A15642" s="431"/>
    </row>
    <row r="15643" spans="1:1" s="432" customFormat="1" ht="12.2" hidden="1" customHeight="1">
      <c r="A15643" s="431"/>
    </row>
    <row r="15644" spans="1:1" s="432" customFormat="1" ht="12.2" hidden="1" customHeight="1">
      <c r="A15644" s="431"/>
    </row>
    <row r="15645" spans="1:1" s="432" customFormat="1" ht="12.2" hidden="1" customHeight="1">
      <c r="A15645" s="431"/>
    </row>
    <row r="15646" spans="1:1" s="432" customFormat="1" ht="12.2" hidden="1" customHeight="1">
      <c r="A15646" s="431"/>
    </row>
    <row r="15647" spans="1:1" s="432" customFormat="1" ht="12.2" hidden="1" customHeight="1">
      <c r="A15647" s="431"/>
    </row>
    <row r="15648" spans="1:1" s="432" customFormat="1" ht="12.2" hidden="1" customHeight="1">
      <c r="A15648" s="431"/>
    </row>
    <row r="15649" spans="1:1" s="432" customFormat="1" ht="12.2" hidden="1" customHeight="1">
      <c r="A15649" s="431"/>
    </row>
    <row r="15650" spans="1:1" s="432" customFormat="1" ht="12.2" hidden="1" customHeight="1">
      <c r="A15650" s="431"/>
    </row>
    <row r="15651" spans="1:1" s="432" customFormat="1" ht="12.2" hidden="1" customHeight="1">
      <c r="A15651" s="431"/>
    </row>
    <row r="15652" spans="1:1" s="432" customFormat="1" ht="12.2" hidden="1" customHeight="1">
      <c r="A15652" s="431"/>
    </row>
    <row r="15653" spans="1:1" s="432" customFormat="1" ht="12.2" hidden="1" customHeight="1">
      <c r="A15653" s="431"/>
    </row>
    <row r="15654" spans="1:1" s="432" customFormat="1" ht="12.2" hidden="1" customHeight="1">
      <c r="A15654" s="431"/>
    </row>
    <row r="15655" spans="1:1" s="432" customFormat="1" ht="12.2" hidden="1" customHeight="1">
      <c r="A15655" s="431"/>
    </row>
    <row r="15656" spans="1:1" s="432" customFormat="1" ht="12.2" hidden="1" customHeight="1">
      <c r="A15656" s="431"/>
    </row>
    <row r="15657" spans="1:1" s="432" customFormat="1" ht="12.2" hidden="1" customHeight="1">
      <c r="A15657" s="431"/>
    </row>
    <row r="15658" spans="1:1" s="432" customFormat="1" ht="12.2" hidden="1" customHeight="1">
      <c r="A15658" s="431"/>
    </row>
    <row r="15659" spans="1:1" s="432" customFormat="1" ht="12.2" hidden="1" customHeight="1">
      <c r="A15659" s="431"/>
    </row>
    <row r="15660" spans="1:1" s="432" customFormat="1" ht="12.2" hidden="1" customHeight="1">
      <c r="A15660" s="431"/>
    </row>
    <row r="15661" spans="1:1" s="432" customFormat="1" ht="12.2" hidden="1" customHeight="1">
      <c r="A15661" s="431"/>
    </row>
    <row r="15662" spans="1:1" s="432" customFormat="1" ht="12.2" hidden="1" customHeight="1">
      <c r="A15662" s="431"/>
    </row>
    <row r="15663" spans="1:1" s="432" customFormat="1" ht="12.2" hidden="1" customHeight="1">
      <c r="A15663" s="431"/>
    </row>
    <row r="15664" spans="1:1" s="432" customFormat="1" ht="12.2" hidden="1" customHeight="1">
      <c r="A15664" s="431"/>
    </row>
    <row r="15665" spans="1:1" s="432" customFormat="1" ht="12.2" hidden="1" customHeight="1">
      <c r="A15665" s="431"/>
    </row>
    <row r="15666" spans="1:1" s="432" customFormat="1" ht="12.2" hidden="1" customHeight="1">
      <c r="A15666" s="431"/>
    </row>
    <row r="15667" spans="1:1" s="432" customFormat="1" ht="12.2" hidden="1" customHeight="1">
      <c r="A15667" s="431"/>
    </row>
    <row r="15668" spans="1:1" s="432" customFormat="1" ht="12.2" hidden="1" customHeight="1">
      <c r="A15668" s="431"/>
    </row>
    <row r="15669" spans="1:1" s="432" customFormat="1" ht="12.2" hidden="1" customHeight="1">
      <c r="A15669" s="431"/>
    </row>
    <row r="15670" spans="1:1" s="432" customFormat="1" ht="12.2" hidden="1" customHeight="1">
      <c r="A15670" s="431"/>
    </row>
    <row r="15671" spans="1:1" s="432" customFormat="1" ht="12.2" hidden="1" customHeight="1">
      <c r="A15671" s="431"/>
    </row>
    <row r="15672" spans="1:1" s="432" customFormat="1" ht="12.2" hidden="1" customHeight="1">
      <c r="A15672" s="431"/>
    </row>
    <row r="15673" spans="1:1" s="432" customFormat="1" ht="12.2" hidden="1" customHeight="1">
      <c r="A15673" s="431"/>
    </row>
    <row r="15674" spans="1:1" s="432" customFormat="1" ht="12.2" hidden="1" customHeight="1">
      <c r="A15674" s="431"/>
    </row>
    <row r="15675" spans="1:1" s="432" customFormat="1" ht="12.2" hidden="1" customHeight="1">
      <c r="A15675" s="431"/>
    </row>
    <row r="15676" spans="1:1" s="432" customFormat="1" ht="12.2" hidden="1" customHeight="1">
      <c r="A15676" s="431"/>
    </row>
    <row r="15677" spans="1:1" s="432" customFormat="1" ht="12.2" hidden="1" customHeight="1">
      <c r="A15677" s="431"/>
    </row>
    <row r="15678" spans="1:1" s="432" customFormat="1" ht="12.2" hidden="1" customHeight="1">
      <c r="A15678" s="431"/>
    </row>
    <row r="15679" spans="1:1" s="432" customFormat="1" ht="12.2" hidden="1" customHeight="1">
      <c r="A15679" s="431"/>
    </row>
    <row r="15680" spans="1:1" s="432" customFormat="1" ht="12.2" hidden="1" customHeight="1">
      <c r="A15680" s="431"/>
    </row>
    <row r="15681" spans="1:1" s="432" customFormat="1" ht="12.2" hidden="1" customHeight="1">
      <c r="A15681" s="431"/>
    </row>
    <row r="15682" spans="1:1" s="432" customFormat="1" ht="12.2" hidden="1" customHeight="1">
      <c r="A15682" s="431"/>
    </row>
    <row r="15683" spans="1:1" s="432" customFormat="1" ht="12.2" hidden="1" customHeight="1">
      <c r="A15683" s="431"/>
    </row>
    <row r="15684" spans="1:1" s="432" customFormat="1" ht="12.2" hidden="1" customHeight="1">
      <c r="A15684" s="431"/>
    </row>
    <row r="15685" spans="1:1" s="432" customFormat="1" ht="12.2" hidden="1" customHeight="1">
      <c r="A15685" s="431"/>
    </row>
    <row r="15686" spans="1:1" s="432" customFormat="1" ht="12.2" hidden="1" customHeight="1">
      <c r="A15686" s="431"/>
    </row>
    <row r="15687" spans="1:1" s="432" customFormat="1" ht="12.2" hidden="1" customHeight="1">
      <c r="A15687" s="431"/>
    </row>
    <row r="15688" spans="1:1" s="432" customFormat="1" ht="12.2" hidden="1" customHeight="1">
      <c r="A15688" s="431"/>
    </row>
    <row r="15689" spans="1:1" s="432" customFormat="1" ht="12.2" hidden="1" customHeight="1">
      <c r="A15689" s="431"/>
    </row>
    <row r="15690" spans="1:1" s="432" customFormat="1" ht="12.2" hidden="1" customHeight="1">
      <c r="A15690" s="431"/>
    </row>
    <row r="15691" spans="1:1" s="432" customFormat="1" ht="12.2" hidden="1" customHeight="1">
      <c r="A15691" s="431"/>
    </row>
    <row r="15692" spans="1:1" s="432" customFormat="1" ht="12.2" hidden="1" customHeight="1">
      <c r="A15692" s="431"/>
    </row>
    <row r="15693" spans="1:1" s="432" customFormat="1" ht="12.2" hidden="1" customHeight="1">
      <c r="A15693" s="431"/>
    </row>
    <row r="15694" spans="1:1" s="432" customFormat="1" ht="12.2" hidden="1" customHeight="1">
      <c r="A15694" s="431"/>
    </row>
    <row r="15695" spans="1:1" s="432" customFormat="1" ht="12.2" hidden="1" customHeight="1">
      <c r="A15695" s="431"/>
    </row>
    <row r="15696" spans="1:1" s="432" customFormat="1" ht="12.2" hidden="1" customHeight="1">
      <c r="A15696" s="431"/>
    </row>
    <row r="15697" spans="1:1" s="432" customFormat="1" ht="12.2" hidden="1" customHeight="1">
      <c r="A15697" s="431"/>
    </row>
    <row r="15698" spans="1:1" s="432" customFormat="1" ht="12.2" hidden="1" customHeight="1">
      <c r="A15698" s="431"/>
    </row>
    <row r="15699" spans="1:1" s="432" customFormat="1" ht="12.2" hidden="1" customHeight="1">
      <c r="A15699" s="431"/>
    </row>
    <row r="15700" spans="1:1" s="432" customFormat="1" ht="12.2" hidden="1" customHeight="1">
      <c r="A15700" s="431"/>
    </row>
    <row r="15701" spans="1:1" s="432" customFormat="1" ht="12.2" hidden="1" customHeight="1">
      <c r="A15701" s="431"/>
    </row>
    <row r="15702" spans="1:1" s="432" customFormat="1" ht="12.2" hidden="1" customHeight="1">
      <c r="A15702" s="431"/>
    </row>
    <row r="15703" spans="1:1" s="432" customFormat="1" ht="12.2" hidden="1" customHeight="1">
      <c r="A15703" s="431"/>
    </row>
    <row r="15704" spans="1:1" s="432" customFormat="1" ht="12.2" hidden="1" customHeight="1">
      <c r="A15704" s="431"/>
    </row>
    <row r="15705" spans="1:1" s="432" customFormat="1" ht="12.2" hidden="1" customHeight="1">
      <c r="A15705" s="431"/>
    </row>
    <row r="15706" spans="1:1" s="432" customFormat="1" ht="12.2" hidden="1" customHeight="1">
      <c r="A15706" s="431"/>
    </row>
    <row r="15707" spans="1:1" s="432" customFormat="1" ht="12.2" hidden="1" customHeight="1">
      <c r="A15707" s="431"/>
    </row>
    <row r="15708" spans="1:1" s="432" customFormat="1" ht="12.2" hidden="1" customHeight="1">
      <c r="A15708" s="431"/>
    </row>
    <row r="15709" spans="1:1" s="432" customFormat="1" ht="12.2" hidden="1" customHeight="1">
      <c r="A15709" s="431"/>
    </row>
    <row r="15710" spans="1:1" s="432" customFormat="1" ht="12.2" hidden="1" customHeight="1">
      <c r="A15710" s="431"/>
    </row>
    <row r="15711" spans="1:1" s="432" customFormat="1" ht="12.2" hidden="1" customHeight="1">
      <c r="A15711" s="431"/>
    </row>
    <row r="15712" spans="1:1" s="432" customFormat="1" ht="12.2" hidden="1" customHeight="1">
      <c r="A15712" s="431"/>
    </row>
    <row r="15713" spans="1:1" s="432" customFormat="1" ht="12.2" hidden="1" customHeight="1">
      <c r="A15713" s="431"/>
    </row>
    <row r="15714" spans="1:1" s="432" customFormat="1" ht="12.2" hidden="1" customHeight="1">
      <c r="A15714" s="431"/>
    </row>
    <row r="15715" spans="1:1" s="432" customFormat="1" ht="12.2" hidden="1" customHeight="1">
      <c r="A15715" s="431"/>
    </row>
    <row r="15716" spans="1:1" s="432" customFormat="1" ht="12.2" hidden="1" customHeight="1">
      <c r="A15716" s="431"/>
    </row>
    <row r="15717" spans="1:1" s="432" customFormat="1" ht="12.2" hidden="1" customHeight="1">
      <c r="A15717" s="431"/>
    </row>
    <row r="15718" spans="1:1" s="432" customFormat="1" ht="12.2" hidden="1" customHeight="1">
      <c r="A15718" s="431"/>
    </row>
    <row r="15719" spans="1:1" s="432" customFormat="1" ht="12.2" hidden="1" customHeight="1">
      <c r="A15719" s="431"/>
    </row>
    <row r="15720" spans="1:1" s="432" customFormat="1" ht="12.2" hidden="1" customHeight="1">
      <c r="A15720" s="431"/>
    </row>
    <row r="15721" spans="1:1" s="432" customFormat="1" ht="12.2" hidden="1" customHeight="1">
      <c r="A15721" s="431"/>
    </row>
    <row r="15722" spans="1:1" s="432" customFormat="1" ht="12.2" hidden="1" customHeight="1">
      <c r="A15722" s="431"/>
    </row>
    <row r="15723" spans="1:1" s="432" customFormat="1" ht="12.2" hidden="1" customHeight="1">
      <c r="A15723" s="431"/>
    </row>
    <row r="15724" spans="1:1" s="432" customFormat="1" ht="12.2" hidden="1" customHeight="1">
      <c r="A15724" s="431"/>
    </row>
    <row r="15725" spans="1:1" s="432" customFormat="1" ht="12.2" hidden="1" customHeight="1">
      <c r="A15725" s="431"/>
    </row>
    <row r="15726" spans="1:1" s="432" customFormat="1" ht="12.2" hidden="1" customHeight="1">
      <c r="A15726" s="431"/>
    </row>
    <row r="15727" spans="1:1" s="432" customFormat="1" ht="12.2" hidden="1" customHeight="1">
      <c r="A15727" s="431"/>
    </row>
    <row r="15728" spans="1:1" s="432" customFormat="1" ht="12.2" hidden="1" customHeight="1">
      <c r="A15728" s="431"/>
    </row>
    <row r="15729" spans="1:1" s="432" customFormat="1" ht="12.2" hidden="1" customHeight="1">
      <c r="A15729" s="431"/>
    </row>
    <row r="15730" spans="1:1" s="432" customFormat="1" ht="12.2" hidden="1" customHeight="1">
      <c r="A15730" s="431"/>
    </row>
    <row r="15731" spans="1:1" s="432" customFormat="1" ht="12.2" hidden="1" customHeight="1">
      <c r="A15731" s="431"/>
    </row>
    <row r="15732" spans="1:1" s="432" customFormat="1" ht="12.2" hidden="1" customHeight="1">
      <c r="A15732" s="431"/>
    </row>
    <row r="15733" spans="1:1" s="432" customFormat="1" ht="12.2" hidden="1" customHeight="1">
      <c r="A15733" s="431"/>
    </row>
    <row r="15734" spans="1:1" s="432" customFormat="1" ht="12.2" hidden="1" customHeight="1">
      <c r="A15734" s="431"/>
    </row>
    <row r="15735" spans="1:1" s="432" customFormat="1" ht="12.2" hidden="1" customHeight="1">
      <c r="A15735" s="431"/>
    </row>
    <row r="15736" spans="1:1" s="432" customFormat="1" ht="12.2" hidden="1" customHeight="1">
      <c r="A15736" s="431"/>
    </row>
    <row r="15737" spans="1:1" s="432" customFormat="1" ht="12.2" hidden="1" customHeight="1">
      <c r="A15737" s="431"/>
    </row>
    <row r="15738" spans="1:1" s="432" customFormat="1" ht="12.2" hidden="1" customHeight="1">
      <c r="A15738" s="431"/>
    </row>
    <row r="15739" spans="1:1" s="432" customFormat="1" ht="12.2" hidden="1" customHeight="1">
      <c r="A15739" s="431"/>
    </row>
    <row r="15740" spans="1:1" s="432" customFormat="1" ht="12.2" hidden="1" customHeight="1">
      <c r="A15740" s="431"/>
    </row>
    <row r="15741" spans="1:1" s="432" customFormat="1" ht="12.2" hidden="1" customHeight="1">
      <c r="A15741" s="431"/>
    </row>
    <row r="15742" spans="1:1" s="432" customFormat="1" ht="12.2" hidden="1" customHeight="1">
      <c r="A15742" s="431"/>
    </row>
    <row r="15743" spans="1:1" s="432" customFormat="1" ht="12.2" hidden="1" customHeight="1">
      <c r="A15743" s="431"/>
    </row>
    <row r="15744" spans="1:1" s="432" customFormat="1" ht="12.2" hidden="1" customHeight="1">
      <c r="A15744" s="431"/>
    </row>
    <row r="15745" spans="1:1" s="432" customFormat="1" ht="12.2" hidden="1" customHeight="1">
      <c r="A15745" s="431"/>
    </row>
    <row r="15746" spans="1:1" s="432" customFormat="1" ht="12.2" hidden="1" customHeight="1">
      <c r="A15746" s="431"/>
    </row>
    <row r="15747" spans="1:1" s="432" customFormat="1" ht="12.2" hidden="1" customHeight="1">
      <c r="A15747" s="431"/>
    </row>
    <row r="15748" spans="1:1" s="432" customFormat="1" ht="12.2" hidden="1" customHeight="1">
      <c r="A15748" s="431"/>
    </row>
    <row r="15749" spans="1:1" s="432" customFormat="1" ht="12.2" hidden="1" customHeight="1">
      <c r="A15749" s="431"/>
    </row>
    <row r="15750" spans="1:1" s="432" customFormat="1" ht="12.2" hidden="1" customHeight="1">
      <c r="A15750" s="431"/>
    </row>
    <row r="15751" spans="1:1" s="432" customFormat="1" ht="12.2" hidden="1" customHeight="1">
      <c r="A15751" s="431"/>
    </row>
    <row r="15752" spans="1:1" s="432" customFormat="1" ht="12.2" hidden="1" customHeight="1">
      <c r="A15752" s="431"/>
    </row>
    <row r="15753" spans="1:1" s="432" customFormat="1" ht="12.2" hidden="1" customHeight="1">
      <c r="A15753" s="431"/>
    </row>
    <row r="15754" spans="1:1" s="432" customFormat="1" ht="12.2" hidden="1" customHeight="1">
      <c r="A15754" s="431"/>
    </row>
    <row r="15755" spans="1:1" s="432" customFormat="1" ht="12.2" hidden="1" customHeight="1">
      <c r="A15755" s="431"/>
    </row>
    <row r="15756" spans="1:1" s="432" customFormat="1" ht="12.2" hidden="1" customHeight="1">
      <c r="A15756" s="431"/>
    </row>
    <row r="15757" spans="1:1" s="432" customFormat="1" ht="12.2" hidden="1" customHeight="1">
      <c r="A15757" s="431"/>
    </row>
    <row r="15758" spans="1:1" s="432" customFormat="1" ht="12.2" hidden="1" customHeight="1">
      <c r="A15758" s="431"/>
    </row>
    <row r="15759" spans="1:1" s="432" customFormat="1" ht="12.2" hidden="1" customHeight="1">
      <c r="A15759" s="431"/>
    </row>
    <row r="15760" spans="1:1" s="432" customFormat="1" ht="12.2" hidden="1" customHeight="1">
      <c r="A15760" s="431"/>
    </row>
    <row r="15761" spans="1:1" s="432" customFormat="1" ht="12.2" hidden="1" customHeight="1">
      <c r="A15761" s="431"/>
    </row>
    <row r="15762" spans="1:1" s="432" customFormat="1" ht="12.2" hidden="1" customHeight="1">
      <c r="A15762" s="431"/>
    </row>
    <row r="15763" spans="1:1" s="432" customFormat="1" ht="12.2" hidden="1" customHeight="1">
      <c r="A15763" s="431"/>
    </row>
    <row r="15764" spans="1:1" s="432" customFormat="1" ht="12.2" hidden="1" customHeight="1">
      <c r="A15764" s="431"/>
    </row>
    <row r="15765" spans="1:1" s="432" customFormat="1" ht="12.2" hidden="1" customHeight="1">
      <c r="A15765" s="431"/>
    </row>
    <row r="15766" spans="1:1" s="432" customFormat="1" ht="12.2" hidden="1" customHeight="1">
      <c r="A15766" s="431"/>
    </row>
    <row r="15767" spans="1:1" s="432" customFormat="1" ht="12.2" hidden="1" customHeight="1">
      <c r="A15767" s="431"/>
    </row>
    <row r="15768" spans="1:1" s="432" customFormat="1" ht="12.2" hidden="1" customHeight="1">
      <c r="A15768" s="431"/>
    </row>
    <row r="15769" spans="1:1" s="432" customFormat="1" ht="12.2" hidden="1" customHeight="1">
      <c r="A15769" s="431"/>
    </row>
    <row r="15770" spans="1:1" s="432" customFormat="1" ht="12.2" hidden="1" customHeight="1">
      <c r="A15770" s="431"/>
    </row>
    <row r="15771" spans="1:1" s="432" customFormat="1" ht="12.2" hidden="1" customHeight="1">
      <c r="A15771" s="431"/>
    </row>
    <row r="15772" spans="1:1" s="432" customFormat="1" ht="12.2" hidden="1" customHeight="1">
      <c r="A15772" s="431"/>
    </row>
    <row r="15773" spans="1:1" s="432" customFormat="1" ht="12.2" hidden="1" customHeight="1">
      <c r="A15773" s="431"/>
    </row>
    <row r="15774" spans="1:1" s="432" customFormat="1" ht="12.2" hidden="1" customHeight="1">
      <c r="A15774" s="431"/>
    </row>
    <row r="15775" spans="1:1" s="432" customFormat="1" ht="12.2" hidden="1" customHeight="1">
      <c r="A15775" s="431"/>
    </row>
    <row r="15776" spans="1:1" s="432" customFormat="1" ht="12.2" hidden="1" customHeight="1">
      <c r="A15776" s="431"/>
    </row>
    <row r="15777" spans="1:1" s="432" customFormat="1" ht="12.2" hidden="1" customHeight="1">
      <c r="A15777" s="431"/>
    </row>
    <row r="15778" spans="1:1" s="432" customFormat="1" ht="12.2" hidden="1" customHeight="1">
      <c r="A15778" s="431"/>
    </row>
    <row r="15779" spans="1:1" s="432" customFormat="1" ht="12.2" hidden="1" customHeight="1">
      <c r="A15779" s="431"/>
    </row>
    <row r="15780" spans="1:1" s="432" customFormat="1" ht="12.2" hidden="1" customHeight="1">
      <c r="A15780" s="431"/>
    </row>
    <row r="15781" spans="1:1" s="432" customFormat="1" ht="12.2" hidden="1" customHeight="1">
      <c r="A15781" s="431"/>
    </row>
    <row r="15782" spans="1:1" s="432" customFormat="1" ht="12.2" hidden="1" customHeight="1">
      <c r="A15782" s="431"/>
    </row>
    <row r="15783" spans="1:1" s="432" customFormat="1" ht="12.2" hidden="1" customHeight="1">
      <c r="A15783" s="431"/>
    </row>
    <row r="15784" spans="1:1" s="432" customFormat="1" ht="12.2" hidden="1" customHeight="1">
      <c r="A15784" s="431"/>
    </row>
    <row r="15785" spans="1:1" s="432" customFormat="1" ht="12.2" hidden="1" customHeight="1">
      <c r="A15785" s="431"/>
    </row>
    <row r="15786" spans="1:1" s="432" customFormat="1" ht="12.2" hidden="1" customHeight="1">
      <c r="A15786" s="431"/>
    </row>
    <row r="15787" spans="1:1" s="432" customFormat="1" ht="12.2" hidden="1" customHeight="1">
      <c r="A15787" s="431"/>
    </row>
    <row r="15788" spans="1:1" s="432" customFormat="1" ht="12.2" hidden="1" customHeight="1">
      <c r="A15788" s="431"/>
    </row>
    <row r="15789" spans="1:1" s="432" customFormat="1" ht="12.2" hidden="1" customHeight="1">
      <c r="A15789" s="431"/>
    </row>
    <row r="15790" spans="1:1" s="432" customFormat="1" ht="12.2" hidden="1" customHeight="1">
      <c r="A15790" s="431"/>
    </row>
    <row r="15791" spans="1:1" s="432" customFormat="1" ht="12.2" hidden="1" customHeight="1">
      <c r="A15791" s="431"/>
    </row>
    <row r="15792" spans="1:1" s="432" customFormat="1" ht="12.2" hidden="1" customHeight="1">
      <c r="A15792" s="431"/>
    </row>
    <row r="15793" spans="1:1" s="432" customFormat="1" ht="12.2" hidden="1" customHeight="1">
      <c r="A15793" s="431"/>
    </row>
    <row r="15794" spans="1:1" s="432" customFormat="1" ht="12.2" hidden="1" customHeight="1">
      <c r="A15794" s="431"/>
    </row>
    <row r="15795" spans="1:1" s="432" customFormat="1" ht="12.2" hidden="1" customHeight="1">
      <c r="A15795" s="431"/>
    </row>
    <row r="15796" spans="1:1" s="432" customFormat="1" ht="12.2" hidden="1" customHeight="1">
      <c r="A15796" s="431"/>
    </row>
    <row r="15797" spans="1:1" s="432" customFormat="1" ht="12.2" hidden="1" customHeight="1">
      <c r="A15797" s="431"/>
    </row>
    <row r="15798" spans="1:1" s="432" customFormat="1" ht="12.2" hidden="1" customHeight="1">
      <c r="A15798" s="431"/>
    </row>
    <row r="15799" spans="1:1" s="432" customFormat="1" ht="12.2" hidden="1" customHeight="1">
      <c r="A15799" s="431"/>
    </row>
    <row r="15800" spans="1:1" s="432" customFormat="1" ht="12.2" hidden="1" customHeight="1">
      <c r="A15800" s="431"/>
    </row>
    <row r="15801" spans="1:1" s="432" customFormat="1" ht="12.2" hidden="1" customHeight="1">
      <c r="A15801" s="431"/>
    </row>
    <row r="15802" spans="1:1" s="432" customFormat="1" ht="12.2" hidden="1" customHeight="1">
      <c r="A15802" s="431"/>
    </row>
    <row r="15803" spans="1:1" s="432" customFormat="1" ht="12.2" hidden="1" customHeight="1">
      <c r="A15803" s="431"/>
    </row>
    <row r="15804" spans="1:1" s="432" customFormat="1" ht="12.2" hidden="1" customHeight="1">
      <c r="A15804" s="431"/>
    </row>
    <row r="15805" spans="1:1" s="432" customFormat="1" ht="12.2" hidden="1" customHeight="1">
      <c r="A15805" s="431"/>
    </row>
    <row r="15806" spans="1:1" s="432" customFormat="1" ht="12.2" hidden="1" customHeight="1">
      <c r="A15806" s="431"/>
    </row>
    <row r="15807" spans="1:1" s="432" customFormat="1" ht="12.2" hidden="1" customHeight="1">
      <c r="A15807" s="431"/>
    </row>
    <row r="15808" spans="1:1" s="432" customFormat="1" ht="12.2" hidden="1" customHeight="1">
      <c r="A15808" s="431"/>
    </row>
    <row r="15809" spans="1:1" s="432" customFormat="1" ht="12.2" hidden="1" customHeight="1">
      <c r="A15809" s="431"/>
    </row>
    <row r="15810" spans="1:1" s="432" customFormat="1" ht="12.2" hidden="1" customHeight="1">
      <c r="A15810" s="431"/>
    </row>
    <row r="15811" spans="1:1" s="432" customFormat="1" ht="12.2" hidden="1" customHeight="1">
      <c r="A15811" s="431"/>
    </row>
    <row r="15812" spans="1:1" s="432" customFormat="1" ht="12.2" hidden="1" customHeight="1">
      <c r="A15812" s="431"/>
    </row>
    <row r="15813" spans="1:1" s="432" customFormat="1" ht="12.2" hidden="1" customHeight="1">
      <c r="A15813" s="431"/>
    </row>
    <row r="15814" spans="1:1" s="432" customFormat="1" ht="12.2" hidden="1" customHeight="1">
      <c r="A15814" s="431"/>
    </row>
    <row r="15815" spans="1:1" s="432" customFormat="1" ht="12.2" hidden="1" customHeight="1">
      <c r="A15815" s="431"/>
    </row>
    <row r="15816" spans="1:1" s="432" customFormat="1" ht="12.2" hidden="1" customHeight="1">
      <c r="A15816" s="431"/>
    </row>
    <row r="15817" spans="1:1" s="432" customFormat="1" ht="12.2" hidden="1" customHeight="1">
      <c r="A15817" s="431"/>
    </row>
    <row r="15818" spans="1:1" s="432" customFormat="1" ht="12.2" hidden="1" customHeight="1">
      <c r="A15818" s="431"/>
    </row>
    <row r="15819" spans="1:1" s="432" customFormat="1" ht="12.2" hidden="1" customHeight="1">
      <c r="A15819" s="431"/>
    </row>
    <row r="15820" spans="1:1" s="432" customFormat="1" ht="12.2" hidden="1" customHeight="1">
      <c r="A15820" s="431"/>
    </row>
    <row r="15821" spans="1:1" s="432" customFormat="1" ht="12.2" hidden="1" customHeight="1">
      <c r="A15821" s="431"/>
    </row>
    <row r="15822" spans="1:1" s="432" customFormat="1" ht="12.2" hidden="1" customHeight="1">
      <c r="A15822" s="431"/>
    </row>
    <row r="15823" spans="1:1" s="432" customFormat="1" ht="12.2" hidden="1" customHeight="1">
      <c r="A15823" s="431"/>
    </row>
    <row r="15824" spans="1:1" s="432" customFormat="1" ht="12.2" hidden="1" customHeight="1">
      <c r="A15824" s="431"/>
    </row>
    <row r="15825" spans="1:1" s="432" customFormat="1" ht="12.2" hidden="1" customHeight="1">
      <c r="A15825" s="431"/>
    </row>
    <row r="15826" spans="1:1" s="432" customFormat="1" ht="12.2" hidden="1" customHeight="1">
      <c r="A15826" s="431"/>
    </row>
    <row r="15827" spans="1:1" s="432" customFormat="1" ht="12.2" hidden="1" customHeight="1">
      <c r="A15827" s="431"/>
    </row>
    <row r="15828" spans="1:1" s="432" customFormat="1" ht="12.2" hidden="1" customHeight="1">
      <c r="A15828" s="431"/>
    </row>
    <row r="15829" spans="1:1" s="432" customFormat="1" ht="12.2" hidden="1" customHeight="1">
      <c r="A15829" s="431"/>
    </row>
    <row r="15830" spans="1:1" s="432" customFormat="1" ht="12.2" hidden="1" customHeight="1">
      <c r="A15830" s="431"/>
    </row>
    <row r="15831" spans="1:1" s="432" customFormat="1" ht="12.2" hidden="1" customHeight="1">
      <c r="A15831" s="431"/>
    </row>
    <row r="15832" spans="1:1" s="432" customFormat="1" ht="12.2" hidden="1" customHeight="1">
      <c r="A15832" s="431"/>
    </row>
    <row r="15833" spans="1:1" s="432" customFormat="1" ht="12.2" hidden="1" customHeight="1">
      <c r="A15833" s="431"/>
    </row>
    <row r="15834" spans="1:1" s="432" customFormat="1" ht="12.2" hidden="1" customHeight="1">
      <c r="A15834" s="431"/>
    </row>
    <row r="15835" spans="1:1" s="432" customFormat="1" ht="12.2" hidden="1" customHeight="1">
      <c r="A15835" s="431"/>
    </row>
    <row r="15836" spans="1:1" s="432" customFormat="1" ht="12.2" hidden="1" customHeight="1">
      <c r="A15836" s="431"/>
    </row>
    <row r="15837" spans="1:1" s="432" customFormat="1" ht="12.2" hidden="1" customHeight="1">
      <c r="A15837" s="431"/>
    </row>
    <row r="15838" spans="1:1" s="432" customFormat="1" ht="12.2" hidden="1" customHeight="1">
      <c r="A15838" s="431"/>
    </row>
    <row r="15839" spans="1:1" s="432" customFormat="1" ht="12.2" hidden="1" customHeight="1">
      <c r="A15839" s="431"/>
    </row>
    <row r="15840" spans="1:1" s="432" customFormat="1" ht="12.2" hidden="1" customHeight="1">
      <c r="A15840" s="431"/>
    </row>
    <row r="15841" spans="1:1" s="432" customFormat="1" ht="12.2" hidden="1" customHeight="1">
      <c r="A15841" s="431"/>
    </row>
    <row r="15842" spans="1:1" s="432" customFormat="1" ht="12.2" hidden="1" customHeight="1">
      <c r="A15842" s="431"/>
    </row>
    <row r="15843" spans="1:1" s="432" customFormat="1" ht="12.2" hidden="1" customHeight="1">
      <c r="A15843" s="431"/>
    </row>
    <row r="15844" spans="1:1" s="432" customFormat="1" ht="12.2" hidden="1" customHeight="1">
      <c r="A15844" s="431"/>
    </row>
    <row r="15845" spans="1:1" s="432" customFormat="1" ht="12.2" hidden="1" customHeight="1">
      <c r="A15845" s="431"/>
    </row>
    <row r="15846" spans="1:1" s="432" customFormat="1" ht="12.2" hidden="1" customHeight="1">
      <c r="A15846" s="431"/>
    </row>
    <row r="15847" spans="1:1" s="432" customFormat="1" ht="12.2" hidden="1" customHeight="1">
      <c r="A15847" s="431"/>
    </row>
    <row r="15848" spans="1:1" s="432" customFormat="1" ht="12.2" hidden="1" customHeight="1">
      <c r="A15848" s="431"/>
    </row>
    <row r="15849" spans="1:1" s="432" customFormat="1" ht="12.2" hidden="1" customHeight="1">
      <c r="A15849" s="431"/>
    </row>
    <row r="15850" spans="1:1" s="432" customFormat="1" ht="12.2" hidden="1" customHeight="1">
      <c r="A15850" s="431"/>
    </row>
    <row r="15851" spans="1:1" s="432" customFormat="1" ht="12.2" hidden="1" customHeight="1">
      <c r="A15851" s="431"/>
    </row>
    <row r="15852" spans="1:1" s="432" customFormat="1" ht="12.2" hidden="1" customHeight="1">
      <c r="A15852" s="431"/>
    </row>
    <row r="15853" spans="1:1" s="432" customFormat="1" ht="12.2" hidden="1" customHeight="1">
      <c r="A15853" s="431"/>
    </row>
    <row r="15854" spans="1:1" s="432" customFormat="1" ht="12.2" hidden="1" customHeight="1">
      <c r="A15854" s="431"/>
    </row>
    <row r="15855" spans="1:1" s="432" customFormat="1" ht="12.2" hidden="1" customHeight="1">
      <c r="A15855" s="431"/>
    </row>
    <row r="15856" spans="1:1" s="432" customFormat="1" ht="12.2" hidden="1" customHeight="1">
      <c r="A15856" s="431"/>
    </row>
    <row r="15857" spans="1:1" s="432" customFormat="1" ht="12.2" hidden="1" customHeight="1">
      <c r="A15857" s="431"/>
    </row>
    <row r="15858" spans="1:1" s="432" customFormat="1" ht="12.2" hidden="1" customHeight="1">
      <c r="A15858" s="431"/>
    </row>
    <row r="15859" spans="1:1" s="432" customFormat="1" ht="12.2" hidden="1" customHeight="1">
      <c r="A15859" s="431"/>
    </row>
    <row r="15860" spans="1:1" s="432" customFormat="1" ht="12.2" hidden="1" customHeight="1">
      <c r="A15860" s="431"/>
    </row>
    <row r="15861" spans="1:1" s="432" customFormat="1" ht="12.2" hidden="1" customHeight="1">
      <c r="A15861" s="431"/>
    </row>
    <row r="15862" spans="1:1" s="432" customFormat="1" ht="12.2" hidden="1" customHeight="1">
      <c r="A15862" s="431"/>
    </row>
    <row r="15863" spans="1:1" s="432" customFormat="1" ht="12.2" hidden="1" customHeight="1">
      <c r="A15863" s="431"/>
    </row>
    <row r="15864" spans="1:1" s="432" customFormat="1" ht="12.2" hidden="1" customHeight="1">
      <c r="A15864" s="431"/>
    </row>
    <row r="15865" spans="1:1" s="432" customFormat="1" ht="12.2" hidden="1" customHeight="1">
      <c r="A15865" s="431"/>
    </row>
    <row r="15866" spans="1:1" s="432" customFormat="1" ht="12.2" hidden="1" customHeight="1">
      <c r="A15866" s="431"/>
    </row>
    <row r="15867" spans="1:1" s="432" customFormat="1" ht="12.2" hidden="1" customHeight="1">
      <c r="A15867" s="431"/>
    </row>
    <row r="15868" spans="1:1" s="432" customFormat="1" ht="12.2" hidden="1" customHeight="1">
      <c r="A15868" s="431"/>
    </row>
    <row r="15869" spans="1:1" s="432" customFormat="1" ht="12.2" hidden="1" customHeight="1">
      <c r="A15869" s="431"/>
    </row>
    <row r="15870" spans="1:1" s="432" customFormat="1" ht="12.2" hidden="1" customHeight="1">
      <c r="A15870" s="431"/>
    </row>
    <row r="15871" spans="1:1" s="432" customFormat="1" ht="12.2" hidden="1" customHeight="1">
      <c r="A15871" s="431"/>
    </row>
    <row r="15872" spans="1:1" s="432" customFormat="1" ht="12.2" hidden="1" customHeight="1">
      <c r="A15872" s="431"/>
    </row>
    <row r="15873" spans="1:1" s="432" customFormat="1" ht="12.2" hidden="1" customHeight="1">
      <c r="A15873" s="431"/>
    </row>
    <row r="15874" spans="1:1" s="432" customFormat="1" ht="12.2" hidden="1" customHeight="1">
      <c r="A15874" s="431"/>
    </row>
    <row r="15875" spans="1:1" s="432" customFormat="1" ht="12.2" hidden="1" customHeight="1">
      <c r="A15875" s="431"/>
    </row>
    <row r="15876" spans="1:1" s="432" customFormat="1" ht="12.2" hidden="1" customHeight="1">
      <c r="A15876" s="431"/>
    </row>
    <row r="15877" spans="1:1" s="432" customFormat="1" ht="12.2" hidden="1" customHeight="1">
      <c r="A15877" s="431"/>
    </row>
    <row r="15878" spans="1:1" s="432" customFormat="1" ht="12.2" hidden="1" customHeight="1">
      <c r="A15878" s="431"/>
    </row>
    <row r="15879" spans="1:1" s="432" customFormat="1" ht="12.2" hidden="1" customHeight="1">
      <c r="A15879" s="431"/>
    </row>
    <row r="15880" spans="1:1" s="432" customFormat="1" ht="12.2" hidden="1" customHeight="1">
      <c r="A15880" s="431"/>
    </row>
    <row r="15881" spans="1:1" s="432" customFormat="1" ht="12.2" hidden="1" customHeight="1">
      <c r="A15881" s="431"/>
    </row>
    <row r="15882" spans="1:1" s="432" customFormat="1" ht="12.2" hidden="1" customHeight="1">
      <c r="A15882" s="431"/>
    </row>
    <row r="15883" spans="1:1" s="432" customFormat="1" ht="12.2" hidden="1" customHeight="1">
      <c r="A15883" s="431"/>
    </row>
    <row r="15884" spans="1:1" s="432" customFormat="1" ht="12.2" hidden="1" customHeight="1">
      <c r="A15884" s="431"/>
    </row>
    <row r="15885" spans="1:1" s="432" customFormat="1" ht="12.2" hidden="1" customHeight="1">
      <c r="A15885" s="431"/>
    </row>
    <row r="15886" spans="1:1" s="432" customFormat="1" ht="12.2" hidden="1" customHeight="1">
      <c r="A15886" s="431"/>
    </row>
    <row r="15887" spans="1:1" s="432" customFormat="1" ht="12.2" hidden="1" customHeight="1">
      <c r="A15887" s="431"/>
    </row>
    <row r="15888" spans="1:1" s="432" customFormat="1" ht="12.2" hidden="1" customHeight="1">
      <c r="A15888" s="431"/>
    </row>
    <row r="15889" spans="1:1" s="432" customFormat="1" ht="12.2" hidden="1" customHeight="1">
      <c r="A15889" s="431"/>
    </row>
    <row r="15890" spans="1:1" s="432" customFormat="1" ht="12.2" hidden="1" customHeight="1">
      <c r="A15890" s="431"/>
    </row>
    <row r="15891" spans="1:1" s="432" customFormat="1" ht="12.2" hidden="1" customHeight="1">
      <c r="A15891" s="431"/>
    </row>
    <row r="15892" spans="1:1" s="432" customFormat="1" ht="12.2" hidden="1" customHeight="1">
      <c r="A15892" s="431"/>
    </row>
    <row r="15893" spans="1:1" s="432" customFormat="1" ht="12.2" hidden="1" customHeight="1">
      <c r="A15893" s="431"/>
    </row>
    <row r="15894" spans="1:1" s="432" customFormat="1" ht="12.2" hidden="1" customHeight="1">
      <c r="A15894" s="431"/>
    </row>
    <row r="15895" spans="1:1" s="432" customFormat="1" ht="12.2" hidden="1" customHeight="1">
      <c r="A15895" s="431"/>
    </row>
    <row r="15896" spans="1:1" s="432" customFormat="1" ht="12.2" hidden="1" customHeight="1">
      <c r="A15896" s="431"/>
    </row>
    <row r="15897" spans="1:1" s="432" customFormat="1" ht="12.2" hidden="1" customHeight="1">
      <c r="A15897" s="431"/>
    </row>
    <row r="15898" spans="1:1" s="432" customFormat="1" ht="12.2" hidden="1" customHeight="1">
      <c r="A15898" s="431"/>
    </row>
    <row r="15899" spans="1:1" s="432" customFormat="1" ht="12.2" hidden="1" customHeight="1">
      <c r="A15899" s="431"/>
    </row>
    <row r="15900" spans="1:1" s="432" customFormat="1" ht="12.2" hidden="1" customHeight="1">
      <c r="A15900" s="431"/>
    </row>
    <row r="15901" spans="1:1" s="432" customFormat="1" ht="12.2" hidden="1" customHeight="1">
      <c r="A15901" s="431"/>
    </row>
    <row r="15902" spans="1:1" s="432" customFormat="1" ht="12.2" hidden="1" customHeight="1">
      <c r="A15902" s="431"/>
    </row>
    <row r="15903" spans="1:1" s="432" customFormat="1" ht="12.2" hidden="1" customHeight="1">
      <c r="A15903" s="431"/>
    </row>
    <row r="15904" spans="1:1" s="432" customFormat="1" ht="12.2" hidden="1" customHeight="1">
      <c r="A15904" s="431"/>
    </row>
    <row r="15905" spans="1:1" s="432" customFormat="1" ht="12.2" hidden="1" customHeight="1">
      <c r="A15905" s="431"/>
    </row>
    <row r="15906" spans="1:1" s="432" customFormat="1" ht="12.2" hidden="1" customHeight="1">
      <c r="A15906" s="431"/>
    </row>
    <row r="15907" spans="1:1" s="432" customFormat="1" ht="12.2" hidden="1" customHeight="1">
      <c r="A15907" s="431"/>
    </row>
    <row r="15908" spans="1:1" s="432" customFormat="1" ht="12.2" hidden="1" customHeight="1">
      <c r="A15908" s="431"/>
    </row>
    <row r="15909" spans="1:1" s="432" customFormat="1" ht="12.2" hidden="1" customHeight="1">
      <c r="A15909" s="431"/>
    </row>
    <row r="15910" spans="1:1" s="432" customFormat="1" ht="12.2" hidden="1" customHeight="1">
      <c r="A15910" s="431"/>
    </row>
    <row r="15911" spans="1:1" s="432" customFormat="1" ht="12.2" hidden="1" customHeight="1">
      <c r="A15911" s="431"/>
    </row>
    <row r="15912" spans="1:1" s="432" customFormat="1" ht="12.2" hidden="1" customHeight="1">
      <c r="A15912" s="431"/>
    </row>
    <row r="15913" spans="1:1" s="432" customFormat="1" ht="12.2" hidden="1" customHeight="1">
      <c r="A15913" s="431"/>
    </row>
    <row r="15914" spans="1:1" s="432" customFormat="1" ht="12.2" hidden="1" customHeight="1">
      <c r="A15914" s="431"/>
    </row>
    <row r="15915" spans="1:1" s="432" customFormat="1" ht="12.2" hidden="1" customHeight="1">
      <c r="A15915" s="431"/>
    </row>
    <row r="15916" spans="1:1" s="432" customFormat="1" ht="12.2" hidden="1" customHeight="1">
      <c r="A15916" s="431"/>
    </row>
    <row r="15917" spans="1:1" s="432" customFormat="1" ht="12.2" hidden="1" customHeight="1">
      <c r="A15917" s="431"/>
    </row>
    <row r="15918" spans="1:1" s="432" customFormat="1" ht="12.2" hidden="1" customHeight="1">
      <c r="A15918" s="431"/>
    </row>
    <row r="15919" spans="1:1" s="432" customFormat="1" ht="12.2" hidden="1" customHeight="1">
      <c r="A15919" s="431"/>
    </row>
    <row r="15920" spans="1:1" s="432" customFormat="1" ht="12.2" hidden="1" customHeight="1">
      <c r="A15920" s="431"/>
    </row>
    <row r="15921" spans="1:1" s="432" customFormat="1" ht="12.2" hidden="1" customHeight="1">
      <c r="A15921" s="431"/>
    </row>
    <row r="15922" spans="1:1" s="432" customFormat="1" ht="12.2" hidden="1" customHeight="1">
      <c r="A15922" s="431"/>
    </row>
    <row r="15923" spans="1:1" s="432" customFormat="1" ht="12.2" hidden="1" customHeight="1">
      <c r="A15923" s="431"/>
    </row>
    <row r="15924" spans="1:1" s="432" customFormat="1" ht="12.2" hidden="1" customHeight="1">
      <c r="A15924" s="431"/>
    </row>
    <row r="15925" spans="1:1" s="432" customFormat="1" ht="12.2" hidden="1" customHeight="1">
      <c r="A15925" s="431"/>
    </row>
    <row r="15926" spans="1:1" s="432" customFormat="1" ht="12.2" hidden="1" customHeight="1">
      <c r="A15926" s="431"/>
    </row>
    <row r="15927" spans="1:1" s="432" customFormat="1" ht="12.2" hidden="1" customHeight="1">
      <c r="A15927" s="431"/>
    </row>
    <row r="15928" spans="1:1" s="432" customFormat="1" ht="12.2" hidden="1" customHeight="1">
      <c r="A15928" s="431"/>
    </row>
    <row r="15929" spans="1:1" s="432" customFormat="1" ht="12.2" hidden="1" customHeight="1">
      <c r="A15929" s="431"/>
    </row>
    <row r="15930" spans="1:1" s="432" customFormat="1" ht="12.2" hidden="1" customHeight="1">
      <c r="A15930" s="431"/>
    </row>
    <row r="15931" spans="1:1" s="432" customFormat="1" ht="12.2" hidden="1" customHeight="1">
      <c r="A15931" s="431"/>
    </row>
    <row r="15932" spans="1:1" s="432" customFormat="1" ht="12.2" hidden="1" customHeight="1">
      <c r="A15932" s="431"/>
    </row>
    <row r="15933" spans="1:1" s="432" customFormat="1" ht="12.2" hidden="1" customHeight="1">
      <c r="A15933" s="431"/>
    </row>
    <row r="15934" spans="1:1" s="432" customFormat="1" ht="12.2" hidden="1" customHeight="1">
      <c r="A15934" s="431"/>
    </row>
    <row r="15935" spans="1:1" s="432" customFormat="1" ht="12.2" hidden="1" customHeight="1">
      <c r="A15935" s="431"/>
    </row>
    <row r="15936" spans="1:1" s="432" customFormat="1" ht="12.2" hidden="1" customHeight="1">
      <c r="A15936" s="431"/>
    </row>
    <row r="15937" spans="1:1" s="432" customFormat="1" ht="12.2" hidden="1" customHeight="1">
      <c r="A15937" s="431"/>
    </row>
    <row r="15938" spans="1:1" s="432" customFormat="1" ht="12.2" hidden="1" customHeight="1">
      <c r="A15938" s="431"/>
    </row>
    <row r="15939" spans="1:1" s="432" customFormat="1" ht="12.2" hidden="1" customHeight="1">
      <c r="A15939" s="431"/>
    </row>
    <row r="15940" spans="1:1" s="432" customFormat="1" ht="12.2" hidden="1" customHeight="1">
      <c r="A15940" s="431"/>
    </row>
    <row r="15941" spans="1:1" s="432" customFormat="1" ht="12.2" hidden="1" customHeight="1">
      <c r="A15941" s="431"/>
    </row>
    <row r="15942" spans="1:1" s="432" customFormat="1" ht="12.2" hidden="1" customHeight="1">
      <c r="A15942" s="431"/>
    </row>
    <row r="15943" spans="1:1" s="432" customFormat="1" ht="12.2" hidden="1" customHeight="1">
      <c r="A15943" s="431"/>
    </row>
    <row r="15944" spans="1:1" s="432" customFormat="1" ht="12.2" hidden="1" customHeight="1">
      <c r="A15944" s="431"/>
    </row>
    <row r="15945" spans="1:1" s="432" customFormat="1" ht="12.2" hidden="1" customHeight="1">
      <c r="A15945" s="431"/>
    </row>
    <row r="15946" spans="1:1" s="432" customFormat="1" ht="12.2" hidden="1" customHeight="1">
      <c r="A15946" s="431"/>
    </row>
    <row r="15947" spans="1:1" s="432" customFormat="1" ht="12.2" hidden="1" customHeight="1">
      <c r="A15947" s="431"/>
    </row>
    <row r="15948" spans="1:1" s="432" customFormat="1" ht="12.2" hidden="1" customHeight="1">
      <c r="A15948" s="431"/>
    </row>
    <row r="15949" spans="1:1" s="432" customFormat="1" ht="12.2" hidden="1" customHeight="1">
      <c r="A15949" s="431"/>
    </row>
    <row r="15950" spans="1:1" s="432" customFormat="1" ht="12.2" hidden="1" customHeight="1">
      <c r="A15950" s="431"/>
    </row>
    <row r="15951" spans="1:1" s="432" customFormat="1" ht="12.2" hidden="1" customHeight="1">
      <c r="A15951" s="431"/>
    </row>
    <row r="15952" spans="1:1" s="432" customFormat="1" ht="12.2" hidden="1" customHeight="1">
      <c r="A15952" s="431"/>
    </row>
    <row r="15953" spans="1:1" s="432" customFormat="1" ht="12.2" hidden="1" customHeight="1">
      <c r="A15953" s="431"/>
    </row>
    <row r="15954" spans="1:1" s="432" customFormat="1" ht="12.2" hidden="1" customHeight="1">
      <c r="A15954" s="431"/>
    </row>
    <row r="15955" spans="1:1" s="432" customFormat="1" ht="12.2" hidden="1" customHeight="1">
      <c r="A15955" s="431"/>
    </row>
    <row r="15956" spans="1:1" s="432" customFormat="1" ht="12.2" hidden="1" customHeight="1">
      <c r="A15956" s="431"/>
    </row>
    <row r="15957" spans="1:1" s="432" customFormat="1" ht="12.2" hidden="1" customHeight="1">
      <c r="A15957" s="431"/>
    </row>
    <row r="15958" spans="1:1" s="432" customFormat="1" ht="12.2" hidden="1" customHeight="1">
      <c r="A15958" s="431"/>
    </row>
    <row r="15959" spans="1:1" s="432" customFormat="1" ht="12.2" hidden="1" customHeight="1">
      <c r="A15959" s="431"/>
    </row>
    <row r="15960" spans="1:1" s="432" customFormat="1" ht="12.2" hidden="1" customHeight="1">
      <c r="A15960" s="431"/>
    </row>
    <row r="15961" spans="1:1" s="432" customFormat="1" ht="12.2" hidden="1" customHeight="1">
      <c r="A15961" s="431"/>
    </row>
    <row r="15962" spans="1:1" s="432" customFormat="1" ht="12.2" hidden="1" customHeight="1">
      <c r="A15962" s="431"/>
    </row>
    <row r="15963" spans="1:1" s="432" customFormat="1" ht="12.2" hidden="1" customHeight="1">
      <c r="A15963" s="431"/>
    </row>
    <row r="15964" spans="1:1" s="432" customFormat="1" ht="12.2" hidden="1" customHeight="1">
      <c r="A15964" s="431"/>
    </row>
    <row r="15965" spans="1:1" s="432" customFormat="1" ht="12.2" hidden="1" customHeight="1">
      <c r="A15965" s="431"/>
    </row>
    <row r="15966" spans="1:1" s="432" customFormat="1" ht="12.2" hidden="1" customHeight="1">
      <c r="A15966" s="431"/>
    </row>
    <row r="15967" spans="1:1" s="432" customFormat="1" ht="12.2" hidden="1" customHeight="1">
      <c r="A15967" s="431"/>
    </row>
    <row r="15968" spans="1:1" s="432" customFormat="1" ht="12.2" hidden="1" customHeight="1">
      <c r="A15968" s="431"/>
    </row>
    <row r="15969" spans="1:1" s="432" customFormat="1" ht="12.2" hidden="1" customHeight="1">
      <c r="A15969" s="431"/>
    </row>
    <row r="15970" spans="1:1" s="432" customFormat="1" ht="12.2" hidden="1" customHeight="1">
      <c r="A15970" s="431"/>
    </row>
    <row r="15971" spans="1:1" s="432" customFormat="1" ht="12.2" hidden="1" customHeight="1">
      <c r="A15971" s="431"/>
    </row>
    <row r="15972" spans="1:1" s="432" customFormat="1" ht="12.2" hidden="1" customHeight="1">
      <c r="A15972" s="431"/>
    </row>
    <row r="15973" spans="1:1" s="432" customFormat="1" ht="12.2" hidden="1" customHeight="1">
      <c r="A15973" s="431"/>
    </row>
    <row r="15974" spans="1:1" s="432" customFormat="1" ht="12.2" hidden="1" customHeight="1">
      <c r="A15974" s="431"/>
    </row>
    <row r="15975" spans="1:1" s="432" customFormat="1" ht="12.2" hidden="1" customHeight="1">
      <c r="A15975" s="431"/>
    </row>
    <row r="15976" spans="1:1" s="432" customFormat="1" ht="12.2" hidden="1" customHeight="1">
      <c r="A15976" s="431"/>
    </row>
    <row r="15977" spans="1:1" s="432" customFormat="1" ht="12.2" hidden="1" customHeight="1">
      <c r="A15977" s="431"/>
    </row>
    <row r="15978" spans="1:1" s="432" customFormat="1" ht="12.2" hidden="1" customHeight="1">
      <c r="A15978" s="431"/>
    </row>
    <row r="15979" spans="1:1" s="432" customFormat="1" ht="12.2" hidden="1" customHeight="1">
      <c r="A15979" s="431"/>
    </row>
    <row r="15980" spans="1:1" s="432" customFormat="1" ht="12.2" hidden="1" customHeight="1">
      <c r="A15980" s="431"/>
    </row>
    <row r="15981" spans="1:1" s="432" customFormat="1" ht="12.2" hidden="1" customHeight="1">
      <c r="A15981" s="431"/>
    </row>
    <row r="15982" spans="1:1" s="432" customFormat="1" ht="12.2" hidden="1" customHeight="1">
      <c r="A15982" s="431"/>
    </row>
    <row r="15983" spans="1:1" s="432" customFormat="1" ht="12.2" hidden="1" customHeight="1">
      <c r="A15983" s="431"/>
    </row>
    <row r="15984" spans="1:1" s="432" customFormat="1" ht="12.2" hidden="1" customHeight="1">
      <c r="A15984" s="431"/>
    </row>
    <row r="15985" spans="1:1" s="432" customFormat="1" ht="12.2" hidden="1" customHeight="1">
      <c r="A15985" s="431"/>
    </row>
    <row r="15986" spans="1:1" s="432" customFormat="1" ht="12.2" hidden="1" customHeight="1">
      <c r="A15986" s="431"/>
    </row>
    <row r="15987" spans="1:1" s="432" customFormat="1" ht="12.2" hidden="1" customHeight="1">
      <c r="A15987" s="431"/>
    </row>
    <row r="15988" spans="1:1" s="432" customFormat="1" ht="12.2" hidden="1" customHeight="1">
      <c r="A15988" s="431"/>
    </row>
    <row r="15989" spans="1:1" s="432" customFormat="1" ht="12.2" hidden="1" customHeight="1">
      <c r="A15989" s="431"/>
    </row>
    <row r="15990" spans="1:1" s="432" customFormat="1" ht="12.2" hidden="1" customHeight="1">
      <c r="A15990" s="431"/>
    </row>
    <row r="15991" spans="1:1" s="432" customFormat="1" ht="12.2" hidden="1" customHeight="1">
      <c r="A15991" s="431"/>
    </row>
    <row r="15992" spans="1:1" s="432" customFormat="1" ht="12.2" hidden="1" customHeight="1">
      <c r="A15992" s="431"/>
    </row>
    <row r="15993" spans="1:1" s="432" customFormat="1" ht="12.2" hidden="1" customHeight="1">
      <c r="A15993" s="431"/>
    </row>
    <row r="15994" spans="1:1" s="432" customFormat="1" ht="12.2" hidden="1" customHeight="1">
      <c r="A15994" s="431"/>
    </row>
    <row r="15995" spans="1:1" s="432" customFormat="1" ht="12.2" hidden="1" customHeight="1">
      <c r="A15995" s="431"/>
    </row>
    <row r="15996" spans="1:1" s="432" customFormat="1" ht="12.2" hidden="1" customHeight="1">
      <c r="A15996" s="431"/>
    </row>
    <row r="15997" spans="1:1" s="432" customFormat="1" ht="12.2" hidden="1" customHeight="1">
      <c r="A15997" s="431"/>
    </row>
    <row r="15998" spans="1:1" s="432" customFormat="1" ht="12.2" hidden="1" customHeight="1">
      <c r="A15998" s="431"/>
    </row>
    <row r="15999" spans="1:1" s="432" customFormat="1" ht="12.2" hidden="1" customHeight="1">
      <c r="A15999" s="431"/>
    </row>
    <row r="16000" spans="1:1" s="432" customFormat="1" ht="12.2" hidden="1" customHeight="1">
      <c r="A16000" s="431"/>
    </row>
    <row r="16001" spans="1:1" s="432" customFormat="1" ht="12.2" hidden="1" customHeight="1">
      <c r="A16001" s="431"/>
    </row>
    <row r="16002" spans="1:1" s="432" customFormat="1" ht="12.2" hidden="1" customHeight="1">
      <c r="A16002" s="431"/>
    </row>
    <row r="16003" spans="1:1" s="432" customFormat="1" ht="12.2" hidden="1" customHeight="1">
      <c r="A16003" s="431"/>
    </row>
    <row r="16004" spans="1:1" s="432" customFormat="1" ht="12.2" hidden="1" customHeight="1">
      <c r="A16004" s="431"/>
    </row>
    <row r="16005" spans="1:1" s="432" customFormat="1" ht="12.2" hidden="1" customHeight="1">
      <c r="A16005" s="431"/>
    </row>
    <row r="16006" spans="1:1" s="432" customFormat="1" ht="12.2" hidden="1" customHeight="1">
      <c r="A16006" s="431"/>
    </row>
    <row r="16007" spans="1:1" s="432" customFormat="1" ht="12.2" hidden="1" customHeight="1">
      <c r="A16007" s="431"/>
    </row>
    <row r="16008" spans="1:1" s="432" customFormat="1" ht="12.2" hidden="1" customHeight="1">
      <c r="A16008" s="431"/>
    </row>
    <row r="16009" spans="1:1" s="432" customFormat="1" ht="12.2" hidden="1" customHeight="1">
      <c r="A16009" s="431"/>
    </row>
    <row r="16010" spans="1:1" s="432" customFormat="1" ht="12.2" hidden="1" customHeight="1">
      <c r="A16010" s="431"/>
    </row>
    <row r="16011" spans="1:1" s="432" customFormat="1" ht="12.2" hidden="1" customHeight="1">
      <c r="A16011" s="431"/>
    </row>
    <row r="16012" spans="1:1" s="432" customFormat="1" ht="12.2" hidden="1" customHeight="1">
      <c r="A16012" s="431"/>
    </row>
    <row r="16013" spans="1:1" s="432" customFormat="1" ht="12.2" hidden="1" customHeight="1">
      <c r="A16013" s="431"/>
    </row>
    <row r="16014" spans="1:1" s="432" customFormat="1" ht="12.2" hidden="1" customHeight="1">
      <c r="A16014" s="431"/>
    </row>
    <row r="16015" spans="1:1" s="432" customFormat="1" ht="12.2" hidden="1" customHeight="1">
      <c r="A16015" s="431"/>
    </row>
    <row r="16016" spans="1:1" s="432" customFormat="1" ht="12.2" hidden="1" customHeight="1">
      <c r="A16016" s="431"/>
    </row>
    <row r="16017" spans="1:1" s="432" customFormat="1" ht="12.2" hidden="1" customHeight="1">
      <c r="A16017" s="431"/>
    </row>
    <row r="16018" spans="1:1" s="432" customFormat="1" ht="12.2" hidden="1" customHeight="1">
      <c r="A16018" s="431"/>
    </row>
    <row r="16019" spans="1:1" s="432" customFormat="1" ht="12.2" hidden="1" customHeight="1">
      <c r="A16019" s="431"/>
    </row>
    <row r="16020" spans="1:1" s="432" customFormat="1" ht="12.2" hidden="1" customHeight="1">
      <c r="A16020" s="431"/>
    </row>
    <row r="16021" spans="1:1" s="432" customFormat="1" ht="12.2" hidden="1" customHeight="1">
      <c r="A16021" s="431"/>
    </row>
    <row r="16022" spans="1:1" s="432" customFormat="1" ht="12.2" hidden="1" customHeight="1">
      <c r="A16022" s="431"/>
    </row>
    <row r="16023" spans="1:1" s="432" customFormat="1" ht="12.2" hidden="1" customHeight="1">
      <c r="A16023" s="431"/>
    </row>
    <row r="16024" spans="1:1" s="432" customFormat="1" ht="12.2" hidden="1" customHeight="1">
      <c r="A16024" s="431"/>
    </row>
    <row r="16025" spans="1:1" s="432" customFormat="1" ht="12.2" hidden="1" customHeight="1">
      <c r="A16025" s="431"/>
    </row>
    <row r="16026" spans="1:1" s="432" customFormat="1" ht="12.2" hidden="1" customHeight="1">
      <c r="A16026" s="431"/>
    </row>
    <row r="16027" spans="1:1" s="432" customFormat="1" ht="12.2" hidden="1" customHeight="1">
      <c r="A16027" s="431"/>
    </row>
    <row r="16028" spans="1:1" s="432" customFormat="1" ht="12.2" hidden="1" customHeight="1">
      <c r="A16028" s="431"/>
    </row>
    <row r="16029" spans="1:1" s="432" customFormat="1" ht="12.2" hidden="1" customHeight="1">
      <c r="A16029" s="431"/>
    </row>
    <row r="16030" spans="1:1" s="432" customFormat="1" ht="12.2" hidden="1" customHeight="1">
      <c r="A16030" s="431"/>
    </row>
    <row r="16031" spans="1:1" s="432" customFormat="1" ht="12.2" hidden="1" customHeight="1">
      <c r="A16031" s="431"/>
    </row>
    <row r="16032" spans="1:1" s="432" customFormat="1" ht="12.2" hidden="1" customHeight="1">
      <c r="A16032" s="431"/>
    </row>
    <row r="16033" spans="1:1" s="432" customFormat="1" ht="12.2" hidden="1" customHeight="1">
      <c r="A16033" s="431"/>
    </row>
    <row r="16034" spans="1:1" s="432" customFormat="1" ht="12.2" hidden="1" customHeight="1">
      <c r="A16034" s="431"/>
    </row>
    <row r="16035" spans="1:1" s="432" customFormat="1" ht="12.2" hidden="1" customHeight="1">
      <c r="A16035" s="431"/>
    </row>
    <row r="16036" spans="1:1" s="432" customFormat="1" ht="12.2" hidden="1" customHeight="1">
      <c r="A16036" s="431"/>
    </row>
    <row r="16037" spans="1:1" s="432" customFormat="1" ht="12.2" hidden="1" customHeight="1">
      <c r="A16037" s="431"/>
    </row>
    <row r="16038" spans="1:1" s="432" customFormat="1" ht="12.2" hidden="1" customHeight="1">
      <c r="A16038" s="431"/>
    </row>
    <row r="16039" spans="1:1" s="432" customFormat="1" ht="12.2" hidden="1" customHeight="1">
      <c r="A16039" s="431"/>
    </row>
    <row r="16040" spans="1:1" s="432" customFormat="1" ht="12.2" hidden="1" customHeight="1">
      <c r="A16040" s="431"/>
    </row>
    <row r="16041" spans="1:1" s="432" customFormat="1" ht="12.2" hidden="1" customHeight="1">
      <c r="A16041" s="431"/>
    </row>
    <row r="16042" spans="1:1" s="432" customFormat="1" ht="12.2" hidden="1" customHeight="1">
      <c r="A16042" s="431"/>
    </row>
    <row r="16043" spans="1:1" s="432" customFormat="1" ht="12.2" hidden="1" customHeight="1">
      <c r="A16043" s="431"/>
    </row>
    <row r="16044" spans="1:1" s="432" customFormat="1" ht="12.2" hidden="1" customHeight="1">
      <c r="A16044" s="431"/>
    </row>
    <row r="16045" spans="1:1" s="432" customFormat="1" ht="12.2" hidden="1" customHeight="1">
      <c r="A16045" s="431"/>
    </row>
    <row r="16046" spans="1:1" s="432" customFormat="1" ht="12.2" hidden="1" customHeight="1">
      <c r="A16046" s="431"/>
    </row>
    <row r="16047" spans="1:1" s="432" customFormat="1" ht="12.2" hidden="1" customHeight="1">
      <c r="A16047" s="431"/>
    </row>
    <row r="16048" spans="1:1" s="432" customFormat="1" ht="12.2" hidden="1" customHeight="1">
      <c r="A16048" s="431"/>
    </row>
    <row r="16049" spans="1:1" s="432" customFormat="1" ht="12.2" hidden="1" customHeight="1">
      <c r="A16049" s="431"/>
    </row>
    <row r="16050" spans="1:1" s="432" customFormat="1" ht="12.2" hidden="1" customHeight="1">
      <c r="A16050" s="431"/>
    </row>
    <row r="16051" spans="1:1" s="432" customFormat="1" ht="12.2" hidden="1" customHeight="1">
      <c r="A16051" s="431"/>
    </row>
    <row r="16052" spans="1:1" s="432" customFormat="1" ht="12.2" hidden="1" customHeight="1">
      <c r="A16052" s="431"/>
    </row>
    <row r="16053" spans="1:1" s="432" customFormat="1" ht="12.2" hidden="1" customHeight="1">
      <c r="A16053" s="431"/>
    </row>
    <row r="16054" spans="1:1" s="432" customFormat="1" ht="12.2" hidden="1" customHeight="1">
      <c r="A16054" s="431"/>
    </row>
    <row r="16055" spans="1:1" s="432" customFormat="1" ht="12.2" hidden="1" customHeight="1">
      <c r="A16055" s="431"/>
    </row>
    <row r="16056" spans="1:1" s="432" customFormat="1" ht="12.2" hidden="1" customHeight="1">
      <c r="A16056" s="431"/>
    </row>
    <row r="16057" spans="1:1" s="432" customFormat="1" ht="12.2" hidden="1" customHeight="1">
      <c r="A16057" s="431"/>
    </row>
    <row r="16058" spans="1:1" s="432" customFormat="1" ht="12.2" hidden="1" customHeight="1">
      <c r="A16058" s="431"/>
    </row>
    <row r="16059" spans="1:1" s="432" customFormat="1" ht="12.2" hidden="1" customHeight="1">
      <c r="A16059" s="431"/>
    </row>
    <row r="16060" spans="1:1" s="432" customFormat="1" ht="12.2" hidden="1" customHeight="1">
      <c r="A16060" s="431"/>
    </row>
    <row r="16061" spans="1:1" s="432" customFormat="1" ht="12.2" hidden="1" customHeight="1">
      <c r="A16061" s="431"/>
    </row>
    <row r="16062" spans="1:1" s="432" customFormat="1" ht="12.2" hidden="1" customHeight="1">
      <c r="A16062" s="431"/>
    </row>
    <row r="16063" spans="1:1" s="432" customFormat="1" ht="12.2" hidden="1" customHeight="1">
      <c r="A16063" s="431"/>
    </row>
    <row r="16064" spans="1:1" s="432" customFormat="1" ht="12.2" hidden="1" customHeight="1">
      <c r="A16064" s="431"/>
    </row>
    <row r="16065" spans="1:1" s="432" customFormat="1" ht="12.2" hidden="1" customHeight="1">
      <c r="A16065" s="431"/>
    </row>
    <row r="16066" spans="1:1" s="432" customFormat="1" ht="12.2" hidden="1" customHeight="1">
      <c r="A16066" s="431"/>
    </row>
    <row r="16067" spans="1:1" s="432" customFormat="1" ht="12.2" hidden="1" customHeight="1">
      <c r="A16067" s="431"/>
    </row>
    <row r="16068" spans="1:1" s="432" customFormat="1" ht="12.2" hidden="1" customHeight="1">
      <c r="A16068" s="431"/>
    </row>
    <row r="16069" spans="1:1" s="432" customFormat="1" ht="12.2" hidden="1" customHeight="1">
      <c r="A16069" s="431"/>
    </row>
    <row r="16070" spans="1:1" s="432" customFormat="1" ht="12.2" hidden="1" customHeight="1">
      <c r="A16070" s="431"/>
    </row>
    <row r="16071" spans="1:1" s="432" customFormat="1" ht="12.2" hidden="1" customHeight="1">
      <c r="A16071" s="431"/>
    </row>
    <row r="16072" spans="1:1" s="432" customFormat="1" ht="12.2" hidden="1" customHeight="1">
      <c r="A16072" s="431"/>
    </row>
    <row r="16073" spans="1:1" s="432" customFormat="1" ht="12.2" hidden="1" customHeight="1">
      <c r="A16073" s="431"/>
    </row>
    <row r="16074" spans="1:1" s="432" customFormat="1" ht="12.2" hidden="1" customHeight="1">
      <c r="A16074" s="431"/>
    </row>
    <row r="16075" spans="1:1" s="432" customFormat="1" ht="12.2" hidden="1" customHeight="1">
      <c r="A16075" s="431"/>
    </row>
    <row r="16076" spans="1:1" s="432" customFormat="1" ht="12.2" hidden="1" customHeight="1">
      <c r="A16076" s="431"/>
    </row>
    <row r="16077" spans="1:1" s="432" customFormat="1" ht="12.2" hidden="1" customHeight="1">
      <c r="A16077" s="431"/>
    </row>
    <row r="16078" spans="1:1" s="432" customFormat="1" ht="12.2" hidden="1" customHeight="1">
      <c r="A16078" s="431"/>
    </row>
    <row r="16079" spans="1:1" s="432" customFormat="1" ht="12.2" hidden="1" customHeight="1">
      <c r="A16079" s="431"/>
    </row>
    <row r="16080" spans="1:1" s="432" customFormat="1" ht="12.2" hidden="1" customHeight="1">
      <c r="A16080" s="431"/>
    </row>
    <row r="16081" spans="1:1" s="432" customFormat="1" ht="12.2" hidden="1" customHeight="1">
      <c r="A16081" s="431"/>
    </row>
    <row r="16082" spans="1:1" s="432" customFormat="1" ht="12.2" hidden="1" customHeight="1">
      <c r="A16082" s="431"/>
    </row>
    <row r="16083" spans="1:1" s="432" customFormat="1" ht="12.2" hidden="1" customHeight="1">
      <c r="A16083" s="431"/>
    </row>
    <row r="16084" spans="1:1" s="432" customFormat="1" ht="12.2" hidden="1" customHeight="1">
      <c r="A16084" s="431"/>
    </row>
    <row r="16085" spans="1:1" s="432" customFormat="1" ht="12.2" hidden="1" customHeight="1">
      <c r="A16085" s="431"/>
    </row>
    <row r="16086" spans="1:1" s="432" customFormat="1" ht="12.2" hidden="1" customHeight="1">
      <c r="A16086" s="431"/>
    </row>
    <row r="16087" spans="1:1" s="432" customFormat="1" ht="12.2" hidden="1" customHeight="1">
      <c r="A16087" s="431"/>
    </row>
    <row r="16088" spans="1:1" s="432" customFormat="1" ht="12.2" hidden="1" customHeight="1">
      <c r="A16088" s="431"/>
    </row>
    <row r="16089" spans="1:1" s="432" customFormat="1" ht="12.2" hidden="1" customHeight="1">
      <c r="A16089" s="431"/>
    </row>
    <row r="16090" spans="1:1" s="432" customFormat="1" ht="12.2" hidden="1" customHeight="1">
      <c r="A16090" s="431"/>
    </row>
    <row r="16091" spans="1:1" s="432" customFormat="1" ht="12.2" hidden="1" customHeight="1">
      <c r="A16091" s="431"/>
    </row>
    <row r="16092" spans="1:1" s="432" customFormat="1" ht="12.2" hidden="1" customHeight="1">
      <c r="A16092" s="431"/>
    </row>
    <row r="16093" spans="1:1" s="432" customFormat="1" ht="12.2" hidden="1" customHeight="1">
      <c r="A16093" s="431"/>
    </row>
    <row r="16094" spans="1:1" s="432" customFormat="1" ht="12.2" hidden="1" customHeight="1">
      <c r="A16094" s="431"/>
    </row>
    <row r="16095" spans="1:1" s="432" customFormat="1" ht="12.2" hidden="1" customHeight="1">
      <c r="A16095" s="431"/>
    </row>
    <row r="16096" spans="1:1" s="432" customFormat="1" ht="12.2" hidden="1" customHeight="1">
      <c r="A16096" s="431"/>
    </row>
    <row r="16097" spans="1:1" s="432" customFormat="1" ht="12.2" hidden="1" customHeight="1">
      <c r="A16097" s="431"/>
    </row>
    <row r="16098" spans="1:1" s="432" customFormat="1" ht="12.2" hidden="1" customHeight="1">
      <c r="A16098" s="431"/>
    </row>
    <row r="16099" spans="1:1" s="432" customFormat="1" ht="12.2" hidden="1" customHeight="1">
      <c r="A16099" s="431"/>
    </row>
    <row r="16100" spans="1:1" s="432" customFormat="1" ht="12.2" hidden="1" customHeight="1">
      <c r="A16100" s="431"/>
    </row>
    <row r="16101" spans="1:1" s="432" customFormat="1" ht="12.2" hidden="1" customHeight="1">
      <c r="A16101" s="431"/>
    </row>
    <row r="16102" spans="1:1" s="432" customFormat="1" ht="12.2" hidden="1" customHeight="1">
      <c r="A16102" s="431"/>
    </row>
    <row r="16103" spans="1:1" s="432" customFormat="1" ht="12.2" hidden="1" customHeight="1">
      <c r="A16103" s="431"/>
    </row>
    <row r="16104" spans="1:1" s="432" customFormat="1" ht="12.2" hidden="1" customHeight="1">
      <c r="A16104" s="431"/>
    </row>
    <row r="16105" spans="1:1" s="432" customFormat="1" ht="12.2" hidden="1" customHeight="1">
      <c r="A16105" s="431"/>
    </row>
    <row r="16106" spans="1:1" s="432" customFormat="1" ht="12.2" hidden="1" customHeight="1">
      <c r="A16106" s="431"/>
    </row>
    <row r="16107" spans="1:1" s="432" customFormat="1" ht="12.2" hidden="1" customHeight="1">
      <c r="A16107" s="431"/>
    </row>
    <row r="16108" spans="1:1" s="432" customFormat="1" ht="12.2" hidden="1" customHeight="1">
      <c r="A16108" s="431"/>
    </row>
    <row r="16109" spans="1:1" s="432" customFormat="1" ht="12.2" hidden="1" customHeight="1">
      <c r="A16109" s="431"/>
    </row>
    <row r="16110" spans="1:1" s="432" customFormat="1" ht="12.2" hidden="1" customHeight="1">
      <c r="A16110" s="431"/>
    </row>
    <row r="16111" spans="1:1" s="432" customFormat="1" ht="12.2" hidden="1" customHeight="1">
      <c r="A16111" s="431"/>
    </row>
    <row r="16112" spans="1:1" s="432" customFormat="1" ht="12.2" hidden="1" customHeight="1">
      <c r="A16112" s="431"/>
    </row>
    <row r="16113" spans="1:1" s="432" customFormat="1" ht="12.2" hidden="1" customHeight="1">
      <c r="A16113" s="431"/>
    </row>
    <row r="16114" spans="1:1" s="432" customFormat="1" ht="12.2" hidden="1" customHeight="1">
      <c r="A16114" s="431"/>
    </row>
    <row r="16115" spans="1:1" s="432" customFormat="1" ht="12.2" hidden="1" customHeight="1">
      <c r="A16115" s="431"/>
    </row>
    <row r="16116" spans="1:1" s="432" customFormat="1" ht="12.2" hidden="1" customHeight="1">
      <c r="A16116" s="431"/>
    </row>
    <row r="16117" spans="1:1" s="432" customFormat="1" ht="12.2" hidden="1" customHeight="1">
      <c r="A16117" s="431"/>
    </row>
    <row r="16118" spans="1:1" s="432" customFormat="1" ht="12.2" hidden="1" customHeight="1">
      <c r="A16118" s="431"/>
    </row>
    <row r="16119" spans="1:1" s="432" customFormat="1" ht="12.2" hidden="1" customHeight="1">
      <c r="A16119" s="431"/>
    </row>
    <row r="16120" spans="1:1" s="432" customFormat="1" ht="12.2" hidden="1" customHeight="1">
      <c r="A16120" s="431"/>
    </row>
    <row r="16121" spans="1:1" s="432" customFormat="1" ht="12.2" hidden="1" customHeight="1">
      <c r="A16121" s="431"/>
    </row>
    <row r="16122" spans="1:1" s="432" customFormat="1" ht="12.2" hidden="1" customHeight="1">
      <c r="A16122" s="431"/>
    </row>
    <row r="16123" spans="1:1" s="432" customFormat="1" ht="12.2" hidden="1" customHeight="1">
      <c r="A16123" s="431"/>
    </row>
    <row r="16124" spans="1:1" s="432" customFormat="1" ht="12.2" hidden="1" customHeight="1">
      <c r="A16124" s="431"/>
    </row>
    <row r="16125" spans="1:1" s="432" customFormat="1" ht="12.2" hidden="1" customHeight="1">
      <c r="A16125" s="431"/>
    </row>
    <row r="16126" spans="1:1" s="432" customFormat="1" ht="12.2" hidden="1" customHeight="1">
      <c r="A16126" s="431"/>
    </row>
    <row r="16127" spans="1:1" s="432" customFormat="1" ht="12.2" hidden="1" customHeight="1">
      <c r="A16127" s="431"/>
    </row>
    <row r="16128" spans="1:1" s="432" customFormat="1" ht="12.2" hidden="1" customHeight="1">
      <c r="A16128" s="431"/>
    </row>
    <row r="16129" spans="1:1" s="432" customFormat="1" ht="12.2" hidden="1" customHeight="1">
      <c r="A16129" s="431"/>
    </row>
    <row r="16130" spans="1:1" s="432" customFormat="1" ht="12.2" hidden="1" customHeight="1">
      <c r="A16130" s="431"/>
    </row>
    <row r="16131" spans="1:1" s="432" customFormat="1" ht="12.2" hidden="1" customHeight="1">
      <c r="A16131" s="431"/>
    </row>
    <row r="16132" spans="1:1" s="432" customFormat="1" ht="12.2" hidden="1" customHeight="1">
      <c r="A16132" s="431"/>
    </row>
    <row r="16133" spans="1:1" s="432" customFormat="1" ht="12.2" hidden="1" customHeight="1">
      <c r="A16133" s="431"/>
    </row>
    <row r="16134" spans="1:1" s="432" customFormat="1" ht="12.2" hidden="1" customHeight="1">
      <c r="A16134" s="431"/>
    </row>
    <row r="16135" spans="1:1" s="432" customFormat="1" ht="12.2" hidden="1" customHeight="1">
      <c r="A16135" s="431"/>
    </row>
    <row r="16136" spans="1:1" s="432" customFormat="1" ht="12.2" hidden="1" customHeight="1">
      <c r="A16136" s="431"/>
    </row>
    <row r="16137" spans="1:1" s="432" customFormat="1" ht="12.2" hidden="1" customHeight="1">
      <c r="A16137" s="431"/>
    </row>
    <row r="16138" spans="1:1" s="432" customFormat="1" ht="12.2" hidden="1" customHeight="1">
      <c r="A16138" s="431"/>
    </row>
    <row r="16139" spans="1:1" s="432" customFormat="1" ht="12.2" hidden="1" customHeight="1">
      <c r="A16139" s="431"/>
    </row>
    <row r="16140" spans="1:1" s="432" customFormat="1" ht="12.2" hidden="1" customHeight="1">
      <c r="A16140" s="431"/>
    </row>
    <row r="16141" spans="1:1" s="432" customFormat="1" ht="12.2" hidden="1" customHeight="1">
      <c r="A16141" s="431"/>
    </row>
    <row r="16142" spans="1:1" s="432" customFormat="1" ht="12.2" hidden="1" customHeight="1">
      <c r="A16142" s="431"/>
    </row>
    <row r="16143" spans="1:1" s="432" customFormat="1" ht="12.2" hidden="1" customHeight="1">
      <c r="A16143" s="431"/>
    </row>
    <row r="16144" spans="1:1" s="432" customFormat="1" ht="12.2" hidden="1" customHeight="1">
      <c r="A16144" s="431"/>
    </row>
    <row r="16145" spans="1:1" s="432" customFormat="1" ht="12.2" hidden="1" customHeight="1">
      <c r="A16145" s="431"/>
    </row>
    <row r="16146" spans="1:1" s="432" customFormat="1" ht="12.2" hidden="1" customHeight="1">
      <c r="A16146" s="431"/>
    </row>
    <row r="16147" spans="1:1" s="432" customFormat="1" ht="12.2" hidden="1" customHeight="1">
      <c r="A16147" s="431"/>
    </row>
    <row r="16148" spans="1:1" s="432" customFormat="1" ht="12.2" hidden="1" customHeight="1">
      <c r="A16148" s="431"/>
    </row>
    <row r="16149" spans="1:1" s="432" customFormat="1" ht="12.2" hidden="1" customHeight="1">
      <c r="A16149" s="431"/>
    </row>
    <row r="16150" spans="1:1" s="432" customFormat="1" ht="12.2" hidden="1" customHeight="1">
      <c r="A16150" s="431"/>
    </row>
    <row r="16151" spans="1:1" s="432" customFormat="1" ht="12.2" hidden="1" customHeight="1">
      <c r="A16151" s="431"/>
    </row>
    <row r="16152" spans="1:1" s="432" customFormat="1" ht="12.2" hidden="1" customHeight="1">
      <c r="A16152" s="431"/>
    </row>
    <row r="16153" spans="1:1" s="432" customFormat="1" ht="12.2" hidden="1" customHeight="1">
      <c r="A16153" s="431"/>
    </row>
    <row r="16154" spans="1:1" s="432" customFormat="1" ht="12.2" hidden="1" customHeight="1">
      <c r="A16154" s="431"/>
    </row>
    <row r="16155" spans="1:1" s="432" customFormat="1" ht="12.2" hidden="1" customHeight="1">
      <c r="A16155" s="431"/>
    </row>
    <row r="16156" spans="1:1" s="432" customFormat="1" ht="12.2" hidden="1" customHeight="1">
      <c r="A16156" s="431"/>
    </row>
    <row r="16157" spans="1:1" s="432" customFormat="1" ht="12.2" hidden="1" customHeight="1">
      <c r="A16157" s="431"/>
    </row>
    <row r="16158" spans="1:1" s="432" customFormat="1" ht="12.2" hidden="1" customHeight="1">
      <c r="A16158" s="431"/>
    </row>
    <row r="16159" spans="1:1" s="432" customFormat="1" ht="12.2" hidden="1" customHeight="1">
      <c r="A16159" s="431"/>
    </row>
    <row r="16160" spans="1:1" s="432" customFormat="1" ht="12.2" hidden="1" customHeight="1">
      <c r="A16160" s="431"/>
    </row>
    <row r="16161" spans="1:1" s="432" customFormat="1" ht="12.2" hidden="1" customHeight="1">
      <c r="A16161" s="431"/>
    </row>
    <row r="16162" spans="1:1" s="432" customFormat="1" ht="12.2" hidden="1" customHeight="1">
      <c r="A16162" s="431"/>
    </row>
    <row r="16163" spans="1:1" s="432" customFormat="1" ht="12.2" hidden="1" customHeight="1">
      <c r="A16163" s="431"/>
    </row>
    <row r="16164" spans="1:1" s="432" customFormat="1" ht="12.2" hidden="1" customHeight="1">
      <c r="A16164" s="431"/>
    </row>
    <row r="16165" spans="1:1" s="432" customFormat="1" ht="12.2" hidden="1" customHeight="1">
      <c r="A16165" s="431"/>
    </row>
    <row r="16166" spans="1:1" s="432" customFormat="1" ht="12.2" hidden="1" customHeight="1">
      <c r="A16166" s="431"/>
    </row>
    <row r="16167" spans="1:1" s="432" customFormat="1" ht="12.2" hidden="1" customHeight="1">
      <c r="A16167" s="431"/>
    </row>
    <row r="16168" spans="1:1" s="432" customFormat="1" ht="12.2" hidden="1" customHeight="1">
      <c r="A16168" s="431"/>
    </row>
    <row r="16169" spans="1:1" s="432" customFormat="1" ht="12.2" hidden="1" customHeight="1">
      <c r="A16169" s="431"/>
    </row>
    <row r="16170" spans="1:1" s="432" customFormat="1" ht="12.2" hidden="1" customHeight="1">
      <c r="A16170" s="431"/>
    </row>
    <row r="16171" spans="1:1" s="432" customFormat="1" ht="12.2" hidden="1" customHeight="1">
      <c r="A16171" s="431"/>
    </row>
    <row r="16172" spans="1:1" s="432" customFormat="1" ht="12.2" hidden="1" customHeight="1">
      <c r="A16172" s="431"/>
    </row>
    <row r="16173" spans="1:1" s="432" customFormat="1" ht="12.2" hidden="1" customHeight="1">
      <c r="A16173" s="431"/>
    </row>
    <row r="16174" spans="1:1" s="432" customFormat="1" ht="12.2" hidden="1" customHeight="1">
      <c r="A16174" s="431"/>
    </row>
    <row r="16175" spans="1:1" s="432" customFormat="1" ht="12.2" hidden="1" customHeight="1">
      <c r="A16175" s="431"/>
    </row>
    <row r="16176" spans="1:1" s="432" customFormat="1" ht="12.2" hidden="1" customHeight="1">
      <c r="A16176" s="431"/>
    </row>
    <row r="16177" spans="1:1" s="432" customFormat="1" ht="12.2" hidden="1" customHeight="1">
      <c r="A16177" s="431"/>
    </row>
    <row r="16178" spans="1:1" s="432" customFormat="1" ht="12.2" hidden="1" customHeight="1">
      <c r="A16178" s="431"/>
    </row>
    <row r="16179" spans="1:1" s="432" customFormat="1" ht="12.2" hidden="1" customHeight="1">
      <c r="A16179" s="431"/>
    </row>
    <row r="16180" spans="1:1" s="432" customFormat="1" ht="12.2" hidden="1" customHeight="1">
      <c r="A16180" s="431"/>
    </row>
    <row r="16181" spans="1:1" s="432" customFormat="1" ht="12.2" hidden="1" customHeight="1">
      <c r="A16181" s="431"/>
    </row>
    <row r="16182" spans="1:1" s="432" customFormat="1" ht="12.2" hidden="1" customHeight="1">
      <c r="A16182" s="431"/>
    </row>
    <row r="16183" spans="1:1" s="432" customFormat="1" ht="12.2" hidden="1" customHeight="1">
      <c r="A16183" s="431"/>
    </row>
    <row r="16184" spans="1:1" s="432" customFormat="1" ht="12.2" hidden="1" customHeight="1">
      <c r="A16184" s="431"/>
    </row>
    <row r="16185" spans="1:1" s="432" customFormat="1" ht="12.2" hidden="1" customHeight="1">
      <c r="A16185" s="431"/>
    </row>
    <row r="16186" spans="1:1" s="432" customFormat="1" ht="12.2" hidden="1" customHeight="1">
      <c r="A16186" s="431"/>
    </row>
    <row r="16187" spans="1:1" s="432" customFormat="1" ht="12.2" hidden="1" customHeight="1">
      <c r="A16187" s="431"/>
    </row>
    <row r="16188" spans="1:1" s="432" customFormat="1" ht="12.2" hidden="1" customHeight="1">
      <c r="A16188" s="431"/>
    </row>
    <row r="16189" spans="1:1" s="432" customFormat="1" ht="12.2" hidden="1" customHeight="1">
      <c r="A16189" s="431"/>
    </row>
    <row r="16190" spans="1:1" s="432" customFormat="1" ht="12.2" hidden="1" customHeight="1">
      <c r="A16190" s="431"/>
    </row>
    <row r="16191" spans="1:1" s="432" customFormat="1" ht="12.2" hidden="1" customHeight="1">
      <c r="A16191" s="431"/>
    </row>
    <row r="16192" spans="1:1" s="432" customFormat="1" ht="12.2" hidden="1" customHeight="1">
      <c r="A16192" s="431"/>
    </row>
    <row r="16193" spans="1:1" s="432" customFormat="1" ht="12.2" hidden="1" customHeight="1">
      <c r="A16193" s="431"/>
    </row>
    <row r="16194" spans="1:1" s="432" customFormat="1" ht="12.2" hidden="1" customHeight="1">
      <c r="A16194" s="431"/>
    </row>
    <row r="16195" spans="1:1" s="432" customFormat="1" ht="12.2" hidden="1" customHeight="1">
      <c r="A16195" s="431"/>
    </row>
    <row r="16196" spans="1:1" s="432" customFormat="1" ht="12.2" hidden="1" customHeight="1">
      <c r="A16196" s="431"/>
    </row>
    <row r="16197" spans="1:1" s="432" customFormat="1" ht="12.2" hidden="1" customHeight="1">
      <c r="A16197" s="431"/>
    </row>
    <row r="16198" spans="1:1" s="432" customFormat="1" ht="12.2" hidden="1" customHeight="1">
      <c r="A16198" s="431"/>
    </row>
    <row r="16199" spans="1:1" s="432" customFormat="1" ht="12.2" hidden="1" customHeight="1">
      <c r="A16199" s="431"/>
    </row>
    <row r="16200" spans="1:1" s="432" customFormat="1" ht="12.2" hidden="1" customHeight="1">
      <c r="A16200" s="431"/>
    </row>
    <row r="16201" spans="1:1" s="432" customFormat="1" ht="12.2" hidden="1" customHeight="1">
      <c r="A16201" s="431"/>
    </row>
    <row r="16202" spans="1:1" s="432" customFormat="1" ht="12.2" hidden="1" customHeight="1">
      <c r="A16202" s="431"/>
    </row>
    <row r="16203" spans="1:1" s="432" customFormat="1" ht="12.2" hidden="1" customHeight="1">
      <c r="A16203" s="431"/>
    </row>
    <row r="16204" spans="1:1" s="432" customFormat="1" ht="12.2" hidden="1" customHeight="1">
      <c r="A16204" s="431"/>
    </row>
    <row r="16205" spans="1:1" s="432" customFormat="1" ht="12.2" hidden="1" customHeight="1">
      <c r="A16205" s="431"/>
    </row>
    <row r="16206" spans="1:1" s="432" customFormat="1" ht="12.2" hidden="1" customHeight="1">
      <c r="A16206" s="431"/>
    </row>
    <row r="16207" spans="1:1" s="432" customFormat="1" ht="12.2" hidden="1" customHeight="1">
      <c r="A16207" s="431"/>
    </row>
    <row r="16208" spans="1:1" s="432" customFormat="1" ht="12.2" hidden="1" customHeight="1">
      <c r="A16208" s="431"/>
    </row>
    <row r="16209" spans="1:1" s="432" customFormat="1" ht="12.2" hidden="1" customHeight="1">
      <c r="A16209" s="431"/>
    </row>
    <row r="16210" spans="1:1" s="432" customFormat="1" ht="12.2" hidden="1" customHeight="1">
      <c r="A16210" s="431"/>
    </row>
    <row r="16211" spans="1:1" s="432" customFormat="1" ht="12.2" hidden="1" customHeight="1">
      <c r="A16211" s="431"/>
    </row>
    <row r="16212" spans="1:1" s="432" customFormat="1" ht="12.2" hidden="1" customHeight="1">
      <c r="A16212" s="431"/>
    </row>
    <row r="16213" spans="1:1" s="432" customFormat="1" ht="12.2" hidden="1" customHeight="1">
      <c r="A16213" s="431"/>
    </row>
    <row r="16214" spans="1:1" s="432" customFormat="1" ht="12.2" hidden="1" customHeight="1">
      <c r="A16214" s="431"/>
    </row>
    <row r="16215" spans="1:1" s="432" customFormat="1" ht="12.2" hidden="1" customHeight="1">
      <c r="A16215" s="431"/>
    </row>
    <row r="16216" spans="1:1" s="432" customFormat="1" ht="12.2" hidden="1" customHeight="1">
      <c r="A16216" s="431"/>
    </row>
    <row r="16217" spans="1:1" s="432" customFormat="1" ht="12.2" hidden="1" customHeight="1">
      <c r="A16217" s="431"/>
    </row>
    <row r="16218" spans="1:1" s="432" customFormat="1" ht="12.2" hidden="1" customHeight="1">
      <c r="A16218" s="431"/>
    </row>
    <row r="16219" spans="1:1" s="432" customFormat="1" ht="12.2" hidden="1" customHeight="1">
      <c r="A16219" s="431"/>
    </row>
    <row r="16220" spans="1:1" s="432" customFormat="1" ht="12.2" hidden="1" customHeight="1">
      <c r="A16220" s="431"/>
    </row>
    <row r="16221" spans="1:1" s="432" customFormat="1" ht="12.2" hidden="1" customHeight="1">
      <c r="A16221" s="431"/>
    </row>
    <row r="16222" spans="1:1" s="432" customFormat="1" ht="12.2" hidden="1" customHeight="1">
      <c r="A16222" s="431"/>
    </row>
    <row r="16223" spans="1:1" s="432" customFormat="1" ht="12.2" hidden="1" customHeight="1">
      <c r="A16223" s="431"/>
    </row>
    <row r="16224" spans="1:1" s="432" customFormat="1" ht="12.2" hidden="1" customHeight="1">
      <c r="A16224" s="431"/>
    </row>
    <row r="16225" spans="1:1" s="432" customFormat="1" ht="12.2" hidden="1" customHeight="1">
      <c r="A16225" s="431"/>
    </row>
    <row r="16226" spans="1:1" s="432" customFormat="1" ht="12.2" hidden="1" customHeight="1">
      <c r="A16226" s="431"/>
    </row>
    <row r="16227" spans="1:1" s="432" customFormat="1" ht="12.2" hidden="1" customHeight="1">
      <c r="A16227" s="431"/>
    </row>
    <row r="16228" spans="1:1" s="432" customFormat="1" ht="12.2" hidden="1" customHeight="1">
      <c r="A16228" s="431"/>
    </row>
    <row r="16229" spans="1:1" s="432" customFormat="1" ht="12.2" hidden="1" customHeight="1">
      <c r="A16229" s="431"/>
    </row>
    <row r="16230" spans="1:1" s="432" customFormat="1" ht="12.2" hidden="1" customHeight="1">
      <c r="A16230" s="431"/>
    </row>
    <row r="16231" spans="1:1" s="432" customFormat="1" ht="12.2" hidden="1" customHeight="1">
      <c r="A16231" s="431"/>
    </row>
    <row r="16232" spans="1:1" s="432" customFormat="1" ht="12.2" hidden="1" customHeight="1">
      <c r="A16232" s="431"/>
    </row>
    <row r="16233" spans="1:1" s="432" customFormat="1" ht="12.2" hidden="1" customHeight="1">
      <c r="A16233" s="431"/>
    </row>
    <row r="16234" spans="1:1" s="432" customFormat="1" ht="12.2" hidden="1" customHeight="1">
      <c r="A16234" s="431"/>
    </row>
    <row r="16235" spans="1:1" s="432" customFormat="1" ht="12.2" hidden="1" customHeight="1">
      <c r="A16235" s="431"/>
    </row>
    <row r="16236" spans="1:1" s="432" customFormat="1" ht="12.2" hidden="1" customHeight="1">
      <c r="A16236" s="431"/>
    </row>
    <row r="16237" spans="1:1" s="432" customFormat="1" ht="12.2" hidden="1" customHeight="1">
      <c r="A16237" s="431"/>
    </row>
    <row r="16238" spans="1:1" s="432" customFormat="1" ht="12.2" hidden="1" customHeight="1">
      <c r="A16238" s="431"/>
    </row>
    <row r="16239" spans="1:1" s="432" customFormat="1" ht="12.2" hidden="1" customHeight="1">
      <c r="A16239" s="431"/>
    </row>
    <row r="16240" spans="1:1" s="432" customFormat="1" ht="12.2" hidden="1" customHeight="1">
      <c r="A16240" s="431"/>
    </row>
    <row r="16241" spans="1:1" s="432" customFormat="1" ht="12.2" hidden="1" customHeight="1">
      <c r="A16241" s="431"/>
    </row>
    <row r="16242" spans="1:1" s="432" customFormat="1" ht="12.2" hidden="1" customHeight="1">
      <c r="A16242" s="431"/>
    </row>
    <row r="16243" spans="1:1" s="432" customFormat="1" ht="12.2" hidden="1" customHeight="1">
      <c r="A16243" s="431"/>
    </row>
    <row r="16244" spans="1:1" s="432" customFormat="1" ht="12.2" hidden="1" customHeight="1">
      <c r="A16244" s="431"/>
    </row>
    <row r="16245" spans="1:1" s="432" customFormat="1" ht="12.2" hidden="1" customHeight="1">
      <c r="A16245" s="431"/>
    </row>
    <row r="16246" spans="1:1" s="432" customFormat="1" ht="12.2" hidden="1" customHeight="1">
      <c r="A16246" s="431"/>
    </row>
    <row r="16247" spans="1:1" s="432" customFormat="1" ht="12.2" hidden="1" customHeight="1">
      <c r="A16247" s="431"/>
    </row>
    <row r="16248" spans="1:1" s="432" customFormat="1" ht="12.2" hidden="1" customHeight="1">
      <c r="A16248" s="431"/>
    </row>
    <row r="16249" spans="1:1" s="432" customFormat="1" ht="12.2" hidden="1" customHeight="1">
      <c r="A16249" s="431"/>
    </row>
    <row r="16250" spans="1:1" s="432" customFormat="1" ht="12.2" hidden="1" customHeight="1">
      <c r="A16250" s="431"/>
    </row>
    <row r="16251" spans="1:1" s="432" customFormat="1" ht="12.2" hidden="1" customHeight="1">
      <c r="A16251" s="431"/>
    </row>
    <row r="16252" spans="1:1" s="432" customFormat="1" ht="12.2" hidden="1" customHeight="1">
      <c r="A16252" s="431"/>
    </row>
    <row r="16253" spans="1:1" s="432" customFormat="1" ht="12.2" hidden="1" customHeight="1">
      <c r="A16253" s="431"/>
    </row>
    <row r="16254" spans="1:1" s="432" customFormat="1" ht="12.2" hidden="1" customHeight="1">
      <c r="A16254" s="431"/>
    </row>
    <row r="16255" spans="1:1" s="432" customFormat="1" ht="12.2" hidden="1" customHeight="1">
      <c r="A16255" s="431"/>
    </row>
    <row r="16256" spans="1:1" s="432" customFormat="1" ht="12.2" hidden="1" customHeight="1">
      <c r="A16256" s="431"/>
    </row>
    <row r="16257" spans="1:1" s="432" customFormat="1" ht="12.2" hidden="1" customHeight="1">
      <c r="A16257" s="431"/>
    </row>
    <row r="16258" spans="1:1" s="432" customFormat="1" ht="12.2" hidden="1" customHeight="1">
      <c r="A16258" s="431"/>
    </row>
    <row r="16259" spans="1:1" s="432" customFormat="1" ht="12.2" hidden="1" customHeight="1">
      <c r="A16259" s="431"/>
    </row>
    <row r="16260" spans="1:1" s="432" customFormat="1" ht="12.2" hidden="1" customHeight="1">
      <c r="A16260" s="431"/>
    </row>
    <row r="16261" spans="1:1" s="432" customFormat="1" ht="12.2" hidden="1" customHeight="1">
      <c r="A16261" s="431"/>
    </row>
    <row r="16262" spans="1:1" s="432" customFormat="1" ht="12.2" hidden="1" customHeight="1">
      <c r="A16262" s="431"/>
    </row>
    <row r="16263" spans="1:1" s="432" customFormat="1" ht="12.2" hidden="1" customHeight="1">
      <c r="A16263" s="431"/>
    </row>
    <row r="16264" spans="1:1" s="432" customFormat="1" ht="12.2" hidden="1" customHeight="1">
      <c r="A16264" s="431"/>
    </row>
    <row r="16265" spans="1:1" s="432" customFormat="1" ht="12.2" hidden="1" customHeight="1">
      <c r="A16265" s="431"/>
    </row>
    <row r="16266" spans="1:1" s="432" customFormat="1" ht="12.2" hidden="1" customHeight="1">
      <c r="A16266" s="431"/>
    </row>
    <row r="16267" spans="1:1" s="432" customFormat="1" ht="12.2" hidden="1" customHeight="1">
      <c r="A16267" s="431"/>
    </row>
    <row r="16268" spans="1:1" s="432" customFormat="1" ht="12.2" hidden="1" customHeight="1">
      <c r="A16268" s="431"/>
    </row>
    <row r="16269" spans="1:1" s="432" customFormat="1" ht="12.2" hidden="1" customHeight="1">
      <c r="A16269" s="431"/>
    </row>
    <row r="16270" spans="1:1" s="432" customFormat="1" ht="12.2" hidden="1" customHeight="1">
      <c r="A16270" s="431"/>
    </row>
    <row r="16271" spans="1:1" s="432" customFormat="1" ht="12.2" hidden="1" customHeight="1">
      <c r="A16271" s="431"/>
    </row>
    <row r="16272" spans="1:1" s="432" customFormat="1" ht="12.2" hidden="1" customHeight="1">
      <c r="A16272" s="431"/>
    </row>
    <row r="16273" spans="1:1" s="432" customFormat="1" ht="12.2" hidden="1" customHeight="1">
      <c r="A16273" s="431"/>
    </row>
    <row r="16274" spans="1:1" s="432" customFormat="1" ht="12.2" hidden="1" customHeight="1">
      <c r="A16274" s="431"/>
    </row>
    <row r="16275" spans="1:1" s="432" customFormat="1" ht="12.2" hidden="1" customHeight="1">
      <c r="A16275" s="431"/>
    </row>
    <row r="16276" spans="1:1" s="432" customFormat="1" ht="12.2" hidden="1" customHeight="1">
      <c r="A16276" s="431"/>
    </row>
    <row r="16277" spans="1:1" s="432" customFormat="1" ht="12.2" hidden="1" customHeight="1">
      <c r="A16277" s="431"/>
    </row>
    <row r="16278" spans="1:1" s="432" customFormat="1" ht="12.2" hidden="1" customHeight="1">
      <c r="A16278" s="431"/>
    </row>
    <row r="16279" spans="1:1" s="432" customFormat="1" ht="12.2" hidden="1" customHeight="1">
      <c r="A16279" s="431"/>
    </row>
    <row r="16280" spans="1:1" s="432" customFormat="1" ht="12.2" hidden="1" customHeight="1">
      <c r="A16280" s="431"/>
    </row>
    <row r="16281" spans="1:1" s="432" customFormat="1" ht="12.2" hidden="1" customHeight="1">
      <c r="A16281" s="431"/>
    </row>
    <row r="16282" spans="1:1" s="432" customFormat="1" ht="12.2" hidden="1" customHeight="1">
      <c r="A16282" s="431"/>
    </row>
    <row r="16283" spans="1:1" s="432" customFormat="1" ht="12.2" hidden="1" customHeight="1">
      <c r="A16283" s="431"/>
    </row>
    <row r="16284" spans="1:1" s="432" customFormat="1" ht="12.2" hidden="1" customHeight="1">
      <c r="A16284" s="431"/>
    </row>
    <row r="16285" spans="1:1" s="432" customFormat="1" ht="12.2" hidden="1" customHeight="1">
      <c r="A16285" s="431"/>
    </row>
    <row r="16286" spans="1:1" s="432" customFormat="1" ht="12.2" hidden="1" customHeight="1">
      <c r="A16286" s="431"/>
    </row>
    <row r="16287" spans="1:1" s="432" customFormat="1" ht="12.2" hidden="1" customHeight="1">
      <c r="A16287" s="431"/>
    </row>
    <row r="16288" spans="1:1" s="432" customFormat="1" ht="12.2" hidden="1" customHeight="1">
      <c r="A16288" s="431"/>
    </row>
    <row r="16289" spans="1:1" s="432" customFormat="1" ht="12.2" hidden="1" customHeight="1">
      <c r="A16289" s="431"/>
    </row>
    <row r="16290" spans="1:1" s="432" customFormat="1" ht="12.2" hidden="1" customHeight="1">
      <c r="A16290" s="431"/>
    </row>
    <row r="16291" spans="1:1" s="432" customFormat="1" ht="12.2" hidden="1" customHeight="1">
      <c r="A16291" s="431"/>
    </row>
    <row r="16292" spans="1:1" s="432" customFormat="1" ht="12.2" hidden="1" customHeight="1">
      <c r="A16292" s="431"/>
    </row>
    <row r="16293" spans="1:1" s="432" customFormat="1" ht="12.2" hidden="1" customHeight="1">
      <c r="A16293" s="431"/>
    </row>
    <row r="16294" spans="1:1" s="432" customFormat="1" ht="12.2" hidden="1" customHeight="1">
      <c r="A16294" s="431"/>
    </row>
    <row r="16295" spans="1:1" s="432" customFormat="1" ht="12.2" hidden="1" customHeight="1">
      <c r="A16295" s="431"/>
    </row>
    <row r="16296" spans="1:1" s="432" customFormat="1" ht="12.2" hidden="1" customHeight="1">
      <c r="A16296" s="431"/>
    </row>
    <row r="16297" spans="1:1" s="432" customFormat="1" ht="12.2" hidden="1" customHeight="1">
      <c r="A16297" s="431"/>
    </row>
    <row r="16298" spans="1:1" s="432" customFormat="1" ht="12.2" hidden="1" customHeight="1">
      <c r="A16298" s="431"/>
    </row>
    <row r="16299" spans="1:1" s="432" customFormat="1" ht="12.2" hidden="1" customHeight="1">
      <c r="A16299" s="431"/>
    </row>
    <row r="16300" spans="1:1" s="432" customFormat="1" ht="12.2" hidden="1" customHeight="1">
      <c r="A16300" s="431"/>
    </row>
    <row r="16301" spans="1:1" s="432" customFormat="1" ht="12.2" hidden="1" customHeight="1">
      <c r="A16301" s="431"/>
    </row>
    <row r="16302" spans="1:1" s="432" customFormat="1" ht="12.2" hidden="1" customHeight="1">
      <c r="A16302" s="431"/>
    </row>
    <row r="16303" spans="1:1" s="432" customFormat="1" ht="12.2" hidden="1" customHeight="1">
      <c r="A16303" s="431"/>
    </row>
    <row r="16304" spans="1:1" s="432" customFormat="1" ht="12.2" hidden="1" customHeight="1">
      <c r="A16304" s="431"/>
    </row>
    <row r="16305" spans="1:1" s="432" customFormat="1" ht="12.2" hidden="1" customHeight="1">
      <c r="A16305" s="431"/>
    </row>
    <row r="16306" spans="1:1" s="432" customFormat="1" ht="12.2" hidden="1" customHeight="1">
      <c r="A16306" s="431"/>
    </row>
    <row r="16307" spans="1:1" s="432" customFormat="1" ht="12.2" hidden="1" customHeight="1">
      <c r="A16307" s="431"/>
    </row>
    <row r="16308" spans="1:1" s="432" customFormat="1" ht="12.2" hidden="1" customHeight="1">
      <c r="A16308" s="431"/>
    </row>
    <row r="16309" spans="1:1" s="432" customFormat="1" ht="12.2" hidden="1" customHeight="1">
      <c r="A16309" s="431"/>
    </row>
    <row r="16310" spans="1:1" s="432" customFormat="1" ht="12.2" hidden="1" customHeight="1">
      <c r="A16310" s="431"/>
    </row>
    <row r="16311" spans="1:1" s="432" customFormat="1" ht="12.2" hidden="1" customHeight="1">
      <c r="A16311" s="431"/>
    </row>
    <row r="16312" spans="1:1" s="432" customFormat="1" ht="12.2" hidden="1" customHeight="1">
      <c r="A16312" s="431"/>
    </row>
    <row r="16313" spans="1:1" s="432" customFormat="1" ht="12.2" hidden="1" customHeight="1">
      <c r="A16313" s="431"/>
    </row>
    <row r="16314" spans="1:1" s="432" customFormat="1" ht="12.2" hidden="1" customHeight="1">
      <c r="A16314" s="431"/>
    </row>
    <row r="16315" spans="1:1" s="432" customFormat="1" ht="12.2" hidden="1" customHeight="1">
      <c r="A16315" s="431"/>
    </row>
    <row r="16316" spans="1:1" s="432" customFormat="1" ht="12.2" hidden="1" customHeight="1">
      <c r="A16316" s="431"/>
    </row>
    <row r="16317" spans="1:1" s="432" customFormat="1" ht="12.2" hidden="1" customHeight="1">
      <c r="A16317" s="431"/>
    </row>
    <row r="16318" spans="1:1" s="432" customFormat="1" ht="12.2" hidden="1" customHeight="1">
      <c r="A16318" s="431"/>
    </row>
    <row r="16319" spans="1:1" s="432" customFormat="1" ht="12.2" hidden="1" customHeight="1">
      <c r="A16319" s="431"/>
    </row>
    <row r="16320" spans="1:1" s="432" customFormat="1" ht="12.2" hidden="1" customHeight="1">
      <c r="A16320" s="431"/>
    </row>
    <row r="16321" spans="1:1" s="432" customFormat="1" ht="12.2" hidden="1" customHeight="1">
      <c r="A16321" s="431"/>
    </row>
    <row r="16322" spans="1:1" s="432" customFormat="1" ht="12.2" hidden="1" customHeight="1">
      <c r="A16322" s="431"/>
    </row>
    <row r="16323" spans="1:1" s="432" customFormat="1" ht="12.2" hidden="1" customHeight="1">
      <c r="A16323" s="431"/>
    </row>
    <row r="16324" spans="1:1" s="432" customFormat="1" ht="12.2" hidden="1" customHeight="1">
      <c r="A16324" s="431"/>
    </row>
    <row r="16325" spans="1:1" s="432" customFormat="1" ht="12.2" hidden="1" customHeight="1">
      <c r="A16325" s="431"/>
    </row>
    <row r="16326" spans="1:1" s="432" customFormat="1" ht="12.2" hidden="1" customHeight="1">
      <c r="A16326" s="431"/>
    </row>
    <row r="16327" spans="1:1" s="432" customFormat="1" ht="12.2" hidden="1" customHeight="1">
      <c r="A16327" s="431"/>
    </row>
    <row r="16328" spans="1:1" s="432" customFormat="1" ht="12.2" hidden="1" customHeight="1">
      <c r="A16328" s="431"/>
    </row>
    <row r="16329" spans="1:1" s="432" customFormat="1" ht="12.2" hidden="1" customHeight="1">
      <c r="A16329" s="431"/>
    </row>
    <row r="16330" spans="1:1" s="432" customFormat="1" ht="12.2" hidden="1" customHeight="1">
      <c r="A16330" s="431"/>
    </row>
    <row r="16331" spans="1:1" s="432" customFormat="1" ht="12.2" hidden="1" customHeight="1">
      <c r="A16331" s="431"/>
    </row>
    <row r="16332" spans="1:1" s="432" customFormat="1" ht="12.2" hidden="1" customHeight="1">
      <c r="A16332" s="431"/>
    </row>
    <row r="16333" spans="1:1" s="432" customFormat="1" ht="12.2" hidden="1" customHeight="1">
      <c r="A16333" s="431"/>
    </row>
    <row r="16334" spans="1:1" s="432" customFormat="1" ht="12.2" hidden="1" customHeight="1">
      <c r="A16334" s="431"/>
    </row>
    <row r="16335" spans="1:1" s="432" customFormat="1" ht="12.2" hidden="1" customHeight="1">
      <c r="A16335" s="431"/>
    </row>
    <row r="16336" spans="1:1" s="432" customFormat="1" ht="12.2" hidden="1" customHeight="1">
      <c r="A16336" s="431"/>
    </row>
    <row r="16337" spans="1:1" s="432" customFormat="1" ht="12.2" hidden="1" customHeight="1">
      <c r="A16337" s="431"/>
    </row>
    <row r="16338" spans="1:1" s="432" customFormat="1" ht="12.2" hidden="1" customHeight="1">
      <c r="A16338" s="431"/>
    </row>
    <row r="16339" spans="1:1" s="432" customFormat="1" ht="12.2" hidden="1" customHeight="1">
      <c r="A16339" s="431"/>
    </row>
    <row r="16340" spans="1:1" s="432" customFormat="1" ht="12.2" hidden="1" customHeight="1">
      <c r="A16340" s="431"/>
    </row>
    <row r="16341" spans="1:1" s="432" customFormat="1" ht="12.2" hidden="1" customHeight="1">
      <c r="A16341" s="431"/>
    </row>
    <row r="16342" spans="1:1" s="432" customFormat="1" ht="12.2" hidden="1" customHeight="1">
      <c r="A16342" s="431"/>
    </row>
    <row r="16343" spans="1:1" s="432" customFormat="1" ht="12.2" hidden="1" customHeight="1">
      <c r="A16343" s="431"/>
    </row>
    <row r="16344" spans="1:1" s="432" customFormat="1" ht="12.2" hidden="1" customHeight="1">
      <c r="A16344" s="431"/>
    </row>
    <row r="16345" spans="1:1" s="432" customFormat="1" ht="12.2" hidden="1" customHeight="1">
      <c r="A16345" s="431"/>
    </row>
    <row r="16346" spans="1:1" s="432" customFormat="1" ht="12.2" hidden="1" customHeight="1">
      <c r="A16346" s="431"/>
    </row>
    <row r="16347" spans="1:1" s="432" customFormat="1" ht="12.2" hidden="1" customHeight="1">
      <c r="A16347" s="431"/>
    </row>
    <row r="16348" spans="1:1" s="432" customFormat="1" ht="12.2" hidden="1" customHeight="1">
      <c r="A16348" s="431"/>
    </row>
    <row r="16349" spans="1:1" s="432" customFormat="1" ht="12.2" hidden="1" customHeight="1">
      <c r="A16349" s="431"/>
    </row>
    <row r="16350" spans="1:1" s="432" customFormat="1" ht="12.2" hidden="1" customHeight="1">
      <c r="A16350" s="431"/>
    </row>
    <row r="16351" spans="1:1" s="432" customFormat="1" ht="12.2" hidden="1" customHeight="1">
      <c r="A16351" s="431"/>
    </row>
    <row r="16352" spans="1:1" s="432" customFormat="1" ht="12.2" hidden="1" customHeight="1">
      <c r="A16352" s="431"/>
    </row>
    <row r="16353" spans="1:1" s="432" customFormat="1" ht="12.2" hidden="1" customHeight="1">
      <c r="A16353" s="431"/>
    </row>
    <row r="16354" spans="1:1" s="432" customFormat="1" ht="12.2" hidden="1" customHeight="1">
      <c r="A16354" s="431"/>
    </row>
    <row r="16355" spans="1:1" s="432" customFormat="1" ht="12.2" hidden="1" customHeight="1">
      <c r="A16355" s="431"/>
    </row>
    <row r="16356" spans="1:1" s="432" customFormat="1" ht="12.2" hidden="1" customHeight="1">
      <c r="A16356" s="431"/>
    </row>
    <row r="16357" spans="1:1" s="432" customFormat="1" ht="12.2" hidden="1" customHeight="1">
      <c r="A16357" s="431"/>
    </row>
    <row r="16358" spans="1:1" s="432" customFormat="1" ht="12.2" hidden="1" customHeight="1">
      <c r="A16358" s="431"/>
    </row>
    <row r="16359" spans="1:1" s="432" customFormat="1" ht="12.2" hidden="1" customHeight="1">
      <c r="A16359" s="431"/>
    </row>
    <row r="16360" spans="1:1" s="432" customFormat="1" ht="12.2" hidden="1" customHeight="1">
      <c r="A16360" s="431"/>
    </row>
    <row r="16361" spans="1:1" s="432" customFormat="1" ht="12.2" hidden="1" customHeight="1">
      <c r="A16361" s="431"/>
    </row>
    <row r="16362" spans="1:1" s="432" customFormat="1" ht="12.2" hidden="1" customHeight="1">
      <c r="A16362" s="431"/>
    </row>
    <row r="16363" spans="1:1" s="432" customFormat="1" ht="12.2" hidden="1" customHeight="1">
      <c r="A16363" s="431"/>
    </row>
    <row r="16364" spans="1:1" s="432" customFormat="1" ht="12.2" hidden="1" customHeight="1">
      <c r="A16364" s="431"/>
    </row>
    <row r="16365" spans="1:1" s="432" customFormat="1" ht="12.2" hidden="1" customHeight="1">
      <c r="A16365" s="431"/>
    </row>
    <row r="16366" spans="1:1" s="432" customFormat="1" ht="12.2" hidden="1" customHeight="1">
      <c r="A16366" s="431"/>
    </row>
    <row r="16367" spans="1:1" s="432" customFormat="1" ht="12.2" hidden="1" customHeight="1">
      <c r="A16367" s="431"/>
    </row>
    <row r="16368" spans="1:1" s="432" customFormat="1" ht="12.2" hidden="1" customHeight="1">
      <c r="A16368" s="431"/>
    </row>
    <row r="16369" spans="1:1" s="432" customFormat="1" ht="12.2" hidden="1" customHeight="1">
      <c r="A16369" s="431"/>
    </row>
    <row r="16370" spans="1:1" s="432" customFormat="1" ht="12.2" hidden="1" customHeight="1">
      <c r="A16370" s="431"/>
    </row>
    <row r="16371" spans="1:1" s="432" customFormat="1" ht="12.2" hidden="1" customHeight="1">
      <c r="A16371" s="431"/>
    </row>
    <row r="16372" spans="1:1" s="432" customFormat="1" ht="12.2" hidden="1" customHeight="1">
      <c r="A16372" s="431"/>
    </row>
    <row r="16373" spans="1:1" s="432" customFormat="1" ht="12.2" hidden="1" customHeight="1">
      <c r="A16373" s="431"/>
    </row>
    <row r="16374" spans="1:1" s="432" customFormat="1" ht="12.2" hidden="1" customHeight="1">
      <c r="A16374" s="431"/>
    </row>
    <row r="16375" spans="1:1" s="432" customFormat="1" ht="12.2" hidden="1" customHeight="1">
      <c r="A16375" s="431"/>
    </row>
    <row r="16376" spans="1:1" s="432" customFormat="1" ht="12.2" hidden="1" customHeight="1">
      <c r="A16376" s="431"/>
    </row>
    <row r="16377" spans="1:1" s="432" customFormat="1" ht="12.2" hidden="1" customHeight="1">
      <c r="A16377" s="431"/>
    </row>
    <row r="16378" spans="1:1" s="432" customFormat="1" ht="12.2" hidden="1" customHeight="1">
      <c r="A16378" s="431"/>
    </row>
    <row r="16379" spans="1:1" s="432" customFormat="1" ht="12.2" hidden="1" customHeight="1">
      <c r="A16379" s="431"/>
    </row>
    <row r="16380" spans="1:1" s="432" customFormat="1" ht="12.2" hidden="1" customHeight="1">
      <c r="A16380" s="431"/>
    </row>
    <row r="16381" spans="1:1" s="432" customFormat="1" ht="12.2" hidden="1" customHeight="1">
      <c r="A16381" s="431"/>
    </row>
    <row r="16382" spans="1:1" s="432" customFormat="1" ht="12.2" hidden="1" customHeight="1">
      <c r="A16382" s="431"/>
    </row>
    <row r="16383" spans="1:1" s="432" customFormat="1" ht="12.2" hidden="1" customHeight="1">
      <c r="A16383" s="431"/>
    </row>
    <row r="16384" spans="1:1" s="432" customFormat="1" ht="12.2" hidden="1" customHeight="1">
      <c r="A16384" s="431"/>
    </row>
    <row r="16385" spans="1:1" s="432" customFormat="1" ht="12.2" hidden="1" customHeight="1">
      <c r="A16385" s="431"/>
    </row>
    <row r="16386" spans="1:1" s="432" customFormat="1" ht="12.2" hidden="1" customHeight="1">
      <c r="A16386" s="431"/>
    </row>
    <row r="16387" spans="1:1" s="432" customFormat="1" ht="12.2" hidden="1" customHeight="1">
      <c r="A16387" s="431"/>
    </row>
    <row r="16388" spans="1:1" s="432" customFormat="1" ht="12.2" hidden="1" customHeight="1">
      <c r="A16388" s="431"/>
    </row>
    <row r="16389" spans="1:1" s="432" customFormat="1" ht="12.2" hidden="1" customHeight="1">
      <c r="A16389" s="431"/>
    </row>
    <row r="16390" spans="1:1" s="432" customFormat="1" ht="12.2" hidden="1" customHeight="1">
      <c r="A16390" s="431"/>
    </row>
    <row r="16391" spans="1:1" s="432" customFormat="1" ht="12.2" hidden="1" customHeight="1">
      <c r="A16391" s="431"/>
    </row>
    <row r="16392" spans="1:1" s="432" customFormat="1" ht="12.2" hidden="1" customHeight="1">
      <c r="A16392" s="431"/>
    </row>
    <row r="16393" spans="1:1" s="432" customFormat="1" ht="12.2" hidden="1" customHeight="1">
      <c r="A16393" s="431"/>
    </row>
    <row r="16394" spans="1:1" s="432" customFormat="1" ht="12.2" hidden="1" customHeight="1">
      <c r="A16394" s="431"/>
    </row>
    <row r="16395" spans="1:1" s="432" customFormat="1" ht="12.2" hidden="1" customHeight="1">
      <c r="A16395" s="431"/>
    </row>
    <row r="16396" spans="1:1" s="432" customFormat="1" ht="12.2" hidden="1" customHeight="1">
      <c r="A16396" s="431"/>
    </row>
    <row r="16397" spans="1:1" s="432" customFormat="1" ht="12.2" hidden="1" customHeight="1">
      <c r="A16397" s="431"/>
    </row>
    <row r="16398" spans="1:1" s="432" customFormat="1" ht="12.2" hidden="1" customHeight="1">
      <c r="A16398" s="431"/>
    </row>
    <row r="16399" spans="1:1" s="432" customFormat="1" ht="12.2" hidden="1" customHeight="1">
      <c r="A16399" s="431"/>
    </row>
    <row r="16400" spans="1:1" s="432" customFormat="1" ht="12.2" hidden="1" customHeight="1">
      <c r="A16400" s="431"/>
    </row>
    <row r="16401" spans="1:1" s="432" customFormat="1" ht="12.2" hidden="1" customHeight="1">
      <c r="A16401" s="431"/>
    </row>
    <row r="16402" spans="1:1" s="432" customFormat="1" ht="12.2" hidden="1" customHeight="1">
      <c r="A16402" s="431"/>
    </row>
    <row r="16403" spans="1:1" s="432" customFormat="1" ht="12.2" hidden="1" customHeight="1">
      <c r="A16403" s="431"/>
    </row>
    <row r="16404" spans="1:1" s="432" customFormat="1" ht="12.2" hidden="1" customHeight="1">
      <c r="A16404" s="431"/>
    </row>
    <row r="16405" spans="1:1" s="432" customFormat="1" ht="12.2" hidden="1" customHeight="1">
      <c r="A16405" s="431"/>
    </row>
    <row r="16406" spans="1:1" s="432" customFormat="1" ht="12.2" hidden="1" customHeight="1">
      <c r="A16406" s="431"/>
    </row>
    <row r="16407" spans="1:1" s="432" customFormat="1" ht="12.2" hidden="1" customHeight="1">
      <c r="A16407" s="431"/>
    </row>
    <row r="16408" spans="1:1" s="432" customFormat="1" ht="12.2" hidden="1" customHeight="1">
      <c r="A16408" s="431"/>
    </row>
    <row r="16409" spans="1:1" s="432" customFormat="1" ht="12.2" hidden="1" customHeight="1">
      <c r="A16409" s="431"/>
    </row>
    <row r="16410" spans="1:1" s="432" customFormat="1" ht="12.2" hidden="1" customHeight="1">
      <c r="A16410" s="431"/>
    </row>
    <row r="16411" spans="1:1" s="432" customFormat="1" ht="12.2" hidden="1" customHeight="1">
      <c r="A16411" s="431"/>
    </row>
    <row r="16412" spans="1:1" s="432" customFormat="1" ht="12.2" hidden="1" customHeight="1">
      <c r="A16412" s="431"/>
    </row>
    <row r="16413" spans="1:1" s="432" customFormat="1" ht="12.2" hidden="1" customHeight="1">
      <c r="A16413" s="431"/>
    </row>
    <row r="16414" spans="1:1" s="432" customFormat="1" ht="12.2" hidden="1" customHeight="1">
      <c r="A16414" s="431"/>
    </row>
    <row r="16415" spans="1:1" s="432" customFormat="1" ht="12.2" hidden="1" customHeight="1">
      <c r="A16415" s="431"/>
    </row>
    <row r="16416" spans="1:1" s="432" customFormat="1" ht="12.2" hidden="1" customHeight="1">
      <c r="A16416" s="431"/>
    </row>
    <row r="16417" spans="1:1" s="432" customFormat="1" ht="12.2" hidden="1" customHeight="1">
      <c r="A16417" s="431"/>
    </row>
    <row r="16418" spans="1:1" s="432" customFormat="1" ht="12.2" hidden="1" customHeight="1">
      <c r="A16418" s="431"/>
    </row>
    <row r="16419" spans="1:1" s="432" customFormat="1" ht="12.2" hidden="1" customHeight="1">
      <c r="A16419" s="431"/>
    </row>
    <row r="16420" spans="1:1" s="432" customFormat="1" ht="12.2" hidden="1" customHeight="1">
      <c r="A16420" s="431"/>
    </row>
    <row r="16421" spans="1:1" s="432" customFormat="1" ht="12.2" hidden="1" customHeight="1">
      <c r="A16421" s="431"/>
    </row>
    <row r="16422" spans="1:1" s="432" customFormat="1" ht="12.2" hidden="1" customHeight="1">
      <c r="A16422" s="431"/>
    </row>
    <row r="16423" spans="1:1" s="432" customFormat="1" ht="12.2" hidden="1" customHeight="1">
      <c r="A16423" s="431"/>
    </row>
    <row r="16424" spans="1:1" s="432" customFormat="1" ht="12.2" hidden="1" customHeight="1">
      <c r="A16424" s="431"/>
    </row>
    <row r="16425" spans="1:1" s="432" customFormat="1" ht="12.2" hidden="1" customHeight="1">
      <c r="A16425" s="431"/>
    </row>
    <row r="16426" spans="1:1" s="432" customFormat="1" ht="12.2" hidden="1" customHeight="1">
      <c r="A16426" s="431"/>
    </row>
    <row r="16427" spans="1:1" s="432" customFormat="1" ht="12.2" hidden="1" customHeight="1">
      <c r="A16427" s="431"/>
    </row>
    <row r="16428" spans="1:1" s="432" customFormat="1" ht="12.2" hidden="1" customHeight="1">
      <c r="A16428" s="431"/>
    </row>
    <row r="16429" spans="1:1" s="432" customFormat="1" ht="12.2" hidden="1" customHeight="1">
      <c r="A16429" s="431"/>
    </row>
    <row r="16430" spans="1:1" s="432" customFormat="1" ht="12.2" hidden="1" customHeight="1">
      <c r="A16430" s="431"/>
    </row>
    <row r="16431" spans="1:1" s="432" customFormat="1" ht="12.2" hidden="1" customHeight="1">
      <c r="A16431" s="431"/>
    </row>
    <row r="16432" spans="1:1" s="432" customFormat="1" ht="12.2" hidden="1" customHeight="1">
      <c r="A16432" s="431"/>
    </row>
    <row r="16433" spans="1:1" s="432" customFormat="1" ht="12.2" hidden="1" customHeight="1">
      <c r="A16433" s="431"/>
    </row>
    <row r="16434" spans="1:1" s="432" customFormat="1" ht="12.2" hidden="1" customHeight="1">
      <c r="A16434" s="431"/>
    </row>
    <row r="16435" spans="1:1" s="432" customFormat="1" ht="12.2" hidden="1" customHeight="1">
      <c r="A16435" s="431"/>
    </row>
    <row r="16436" spans="1:1" s="432" customFormat="1" ht="12.2" hidden="1" customHeight="1">
      <c r="A16436" s="431"/>
    </row>
    <row r="16437" spans="1:1" s="432" customFormat="1" ht="12.2" hidden="1" customHeight="1">
      <c r="A16437" s="431"/>
    </row>
    <row r="16438" spans="1:1" s="432" customFormat="1" ht="12.2" hidden="1" customHeight="1">
      <c r="A16438" s="431"/>
    </row>
    <row r="16439" spans="1:1" s="432" customFormat="1" ht="12.2" hidden="1" customHeight="1">
      <c r="A16439" s="431"/>
    </row>
    <row r="16440" spans="1:1" s="432" customFormat="1" ht="12.2" hidden="1" customHeight="1">
      <c r="A16440" s="431"/>
    </row>
    <row r="16441" spans="1:1" s="432" customFormat="1" ht="12.2" hidden="1" customHeight="1">
      <c r="A16441" s="431"/>
    </row>
    <row r="16442" spans="1:1" s="432" customFormat="1" ht="12.2" hidden="1" customHeight="1">
      <c r="A16442" s="431"/>
    </row>
    <row r="16443" spans="1:1" s="432" customFormat="1" ht="12.2" hidden="1" customHeight="1">
      <c r="A16443" s="431"/>
    </row>
    <row r="16444" spans="1:1" s="432" customFormat="1" ht="12.2" hidden="1" customHeight="1">
      <c r="A16444" s="431"/>
    </row>
    <row r="16445" spans="1:1" s="432" customFormat="1" ht="12.2" hidden="1" customHeight="1">
      <c r="A16445" s="431"/>
    </row>
    <row r="16446" spans="1:1" s="432" customFormat="1" ht="12.2" hidden="1" customHeight="1">
      <c r="A16446" s="431"/>
    </row>
    <row r="16447" spans="1:1" s="432" customFormat="1" ht="12.2" hidden="1" customHeight="1">
      <c r="A16447" s="431"/>
    </row>
    <row r="16448" spans="1:1" s="432" customFormat="1" ht="12.2" hidden="1" customHeight="1">
      <c r="A16448" s="431"/>
    </row>
    <row r="16449" spans="1:1" s="432" customFormat="1" ht="12.2" hidden="1" customHeight="1">
      <c r="A16449" s="431"/>
    </row>
    <row r="16450" spans="1:1" s="432" customFormat="1" ht="12.2" hidden="1" customHeight="1">
      <c r="A16450" s="431"/>
    </row>
    <row r="16451" spans="1:1" s="432" customFormat="1" ht="12.2" hidden="1" customHeight="1">
      <c r="A16451" s="431"/>
    </row>
    <row r="16452" spans="1:1" s="432" customFormat="1" ht="12.2" hidden="1" customHeight="1">
      <c r="A16452" s="431"/>
    </row>
    <row r="16453" spans="1:1" s="432" customFormat="1" ht="12.2" hidden="1" customHeight="1">
      <c r="A16453" s="431"/>
    </row>
    <row r="16454" spans="1:1" s="432" customFormat="1" ht="12.2" hidden="1" customHeight="1">
      <c r="A16454" s="431"/>
    </row>
    <row r="16455" spans="1:1" s="432" customFormat="1" ht="12.2" hidden="1" customHeight="1">
      <c r="A16455" s="431"/>
    </row>
    <row r="16456" spans="1:1" s="432" customFormat="1" ht="12.2" hidden="1" customHeight="1">
      <c r="A16456" s="431"/>
    </row>
    <row r="16457" spans="1:1" s="432" customFormat="1" ht="12.2" hidden="1" customHeight="1">
      <c r="A16457" s="431"/>
    </row>
    <row r="16458" spans="1:1" s="432" customFormat="1" ht="12.2" hidden="1" customHeight="1">
      <c r="A16458" s="431"/>
    </row>
    <row r="16459" spans="1:1" s="432" customFormat="1" ht="12.2" hidden="1" customHeight="1">
      <c r="A16459" s="431"/>
    </row>
    <row r="16460" spans="1:1" s="432" customFormat="1" ht="12.2" hidden="1" customHeight="1">
      <c r="A16460" s="431"/>
    </row>
    <row r="16461" spans="1:1" s="432" customFormat="1" ht="12.2" hidden="1" customHeight="1">
      <c r="A16461" s="431"/>
    </row>
    <row r="16462" spans="1:1" s="432" customFormat="1" ht="12.2" hidden="1" customHeight="1">
      <c r="A16462" s="431"/>
    </row>
    <row r="16463" spans="1:1" s="432" customFormat="1" ht="12.2" hidden="1" customHeight="1">
      <c r="A16463" s="431"/>
    </row>
    <row r="16464" spans="1:1" s="432" customFormat="1" ht="12.2" hidden="1" customHeight="1">
      <c r="A16464" s="431"/>
    </row>
    <row r="16465" spans="1:1" s="432" customFormat="1" ht="12.2" hidden="1" customHeight="1">
      <c r="A16465" s="431"/>
    </row>
    <row r="16466" spans="1:1" s="432" customFormat="1" ht="12.2" hidden="1" customHeight="1">
      <c r="A16466" s="431"/>
    </row>
    <row r="16467" spans="1:1" s="432" customFormat="1" ht="12.2" hidden="1" customHeight="1">
      <c r="A16467" s="431"/>
    </row>
    <row r="16468" spans="1:1" s="432" customFormat="1" ht="12.2" hidden="1" customHeight="1">
      <c r="A16468" s="431"/>
    </row>
    <row r="16469" spans="1:1" s="432" customFormat="1" ht="12.2" hidden="1" customHeight="1">
      <c r="A16469" s="431"/>
    </row>
    <row r="16470" spans="1:1" s="432" customFormat="1" ht="12.2" hidden="1" customHeight="1">
      <c r="A16470" s="431"/>
    </row>
    <row r="16471" spans="1:1" s="432" customFormat="1" ht="12.2" hidden="1" customHeight="1">
      <c r="A16471" s="431"/>
    </row>
    <row r="16472" spans="1:1" s="432" customFormat="1" ht="12.2" hidden="1" customHeight="1">
      <c r="A16472" s="431"/>
    </row>
    <row r="16473" spans="1:1" s="432" customFormat="1" ht="12.2" hidden="1" customHeight="1">
      <c r="A16473" s="431"/>
    </row>
    <row r="16474" spans="1:1" s="432" customFormat="1" ht="12.2" hidden="1" customHeight="1">
      <c r="A16474" s="431"/>
    </row>
    <row r="16475" spans="1:1" s="432" customFormat="1" ht="12.2" hidden="1" customHeight="1">
      <c r="A16475" s="431"/>
    </row>
    <row r="16476" spans="1:1" s="432" customFormat="1" ht="12.2" hidden="1" customHeight="1">
      <c r="A16476" s="431"/>
    </row>
    <row r="16477" spans="1:1" s="432" customFormat="1" ht="12.2" hidden="1" customHeight="1">
      <c r="A16477" s="431"/>
    </row>
    <row r="16478" spans="1:1" s="432" customFormat="1" ht="12.2" hidden="1" customHeight="1">
      <c r="A16478" s="431"/>
    </row>
    <row r="16479" spans="1:1" s="432" customFormat="1" ht="12.2" hidden="1" customHeight="1">
      <c r="A16479" s="431"/>
    </row>
    <row r="16480" spans="1:1" s="432" customFormat="1" ht="12.2" hidden="1" customHeight="1">
      <c r="A16480" s="431"/>
    </row>
    <row r="16481" spans="1:1" s="432" customFormat="1" ht="12.2" hidden="1" customHeight="1">
      <c r="A16481" s="431"/>
    </row>
    <row r="16482" spans="1:1" s="432" customFormat="1" ht="12.2" hidden="1" customHeight="1">
      <c r="A16482" s="431"/>
    </row>
    <row r="16483" spans="1:1" s="432" customFormat="1" ht="12.2" hidden="1" customHeight="1">
      <c r="A16483" s="431"/>
    </row>
    <row r="16484" spans="1:1" s="432" customFormat="1" ht="12.2" hidden="1" customHeight="1">
      <c r="A16484" s="431"/>
    </row>
    <row r="16485" spans="1:1" s="432" customFormat="1" ht="12.2" hidden="1" customHeight="1">
      <c r="A16485" s="431"/>
    </row>
    <row r="16486" spans="1:1" s="432" customFormat="1" ht="12.2" hidden="1" customHeight="1">
      <c r="A16486" s="431"/>
    </row>
    <row r="16487" spans="1:1" s="432" customFormat="1" ht="12.2" hidden="1" customHeight="1">
      <c r="A16487" s="431"/>
    </row>
    <row r="16488" spans="1:1" s="432" customFormat="1" ht="12.2" hidden="1" customHeight="1">
      <c r="A16488" s="431"/>
    </row>
    <row r="16489" spans="1:1" s="432" customFormat="1" ht="12.2" hidden="1" customHeight="1">
      <c r="A16489" s="431"/>
    </row>
    <row r="16490" spans="1:1" s="432" customFormat="1" ht="12.2" hidden="1" customHeight="1">
      <c r="A16490" s="431"/>
    </row>
    <row r="16491" spans="1:1" s="432" customFormat="1" ht="12.2" hidden="1" customHeight="1">
      <c r="A16491" s="431"/>
    </row>
    <row r="16492" spans="1:1" s="432" customFormat="1" ht="12.2" hidden="1" customHeight="1">
      <c r="A16492" s="431"/>
    </row>
    <row r="16493" spans="1:1" s="432" customFormat="1" ht="12.2" hidden="1" customHeight="1">
      <c r="A16493" s="431"/>
    </row>
    <row r="16494" spans="1:1" s="432" customFormat="1" ht="12.2" hidden="1" customHeight="1">
      <c r="A16494" s="431"/>
    </row>
    <row r="16495" spans="1:1" s="432" customFormat="1" ht="12.2" hidden="1" customHeight="1">
      <c r="A16495" s="431"/>
    </row>
    <row r="16496" spans="1:1" s="432" customFormat="1" ht="12.2" hidden="1" customHeight="1">
      <c r="A16496" s="431"/>
    </row>
    <row r="16497" spans="1:1" s="432" customFormat="1" ht="12.2" hidden="1" customHeight="1">
      <c r="A16497" s="431"/>
    </row>
    <row r="16498" spans="1:1" s="432" customFormat="1" ht="12.2" hidden="1" customHeight="1">
      <c r="A16498" s="431"/>
    </row>
    <row r="16499" spans="1:1" s="432" customFormat="1" ht="12.2" hidden="1" customHeight="1">
      <c r="A16499" s="431"/>
    </row>
    <row r="16500" spans="1:1" s="432" customFormat="1" ht="12.2" hidden="1" customHeight="1">
      <c r="A16500" s="431"/>
    </row>
    <row r="16501" spans="1:1" s="432" customFormat="1" ht="12.2" hidden="1" customHeight="1">
      <c r="A16501" s="431"/>
    </row>
    <row r="16502" spans="1:1" s="432" customFormat="1" ht="12.2" hidden="1" customHeight="1">
      <c r="A16502" s="431"/>
    </row>
    <row r="16503" spans="1:1" s="432" customFormat="1" ht="12.2" hidden="1" customHeight="1">
      <c r="A16503" s="431"/>
    </row>
    <row r="16504" spans="1:1" s="432" customFormat="1" ht="12.2" hidden="1" customHeight="1">
      <c r="A16504" s="431"/>
    </row>
    <row r="16505" spans="1:1" s="432" customFormat="1" ht="12.2" hidden="1" customHeight="1">
      <c r="A16505" s="431"/>
    </row>
    <row r="16506" spans="1:1" s="432" customFormat="1" ht="12.2" hidden="1" customHeight="1">
      <c r="A16506" s="431"/>
    </row>
    <row r="16507" spans="1:1" s="432" customFormat="1" ht="12.2" hidden="1" customHeight="1">
      <c r="A16507" s="431"/>
    </row>
    <row r="16508" spans="1:1" s="432" customFormat="1" ht="12.2" hidden="1" customHeight="1">
      <c r="A16508" s="431"/>
    </row>
    <row r="16509" spans="1:1" s="432" customFormat="1" ht="12.2" hidden="1" customHeight="1">
      <c r="A16509" s="431"/>
    </row>
    <row r="16510" spans="1:1" s="432" customFormat="1" ht="12.2" hidden="1" customHeight="1">
      <c r="A16510" s="431"/>
    </row>
    <row r="16511" spans="1:1" s="432" customFormat="1" ht="12.2" hidden="1" customHeight="1">
      <c r="A16511" s="431"/>
    </row>
    <row r="16512" spans="1:1" s="432" customFormat="1" ht="12.2" hidden="1" customHeight="1">
      <c r="A16512" s="431"/>
    </row>
    <row r="16513" spans="1:1" s="432" customFormat="1" ht="12.2" hidden="1" customHeight="1">
      <c r="A16513" s="431"/>
    </row>
    <row r="16514" spans="1:1" s="432" customFormat="1" ht="12.2" hidden="1" customHeight="1">
      <c r="A16514" s="431"/>
    </row>
    <row r="16515" spans="1:1" s="432" customFormat="1" ht="12.2" hidden="1" customHeight="1">
      <c r="A16515" s="431"/>
    </row>
    <row r="16516" spans="1:1" s="432" customFormat="1" ht="12.2" hidden="1" customHeight="1">
      <c r="A16516" s="431"/>
    </row>
    <row r="16517" spans="1:1" s="432" customFormat="1" ht="12.2" hidden="1" customHeight="1">
      <c r="A16517" s="431"/>
    </row>
    <row r="16518" spans="1:1" s="432" customFormat="1" ht="12.2" hidden="1" customHeight="1">
      <c r="A16518" s="431"/>
    </row>
    <row r="16519" spans="1:1" s="432" customFormat="1" ht="12.2" hidden="1" customHeight="1">
      <c r="A16519" s="431"/>
    </row>
    <row r="16520" spans="1:1" s="432" customFormat="1" ht="12.2" hidden="1" customHeight="1">
      <c r="A16520" s="431"/>
    </row>
    <row r="16521" spans="1:1" s="432" customFormat="1" ht="12.2" hidden="1" customHeight="1">
      <c r="A16521" s="431"/>
    </row>
    <row r="16522" spans="1:1" s="432" customFormat="1" ht="12.2" hidden="1" customHeight="1">
      <c r="A16522" s="431"/>
    </row>
    <row r="16523" spans="1:1" s="432" customFormat="1" ht="12.2" hidden="1" customHeight="1">
      <c r="A16523" s="431"/>
    </row>
    <row r="16524" spans="1:1" s="432" customFormat="1" ht="12.2" hidden="1" customHeight="1">
      <c r="A16524" s="431"/>
    </row>
    <row r="16525" spans="1:1" s="432" customFormat="1" ht="12.2" hidden="1" customHeight="1">
      <c r="A16525" s="431"/>
    </row>
    <row r="16526" spans="1:1" s="432" customFormat="1" ht="12.2" hidden="1" customHeight="1">
      <c r="A16526" s="431"/>
    </row>
    <row r="16527" spans="1:1" s="432" customFormat="1" ht="12.2" hidden="1" customHeight="1">
      <c r="A16527" s="431"/>
    </row>
    <row r="16528" spans="1:1" s="432" customFormat="1" ht="12.2" hidden="1" customHeight="1">
      <c r="A16528" s="431"/>
    </row>
    <row r="16529" spans="1:1" s="432" customFormat="1" ht="12.2" hidden="1" customHeight="1">
      <c r="A16529" s="431"/>
    </row>
    <row r="16530" spans="1:1" s="432" customFormat="1" ht="12.2" hidden="1" customHeight="1">
      <c r="A16530" s="431"/>
    </row>
    <row r="16531" spans="1:1" s="432" customFormat="1" ht="12.2" hidden="1" customHeight="1">
      <c r="A16531" s="431"/>
    </row>
    <row r="16532" spans="1:1" s="432" customFormat="1" ht="12.2" hidden="1" customHeight="1">
      <c r="A16532" s="431"/>
    </row>
    <row r="16533" spans="1:1" s="432" customFormat="1" ht="12.2" hidden="1" customHeight="1">
      <c r="A16533" s="431"/>
    </row>
    <row r="16534" spans="1:1" s="432" customFormat="1" ht="12.2" hidden="1" customHeight="1">
      <c r="A16534" s="431"/>
    </row>
    <row r="16535" spans="1:1" s="432" customFormat="1" ht="12.2" hidden="1" customHeight="1">
      <c r="A16535" s="431"/>
    </row>
    <row r="16536" spans="1:1" s="432" customFormat="1" ht="12.2" hidden="1" customHeight="1">
      <c r="A16536" s="431"/>
    </row>
    <row r="16537" spans="1:1" s="432" customFormat="1" ht="12.2" hidden="1" customHeight="1">
      <c r="A16537" s="431"/>
    </row>
    <row r="16538" spans="1:1" s="432" customFormat="1" ht="12.2" hidden="1" customHeight="1">
      <c r="A16538" s="431"/>
    </row>
    <row r="16539" spans="1:1" s="432" customFormat="1" ht="12.2" hidden="1" customHeight="1">
      <c r="A16539" s="431"/>
    </row>
    <row r="16540" spans="1:1" s="432" customFormat="1" ht="12.2" hidden="1" customHeight="1">
      <c r="A16540" s="431"/>
    </row>
    <row r="16541" spans="1:1" s="432" customFormat="1" ht="12.2" hidden="1" customHeight="1">
      <c r="A16541" s="431"/>
    </row>
    <row r="16542" spans="1:1" s="432" customFormat="1" ht="12.2" hidden="1" customHeight="1">
      <c r="A16542" s="431"/>
    </row>
    <row r="16543" spans="1:1" s="432" customFormat="1" ht="12.2" hidden="1" customHeight="1">
      <c r="A16543" s="431"/>
    </row>
    <row r="16544" spans="1:1" s="432" customFormat="1" ht="12.2" hidden="1" customHeight="1">
      <c r="A16544" s="431"/>
    </row>
    <row r="16545" spans="1:1" s="432" customFormat="1" ht="12.2" hidden="1" customHeight="1">
      <c r="A16545" s="431"/>
    </row>
    <row r="16546" spans="1:1" s="432" customFormat="1" ht="12.2" hidden="1" customHeight="1">
      <c r="A16546" s="431"/>
    </row>
    <row r="16547" spans="1:1" s="432" customFormat="1" ht="12.2" hidden="1" customHeight="1">
      <c r="A16547" s="431"/>
    </row>
    <row r="16548" spans="1:1" s="432" customFormat="1" ht="12.2" hidden="1" customHeight="1">
      <c r="A16548" s="431"/>
    </row>
    <row r="16549" spans="1:1" s="432" customFormat="1" ht="12.2" hidden="1" customHeight="1">
      <c r="A16549" s="431"/>
    </row>
    <row r="16550" spans="1:1" s="432" customFormat="1" ht="12.2" hidden="1" customHeight="1">
      <c r="A16550" s="431"/>
    </row>
    <row r="16551" spans="1:1" s="432" customFormat="1" ht="12.2" hidden="1" customHeight="1">
      <c r="A16551" s="431"/>
    </row>
    <row r="16552" spans="1:1" s="432" customFormat="1" ht="12.2" hidden="1" customHeight="1">
      <c r="A16552" s="431"/>
    </row>
    <row r="16553" spans="1:1" s="432" customFormat="1" ht="12.2" hidden="1" customHeight="1">
      <c r="A16553" s="431"/>
    </row>
    <row r="16554" spans="1:1" s="432" customFormat="1" ht="12.2" hidden="1" customHeight="1">
      <c r="A16554" s="431"/>
    </row>
    <row r="16555" spans="1:1" s="432" customFormat="1" ht="12.2" hidden="1" customHeight="1">
      <c r="A16555" s="431"/>
    </row>
    <row r="16556" spans="1:1" s="432" customFormat="1" ht="12.2" hidden="1" customHeight="1">
      <c r="A16556" s="431"/>
    </row>
    <row r="16557" spans="1:1" s="432" customFormat="1" ht="12.2" hidden="1" customHeight="1">
      <c r="A16557" s="431"/>
    </row>
    <row r="16558" spans="1:1" s="432" customFormat="1" ht="12.2" hidden="1" customHeight="1">
      <c r="A16558" s="431"/>
    </row>
    <row r="16559" spans="1:1" s="432" customFormat="1" ht="12.2" hidden="1" customHeight="1">
      <c r="A16559" s="431"/>
    </row>
    <row r="16560" spans="1:1" s="432" customFormat="1" ht="12.2" hidden="1" customHeight="1">
      <c r="A16560" s="431"/>
    </row>
    <row r="16561" spans="1:1" s="432" customFormat="1" ht="12.2" hidden="1" customHeight="1">
      <c r="A16561" s="431"/>
    </row>
    <row r="16562" spans="1:1" s="432" customFormat="1" ht="12.2" hidden="1" customHeight="1">
      <c r="A16562" s="431"/>
    </row>
    <row r="16563" spans="1:1" s="432" customFormat="1" ht="12.2" hidden="1" customHeight="1">
      <c r="A16563" s="431"/>
    </row>
    <row r="16564" spans="1:1" s="432" customFormat="1" ht="12.2" hidden="1" customHeight="1">
      <c r="A16564" s="431"/>
    </row>
    <row r="16565" spans="1:1" s="432" customFormat="1" ht="12.2" hidden="1" customHeight="1">
      <c r="A16565" s="431"/>
    </row>
    <row r="16566" spans="1:1" s="432" customFormat="1" ht="12.2" hidden="1" customHeight="1">
      <c r="A16566" s="431"/>
    </row>
    <row r="16567" spans="1:1" s="432" customFormat="1" ht="12.2" hidden="1" customHeight="1">
      <c r="A16567" s="431"/>
    </row>
    <row r="16568" spans="1:1" s="432" customFormat="1" ht="12.2" hidden="1" customHeight="1">
      <c r="A16568" s="431"/>
    </row>
    <row r="16569" spans="1:1" s="432" customFormat="1" ht="12.2" hidden="1" customHeight="1">
      <c r="A16569" s="431"/>
    </row>
    <row r="16570" spans="1:1" s="432" customFormat="1" ht="12.2" hidden="1" customHeight="1">
      <c r="A16570" s="431"/>
    </row>
    <row r="16571" spans="1:1" s="432" customFormat="1" ht="12.2" hidden="1" customHeight="1">
      <c r="A16571" s="431"/>
    </row>
    <row r="16572" spans="1:1" s="432" customFormat="1" ht="12.2" hidden="1" customHeight="1">
      <c r="A16572" s="431"/>
    </row>
    <row r="16573" spans="1:1" s="432" customFormat="1" ht="12.2" hidden="1" customHeight="1">
      <c r="A16573" s="431"/>
    </row>
    <row r="16574" spans="1:1" s="432" customFormat="1" ht="12.2" hidden="1" customHeight="1">
      <c r="A16574" s="431"/>
    </row>
    <row r="16575" spans="1:1" s="432" customFormat="1" ht="12.2" hidden="1" customHeight="1">
      <c r="A16575" s="431"/>
    </row>
    <row r="16576" spans="1:1" s="432" customFormat="1" ht="12.2" hidden="1" customHeight="1">
      <c r="A16576" s="431"/>
    </row>
    <row r="16577" spans="1:1" s="432" customFormat="1" ht="12.2" hidden="1" customHeight="1">
      <c r="A16577" s="431"/>
    </row>
    <row r="16578" spans="1:1" s="432" customFormat="1" ht="12.2" hidden="1" customHeight="1">
      <c r="A16578" s="431"/>
    </row>
    <row r="16579" spans="1:1" s="432" customFormat="1" ht="12.2" hidden="1" customHeight="1">
      <c r="A16579" s="431"/>
    </row>
    <row r="16580" spans="1:1" s="432" customFormat="1" ht="12.2" hidden="1" customHeight="1">
      <c r="A16580" s="431"/>
    </row>
    <row r="16581" spans="1:1" s="432" customFormat="1" ht="12.2" hidden="1" customHeight="1">
      <c r="A16581" s="431"/>
    </row>
    <row r="16582" spans="1:1" s="432" customFormat="1" ht="12.2" hidden="1" customHeight="1">
      <c r="A16582" s="431"/>
    </row>
    <row r="16583" spans="1:1" s="432" customFormat="1" ht="12.2" hidden="1" customHeight="1">
      <c r="A16583" s="431"/>
    </row>
    <row r="16584" spans="1:1" s="432" customFormat="1" ht="12.2" hidden="1" customHeight="1">
      <c r="A16584" s="431"/>
    </row>
    <row r="16585" spans="1:1" s="432" customFormat="1" ht="12.2" hidden="1" customHeight="1">
      <c r="A16585" s="431"/>
    </row>
    <row r="16586" spans="1:1" s="432" customFormat="1" ht="12.2" hidden="1" customHeight="1">
      <c r="A16586" s="431"/>
    </row>
    <row r="16587" spans="1:1" s="432" customFormat="1" ht="12.2" hidden="1" customHeight="1">
      <c r="A16587" s="431"/>
    </row>
    <row r="16588" spans="1:1" s="432" customFormat="1" ht="12.2" hidden="1" customHeight="1">
      <c r="A16588" s="431"/>
    </row>
    <row r="16589" spans="1:1" s="432" customFormat="1" ht="12.2" hidden="1" customHeight="1">
      <c r="A16589" s="431"/>
    </row>
    <row r="16590" spans="1:1" s="432" customFormat="1" ht="12.2" hidden="1" customHeight="1">
      <c r="A16590" s="431"/>
    </row>
    <row r="16591" spans="1:1" s="432" customFormat="1" ht="12.2" hidden="1" customHeight="1">
      <c r="A16591" s="431"/>
    </row>
    <row r="16592" spans="1:1" s="432" customFormat="1" ht="12.2" hidden="1" customHeight="1">
      <c r="A16592" s="431"/>
    </row>
    <row r="16593" spans="1:1" s="432" customFormat="1" ht="12.2" hidden="1" customHeight="1">
      <c r="A16593" s="431"/>
    </row>
    <row r="16594" spans="1:1" s="432" customFormat="1" ht="12.2" hidden="1" customHeight="1">
      <c r="A16594" s="431"/>
    </row>
    <row r="16595" spans="1:1" s="432" customFormat="1" ht="12.2" hidden="1" customHeight="1">
      <c r="A16595" s="431"/>
    </row>
    <row r="16596" spans="1:1" s="432" customFormat="1" ht="12.2" hidden="1" customHeight="1">
      <c r="A16596" s="431"/>
    </row>
    <row r="16597" spans="1:1" s="432" customFormat="1" ht="12.2" hidden="1" customHeight="1">
      <c r="A16597" s="431"/>
    </row>
    <row r="16598" spans="1:1" s="432" customFormat="1" ht="12.2" hidden="1" customHeight="1">
      <c r="A16598" s="431"/>
    </row>
    <row r="16599" spans="1:1" s="432" customFormat="1" ht="12.2" hidden="1" customHeight="1">
      <c r="A16599" s="431"/>
    </row>
    <row r="16600" spans="1:1" s="432" customFormat="1" ht="12.2" hidden="1" customHeight="1">
      <c r="A16600" s="431"/>
    </row>
    <row r="16601" spans="1:1" s="432" customFormat="1" ht="12.2" hidden="1" customHeight="1">
      <c r="A16601" s="431"/>
    </row>
    <row r="16602" spans="1:1" s="432" customFormat="1" ht="12.2" hidden="1" customHeight="1">
      <c r="A16602" s="431"/>
    </row>
    <row r="16603" spans="1:1" s="432" customFormat="1" ht="12.2" hidden="1" customHeight="1">
      <c r="A16603" s="431"/>
    </row>
    <row r="16604" spans="1:1" s="432" customFormat="1" ht="12.2" hidden="1" customHeight="1">
      <c r="A16604" s="431"/>
    </row>
    <row r="16605" spans="1:1" s="432" customFormat="1" ht="12.2" hidden="1" customHeight="1">
      <c r="A16605" s="431"/>
    </row>
    <row r="16606" spans="1:1" s="432" customFormat="1" ht="12.2" hidden="1" customHeight="1">
      <c r="A16606" s="431"/>
    </row>
    <row r="16607" spans="1:1" s="432" customFormat="1" ht="12.2" hidden="1" customHeight="1">
      <c r="A16607" s="431"/>
    </row>
    <row r="16608" spans="1:1" s="432" customFormat="1" ht="12.2" hidden="1" customHeight="1">
      <c r="A16608" s="431"/>
    </row>
    <row r="16609" spans="1:1" s="432" customFormat="1" ht="12.2" hidden="1" customHeight="1">
      <c r="A16609" s="431"/>
    </row>
    <row r="16610" spans="1:1" s="432" customFormat="1" ht="12.2" hidden="1" customHeight="1">
      <c r="A16610" s="431"/>
    </row>
    <row r="16611" spans="1:1" s="432" customFormat="1" ht="12.2" hidden="1" customHeight="1">
      <c r="A16611" s="431"/>
    </row>
    <row r="16612" spans="1:1" s="432" customFormat="1" ht="12.2" hidden="1" customHeight="1">
      <c r="A16612" s="431"/>
    </row>
    <row r="16613" spans="1:1" s="432" customFormat="1" ht="12.2" hidden="1" customHeight="1">
      <c r="A16613" s="431"/>
    </row>
    <row r="16614" spans="1:1" s="432" customFormat="1" ht="12.2" hidden="1" customHeight="1">
      <c r="A16614" s="431"/>
    </row>
    <row r="16615" spans="1:1" s="432" customFormat="1" ht="12.2" hidden="1" customHeight="1">
      <c r="A16615" s="431"/>
    </row>
    <row r="16616" spans="1:1" s="432" customFormat="1" ht="12.2" hidden="1" customHeight="1">
      <c r="A16616" s="431"/>
    </row>
    <row r="16617" spans="1:1" s="432" customFormat="1" ht="12.2" hidden="1" customHeight="1">
      <c r="A16617" s="431"/>
    </row>
    <row r="16618" spans="1:1" s="432" customFormat="1" ht="12.2" hidden="1" customHeight="1">
      <c r="A16618" s="431"/>
    </row>
    <row r="16619" spans="1:1" s="432" customFormat="1" ht="12.2" hidden="1" customHeight="1">
      <c r="A16619" s="431"/>
    </row>
    <row r="16620" spans="1:1" s="432" customFormat="1" ht="12.2" hidden="1" customHeight="1">
      <c r="A16620" s="431"/>
    </row>
    <row r="16621" spans="1:1" s="432" customFormat="1" ht="12.2" hidden="1" customHeight="1">
      <c r="A16621" s="431"/>
    </row>
    <row r="16622" spans="1:1" s="432" customFormat="1" ht="12.2" hidden="1" customHeight="1">
      <c r="A16622" s="431"/>
    </row>
    <row r="16623" spans="1:1" s="432" customFormat="1" ht="12.2" hidden="1" customHeight="1">
      <c r="A16623" s="431"/>
    </row>
    <row r="16624" spans="1:1" s="432" customFormat="1" ht="12.2" hidden="1" customHeight="1">
      <c r="A16624" s="431"/>
    </row>
    <row r="16625" spans="1:1" s="432" customFormat="1" ht="12.2" hidden="1" customHeight="1">
      <c r="A16625" s="431"/>
    </row>
    <row r="16626" spans="1:1" s="432" customFormat="1" ht="12.2" hidden="1" customHeight="1">
      <c r="A16626" s="431"/>
    </row>
    <row r="16627" spans="1:1" s="432" customFormat="1" ht="12.2" hidden="1" customHeight="1">
      <c r="A16627" s="431"/>
    </row>
    <row r="16628" spans="1:1" s="432" customFormat="1" ht="12.2" hidden="1" customHeight="1">
      <c r="A16628" s="431"/>
    </row>
    <row r="16629" spans="1:1" s="432" customFormat="1" ht="12.2" hidden="1" customHeight="1">
      <c r="A16629" s="431"/>
    </row>
    <row r="16630" spans="1:1" s="432" customFormat="1" ht="12.2" hidden="1" customHeight="1">
      <c r="A16630" s="431"/>
    </row>
    <row r="16631" spans="1:1" s="432" customFormat="1" ht="12.2" hidden="1" customHeight="1">
      <c r="A16631" s="431"/>
    </row>
    <row r="16632" spans="1:1" s="432" customFormat="1" ht="12.2" hidden="1" customHeight="1">
      <c r="A16632" s="431"/>
    </row>
    <row r="16633" spans="1:1" s="432" customFormat="1" ht="12.2" hidden="1" customHeight="1">
      <c r="A16633" s="431"/>
    </row>
    <row r="16634" spans="1:1" s="432" customFormat="1" ht="12.2" hidden="1" customHeight="1">
      <c r="A16634" s="431"/>
    </row>
    <row r="16635" spans="1:1" s="432" customFormat="1" ht="12.2" hidden="1" customHeight="1">
      <c r="A16635" s="431"/>
    </row>
    <row r="16636" spans="1:1" s="432" customFormat="1" ht="12.2" hidden="1" customHeight="1">
      <c r="A16636" s="431"/>
    </row>
    <row r="16637" spans="1:1" s="432" customFormat="1" ht="12.2" hidden="1" customHeight="1">
      <c r="A16637" s="431"/>
    </row>
    <row r="16638" spans="1:1" s="432" customFormat="1" ht="12.2" hidden="1" customHeight="1">
      <c r="A16638" s="431"/>
    </row>
    <row r="16639" spans="1:1" s="432" customFormat="1" ht="12.2" hidden="1" customHeight="1">
      <c r="A16639" s="431"/>
    </row>
    <row r="16640" spans="1:1" s="432" customFormat="1" ht="12.2" hidden="1" customHeight="1">
      <c r="A16640" s="431"/>
    </row>
    <row r="16641" spans="1:1" s="432" customFormat="1" ht="12.2" hidden="1" customHeight="1">
      <c r="A16641" s="431"/>
    </row>
    <row r="16642" spans="1:1" s="432" customFormat="1" ht="12.2" hidden="1" customHeight="1">
      <c r="A16642" s="431"/>
    </row>
    <row r="16643" spans="1:1" s="432" customFormat="1" ht="12.2" hidden="1" customHeight="1">
      <c r="A16643" s="431"/>
    </row>
    <row r="16644" spans="1:1" s="432" customFormat="1" ht="12.2" hidden="1" customHeight="1">
      <c r="A16644" s="431"/>
    </row>
    <row r="16645" spans="1:1" s="432" customFormat="1" ht="12.2" hidden="1" customHeight="1">
      <c r="A16645" s="431"/>
    </row>
    <row r="16646" spans="1:1" s="432" customFormat="1" ht="12.2" hidden="1" customHeight="1">
      <c r="A16646" s="431"/>
    </row>
    <row r="16647" spans="1:1" s="432" customFormat="1" ht="12.2" hidden="1" customHeight="1">
      <c r="A16647" s="431"/>
    </row>
    <row r="16648" spans="1:1" s="432" customFormat="1" ht="12.2" hidden="1" customHeight="1">
      <c r="A16648" s="431"/>
    </row>
    <row r="16649" spans="1:1" s="432" customFormat="1" ht="12.2" hidden="1" customHeight="1">
      <c r="A16649" s="431"/>
    </row>
    <row r="16650" spans="1:1" s="432" customFormat="1" ht="12.2" hidden="1" customHeight="1">
      <c r="A16650" s="431"/>
    </row>
    <row r="16651" spans="1:1" s="432" customFormat="1" ht="12.2" hidden="1" customHeight="1">
      <c r="A16651" s="431"/>
    </row>
    <row r="16652" spans="1:1" s="432" customFormat="1" ht="12.2" hidden="1" customHeight="1">
      <c r="A16652" s="431"/>
    </row>
    <row r="16653" spans="1:1" s="432" customFormat="1" ht="12.2" hidden="1" customHeight="1">
      <c r="A16653" s="431"/>
    </row>
    <row r="16654" spans="1:1" s="432" customFormat="1" ht="12.2" hidden="1" customHeight="1">
      <c r="A16654" s="431"/>
    </row>
    <row r="16655" spans="1:1" s="432" customFormat="1" ht="12.2" hidden="1" customHeight="1">
      <c r="A16655" s="431"/>
    </row>
    <row r="16656" spans="1:1" s="432" customFormat="1" ht="12.2" hidden="1" customHeight="1">
      <c r="A16656" s="431"/>
    </row>
    <row r="16657" spans="1:1" s="432" customFormat="1" ht="12.2" hidden="1" customHeight="1">
      <c r="A16657" s="431"/>
    </row>
    <row r="16658" spans="1:1" s="432" customFormat="1" ht="12.2" hidden="1" customHeight="1">
      <c r="A16658" s="431"/>
    </row>
    <row r="16659" spans="1:1" s="432" customFormat="1" ht="12.2" hidden="1" customHeight="1">
      <c r="A16659" s="431"/>
    </row>
    <row r="16660" spans="1:1" s="432" customFormat="1" ht="12.2" hidden="1" customHeight="1">
      <c r="A16660" s="431"/>
    </row>
    <row r="16661" spans="1:1" s="432" customFormat="1" ht="12.2" hidden="1" customHeight="1">
      <c r="A16661" s="431"/>
    </row>
    <row r="16662" spans="1:1" s="432" customFormat="1" ht="12.2" hidden="1" customHeight="1">
      <c r="A16662" s="431"/>
    </row>
    <row r="16663" spans="1:1" s="432" customFormat="1" ht="12.2" hidden="1" customHeight="1">
      <c r="A16663" s="431"/>
    </row>
    <row r="16664" spans="1:1" s="432" customFormat="1" ht="12.2" hidden="1" customHeight="1">
      <c r="A16664" s="431"/>
    </row>
    <row r="16665" spans="1:1" s="432" customFormat="1" ht="12.2" hidden="1" customHeight="1">
      <c r="A16665" s="431"/>
    </row>
    <row r="16666" spans="1:1" s="432" customFormat="1" ht="12.2" hidden="1" customHeight="1">
      <c r="A16666" s="431"/>
    </row>
    <row r="16667" spans="1:1" s="432" customFormat="1" ht="12.2" hidden="1" customHeight="1">
      <c r="A16667" s="431"/>
    </row>
    <row r="16668" spans="1:1" s="432" customFormat="1" ht="12.2" hidden="1" customHeight="1">
      <c r="A16668" s="431"/>
    </row>
    <row r="16669" spans="1:1" s="432" customFormat="1" ht="12.2" hidden="1" customHeight="1">
      <c r="A16669" s="431"/>
    </row>
    <row r="16670" spans="1:1" s="432" customFormat="1" ht="12.2" hidden="1" customHeight="1">
      <c r="A16670" s="431"/>
    </row>
    <row r="16671" spans="1:1" s="432" customFormat="1" ht="12.2" hidden="1" customHeight="1">
      <c r="A16671" s="431"/>
    </row>
    <row r="16672" spans="1:1" s="432" customFormat="1" ht="12.2" hidden="1" customHeight="1">
      <c r="A16672" s="431"/>
    </row>
    <row r="16673" spans="1:1" s="432" customFormat="1" ht="12.2" hidden="1" customHeight="1">
      <c r="A16673" s="431"/>
    </row>
    <row r="16674" spans="1:1" s="432" customFormat="1" ht="12.2" hidden="1" customHeight="1">
      <c r="A16674" s="431"/>
    </row>
    <row r="16675" spans="1:1" s="432" customFormat="1" ht="12.2" hidden="1" customHeight="1">
      <c r="A16675" s="431"/>
    </row>
    <row r="16676" spans="1:1" s="432" customFormat="1" ht="12.2" hidden="1" customHeight="1">
      <c r="A16676" s="431"/>
    </row>
    <row r="16677" spans="1:1" s="432" customFormat="1" ht="12.2" hidden="1" customHeight="1">
      <c r="A16677" s="431"/>
    </row>
    <row r="16678" spans="1:1" s="432" customFormat="1" ht="12.2" hidden="1" customHeight="1">
      <c r="A16678" s="431"/>
    </row>
    <row r="16679" spans="1:1" s="432" customFormat="1" ht="12.2" hidden="1" customHeight="1">
      <c r="A16679" s="431"/>
    </row>
    <row r="16680" spans="1:1" s="432" customFormat="1" ht="12.2" hidden="1" customHeight="1">
      <c r="A16680" s="431"/>
    </row>
    <row r="16681" spans="1:1" s="432" customFormat="1" ht="12.2" hidden="1" customHeight="1">
      <c r="A16681" s="431"/>
    </row>
    <row r="16682" spans="1:1" s="432" customFormat="1" ht="12.2" hidden="1" customHeight="1">
      <c r="A16682" s="431"/>
    </row>
    <row r="16683" spans="1:1" s="432" customFormat="1" ht="12.2" hidden="1" customHeight="1">
      <c r="A16683" s="431"/>
    </row>
    <row r="16684" spans="1:1" s="432" customFormat="1" ht="12.2" hidden="1" customHeight="1">
      <c r="A16684" s="431"/>
    </row>
    <row r="16685" spans="1:1" s="432" customFormat="1" ht="12.2" hidden="1" customHeight="1">
      <c r="A16685" s="431"/>
    </row>
    <row r="16686" spans="1:1" s="432" customFormat="1" ht="12.2" hidden="1" customHeight="1">
      <c r="A16686" s="431"/>
    </row>
    <row r="16687" spans="1:1" s="432" customFormat="1" ht="12.2" hidden="1" customHeight="1">
      <c r="A16687" s="431"/>
    </row>
    <row r="16688" spans="1:1" s="432" customFormat="1" ht="12.2" hidden="1" customHeight="1">
      <c r="A16688" s="431"/>
    </row>
    <row r="16689" spans="1:1" s="432" customFormat="1" ht="12.2" hidden="1" customHeight="1">
      <c r="A16689" s="431"/>
    </row>
    <row r="16690" spans="1:1" s="432" customFormat="1" ht="12.2" hidden="1" customHeight="1">
      <c r="A16690" s="431"/>
    </row>
    <row r="16691" spans="1:1" s="432" customFormat="1" ht="12.2" hidden="1" customHeight="1">
      <c r="A16691" s="431"/>
    </row>
    <row r="16692" spans="1:1" s="432" customFormat="1" ht="12.2" hidden="1" customHeight="1">
      <c r="A16692" s="431"/>
    </row>
    <row r="16693" spans="1:1" s="432" customFormat="1" ht="12.2" hidden="1" customHeight="1">
      <c r="A16693" s="431"/>
    </row>
    <row r="16694" spans="1:1" s="432" customFormat="1" ht="12.2" hidden="1" customHeight="1">
      <c r="A16694" s="431"/>
    </row>
    <row r="16695" spans="1:1" s="432" customFormat="1" ht="12.2" hidden="1" customHeight="1">
      <c r="A16695" s="431"/>
    </row>
    <row r="16696" spans="1:1" s="432" customFormat="1" ht="12.2" hidden="1" customHeight="1">
      <c r="A16696" s="431"/>
    </row>
    <row r="16697" spans="1:1" s="432" customFormat="1" ht="12.2" hidden="1" customHeight="1">
      <c r="A16697" s="431"/>
    </row>
    <row r="16698" spans="1:1" s="432" customFormat="1" ht="12.2" hidden="1" customHeight="1">
      <c r="A16698" s="431"/>
    </row>
    <row r="16699" spans="1:1" s="432" customFormat="1" ht="12.2" hidden="1" customHeight="1">
      <c r="A16699" s="431"/>
    </row>
    <row r="16700" spans="1:1" s="432" customFormat="1" ht="12.2" hidden="1" customHeight="1">
      <c r="A16700" s="431"/>
    </row>
    <row r="16701" spans="1:1" s="432" customFormat="1" ht="12.2" hidden="1" customHeight="1">
      <c r="A16701" s="431"/>
    </row>
    <row r="16702" spans="1:1" s="432" customFormat="1" ht="12.2" hidden="1" customHeight="1">
      <c r="A16702" s="431"/>
    </row>
    <row r="16703" spans="1:1" s="432" customFormat="1" ht="12.2" hidden="1" customHeight="1">
      <c r="A16703" s="431"/>
    </row>
    <row r="16704" spans="1:1" s="432" customFormat="1" ht="12.2" hidden="1" customHeight="1">
      <c r="A16704" s="431"/>
    </row>
    <row r="16705" spans="1:1" s="432" customFormat="1" ht="12.2" hidden="1" customHeight="1">
      <c r="A16705" s="431"/>
    </row>
    <row r="16706" spans="1:1" s="432" customFormat="1" ht="12.2" hidden="1" customHeight="1">
      <c r="A16706" s="431"/>
    </row>
    <row r="16707" spans="1:1" s="432" customFormat="1" ht="12.2" hidden="1" customHeight="1">
      <c r="A16707" s="431"/>
    </row>
    <row r="16708" spans="1:1" s="432" customFormat="1" ht="12.2" hidden="1" customHeight="1">
      <c r="A16708" s="431"/>
    </row>
    <row r="16709" spans="1:1" s="432" customFormat="1" ht="12.2" hidden="1" customHeight="1">
      <c r="A16709" s="431"/>
    </row>
    <row r="16710" spans="1:1" s="432" customFormat="1" ht="12.2" hidden="1" customHeight="1">
      <c r="A16710" s="431"/>
    </row>
    <row r="16711" spans="1:1" s="432" customFormat="1" ht="12.2" hidden="1" customHeight="1">
      <c r="A16711" s="431"/>
    </row>
    <row r="16712" spans="1:1" s="432" customFormat="1" ht="12.2" hidden="1" customHeight="1">
      <c r="A16712" s="431"/>
    </row>
    <row r="16713" spans="1:1" s="432" customFormat="1" ht="12.2" hidden="1" customHeight="1">
      <c r="A16713" s="431"/>
    </row>
    <row r="16714" spans="1:1" s="432" customFormat="1" ht="12.2" hidden="1" customHeight="1">
      <c r="A16714" s="431"/>
    </row>
    <row r="16715" spans="1:1" s="432" customFormat="1" ht="12.2" hidden="1" customHeight="1">
      <c r="A16715" s="431"/>
    </row>
    <row r="16716" spans="1:1" s="432" customFormat="1" ht="12.2" hidden="1" customHeight="1">
      <c r="A16716" s="431"/>
    </row>
    <row r="16717" spans="1:1" s="432" customFormat="1" ht="12.2" hidden="1" customHeight="1">
      <c r="A16717" s="431"/>
    </row>
    <row r="16718" spans="1:1" s="432" customFormat="1" ht="12.2" hidden="1" customHeight="1">
      <c r="A16718" s="431"/>
    </row>
    <row r="16719" spans="1:1" s="432" customFormat="1" ht="12.2" hidden="1" customHeight="1">
      <c r="A16719" s="431"/>
    </row>
    <row r="16720" spans="1:1" s="432" customFormat="1" ht="12.2" hidden="1" customHeight="1">
      <c r="A16720" s="431"/>
    </row>
    <row r="16721" spans="1:1" s="432" customFormat="1" ht="12.2" hidden="1" customHeight="1">
      <c r="A16721" s="431"/>
    </row>
    <row r="16722" spans="1:1" s="432" customFormat="1" ht="12.2" hidden="1" customHeight="1">
      <c r="A16722" s="431"/>
    </row>
    <row r="16723" spans="1:1" s="432" customFormat="1" ht="12.2" hidden="1" customHeight="1">
      <c r="A16723" s="431"/>
    </row>
    <row r="16724" spans="1:1" s="432" customFormat="1" ht="12.2" hidden="1" customHeight="1">
      <c r="A16724" s="431"/>
    </row>
    <row r="16725" spans="1:1" s="432" customFormat="1" ht="12.2" hidden="1" customHeight="1">
      <c r="A16725" s="431"/>
    </row>
    <row r="16726" spans="1:1" s="432" customFormat="1" ht="12.2" hidden="1" customHeight="1">
      <c r="A16726" s="431"/>
    </row>
    <row r="16727" spans="1:1" s="432" customFormat="1" ht="12.2" hidden="1" customHeight="1">
      <c r="A16727" s="431"/>
    </row>
    <row r="16728" spans="1:1" s="432" customFormat="1" ht="12.2" hidden="1" customHeight="1">
      <c r="A16728" s="431"/>
    </row>
    <row r="16729" spans="1:1" s="432" customFormat="1" ht="12.2" hidden="1" customHeight="1">
      <c r="A16729" s="431"/>
    </row>
    <row r="16730" spans="1:1" s="432" customFormat="1" ht="12.2" hidden="1" customHeight="1">
      <c r="A16730" s="431"/>
    </row>
    <row r="16731" spans="1:1" s="432" customFormat="1" ht="12.2" hidden="1" customHeight="1">
      <c r="A16731" s="431"/>
    </row>
    <row r="16732" spans="1:1" s="432" customFormat="1" ht="12.2" hidden="1" customHeight="1">
      <c r="A16732" s="431"/>
    </row>
    <row r="16733" spans="1:1" s="432" customFormat="1" ht="12.2" hidden="1" customHeight="1">
      <c r="A16733" s="431"/>
    </row>
    <row r="16734" spans="1:1" s="432" customFormat="1" ht="12.2" hidden="1" customHeight="1">
      <c r="A16734" s="431"/>
    </row>
    <row r="16735" spans="1:1" s="432" customFormat="1" ht="12.2" hidden="1" customHeight="1">
      <c r="A16735" s="431"/>
    </row>
    <row r="16736" spans="1:1" s="432" customFormat="1" ht="12.2" hidden="1" customHeight="1">
      <c r="A16736" s="431"/>
    </row>
    <row r="16737" spans="1:1" s="432" customFormat="1" ht="12.2" hidden="1" customHeight="1">
      <c r="A16737" s="431"/>
    </row>
    <row r="16738" spans="1:1" s="432" customFormat="1" ht="12.2" hidden="1" customHeight="1">
      <c r="A16738" s="431"/>
    </row>
    <row r="16739" spans="1:1" s="432" customFormat="1" ht="12.2" hidden="1" customHeight="1">
      <c r="A16739" s="431"/>
    </row>
    <row r="16740" spans="1:1" s="432" customFormat="1" ht="12.2" hidden="1" customHeight="1">
      <c r="A16740" s="431"/>
    </row>
    <row r="16741" spans="1:1" s="432" customFormat="1" ht="12.2" hidden="1" customHeight="1">
      <c r="A16741" s="431"/>
    </row>
    <row r="16742" spans="1:1" s="432" customFormat="1" ht="12.2" hidden="1" customHeight="1">
      <c r="A16742" s="431"/>
    </row>
    <row r="16743" spans="1:1" s="432" customFormat="1" ht="12.2" hidden="1" customHeight="1">
      <c r="A16743" s="431"/>
    </row>
    <row r="16744" spans="1:1" s="432" customFormat="1" ht="12.2" hidden="1" customHeight="1">
      <c r="A16744" s="431"/>
    </row>
    <row r="16745" spans="1:1" s="432" customFormat="1" ht="12.2" hidden="1" customHeight="1">
      <c r="A16745" s="431"/>
    </row>
    <row r="16746" spans="1:1" s="432" customFormat="1" ht="12.2" hidden="1" customHeight="1">
      <c r="A16746" s="431"/>
    </row>
    <row r="16747" spans="1:1" s="432" customFormat="1" ht="12.2" hidden="1" customHeight="1">
      <c r="A16747" s="431"/>
    </row>
    <row r="16748" spans="1:1" s="432" customFormat="1" ht="12.2" hidden="1" customHeight="1">
      <c r="A16748" s="431"/>
    </row>
    <row r="16749" spans="1:1" s="432" customFormat="1" ht="12.2" hidden="1" customHeight="1">
      <c r="A16749" s="431"/>
    </row>
    <row r="16750" spans="1:1" s="432" customFormat="1" ht="12.2" hidden="1" customHeight="1">
      <c r="A16750" s="431"/>
    </row>
    <row r="16751" spans="1:1" s="432" customFormat="1" ht="12.2" hidden="1" customHeight="1">
      <c r="A16751" s="431"/>
    </row>
    <row r="16752" spans="1:1" s="432" customFormat="1" ht="12.2" hidden="1" customHeight="1">
      <c r="A16752" s="431"/>
    </row>
    <row r="16753" spans="1:1" s="432" customFormat="1" ht="12.2" hidden="1" customHeight="1">
      <c r="A16753" s="431"/>
    </row>
    <row r="16754" spans="1:1" s="432" customFormat="1" ht="12.2" hidden="1" customHeight="1">
      <c r="A16754" s="431"/>
    </row>
    <row r="16755" spans="1:1" s="432" customFormat="1" ht="12.2" hidden="1" customHeight="1">
      <c r="A16755" s="431"/>
    </row>
    <row r="16756" spans="1:1" s="432" customFormat="1" ht="12.2" hidden="1" customHeight="1">
      <c r="A16756" s="431"/>
    </row>
    <row r="16757" spans="1:1" s="432" customFormat="1" ht="12.2" hidden="1" customHeight="1">
      <c r="A16757" s="431"/>
    </row>
    <row r="16758" spans="1:1" s="432" customFormat="1" ht="12.2" hidden="1" customHeight="1">
      <c r="A16758" s="431"/>
    </row>
    <row r="16759" spans="1:1" s="432" customFormat="1" ht="12.2" hidden="1" customHeight="1">
      <c r="A16759" s="431"/>
    </row>
    <row r="16760" spans="1:1" s="432" customFormat="1" ht="12.2" hidden="1" customHeight="1">
      <c r="A16760" s="431"/>
    </row>
    <row r="16761" spans="1:1" s="432" customFormat="1" ht="12.2" hidden="1" customHeight="1">
      <c r="A16761" s="431"/>
    </row>
    <row r="16762" spans="1:1" s="432" customFormat="1" ht="12.2" hidden="1" customHeight="1">
      <c r="A16762" s="431"/>
    </row>
    <row r="16763" spans="1:1" s="432" customFormat="1" ht="12.2" hidden="1" customHeight="1">
      <c r="A16763" s="431"/>
    </row>
    <row r="16764" spans="1:1" s="432" customFormat="1" ht="12.2" hidden="1" customHeight="1">
      <c r="A16764" s="431"/>
    </row>
    <row r="16765" spans="1:1" s="432" customFormat="1" ht="12.2" hidden="1" customHeight="1">
      <c r="A16765" s="431"/>
    </row>
    <row r="16766" spans="1:1" s="432" customFormat="1" ht="12.2" hidden="1" customHeight="1">
      <c r="A16766" s="431"/>
    </row>
    <row r="16767" spans="1:1" s="432" customFormat="1" ht="12.2" hidden="1" customHeight="1">
      <c r="A16767" s="431"/>
    </row>
    <row r="16768" spans="1:1" s="432" customFormat="1" ht="12.2" hidden="1" customHeight="1">
      <c r="A16768" s="431"/>
    </row>
    <row r="16769" spans="1:1" s="432" customFormat="1" ht="12.2" hidden="1" customHeight="1">
      <c r="A16769" s="431"/>
    </row>
    <row r="16770" spans="1:1" s="432" customFormat="1" ht="12.2" hidden="1" customHeight="1">
      <c r="A16770" s="431"/>
    </row>
    <row r="16771" spans="1:1" s="432" customFormat="1" ht="12.2" hidden="1" customHeight="1">
      <c r="A16771" s="431"/>
    </row>
    <row r="16772" spans="1:1" s="432" customFormat="1" ht="12.2" hidden="1" customHeight="1">
      <c r="A16772" s="431"/>
    </row>
    <row r="16773" spans="1:1" s="432" customFormat="1" ht="12.2" hidden="1" customHeight="1">
      <c r="A16773" s="431"/>
    </row>
    <row r="16774" spans="1:1" s="432" customFormat="1" ht="12.2" hidden="1" customHeight="1">
      <c r="A16774" s="431"/>
    </row>
    <row r="16775" spans="1:1" s="432" customFormat="1" ht="12.2" hidden="1" customHeight="1">
      <c r="A16775" s="431"/>
    </row>
    <row r="16776" spans="1:1" s="432" customFormat="1" ht="12.2" hidden="1" customHeight="1">
      <c r="A16776" s="431"/>
    </row>
    <row r="16777" spans="1:1" s="432" customFormat="1" ht="12.2" hidden="1" customHeight="1">
      <c r="A16777" s="431"/>
    </row>
    <row r="16778" spans="1:1" s="432" customFormat="1" ht="12.2" hidden="1" customHeight="1">
      <c r="A16778" s="431"/>
    </row>
    <row r="16779" spans="1:1" s="432" customFormat="1" ht="12.2" hidden="1" customHeight="1">
      <c r="A16779" s="431"/>
    </row>
    <row r="16780" spans="1:1" s="432" customFormat="1" ht="12.2" hidden="1" customHeight="1">
      <c r="A16780" s="431"/>
    </row>
    <row r="16781" spans="1:1" s="432" customFormat="1" ht="12.2" hidden="1" customHeight="1">
      <c r="A16781" s="431"/>
    </row>
    <row r="16782" spans="1:1" s="432" customFormat="1" ht="12.2" hidden="1" customHeight="1">
      <c r="A16782" s="431"/>
    </row>
    <row r="16783" spans="1:1" s="432" customFormat="1" ht="12.2" hidden="1" customHeight="1">
      <c r="A16783" s="431"/>
    </row>
    <row r="16784" spans="1:1" s="432" customFormat="1" ht="12.2" hidden="1" customHeight="1">
      <c r="A16784" s="431"/>
    </row>
    <row r="16785" spans="1:1" s="432" customFormat="1" ht="12.2" hidden="1" customHeight="1">
      <c r="A16785" s="431"/>
    </row>
    <row r="16786" spans="1:1" s="432" customFormat="1" ht="12.2" hidden="1" customHeight="1">
      <c r="A16786" s="431"/>
    </row>
    <row r="16787" spans="1:1" s="432" customFormat="1" ht="12.2" hidden="1" customHeight="1">
      <c r="A16787" s="431"/>
    </row>
    <row r="16788" spans="1:1" s="432" customFormat="1" ht="12.2" hidden="1" customHeight="1">
      <c r="A16788" s="431"/>
    </row>
    <row r="16789" spans="1:1" s="432" customFormat="1" ht="12.2" hidden="1" customHeight="1">
      <c r="A16789" s="431"/>
    </row>
    <row r="16790" spans="1:1" s="432" customFormat="1" ht="12.2" hidden="1" customHeight="1">
      <c r="A16790" s="431"/>
    </row>
    <row r="16791" spans="1:1" s="432" customFormat="1" ht="12.2" hidden="1" customHeight="1">
      <c r="A16791" s="431"/>
    </row>
    <row r="16792" spans="1:1" s="432" customFormat="1" ht="12.2" hidden="1" customHeight="1">
      <c r="A16792" s="431"/>
    </row>
    <row r="16793" spans="1:1" s="432" customFormat="1" ht="12.2" hidden="1" customHeight="1">
      <c r="A16793" s="431"/>
    </row>
    <row r="16794" spans="1:1" s="432" customFormat="1" ht="12.2" hidden="1" customHeight="1">
      <c r="A16794" s="431"/>
    </row>
    <row r="16795" spans="1:1" s="432" customFormat="1" ht="12.2" hidden="1" customHeight="1">
      <c r="A16795" s="431"/>
    </row>
    <row r="16796" spans="1:1" s="432" customFormat="1" ht="12.2" hidden="1" customHeight="1">
      <c r="A16796" s="431"/>
    </row>
    <row r="16797" spans="1:1" s="432" customFormat="1" ht="12.2" hidden="1" customHeight="1">
      <c r="A16797" s="431"/>
    </row>
    <row r="16798" spans="1:1" s="432" customFormat="1" ht="12.2" hidden="1" customHeight="1">
      <c r="A16798" s="431"/>
    </row>
    <row r="16799" spans="1:1" s="432" customFormat="1" ht="12.2" hidden="1" customHeight="1">
      <c r="A16799" s="431"/>
    </row>
    <row r="16800" spans="1:1" s="432" customFormat="1" ht="12.2" hidden="1" customHeight="1">
      <c r="A16800" s="431"/>
    </row>
    <row r="16801" spans="1:1" s="432" customFormat="1" ht="12.2" hidden="1" customHeight="1">
      <c r="A16801" s="431"/>
    </row>
    <row r="16802" spans="1:1" s="432" customFormat="1" ht="12.2" hidden="1" customHeight="1">
      <c r="A16802" s="431"/>
    </row>
    <row r="16803" spans="1:1" s="432" customFormat="1" ht="12.2" hidden="1" customHeight="1">
      <c r="A16803" s="431"/>
    </row>
    <row r="16804" spans="1:1" s="432" customFormat="1" ht="12.2" hidden="1" customHeight="1">
      <c r="A16804" s="431"/>
    </row>
    <row r="16805" spans="1:1" s="432" customFormat="1" ht="12.2" hidden="1" customHeight="1">
      <c r="A16805" s="431"/>
    </row>
    <row r="16806" spans="1:1" s="432" customFormat="1" ht="12.2" hidden="1" customHeight="1">
      <c r="A16806" s="431"/>
    </row>
    <row r="16807" spans="1:1" s="432" customFormat="1" ht="12.2" hidden="1" customHeight="1">
      <c r="A16807" s="431"/>
    </row>
    <row r="16808" spans="1:1" s="432" customFormat="1" ht="12.2" hidden="1" customHeight="1">
      <c r="A16808" s="431"/>
    </row>
    <row r="16809" spans="1:1" s="432" customFormat="1" ht="12.2" hidden="1" customHeight="1">
      <c r="A16809" s="431"/>
    </row>
    <row r="16810" spans="1:1" s="432" customFormat="1" ht="12.2" hidden="1" customHeight="1">
      <c r="A16810" s="431"/>
    </row>
    <row r="16811" spans="1:1" s="432" customFormat="1" ht="12.2" hidden="1" customHeight="1">
      <c r="A16811" s="431"/>
    </row>
    <row r="16812" spans="1:1" s="432" customFormat="1" ht="12.2" hidden="1" customHeight="1">
      <c r="A16812" s="431"/>
    </row>
    <row r="16813" spans="1:1" s="432" customFormat="1" ht="12.2" hidden="1" customHeight="1">
      <c r="A16813" s="431"/>
    </row>
    <row r="16814" spans="1:1" s="432" customFormat="1" ht="12.2" hidden="1" customHeight="1">
      <c r="A16814" s="431"/>
    </row>
    <row r="16815" spans="1:1" s="432" customFormat="1" ht="12.2" hidden="1" customHeight="1">
      <c r="A16815" s="431"/>
    </row>
    <row r="16816" spans="1:1" s="432" customFormat="1" ht="12.2" hidden="1" customHeight="1">
      <c r="A16816" s="431"/>
    </row>
    <row r="16817" spans="1:1" s="432" customFormat="1" ht="12.2" hidden="1" customHeight="1">
      <c r="A16817" s="431"/>
    </row>
    <row r="16818" spans="1:1" s="432" customFormat="1" ht="12.2" hidden="1" customHeight="1">
      <c r="A16818" s="431"/>
    </row>
    <row r="16819" spans="1:1" s="432" customFormat="1" ht="12.2" hidden="1" customHeight="1">
      <c r="A16819" s="431"/>
    </row>
    <row r="16820" spans="1:1" s="432" customFormat="1" ht="12.2" hidden="1" customHeight="1">
      <c r="A16820" s="431"/>
    </row>
    <row r="16821" spans="1:1" s="432" customFormat="1" ht="12.2" hidden="1" customHeight="1">
      <c r="A16821" s="431"/>
    </row>
    <row r="16822" spans="1:1" s="432" customFormat="1" ht="12.2" hidden="1" customHeight="1">
      <c r="A16822" s="431"/>
    </row>
    <row r="16823" spans="1:1" s="432" customFormat="1" ht="12.2" hidden="1" customHeight="1">
      <c r="A16823" s="431"/>
    </row>
    <row r="16824" spans="1:1" s="432" customFormat="1" ht="12.2" hidden="1" customHeight="1">
      <c r="A16824" s="431"/>
    </row>
    <row r="16825" spans="1:1" s="432" customFormat="1" ht="12.2" hidden="1" customHeight="1">
      <c r="A16825" s="431"/>
    </row>
    <row r="16826" spans="1:1" s="432" customFormat="1" ht="12.2" hidden="1" customHeight="1">
      <c r="A16826" s="431"/>
    </row>
    <row r="16827" spans="1:1" s="432" customFormat="1" ht="12.2" hidden="1" customHeight="1">
      <c r="A16827" s="431"/>
    </row>
    <row r="16828" spans="1:1" s="432" customFormat="1" ht="12.2" hidden="1" customHeight="1">
      <c r="A16828" s="431"/>
    </row>
    <row r="16829" spans="1:1" s="432" customFormat="1" ht="12.2" hidden="1" customHeight="1">
      <c r="A16829" s="431"/>
    </row>
    <row r="16830" spans="1:1" s="432" customFormat="1" ht="12.2" hidden="1" customHeight="1">
      <c r="A16830" s="431"/>
    </row>
    <row r="16831" spans="1:1" s="432" customFormat="1" ht="12.2" hidden="1" customHeight="1">
      <c r="A16831" s="431"/>
    </row>
    <row r="16832" spans="1:1" s="432" customFormat="1" ht="12.2" hidden="1" customHeight="1">
      <c r="A16832" s="431"/>
    </row>
    <row r="16833" spans="1:1" s="432" customFormat="1" ht="12.2" hidden="1" customHeight="1">
      <c r="A16833" s="431"/>
    </row>
    <row r="16834" spans="1:1" s="432" customFormat="1" ht="12.2" hidden="1" customHeight="1">
      <c r="A16834" s="431"/>
    </row>
    <row r="16835" spans="1:1" s="432" customFormat="1" ht="12.2" hidden="1" customHeight="1">
      <c r="A16835" s="431"/>
    </row>
    <row r="16836" spans="1:1" s="432" customFormat="1" ht="12.2" hidden="1" customHeight="1">
      <c r="A16836" s="431"/>
    </row>
    <row r="16837" spans="1:1" s="432" customFormat="1" ht="12.2" hidden="1" customHeight="1">
      <c r="A16837" s="431"/>
    </row>
    <row r="16838" spans="1:1" s="432" customFormat="1" ht="12.2" hidden="1" customHeight="1">
      <c r="A16838" s="431"/>
    </row>
    <row r="16839" spans="1:1" s="432" customFormat="1" ht="12.2" hidden="1" customHeight="1">
      <c r="A16839" s="431"/>
    </row>
    <row r="16840" spans="1:1" s="432" customFormat="1" ht="12.2" hidden="1" customHeight="1">
      <c r="A16840" s="431"/>
    </row>
    <row r="16841" spans="1:1" s="432" customFormat="1" ht="12.2" hidden="1" customHeight="1">
      <c r="A16841" s="431"/>
    </row>
    <row r="16842" spans="1:1" s="432" customFormat="1" ht="12.2" hidden="1" customHeight="1">
      <c r="A16842" s="431"/>
    </row>
    <row r="16843" spans="1:1" s="432" customFormat="1" ht="12.2" hidden="1" customHeight="1">
      <c r="A16843" s="431"/>
    </row>
    <row r="16844" spans="1:1" s="432" customFormat="1" ht="12.2" hidden="1" customHeight="1">
      <c r="A16844" s="431"/>
    </row>
    <row r="16845" spans="1:1" s="432" customFormat="1" ht="12.2" hidden="1" customHeight="1">
      <c r="A16845" s="431"/>
    </row>
    <row r="16846" spans="1:1" s="432" customFormat="1" ht="12.2" hidden="1" customHeight="1">
      <c r="A16846" s="431"/>
    </row>
    <row r="16847" spans="1:1" s="432" customFormat="1" ht="12.2" hidden="1" customHeight="1">
      <c r="A16847" s="431"/>
    </row>
    <row r="16848" spans="1:1" s="432" customFormat="1" ht="12.2" hidden="1" customHeight="1">
      <c r="A16848" s="431"/>
    </row>
    <row r="16849" spans="1:1" s="432" customFormat="1" ht="12.2" hidden="1" customHeight="1">
      <c r="A16849" s="431"/>
    </row>
    <row r="16850" spans="1:1" s="432" customFormat="1" ht="12.2" hidden="1" customHeight="1">
      <c r="A16850" s="431"/>
    </row>
    <row r="16851" spans="1:1" s="432" customFormat="1" ht="12.2" hidden="1" customHeight="1">
      <c r="A16851" s="431"/>
    </row>
    <row r="16852" spans="1:1" s="432" customFormat="1" ht="12.2" hidden="1" customHeight="1">
      <c r="A16852" s="431"/>
    </row>
    <row r="16853" spans="1:1" s="432" customFormat="1" ht="12.2" hidden="1" customHeight="1">
      <c r="A16853" s="431"/>
    </row>
    <row r="16854" spans="1:1" s="432" customFormat="1" ht="12.2" hidden="1" customHeight="1">
      <c r="A16854" s="431"/>
    </row>
    <row r="16855" spans="1:1" s="432" customFormat="1" ht="12.2" hidden="1" customHeight="1">
      <c r="A16855" s="431"/>
    </row>
    <row r="16856" spans="1:1" s="432" customFormat="1" ht="12.2" hidden="1" customHeight="1">
      <c r="A16856" s="431"/>
    </row>
    <row r="16857" spans="1:1" s="432" customFormat="1" ht="12.2" hidden="1" customHeight="1">
      <c r="A16857" s="431"/>
    </row>
    <row r="16858" spans="1:1" s="432" customFormat="1" ht="12.2" hidden="1" customHeight="1">
      <c r="A16858" s="431"/>
    </row>
    <row r="16859" spans="1:1" s="432" customFormat="1" ht="12.2" hidden="1" customHeight="1">
      <c r="A16859" s="431"/>
    </row>
    <row r="16860" spans="1:1" s="432" customFormat="1" ht="12.2" hidden="1" customHeight="1">
      <c r="A16860" s="431"/>
    </row>
    <row r="16861" spans="1:1" s="432" customFormat="1" ht="12.2" hidden="1" customHeight="1">
      <c r="A16861" s="431"/>
    </row>
    <row r="16862" spans="1:1" s="432" customFormat="1" ht="12.2" hidden="1" customHeight="1">
      <c r="A16862" s="431"/>
    </row>
    <row r="16863" spans="1:1" s="432" customFormat="1" ht="12.2" hidden="1" customHeight="1">
      <c r="A16863" s="431"/>
    </row>
    <row r="16864" spans="1:1" s="432" customFormat="1" ht="12.2" hidden="1" customHeight="1">
      <c r="A16864" s="431"/>
    </row>
    <row r="16865" spans="1:1" s="432" customFormat="1" ht="12.2" hidden="1" customHeight="1">
      <c r="A16865" s="431"/>
    </row>
    <row r="16866" spans="1:1" s="432" customFormat="1" ht="12.2" hidden="1" customHeight="1">
      <c r="A16866" s="431"/>
    </row>
    <row r="16867" spans="1:1" s="432" customFormat="1" ht="12.2" hidden="1" customHeight="1">
      <c r="A16867" s="431"/>
    </row>
    <row r="16868" spans="1:1" s="432" customFormat="1" ht="12.2" hidden="1" customHeight="1">
      <c r="A16868" s="431"/>
    </row>
    <row r="16869" spans="1:1" s="432" customFormat="1" ht="12.2" hidden="1" customHeight="1">
      <c r="A16869" s="431"/>
    </row>
    <row r="16870" spans="1:1" s="432" customFormat="1" ht="12.2" hidden="1" customHeight="1">
      <c r="A16870" s="431"/>
    </row>
    <row r="16871" spans="1:1" s="432" customFormat="1" ht="12.2" hidden="1" customHeight="1">
      <c r="A16871" s="431"/>
    </row>
    <row r="16872" spans="1:1" s="432" customFormat="1" ht="12.2" hidden="1" customHeight="1">
      <c r="A16872" s="431"/>
    </row>
    <row r="16873" spans="1:1" s="432" customFormat="1" ht="12.2" hidden="1" customHeight="1">
      <c r="A16873" s="431"/>
    </row>
    <row r="16874" spans="1:1" s="432" customFormat="1" ht="12.2" hidden="1" customHeight="1">
      <c r="A16874" s="431"/>
    </row>
    <row r="16875" spans="1:1" s="432" customFormat="1" ht="12.2" hidden="1" customHeight="1">
      <c r="A16875" s="431"/>
    </row>
    <row r="16876" spans="1:1" s="432" customFormat="1" ht="12.2" hidden="1" customHeight="1">
      <c r="A16876" s="431"/>
    </row>
    <row r="16877" spans="1:1" s="432" customFormat="1" ht="12.2" hidden="1" customHeight="1">
      <c r="A16877" s="431"/>
    </row>
    <row r="16878" spans="1:1" s="432" customFormat="1" ht="12.2" hidden="1" customHeight="1">
      <c r="A16878" s="431"/>
    </row>
    <row r="16879" spans="1:1" s="432" customFormat="1" ht="12.2" hidden="1" customHeight="1">
      <c r="A16879" s="431"/>
    </row>
    <row r="16880" spans="1:1" s="432" customFormat="1" ht="12.2" hidden="1" customHeight="1">
      <c r="A16880" s="431"/>
    </row>
    <row r="16881" spans="1:1" s="432" customFormat="1" ht="12.2" hidden="1" customHeight="1">
      <c r="A16881" s="431"/>
    </row>
    <row r="16882" spans="1:1" s="432" customFormat="1" ht="12.2" hidden="1" customHeight="1">
      <c r="A16882" s="431"/>
    </row>
    <row r="16883" spans="1:1" s="432" customFormat="1" ht="12.2" hidden="1" customHeight="1">
      <c r="A16883" s="431"/>
    </row>
    <row r="16884" spans="1:1" s="432" customFormat="1" ht="12.2" hidden="1" customHeight="1">
      <c r="A16884" s="431"/>
    </row>
    <row r="16885" spans="1:1" s="432" customFormat="1" ht="12.2" hidden="1" customHeight="1">
      <c r="A16885" s="431"/>
    </row>
    <row r="16886" spans="1:1" s="432" customFormat="1" ht="12.2" hidden="1" customHeight="1">
      <c r="A16886" s="431"/>
    </row>
    <row r="16887" spans="1:1" s="432" customFormat="1" ht="12.2" hidden="1" customHeight="1">
      <c r="A16887" s="431"/>
    </row>
    <row r="16888" spans="1:1" s="432" customFormat="1" ht="12.2" hidden="1" customHeight="1">
      <c r="A16888" s="431"/>
    </row>
    <row r="16889" spans="1:1" s="432" customFormat="1" ht="12.2" hidden="1" customHeight="1">
      <c r="A16889" s="431"/>
    </row>
    <row r="16890" spans="1:1" s="432" customFormat="1" ht="12.2" hidden="1" customHeight="1">
      <c r="A16890" s="431"/>
    </row>
    <row r="16891" spans="1:1" s="432" customFormat="1" ht="12.2" hidden="1" customHeight="1">
      <c r="A16891" s="431"/>
    </row>
    <row r="16892" spans="1:1" s="432" customFormat="1" ht="12.2" hidden="1" customHeight="1">
      <c r="A16892" s="431"/>
    </row>
    <row r="16893" spans="1:1" s="432" customFormat="1" ht="12.2" hidden="1" customHeight="1">
      <c r="A16893" s="431"/>
    </row>
    <row r="16894" spans="1:1" s="432" customFormat="1" ht="12.2" hidden="1" customHeight="1">
      <c r="A16894" s="431"/>
    </row>
    <row r="16895" spans="1:1" s="432" customFormat="1" ht="12.2" hidden="1" customHeight="1">
      <c r="A16895" s="431"/>
    </row>
    <row r="16896" spans="1:1" s="432" customFormat="1" ht="12.2" hidden="1" customHeight="1">
      <c r="A16896" s="431"/>
    </row>
    <row r="16897" spans="1:1" s="432" customFormat="1" ht="12.2" hidden="1" customHeight="1">
      <c r="A16897" s="431"/>
    </row>
    <row r="16898" spans="1:1" s="432" customFormat="1" ht="12.2" hidden="1" customHeight="1">
      <c r="A16898" s="431"/>
    </row>
    <row r="16899" spans="1:1" s="432" customFormat="1" ht="12.2" hidden="1" customHeight="1">
      <c r="A16899" s="431"/>
    </row>
    <row r="16900" spans="1:1" s="432" customFormat="1" ht="12.2" hidden="1" customHeight="1">
      <c r="A16900" s="431"/>
    </row>
    <row r="16901" spans="1:1" s="432" customFormat="1" ht="12.2" hidden="1" customHeight="1">
      <c r="A16901" s="431"/>
    </row>
    <row r="16902" spans="1:1" s="432" customFormat="1" ht="12.2" hidden="1" customHeight="1">
      <c r="A16902" s="431"/>
    </row>
    <row r="16903" spans="1:1" s="432" customFormat="1" ht="12.2" hidden="1" customHeight="1">
      <c r="A16903" s="431"/>
    </row>
    <row r="16904" spans="1:1" s="432" customFormat="1" ht="12.2" hidden="1" customHeight="1">
      <c r="A16904" s="431"/>
    </row>
    <row r="16905" spans="1:1" s="432" customFormat="1" ht="12.2" hidden="1" customHeight="1">
      <c r="A16905" s="431"/>
    </row>
    <row r="16906" spans="1:1" s="432" customFormat="1" ht="12.2" hidden="1" customHeight="1">
      <c r="A16906" s="431"/>
    </row>
    <row r="16907" spans="1:1" s="432" customFormat="1" ht="12.2" hidden="1" customHeight="1">
      <c r="A16907" s="431"/>
    </row>
    <row r="16908" spans="1:1" s="432" customFormat="1" ht="12.2" hidden="1" customHeight="1">
      <c r="A16908" s="431"/>
    </row>
    <row r="16909" spans="1:1" s="432" customFormat="1" ht="12.2" hidden="1" customHeight="1">
      <c r="A16909" s="431"/>
    </row>
    <row r="16910" spans="1:1" s="432" customFormat="1" ht="12.2" hidden="1" customHeight="1">
      <c r="A16910" s="431"/>
    </row>
    <row r="16911" spans="1:1" s="432" customFormat="1" ht="12.2" hidden="1" customHeight="1">
      <c r="A16911" s="431"/>
    </row>
    <row r="16912" spans="1:1" s="432" customFormat="1" ht="12.2" hidden="1" customHeight="1">
      <c r="A16912" s="431"/>
    </row>
    <row r="16913" spans="1:1" s="432" customFormat="1" ht="12.2" hidden="1" customHeight="1">
      <c r="A16913" s="431"/>
    </row>
    <row r="16914" spans="1:1" s="432" customFormat="1" ht="12.2" hidden="1" customHeight="1">
      <c r="A16914" s="431"/>
    </row>
    <row r="16915" spans="1:1" s="432" customFormat="1" ht="12.2" hidden="1" customHeight="1">
      <c r="A16915" s="431"/>
    </row>
    <row r="16916" spans="1:1" s="432" customFormat="1" ht="12.2" hidden="1" customHeight="1">
      <c r="A16916" s="431"/>
    </row>
    <row r="16917" spans="1:1" s="432" customFormat="1" ht="12.2" hidden="1" customHeight="1">
      <c r="A16917" s="431"/>
    </row>
    <row r="16918" spans="1:1" s="432" customFormat="1" ht="12.2" hidden="1" customHeight="1">
      <c r="A16918" s="431"/>
    </row>
    <row r="16919" spans="1:1" s="432" customFormat="1" ht="12.2" hidden="1" customHeight="1">
      <c r="A16919" s="431"/>
    </row>
    <row r="16920" spans="1:1" s="432" customFormat="1" ht="12.2" hidden="1" customHeight="1">
      <c r="A16920" s="431"/>
    </row>
    <row r="16921" spans="1:1" s="432" customFormat="1" ht="12.2" hidden="1" customHeight="1">
      <c r="A16921" s="431"/>
    </row>
    <row r="16922" spans="1:1" s="432" customFormat="1" ht="12.2" hidden="1" customHeight="1">
      <c r="A16922" s="431"/>
    </row>
    <row r="16923" spans="1:1" s="432" customFormat="1" ht="12.2" hidden="1" customHeight="1">
      <c r="A16923" s="431"/>
    </row>
    <row r="16924" spans="1:1" s="432" customFormat="1" ht="12.2" hidden="1" customHeight="1">
      <c r="A16924" s="431"/>
    </row>
    <row r="16925" spans="1:1" s="432" customFormat="1" ht="12.2" hidden="1" customHeight="1">
      <c r="A16925" s="431"/>
    </row>
    <row r="16926" spans="1:1" s="432" customFormat="1" ht="12.2" hidden="1" customHeight="1">
      <c r="A16926" s="431"/>
    </row>
    <row r="16927" spans="1:1" s="432" customFormat="1" ht="12.2" hidden="1" customHeight="1">
      <c r="A16927" s="431"/>
    </row>
    <row r="16928" spans="1:1" s="432" customFormat="1" ht="12.2" hidden="1" customHeight="1">
      <c r="A16928" s="431"/>
    </row>
    <row r="16929" spans="1:1" s="432" customFormat="1" ht="12.2" hidden="1" customHeight="1">
      <c r="A16929" s="431"/>
    </row>
    <row r="16930" spans="1:1" s="432" customFormat="1" ht="12.2" hidden="1" customHeight="1">
      <c r="A16930" s="431"/>
    </row>
    <row r="16931" spans="1:1" s="432" customFormat="1" ht="12.2" hidden="1" customHeight="1">
      <c r="A16931" s="431"/>
    </row>
    <row r="16932" spans="1:1" s="432" customFormat="1" ht="12.2" hidden="1" customHeight="1">
      <c r="A16932" s="431"/>
    </row>
    <row r="16933" spans="1:1" s="432" customFormat="1" ht="12.2" hidden="1" customHeight="1">
      <c r="A16933" s="431"/>
    </row>
    <row r="16934" spans="1:1" s="432" customFormat="1" ht="12.2" hidden="1" customHeight="1">
      <c r="A16934" s="431"/>
    </row>
    <row r="16935" spans="1:1" s="432" customFormat="1" ht="12.2" hidden="1" customHeight="1">
      <c r="A16935" s="431"/>
    </row>
    <row r="16936" spans="1:1" s="432" customFormat="1" ht="12.2" hidden="1" customHeight="1">
      <c r="A16936" s="431"/>
    </row>
    <row r="16937" spans="1:1" s="432" customFormat="1" ht="12.2" hidden="1" customHeight="1">
      <c r="A16937" s="431"/>
    </row>
    <row r="16938" spans="1:1" s="432" customFormat="1" ht="12.2" hidden="1" customHeight="1">
      <c r="A16938" s="431"/>
    </row>
    <row r="16939" spans="1:1" s="432" customFormat="1" ht="12.2" hidden="1" customHeight="1">
      <c r="A16939" s="431"/>
    </row>
    <row r="16940" spans="1:1" s="432" customFormat="1" ht="12.2" hidden="1" customHeight="1">
      <c r="A16940" s="431"/>
    </row>
    <row r="16941" spans="1:1" s="432" customFormat="1" ht="12.2" hidden="1" customHeight="1">
      <c r="A16941" s="431"/>
    </row>
    <row r="16942" spans="1:1" s="432" customFormat="1" ht="12.2" hidden="1" customHeight="1">
      <c r="A16942" s="431"/>
    </row>
    <row r="16943" spans="1:1" s="432" customFormat="1" ht="12.2" hidden="1" customHeight="1">
      <c r="A16943" s="431"/>
    </row>
    <row r="16944" spans="1:1" s="432" customFormat="1" ht="12.2" hidden="1" customHeight="1">
      <c r="A16944" s="431"/>
    </row>
    <row r="16945" spans="1:1" s="432" customFormat="1" ht="12.2" hidden="1" customHeight="1">
      <c r="A16945" s="431"/>
    </row>
    <row r="16946" spans="1:1" s="432" customFormat="1" ht="12.2" hidden="1" customHeight="1">
      <c r="A16946" s="431"/>
    </row>
    <row r="16947" spans="1:1" s="432" customFormat="1" ht="12.2" hidden="1" customHeight="1">
      <c r="A16947" s="431"/>
    </row>
    <row r="16948" spans="1:1" s="432" customFormat="1" ht="12.2" hidden="1" customHeight="1">
      <c r="A16948" s="431"/>
    </row>
    <row r="16949" spans="1:1" s="432" customFormat="1" ht="12.2" hidden="1" customHeight="1">
      <c r="A16949" s="431"/>
    </row>
    <row r="16950" spans="1:1" s="432" customFormat="1" ht="12.2" hidden="1" customHeight="1">
      <c r="A16950" s="431"/>
    </row>
    <row r="16951" spans="1:1" s="432" customFormat="1" ht="12.2" hidden="1" customHeight="1">
      <c r="A16951" s="431"/>
    </row>
    <row r="16952" spans="1:1" s="432" customFormat="1" ht="12.2" hidden="1" customHeight="1">
      <c r="A16952" s="431"/>
    </row>
    <row r="16953" spans="1:1" s="432" customFormat="1" ht="12.2" hidden="1" customHeight="1">
      <c r="A16953" s="431"/>
    </row>
    <row r="16954" spans="1:1" s="432" customFormat="1" ht="12.2" hidden="1" customHeight="1">
      <c r="A16954" s="431"/>
    </row>
    <row r="16955" spans="1:1" s="432" customFormat="1" ht="12.2" hidden="1" customHeight="1">
      <c r="A16955" s="431"/>
    </row>
    <row r="16956" spans="1:1" s="432" customFormat="1" ht="12.2" hidden="1" customHeight="1">
      <c r="A16956" s="431"/>
    </row>
    <row r="16957" spans="1:1" s="432" customFormat="1" ht="12.2" hidden="1" customHeight="1">
      <c r="A16957" s="431"/>
    </row>
    <row r="16958" spans="1:1" s="432" customFormat="1" ht="12.2" hidden="1" customHeight="1">
      <c r="A16958" s="431"/>
    </row>
    <row r="16959" spans="1:1" s="432" customFormat="1" ht="12.2" hidden="1" customHeight="1">
      <c r="A16959" s="431"/>
    </row>
    <row r="16960" spans="1:1" s="432" customFormat="1" ht="12.2" hidden="1" customHeight="1">
      <c r="A16960" s="431"/>
    </row>
    <row r="16961" spans="1:1" s="432" customFormat="1" ht="12.2" hidden="1" customHeight="1">
      <c r="A16961" s="431"/>
    </row>
    <row r="16962" spans="1:1" s="432" customFormat="1" ht="12.2" hidden="1" customHeight="1">
      <c r="A16962" s="431"/>
    </row>
    <row r="16963" spans="1:1" s="432" customFormat="1" ht="12.2" hidden="1" customHeight="1">
      <c r="A16963" s="431"/>
    </row>
    <row r="16964" spans="1:1" s="432" customFormat="1" ht="12.2" hidden="1" customHeight="1">
      <c r="A16964" s="431"/>
    </row>
    <row r="16965" spans="1:1" s="432" customFormat="1" ht="12.2" hidden="1" customHeight="1">
      <c r="A16965" s="431"/>
    </row>
    <row r="16966" spans="1:1" s="432" customFormat="1" ht="12.2" hidden="1" customHeight="1">
      <c r="A16966" s="431"/>
    </row>
    <row r="16967" spans="1:1" s="432" customFormat="1" ht="12.2" hidden="1" customHeight="1">
      <c r="A16967" s="431"/>
    </row>
    <row r="16968" spans="1:1" s="432" customFormat="1" ht="12.2" hidden="1" customHeight="1">
      <c r="A16968" s="431"/>
    </row>
    <row r="16969" spans="1:1" s="432" customFormat="1" ht="12.2" hidden="1" customHeight="1">
      <c r="A16969" s="431"/>
    </row>
    <row r="16970" spans="1:1" s="432" customFormat="1" ht="12.2" hidden="1" customHeight="1">
      <c r="A16970" s="431"/>
    </row>
    <row r="16971" spans="1:1" s="432" customFormat="1" ht="12.2" hidden="1" customHeight="1">
      <c r="A16971" s="431"/>
    </row>
    <row r="16972" spans="1:1" s="432" customFormat="1" ht="12.2" hidden="1" customHeight="1">
      <c r="A16972" s="431"/>
    </row>
    <row r="16973" spans="1:1" s="432" customFormat="1" ht="12.2" hidden="1" customHeight="1">
      <c r="A16973" s="431"/>
    </row>
    <row r="16974" spans="1:1" s="432" customFormat="1" ht="12.2" hidden="1" customHeight="1">
      <c r="A16974" s="431"/>
    </row>
    <row r="16975" spans="1:1" s="432" customFormat="1" ht="12.2" hidden="1" customHeight="1">
      <c r="A16975" s="431"/>
    </row>
    <row r="16976" spans="1:1" s="432" customFormat="1" ht="12.2" hidden="1" customHeight="1">
      <c r="A16976" s="431"/>
    </row>
    <row r="16977" spans="1:1" s="432" customFormat="1" ht="12.2" hidden="1" customHeight="1">
      <c r="A16977" s="431"/>
    </row>
    <row r="16978" spans="1:1" s="432" customFormat="1" ht="12.2" hidden="1" customHeight="1">
      <c r="A16978" s="431"/>
    </row>
    <row r="16979" spans="1:1" s="432" customFormat="1" ht="12.2" hidden="1" customHeight="1">
      <c r="A16979" s="431"/>
    </row>
    <row r="16980" spans="1:1" s="432" customFormat="1" ht="12.2" hidden="1" customHeight="1">
      <c r="A16980" s="431"/>
    </row>
    <row r="16981" spans="1:1" s="432" customFormat="1" ht="12.2" hidden="1" customHeight="1">
      <c r="A16981" s="431"/>
    </row>
    <row r="16982" spans="1:1" s="432" customFormat="1" ht="12.2" hidden="1" customHeight="1">
      <c r="A16982" s="431"/>
    </row>
    <row r="16983" spans="1:1" s="432" customFormat="1" ht="12.2" hidden="1" customHeight="1">
      <c r="A16983" s="431"/>
    </row>
    <row r="16984" spans="1:1" s="432" customFormat="1" ht="12.2" hidden="1" customHeight="1">
      <c r="A16984" s="431"/>
    </row>
    <row r="16985" spans="1:1" s="432" customFormat="1" ht="12.2" hidden="1" customHeight="1">
      <c r="A16985" s="431"/>
    </row>
    <row r="16986" spans="1:1" s="432" customFormat="1" ht="12.2" hidden="1" customHeight="1">
      <c r="A16986" s="431"/>
    </row>
    <row r="16987" spans="1:1" s="432" customFormat="1" ht="12.2" hidden="1" customHeight="1">
      <c r="A16987" s="431"/>
    </row>
    <row r="16988" spans="1:1" s="432" customFormat="1" ht="12.2" hidden="1" customHeight="1">
      <c r="A16988" s="431"/>
    </row>
    <row r="16989" spans="1:1" s="432" customFormat="1" ht="12.2" hidden="1" customHeight="1">
      <c r="A16989" s="431"/>
    </row>
    <row r="16990" spans="1:1" s="432" customFormat="1" ht="12.2" hidden="1" customHeight="1">
      <c r="A16990" s="431"/>
    </row>
    <row r="16991" spans="1:1" s="432" customFormat="1" ht="12.2" hidden="1" customHeight="1">
      <c r="A16991" s="431"/>
    </row>
    <row r="16992" spans="1:1" s="432" customFormat="1" ht="12.2" hidden="1" customHeight="1">
      <c r="A16992" s="431"/>
    </row>
    <row r="16993" spans="1:1" s="432" customFormat="1" ht="12.2" hidden="1" customHeight="1">
      <c r="A16993" s="431"/>
    </row>
    <row r="16994" spans="1:1" s="432" customFormat="1" ht="12.2" hidden="1" customHeight="1">
      <c r="A16994" s="431"/>
    </row>
    <row r="16995" spans="1:1" s="432" customFormat="1" ht="12.2" hidden="1" customHeight="1">
      <c r="A16995" s="431"/>
    </row>
    <row r="16996" spans="1:1" s="432" customFormat="1" ht="12.2" hidden="1" customHeight="1">
      <c r="A16996" s="431"/>
    </row>
    <row r="16997" spans="1:1" s="432" customFormat="1" ht="12.2" hidden="1" customHeight="1">
      <c r="A16997" s="431"/>
    </row>
    <row r="16998" spans="1:1" s="432" customFormat="1" ht="12.2" hidden="1" customHeight="1">
      <c r="A16998" s="431"/>
    </row>
    <row r="16999" spans="1:1" s="432" customFormat="1" ht="12.2" hidden="1" customHeight="1">
      <c r="A16999" s="431"/>
    </row>
    <row r="17000" spans="1:1" s="432" customFormat="1" ht="12.2" hidden="1" customHeight="1">
      <c r="A17000" s="431"/>
    </row>
    <row r="17001" spans="1:1" s="432" customFormat="1" ht="12.2" hidden="1" customHeight="1">
      <c r="A17001" s="431"/>
    </row>
    <row r="17002" spans="1:1" s="432" customFormat="1" ht="12.2" hidden="1" customHeight="1">
      <c r="A17002" s="431"/>
    </row>
    <row r="17003" spans="1:1" s="432" customFormat="1" ht="12.2" hidden="1" customHeight="1">
      <c r="A17003" s="431"/>
    </row>
    <row r="17004" spans="1:1" s="432" customFormat="1" ht="12.2" hidden="1" customHeight="1">
      <c r="A17004" s="431"/>
    </row>
    <row r="17005" spans="1:1" s="432" customFormat="1" ht="12.2" hidden="1" customHeight="1">
      <c r="A17005" s="431"/>
    </row>
    <row r="17006" spans="1:1" s="432" customFormat="1" ht="12.2" hidden="1" customHeight="1">
      <c r="A17006" s="431"/>
    </row>
    <row r="17007" spans="1:1" s="432" customFormat="1" ht="12.2" hidden="1" customHeight="1">
      <c r="A17007" s="431"/>
    </row>
    <row r="17008" spans="1:1" s="432" customFormat="1" ht="12.2" hidden="1" customHeight="1">
      <c r="A17008" s="431"/>
    </row>
    <row r="17009" spans="1:1" s="432" customFormat="1" ht="12.2" hidden="1" customHeight="1">
      <c r="A17009" s="431"/>
    </row>
    <row r="17010" spans="1:1" s="432" customFormat="1" ht="12.2" hidden="1" customHeight="1">
      <c r="A17010" s="431"/>
    </row>
    <row r="17011" spans="1:1" s="432" customFormat="1" ht="12.2" hidden="1" customHeight="1">
      <c r="A17011" s="431"/>
    </row>
    <row r="17012" spans="1:1" s="432" customFormat="1" ht="12.2" hidden="1" customHeight="1">
      <c r="A17012" s="431"/>
    </row>
    <row r="17013" spans="1:1" s="432" customFormat="1" ht="12.2" hidden="1" customHeight="1">
      <c r="A17013" s="431"/>
    </row>
    <row r="17014" spans="1:1" s="432" customFormat="1" ht="12.2" hidden="1" customHeight="1">
      <c r="A17014" s="431"/>
    </row>
    <row r="17015" spans="1:1" s="432" customFormat="1" ht="12.2" hidden="1" customHeight="1">
      <c r="A17015" s="431"/>
    </row>
    <row r="17016" spans="1:1" s="432" customFormat="1" ht="12.2" hidden="1" customHeight="1">
      <c r="A17016" s="431"/>
    </row>
    <row r="17017" spans="1:1" s="432" customFormat="1" ht="12.2" hidden="1" customHeight="1">
      <c r="A17017" s="431"/>
    </row>
    <row r="17018" spans="1:1" s="432" customFormat="1" ht="12.2" hidden="1" customHeight="1">
      <c r="A17018" s="431"/>
    </row>
    <row r="17019" spans="1:1" s="432" customFormat="1" ht="12.2" hidden="1" customHeight="1">
      <c r="A17019" s="431"/>
    </row>
    <row r="17020" spans="1:1" s="432" customFormat="1" ht="12.2" hidden="1" customHeight="1">
      <c r="A17020" s="431"/>
    </row>
    <row r="17021" spans="1:1" s="432" customFormat="1" ht="12.2" hidden="1" customHeight="1">
      <c r="A17021" s="431"/>
    </row>
    <row r="17022" spans="1:1" s="432" customFormat="1" ht="12.2" hidden="1" customHeight="1">
      <c r="A17022" s="431"/>
    </row>
    <row r="17023" spans="1:1" s="432" customFormat="1" ht="12.2" hidden="1" customHeight="1">
      <c r="A17023" s="431"/>
    </row>
    <row r="17024" spans="1:1" s="432" customFormat="1" ht="12.2" hidden="1" customHeight="1">
      <c r="A17024" s="431"/>
    </row>
    <row r="17025" spans="1:1" s="432" customFormat="1" ht="12.2" hidden="1" customHeight="1">
      <c r="A17025" s="431"/>
    </row>
    <row r="17026" spans="1:1" s="432" customFormat="1" ht="12.2" hidden="1" customHeight="1">
      <c r="A17026" s="431"/>
    </row>
    <row r="17027" spans="1:1" s="432" customFormat="1" ht="12.2" hidden="1" customHeight="1">
      <c r="A17027" s="431"/>
    </row>
    <row r="17028" spans="1:1" s="432" customFormat="1" ht="12.2" hidden="1" customHeight="1">
      <c r="A17028" s="431"/>
    </row>
    <row r="17029" spans="1:1" s="432" customFormat="1" ht="12.2" hidden="1" customHeight="1">
      <c r="A17029" s="431"/>
    </row>
    <row r="17030" spans="1:1" s="432" customFormat="1" ht="12.2" hidden="1" customHeight="1">
      <c r="A17030" s="431"/>
    </row>
    <row r="17031" spans="1:1" s="432" customFormat="1" ht="12.2" hidden="1" customHeight="1">
      <c r="A17031" s="431"/>
    </row>
    <row r="17032" spans="1:1" s="432" customFormat="1" ht="12.2" hidden="1" customHeight="1">
      <c r="A17032" s="431"/>
    </row>
    <row r="17033" spans="1:1" s="432" customFormat="1" ht="12.2" hidden="1" customHeight="1">
      <c r="A17033" s="431"/>
    </row>
    <row r="17034" spans="1:1" s="432" customFormat="1" ht="12.2" hidden="1" customHeight="1">
      <c r="A17034" s="431"/>
    </row>
    <row r="17035" spans="1:1" s="432" customFormat="1" ht="12.2" hidden="1" customHeight="1">
      <c r="A17035" s="431"/>
    </row>
    <row r="17036" spans="1:1" s="432" customFormat="1" ht="12.2" hidden="1" customHeight="1">
      <c r="A17036" s="431"/>
    </row>
    <row r="17037" spans="1:1" s="432" customFormat="1" ht="12.2" hidden="1" customHeight="1">
      <c r="A17037" s="431"/>
    </row>
    <row r="17038" spans="1:1" s="432" customFormat="1" ht="12.2" hidden="1" customHeight="1">
      <c r="A17038" s="431"/>
    </row>
    <row r="17039" spans="1:1" s="432" customFormat="1" ht="12.2" hidden="1" customHeight="1">
      <c r="A17039" s="431"/>
    </row>
    <row r="17040" spans="1:1" s="432" customFormat="1" ht="12.2" hidden="1" customHeight="1">
      <c r="A17040" s="431"/>
    </row>
    <row r="17041" spans="1:1" s="432" customFormat="1" ht="12.2" hidden="1" customHeight="1">
      <c r="A17041" s="431"/>
    </row>
    <row r="17042" spans="1:1" s="432" customFormat="1" ht="12.2" hidden="1" customHeight="1">
      <c r="A17042" s="431"/>
    </row>
    <row r="17043" spans="1:1" s="432" customFormat="1" ht="12.2" hidden="1" customHeight="1">
      <c r="A17043" s="431"/>
    </row>
    <row r="17044" spans="1:1" s="432" customFormat="1" ht="12.2" hidden="1" customHeight="1">
      <c r="A17044" s="431"/>
    </row>
    <row r="17045" spans="1:1" s="432" customFormat="1" ht="12.2" hidden="1" customHeight="1">
      <c r="A17045" s="431"/>
    </row>
    <row r="17046" spans="1:1" s="432" customFormat="1" ht="12.2" hidden="1" customHeight="1">
      <c r="A17046" s="431"/>
    </row>
    <row r="17047" spans="1:1" s="432" customFormat="1" ht="12.2" hidden="1" customHeight="1">
      <c r="A17047" s="431"/>
    </row>
    <row r="17048" spans="1:1" s="432" customFormat="1" ht="12.2" hidden="1" customHeight="1">
      <c r="A17048" s="431"/>
    </row>
    <row r="17049" spans="1:1" s="432" customFormat="1" ht="12.2" hidden="1" customHeight="1">
      <c r="A17049" s="431"/>
    </row>
    <row r="17050" spans="1:1" s="432" customFormat="1" ht="12.2" hidden="1" customHeight="1">
      <c r="A17050" s="431"/>
    </row>
    <row r="17051" spans="1:1" s="432" customFormat="1" ht="12.2" hidden="1" customHeight="1">
      <c r="A17051" s="431"/>
    </row>
    <row r="17052" spans="1:1" s="432" customFormat="1" ht="12.2" hidden="1" customHeight="1">
      <c r="A17052" s="431"/>
    </row>
    <row r="17053" spans="1:1" s="432" customFormat="1" ht="12.2" hidden="1" customHeight="1">
      <c r="A17053" s="431"/>
    </row>
    <row r="17054" spans="1:1" s="432" customFormat="1" ht="12.2" hidden="1" customHeight="1">
      <c r="A17054" s="431"/>
    </row>
    <row r="17055" spans="1:1" s="432" customFormat="1" ht="12.2" hidden="1" customHeight="1">
      <c r="A17055" s="431"/>
    </row>
    <row r="17056" spans="1:1" s="432" customFormat="1" ht="12.2" hidden="1" customHeight="1">
      <c r="A17056" s="431"/>
    </row>
    <row r="17057" spans="1:1" s="432" customFormat="1" ht="12.2" hidden="1" customHeight="1">
      <c r="A17057" s="431"/>
    </row>
    <row r="17058" spans="1:1" s="432" customFormat="1" ht="12.2" hidden="1" customHeight="1">
      <c r="A17058" s="431"/>
    </row>
    <row r="17059" spans="1:1" s="432" customFormat="1" ht="12.2" hidden="1" customHeight="1">
      <c r="A17059" s="431"/>
    </row>
    <row r="17060" spans="1:1" s="432" customFormat="1" ht="12.2" hidden="1" customHeight="1">
      <c r="A17060" s="431"/>
    </row>
    <row r="17061" spans="1:1" s="432" customFormat="1" ht="12.2" hidden="1" customHeight="1">
      <c r="A17061" s="431"/>
    </row>
    <row r="17062" spans="1:1" s="432" customFormat="1" ht="12.2" hidden="1" customHeight="1">
      <c r="A17062" s="431"/>
    </row>
    <row r="17063" spans="1:1" s="432" customFormat="1" ht="12.2" hidden="1" customHeight="1">
      <c r="A17063" s="431"/>
    </row>
    <row r="17064" spans="1:1" s="432" customFormat="1" ht="12.2" hidden="1" customHeight="1">
      <c r="A17064" s="431"/>
    </row>
    <row r="17065" spans="1:1" s="432" customFormat="1" ht="12.2" hidden="1" customHeight="1">
      <c r="A17065" s="431"/>
    </row>
    <row r="17066" spans="1:1" s="432" customFormat="1" ht="12.2" hidden="1" customHeight="1">
      <c r="A17066" s="431"/>
    </row>
    <row r="17067" spans="1:1" s="432" customFormat="1" ht="12.2" hidden="1" customHeight="1">
      <c r="A17067" s="431"/>
    </row>
    <row r="17068" spans="1:1" s="432" customFormat="1" ht="12.2" hidden="1" customHeight="1">
      <c r="A17068" s="431"/>
    </row>
    <row r="17069" spans="1:1" s="432" customFormat="1" ht="12.2" hidden="1" customHeight="1">
      <c r="A17069" s="431"/>
    </row>
    <row r="17070" spans="1:1" s="432" customFormat="1" ht="12.2" hidden="1" customHeight="1">
      <c r="A17070" s="431"/>
    </row>
    <row r="17071" spans="1:1" s="432" customFormat="1" ht="12.2" hidden="1" customHeight="1">
      <c r="A17071" s="431"/>
    </row>
    <row r="17072" spans="1:1" s="432" customFormat="1" ht="12.2" hidden="1" customHeight="1">
      <c r="A17072" s="431"/>
    </row>
    <row r="17073" spans="1:1" s="432" customFormat="1" ht="12.2" hidden="1" customHeight="1">
      <c r="A17073" s="431"/>
    </row>
    <row r="17074" spans="1:1" s="432" customFormat="1" ht="12.2" hidden="1" customHeight="1">
      <c r="A17074" s="431"/>
    </row>
    <row r="17075" spans="1:1" s="432" customFormat="1" ht="12.2" hidden="1" customHeight="1">
      <c r="A17075" s="431"/>
    </row>
    <row r="17076" spans="1:1" s="432" customFormat="1" ht="12.2" hidden="1" customHeight="1">
      <c r="A17076" s="431"/>
    </row>
    <row r="17077" spans="1:1" s="432" customFormat="1" ht="12.2" hidden="1" customHeight="1">
      <c r="A17077" s="431"/>
    </row>
    <row r="17078" spans="1:1" s="432" customFormat="1" ht="12.2" hidden="1" customHeight="1">
      <c r="A17078" s="431"/>
    </row>
    <row r="17079" spans="1:1" s="432" customFormat="1" ht="12.2" hidden="1" customHeight="1">
      <c r="A17079" s="431"/>
    </row>
    <row r="17080" spans="1:1" s="432" customFormat="1" ht="12.2" hidden="1" customHeight="1">
      <c r="A17080" s="431"/>
    </row>
    <row r="17081" spans="1:1" s="432" customFormat="1" ht="12.2" hidden="1" customHeight="1">
      <c r="A17081" s="431"/>
    </row>
    <row r="17082" spans="1:1" s="432" customFormat="1" ht="12.2" hidden="1" customHeight="1">
      <c r="A17082" s="431"/>
    </row>
    <row r="17083" spans="1:1" s="432" customFormat="1" ht="12.2" hidden="1" customHeight="1">
      <c r="A17083" s="431"/>
    </row>
    <row r="17084" spans="1:1" s="432" customFormat="1" ht="12.2" hidden="1" customHeight="1">
      <c r="A17084" s="431"/>
    </row>
    <row r="17085" spans="1:1" s="432" customFormat="1" ht="12.2" hidden="1" customHeight="1">
      <c r="A17085" s="431"/>
    </row>
    <row r="17086" spans="1:1" s="432" customFormat="1" ht="12.2" hidden="1" customHeight="1">
      <c r="A17086" s="431"/>
    </row>
    <row r="17087" spans="1:1" s="432" customFormat="1" ht="12.2" hidden="1" customHeight="1">
      <c r="A17087" s="431"/>
    </row>
    <row r="17088" spans="1:1" s="432" customFormat="1" ht="12.2" hidden="1" customHeight="1">
      <c r="A17088" s="431"/>
    </row>
    <row r="17089" spans="1:1" s="432" customFormat="1" ht="12.2" hidden="1" customHeight="1">
      <c r="A17089" s="431"/>
    </row>
    <row r="17090" spans="1:1" s="432" customFormat="1" ht="12.2" hidden="1" customHeight="1">
      <c r="A17090" s="431"/>
    </row>
    <row r="17091" spans="1:1" s="432" customFormat="1" ht="12.2" hidden="1" customHeight="1">
      <c r="A17091" s="431"/>
    </row>
    <row r="17092" spans="1:1" s="432" customFormat="1" ht="12.2" hidden="1" customHeight="1">
      <c r="A17092" s="431"/>
    </row>
    <row r="17093" spans="1:1" s="432" customFormat="1" ht="12.2" hidden="1" customHeight="1">
      <c r="A17093" s="431"/>
    </row>
    <row r="17094" spans="1:1" s="432" customFormat="1" ht="12.2" hidden="1" customHeight="1">
      <c r="A17094" s="431"/>
    </row>
    <row r="17095" spans="1:1" s="432" customFormat="1" ht="12.2" hidden="1" customHeight="1">
      <c r="A17095" s="431"/>
    </row>
    <row r="17096" spans="1:1" s="432" customFormat="1" ht="12.2" hidden="1" customHeight="1">
      <c r="A17096" s="431"/>
    </row>
    <row r="17097" spans="1:1" s="432" customFormat="1" ht="12.2" hidden="1" customHeight="1">
      <c r="A17097" s="431"/>
    </row>
    <row r="17098" spans="1:1" s="432" customFormat="1" ht="12.2" hidden="1" customHeight="1">
      <c r="A17098" s="431"/>
    </row>
    <row r="17099" spans="1:1" s="432" customFormat="1" ht="12.2" hidden="1" customHeight="1">
      <c r="A17099" s="431"/>
    </row>
    <row r="17100" spans="1:1" s="432" customFormat="1" ht="12.2" hidden="1" customHeight="1">
      <c r="A17100" s="431"/>
    </row>
    <row r="17101" spans="1:1" s="432" customFormat="1" ht="12.2" hidden="1" customHeight="1">
      <c r="A17101" s="431"/>
    </row>
    <row r="17102" spans="1:1" s="432" customFormat="1" ht="12.2" hidden="1" customHeight="1">
      <c r="A17102" s="431"/>
    </row>
    <row r="17103" spans="1:1" s="432" customFormat="1" ht="12.2" hidden="1" customHeight="1">
      <c r="A17103" s="431"/>
    </row>
    <row r="17104" spans="1:1" s="432" customFormat="1" ht="12.2" hidden="1" customHeight="1">
      <c r="A17104" s="431"/>
    </row>
    <row r="17105" spans="1:1" s="432" customFormat="1" ht="12.2" hidden="1" customHeight="1">
      <c r="A17105" s="431"/>
    </row>
    <row r="17106" spans="1:1" s="432" customFormat="1" ht="12.2" hidden="1" customHeight="1">
      <c r="A17106" s="431"/>
    </row>
    <row r="17107" spans="1:1" s="432" customFormat="1" ht="12.2" hidden="1" customHeight="1">
      <c r="A17107" s="431"/>
    </row>
    <row r="17108" spans="1:1" s="432" customFormat="1" ht="12.2" hidden="1" customHeight="1">
      <c r="A17108" s="431"/>
    </row>
    <row r="17109" spans="1:1" s="432" customFormat="1" ht="12.2" hidden="1" customHeight="1">
      <c r="A17109" s="431"/>
    </row>
    <row r="17110" spans="1:1" s="432" customFormat="1" ht="12.2" hidden="1" customHeight="1">
      <c r="A17110" s="431"/>
    </row>
    <row r="17111" spans="1:1" s="432" customFormat="1" ht="12.2" hidden="1" customHeight="1">
      <c r="A17111" s="431"/>
    </row>
    <row r="17112" spans="1:1" s="432" customFormat="1" ht="12.2" hidden="1" customHeight="1">
      <c r="A17112" s="431"/>
    </row>
    <row r="17113" spans="1:1" s="432" customFormat="1" ht="12.2" hidden="1" customHeight="1">
      <c r="A17113" s="431"/>
    </row>
    <row r="17114" spans="1:1" s="432" customFormat="1" ht="12.2" hidden="1" customHeight="1">
      <c r="A17114" s="431"/>
    </row>
    <row r="17115" spans="1:1" s="432" customFormat="1" ht="12.2" hidden="1" customHeight="1">
      <c r="A17115" s="431"/>
    </row>
    <row r="17116" spans="1:1" s="432" customFormat="1" ht="12.2" hidden="1" customHeight="1">
      <c r="A17116" s="431"/>
    </row>
    <row r="17117" spans="1:1" s="432" customFormat="1" ht="12.2" hidden="1" customHeight="1">
      <c r="A17117" s="431"/>
    </row>
    <row r="17118" spans="1:1" s="432" customFormat="1" ht="12.2" hidden="1" customHeight="1">
      <c r="A17118" s="431"/>
    </row>
    <row r="17119" spans="1:1" s="432" customFormat="1" ht="12.2" hidden="1" customHeight="1">
      <c r="A17119" s="431"/>
    </row>
    <row r="17120" spans="1:1" s="432" customFormat="1" ht="12.2" hidden="1" customHeight="1">
      <c r="A17120" s="431"/>
    </row>
    <row r="17121" spans="1:1" s="432" customFormat="1" ht="12.2" hidden="1" customHeight="1">
      <c r="A17121" s="431"/>
    </row>
    <row r="17122" spans="1:1" s="432" customFormat="1" ht="12.2" hidden="1" customHeight="1">
      <c r="A17122" s="431"/>
    </row>
    <row r="17123" spans="1:1" s="432" customFormat="1" ht="12.2" hidden="1" customHeight="1">
      <c r="A17123" s="431"/>
    </row>
    <row r="17124" spans="1:1" s="432" customFormat="1" ht="12.2" hidden="1" customHeight="1">
      <c r="A17124" s="431"/>
    </row>
    <row r="17125" spans="1:1" s="432" customFormat="1" ht="12.2" hidden="1" customHeight="1">
      <c r="A17125" s="431"/>
    </row>
    <row r="17126" spans="1:1" s="432" customFormat="1" ht="12.2" hidden="1" customHeight="1">
      <c r="A17126" s="431"/>
    </row>
    <row r="17127" spans="1:1" s="432" customFormat="1" ht="12.2" hidden="1" customHeight="1">
      <c r="A17127" s="431"/>
    </row>
    <row r="17128" spans="1:1" s="432" customFormat="1" ht="12.2" hidden="1" customHeight="1">
      <c r="A17128" s="431"/>
    </row>
    <row r="17129" spans="1:1" s="432" customFormat="1" ht="12.2" hidden="1" customHeight="1">
      <c r="A17129" s="431"/>
    </row>
    <row r="17130" spans="1:1" s="432" customFormat="1" ht="12.2" hidden="1" customHeight="1">
      <c r="A17130" s="431"/>
    </row>
    <row r="17131" spans="1:1" s="432" customFormat="1" ht="12.2" hidden="1" customHeight="1">
      <c r="A17131" s="431"/>
    </row>
    <row r="17132" spans="1:1" s="432" customFormat="1" ht="12.2" hidden="1" customHeight="1">
      <c r="A17132" s="431"/>
    </row>
    <row r="17133" spans="1:1" s="432" customFormat="1" ht="12.2" hidden="1" customHeight="1">
      <c r="A17133" s="431"/>
    </row>
    <row r="17134" spans="1:1" s="432" customFormat="1" ht="12.2" hidden="1" customHeight="1">
      <c r="A17134" s="431"/>
    </row>
    <row r="17135" spans="1:1" s="432" customFormat="1" ht="12.2" hidden="1" customHeight="1">
      <c r="A17135" s="431"/>
    </row>
    <row r="17136" spans="1:1" s="432" customFormat="1" ht="12.2" hidden="1" customHeight="1">
      <c r="A17136" s="431"/>
    </row>
    <row r="17137" spans="1:1" s="432" customFormat="1" ht="12.2" hidden="1" customHeight="1">
      <c r="A17137" s="431"/>
    </row>
    <row r="17138" spans="1:1" s="432" customFormat="1" ht="12.2" hidden="1" customHeight="1">
      <c r="A17138" s="431"/>
    </row>
    <row r="17139" spans="1:1" s="432" customFormat="1" ht="12.2" hidden="1" customHeight="1">
      <c r="A17139" s="431"/>
    </row>
    <row r="17140" spans="1:1" s="432" customFormat="1" ht="12.2" hidden="1" customHeight="1">
      <c r="A17140" s="431"/>
    </row>
    <row r="17141" spans="1:1" s="432" customFormat="1" ht="12.2" hidden="1" customHeight="1">
      <c r="A17141" s="431"/>
    </row>
    <row r="17142" spans="1:1" s="432" customFormat="1" ht="12.2" hidden="1" customHeight="1">
      <c r="A17142" s="431"/>
    </row>
    <row r="17143" spans="1:1" s="432" customFormat="1" ht="12.2" hidden="1" customHeight="1">
      <c r="A17143" s="431"/>
    </row>
    <row r="17144" spans="1:1" s="432" customFormat="1" ht="12.2" hidden="1" customHeight="1">
      <c r="A17144" s="431"/>
    </row>
    <row r="17145" spans="1:1" s="432" customFormat="1" ht="12.2" hidden="1" customHeight="1">
      <c r="A17145" s="431"/>
    </row>
    <row r="17146" spans="1:1" s="432" customFormat="1" ht="12.2" hidden="1" customHeight="1">
      <c r="A17146" s="431"/>
    </row>
    <row r="17147" spans="1:1" s="432" customFormat="1" ht="12.2" hidden="1" customHeight="1">
      <c r="A17147" s="431"/>
    </row>
    <row r="17148" spans="1:1" s="432" customFormat="1" ht="12.2" hidden="1" customHeight="1">
      <c r="A17148" s="431"/>
    </row>
    <row r="17149" spans="1:1" s="432" customFormat="1" ht="12.2" hidden="1" customHeight="1">
      <c r="A17149" s="431"/>
    </row>
    <row r="17150" spans="1:1" s="432" customFormat="1" ht="12.2" hidden="1" customHeight="1">
      <c r="A17150" s="431"/>
    </row>
    <row r="17151" spans="1:1" s="432" customFormat="1" ht="12.2" hidden="1" customHeight="1">
      <c r="A17151" s="431"/>
    </row>
    <row r="17152" spans="1:1" s="432" customFormat="1" ht="12.2" hidden="1" customHeight="1">
      <c r="A17152" s="431"/>
    </row>
    <row r="17153" spans="1:1" s="432" customFormat="1" ht="12.2" hidden="1" customHeight="1">
      <c r="A17153" s="431"/>
    </row>
    <row r="17154" spans="1:1" s="432" customFormat="1" ht="12.2" hidden="1" customHeight="1">
      <c r="A17154" s="431"/>
    </row>
    <row r="17155" spans="1:1" s="432" customFormat="1" ht="12.2" hidden="1" customHeight="1">
      <c r="A17155" s="431"/>
    </row>
    <row r="17156" spans="1:1" s="432" customFormat="1" ht="12.2" hidden="1" customHeight="1">
      <c r="A17156" s="431"/>
    </row>
    <row r="17157" spans="1:1" s="432" customFormat="1" ht="12.2" hidden="1" customHeight="1">
      <c r="A17157" s="431"/>
    </row>
    <row r="17158" spans="1:1" s="432" customFormat="1" ht="12.2" hidden="1" customHeight="1">
      <c r="A17158" s="431"/>
    </row>
    <row r="17159" spans="1:1" s="432" customFormat="1" ht="12.2" hidden="1" customHeight="1">
      <c r="A17159" s="431"/>
    </row>
    <row r="17160" spans="1:1" s="432" customFormat="1" ht="12.2" hidden="1" customHeight="1">
      <c r="A17160" s="431"/>
    </row>
    <row r="17161" spans="1:1" s="432" customFormat="1" ht="12.2" hidden="1" customHeight="1">
      <c r="A17161" s="431"/>
    </row>
    <row r="17162" spans="1:1" s="432" customFormat="1" ht="12.2" hidden="1" customHeight="1">
      <c r="A17162" s="431"/>
    </row>
    <row r="17163" spans="1:1" s="432" customFormat="1" ht="12.2" hidden="1" customHeight="1">
      <c r="A17163" s="431"/>
    </row>
    <row r="17164" spans="1:1" s="432" customFormat="1" ht="12.2" hidden="1" customHeight="1">
      <c r="A17164" s="431"/>
    </row>
    <row r="17165" spans="1:1" s="432" customFormat="1" ht="12.2" hidden="1" customHeight="1">
      <c r="A17165" s="431"/>
    </row>
    <row r="17166" spans="1:1" s="432" customFormat="1" ht="12.2" hidden="1" customHeight="1">
      <c r="A17166" s="431"/>
    </row>
    <row r="17167" spans="1:1" s="432" customFormat="1" ht="12.2" hidden="1" customHeight="1">
      <c r="A17167" s="431"/>
    </row>
    <row r="17168" spans="1:1" s="432" customFormat="1" ht="12.2" hidden="1" customHeight="1">
      <c r="A17168" s="431"/>
    </row>
    <row r="17169" spans="1:1" s="432" customFormat="1" ht="12.2" hidden="1" customHeight="1">
      <c r="A17169" s="431"/>
    </row>
    <row r="17170" spans="1:1" s="432" customFormat="1" ht="12.2" hidden="1" customHeight="1">
      <c r="A17170" s="431"/>
    </row>
    <row r="17171" spans="1:1" s="432" customFormat="1" ht="12.2" hidden="1" customHeight="1">
      <c r="A17171" s="431"/>
    </row>
    <row r="17172" spans="1:1" s="432" customFormat="1" ht="12.2" hidden="1" customHeight="1">
      <c r="A17172" s="431"/>
    </row>
    <row r="17173" spans="1:1" s="432" customFormat="1" ht="12.2" hidden="1" customHeight="1">
      <c r="A17173" s="431"/>
    </row>
    <row r="17174" spans="1:1" s="432" customFormat="1" ht="12.2" hidden="1" customHeight="1">
      <c r="A17174" s="431"/>
    </row>
    <row r="17175" spans="1:1" s="432" customFormat="1" ht="12.2" hidden="1" customHeight="1">
      <c r="A17175" s="431"/>
    </row>
    <row r="17176" spans="1:1" s="432" customFormat="1" ht="12.2" hidden="1" customHeight="1">
      <c r="A17176" s="431"/>
    </row>
    <row r="17177" spans="1:1" s="432" customFormat="1" ht="12.2" hidden="1" customHeight="1">
      <c r="A17177" s="431"/>
    </row>
    <row r="17178" spans="1:1" s="432" customFormat="1" ht="12.2" hidden="1" customHeight="1">
      <c r="A17178" s="431"/>
    </row>
    <row r="17179" spans="1:1" s="432" customFormat="1" ht="12.2" hidden="1" customHeight="1">
      <c r="A17179" s="431"/>
    </row>
    <row r="17180" spans="1:1" s="432" customFormat="1" ht="12.2" hidden="1" customHeight="1">
      <c r="A17180" s="431"/>
    </row>
    <row r="17181" spans="1:1" s="432" customFormat="1" ht="12.2" hidden="1" customHeight="1">
      <c r="A17181" s="431"/>
    </row>
    <row r="17182" spans="1:1" s="432" customFormat="1" ht="12.2" hidden="1" customHeight="1">
      <c r="A17182" s="431"/>
    </row>
    <row r="17183" spans="1:1" s="432" customFormat="1" ht="12.2" hidden="1" customHeight="1">
      <c r="A17183" s="431"/>
    </row>
    <row r="17184" spans="1:1" s="432" customFormat="1" ht="12.2" hidden="1" customHeight="1">
      <c r="A17184" s="431"/>
    </row>
    <row r="17185" spans="1:1" s="432" customFormat="1" ht="12.2" hidden="1" customHeight="1">
      <c r="A17185" s="431"/>
    </row>
    <row r="17186" spans="1:1" s="432" customFormat="1" ht="12.2" hidden="1" customHeight="1">
      <c r="A17186" s="431"/>
    </row>
    <row r="17187" spans="1:1" s="432" customFormat="1" ht="12.2" hidden="1" customHeight="1">
      <c r="A17187" s="431"/>
    </row>
    <row r="17188" spans="1:1" s="432" customFormat="1" ht="12.2" hidden="1" customHeight="1">
      <c r="A17188" s="431"/>
    </row>
    <row r="17189" spans="1:1" s="432" customFormat="1" ht="12.2" hidden="1" customHeight="1">
      <c r="A17189" s="431"/>
    </row>
    <row r="17190" spans="1:1" s="432" customFormat="1" ht="12.2" hidden="1" customHeight="1">
      <c r="A17190" s="431"/>
    </row>
    <row r="17191" spans="1:1" s="432" customFormat="1" ht="12.2" hidden="1" customHeight="1">
      <c r="A17191" s="431"/>
    </row>
    <row r="17192" spans="1:1" s="432" customFormat="1" ht="12.2" hidden="1" customHeight="1">
      <c r="A17192" s="431"/>
    </row>
    <row r="17193" spans="1:1" s="432" customFormat="1" ht="12.2" hidden="1" customHeight="1">
      <c r="A17193" s="431"/>
    </row>
    <row r="17194" spans="1:1" s="432" customFormat="1" ht="12.2" hidden="1" customHeight="1">
      <c r="A17194" s="431"/>
    </row>
    <row r="17195" spans="1:1" s="432" customFormat="1" ht="12.2" hidden="1" customHeight="1">
      <c r="A17195" s="431"/>
    </row>
    <row r="17196" spans="1:1" s="432" customFormat="1" ht="12.2" hidden="1" customHeight="1">
      <c r="A17196" s="431"/>
    </row>
    <row r="17197" spans="1:1" s="432" customFormat="1" ht="12.2" hidden="1" customHeight="1">
      <c r="A17197" s="431"/>
    </row>
    <row r="17198" spans="1:1" s="432" customFormat="1" ht="12.2" hidden="1" customHeight="1">
      <c r="A17198" s="431"/>
    </row>
    <row r="17199" spans="1:1" s="432" customFormat="1" ht="12.2" hidden="1" customHeight="1">
      <c r="A17199" s="431"/>
    </row>
    <row r="17200" spans="1:1" s="432" customFormat="1" ht="12.2" hidden="1" customHeight="1">
      <c r="A17200" s="431"/>
    </row>
    <row r="17201" spans="1:1" s="432" customFormat="1" ht="12.2" hidden="1" customHeight="1">
      <c r="A17201" s="431"/>
    </row>
    <row r="17202" spans="1:1" s="432" customFormat="1" ht="12.2" hidden="1" customHeight="1">
      <c r="A17202" s="431"/>
    </row>
    <row r="17203" spans="1:1" s="432" customFormat="1" ht="12.2" hidden="1" customHeight="1">
      <c r="A17203" s="431"/>
    </row>
    <row r="17204" spans="1:1" s="432" customFormat="1" ht="12.2" hidden="1" customHeight="1">
      <c r="A17204" s="431"/>
    </row>
    <row r="17205" spans="1:1" s="432" customFormat="1" ht="12.2" hidden="1" customHeight="1">
      <c r="A17205" s="431"/>
    </row>
    <row r="17206" spans="1:1" s="432" customFormat="1" ht="12.2" hidden="1" customHeight="1">
      <c r="A17206" s="431"/>
    </row>
    <row r="17207" spans="1:1" s="432" customFormat="1" ht="12.2" hidden="1" customHeight="1">
      <c r="A17207" s="431"/>
    </row>
    <row r="17208" spans="1:1" s="432" customFormat="1" ht="12.2" hidden="1" customHeight="1">
      <c r="A17208" s="431"/>
    </row>
    <row r="17209" spans="1:1" s="432" customFormat="1" ht="12.2" hidden="1" customHeight="1">
      <c r="A17209" s="431"/>
    </row>
    <row r="17210" spans="1:1" s="432" customFormat="1" ht="12.2" hidden="1" customHeight="1">
      <c r="A17210" s="431"/>
    </row>
    <row r="17211" spans="1:1" s="432" customFormat="1" ht="12.2" hidden="1" customHeight="1">
      <c r="A17211" s="431"/>
    </row>
    <row r="17212" spans="1:1" s="432" customFormat="1" ht="12.2" hidden="1" customHeight="1">
      <c r="A17212" s="431"/>
    </row>
    <row r="17213" spans="1:1" s="432" customFormat="1" ht="12.2" hidden="1" customHeight="1">
      <c r="A17213" s="431"/>
    </row>
    <row r="17214" spans="1:1" s="432" customFormat="1" ht="12.2" hidden="1" customHeight="1">
      <c r="A17214" s="431"/>
    </row>
    <row r="17215" spans="1:1" s="432" customFormat="1" ht="12.2" hidden="1" customHeight="1">
      <c r="A17215" s="431"/>
    </row>
    <row r="17216" spans="1:1" s="432" customFormat="1" ht="12.2" hidden="1" customHeight="1">
      <c r="A17216" s="431"/>
    </row>
    <row r="17217" spans="1:1" s="432" customFormat="1" ht="12.2" hidden="1" customHeight="1">
      <c r="A17217" s="431"/>
    </row>
    <row r="17218" spans="1:1" s="432" customFormat="1" ht="12.2" hidden="1" customHeight="1">
      <c r="A17218" s="431"/>
    </row>
    <row r="17219" spans="1:1" s="432" customFormat="1" ht="12.2" hidden="1" customHeight="1">
      <c r="A17219" s="431"/>
    </row>
    <row r="17220" spans="1:1" s="432" customFormat="1" ht="12.2" hidden="1" customHeight="1">
      <c r="A17220" s="431"/>
    </row>
    <row r="17221" spans="1:1" s="432" customFormat="1" ht="12.2" hidden="1" customHeight="1">
      <c r="A17221" s="431"/>
    </row>
    <row r="17222" spans="1:1" s="432" customFormat="1" ht="12.2" hidden="1" customHeight="1">
      <c r="A17222" s="431"/>
    </row>
    <row r="17223" spans="1:1" s="432" customFormat="1" ht="12.2" hidden="1" customHeight="1">
      <c r="A17223" s="431"/>
    </row>
    <row r="17224" spans="1:1" s="432" customFormat="1" ht="12.2" hidden="1" customHeight="1">
      <c r="A17224" s="431"/>
    </row>
    <row r="17225" spans="1:1" s="432" customFormat="1" ht="12.2" hidden="1" customHeight="1">
      <c r="A17225" s="431"/>
    </row>
    <row r="17226" spans="1:1" s="432" customFormat="1" ht="12.2" hidden="1" customHeight="1">
      <c r="A17226" s="431"/>
    </row>
    <row r="17227" spans="1:1" s="432" customFormat="1" ht="12.2" hidden="1" customHeight="1">
      <c r="A17227" s="431"/>
    </row>
    <row r="17228" spans="1:1" s="432" customFormat="1" ht="12.2" hidden="1" customHeight="1">
      <c r="A17228" s="431"/>
    </row>
    <row r="17229" spans="1:1" s="432" customFormat="1" ht="12.2" hidden="1" customHeight="1">
      <c r="A17229" s="431"/>
    </row>
    <row r="17230" spans="1:1" s="432" customFormat="1" ht="12.2" hidden="1" customHeight="1">
      <c r="A17230" s="431"/>
    </row>
    <row r="17231" spans="1:1" s="432" customFormat="1" ht="12.2" hidden="1" customHeight="1">
      <c r="A17231" s="431"/>
    </row>
    <row r="17232" spans="1:1" s="432" customFormat="1" ht="12.2" hidden="1" customHeight="1">
      <c r="A17232" s="431"/>
    </row>
    <row r="17233" spans="1:1" s="432" customFormat="1" ht="12.2" hidden="1" customHeight="1">
      <c r="A17233" s="431"/>
    </row>
    <row r="17234" spans="1:1" s="432" customFormat="1" ht="12.2" hidden="1" customHeight="1">
      <c r="A17234" s="431"/>
    </row>
    <row r="17235" spans="1:1" s="432" customFormat="1" ht="12.2" hidden="1" customHeight="1">
      <c r="A17235" s="431"/>
    </row>
    <row r="17236" spans="1:1" s="432" customFormat="1" ht="12.2" hidden="1" customHeight="1">
      <c r="A17236" s="431"/>
    </row>
    <row r="17237" spans="1:1" s="432" customFormat="1" ht="12.2" hidden="1" customHeight="1">
      <c r="A17237" s="431"/>
    </row>
    <row r="17238" spans="1:1" s="432" customFormat="1" ht="12.2" hidden="1" customHeight="1">
      <c r="A17238" s="431"/>
    </row>
    <row r="17239" spans="1:1" s="432" customFormat="1" ht="12.2" hidden="1" customHeight="1">
      <c r="A17239" s="431"/>
    </row>
    <row r="17240" spans="1:1" s="432" customFormat="1" ht="12.2" hidden="1" customHeight="1">
      <c r="A17240" s="431"/>
    </row>
    <row r="17241" spans="1:1" s="432" customFormat="1" ht="12.2" hidden="1" customHeight="1">
      <c r="A17241" s="431"/>
    </row>
    <row r="17242" spans="1:1" s="432" customFormat="1" ht="12.2" hidden="1" customHeight="1">
      <c r="A17242" s="431"/>
    </row>
    <row r="17243" spans="1:1" s="432" customFormat="1" ht="12.2" hidden="1" customHeight="1">
      <c r="A17243" s="431"/>
    </row>
    <row r="17244" spans="1:1" s="432" customFormat="1" ht="12.2" hidden="1" customHeight="1">
      <c r="A17244" s="431"/>
    </row>
    <row r="17245" spans="1:1" s="432" customFormat="1" ht="12.2" hidden="1" customHeight="1">
      <c r="A17245" s="431"/>
    </row>
    <row r="17246" spans="1:1" s="432" customFormat="1" ht="12.2" hidden="1" customHeight="1">
      <c r="A17246" s="431"/>
    </row>
    <row r="17247" spans="1:1" s="432" customFormat="1" ht="12.2" hidden="1" customHeight="1">
      <c r="A17247" s="431"/>
    </row>
    <row r="17248" spans="1:1" s="432" customFormat="1" ht="12.2" hidden="1" customHeight="1">
      <c r="A17248" s="431"/>
    </row>
    <row r="17249" spans="1:1" s="432" customFormat="1" ht="12.2" hidden="1" customHeight="1">
      <c r="A17249" s="431"/>
    </row>
    <row r="17250" spans="1:1" s="432" customFormat="1" ht="12.2" hidden="1" customHeight="1">
      <c r="A17250" s="431"/>
    </row>
    <row r="17251" spans="1:1" s="432" customFormat="1" ht="12.2" hidden="1" customHeight="1">
      <c r="A17251" s="431"/>
    </row>
    <row r="17252" spans="1:1" s="432" customFormat="1" ht="12.2" hidden="1" customHeight="1">
      <c r="A17252" s="431"/>
    </row>
    <row r="17253" spans="1:1" s="432" customFormat="1" ht="12.2" hidden="1" customHeight="1">
      <c r="A17253" s="431"/>
    </row>
    <row r="17254" spans="1:1" s="432" customFormat="1" ht="12.2" hidden="1" customHeight="1">
      <c r="A17254" s="431"/>
    </row>
    <row r="17255" spans="1:1" s="432" customFormat="1" ht="12.2" hidden="1" customHeight="1">
      <c r="A17255" s="431"/>
    </row>
    <row r="17256" spans="1:1" s="432" customFormat="1" ht="12.2" hidden="1" customHeight="1">
      <c r="A17256" s="431"/>
    </row>
    <row r="17257" spans="1:1" s="432" customFormat="1" ht="12.2" hidden="1" customHeight="1">
      <c r="A17257" s="431"/>
    </row>
    <row r="17258" spans="1:1" s="432" customFormat="1" ht="12.2" hidden="1" customHeight="1">
      <c r="A17258" s="431"/>
    </row>
    <row r="17259" spans="1:1" s="432" customFormat="1" ht="12.2" hidden="1" customHeight="1">
      <c r="A17259" s="431"/>
    </row>
    <row r="17260" spans="1:1" s="432" customFormat="1" ht="12.2" hidden="1" customHeight="1">
      <c r="A17260" s="431"/>
    </row>
    <row r="17261" spans="1:1" s="432" customFormat="1" ht="12.2" hidden="1" customHeight="1">
      <c r="A17261" s="431"/>
    </row>
    <row r="17262" spans="1:1" s="432" customFormat="1" ht="12.2" hidden="1" customHeight="1">
      <c r="A17262" s="431"/>
    </row>
    <row r="17263" spans="1:1" s="432" customFormat="1" ht="12.2" hidden="1" customHeight="1">
      <c r="A17263" s="431"/>
    </row>
    <row r="17264" spans="1:1" s="432" customFormat="1" ht="12.2" hidden="1" customHeight="1">
      <c r="A17264" s="431"/>
    </row>
    <row r="17265" spans="1:1" s="432" customFormat="1" ht="12.2" hidden="1" customHeight="1">
      <c r="A17265" s="431"/>
    </row>
    <row r="17266" spans="1:1" s="432" customFormat="1" ht="12.2" hidden="1" customHeight="1">
      <c r="A17266" s="431"/>
    </row>
    <row r="17267" spans="1:1" s="432" customFormat="1" ht="12.2" hidden="1" customHeight="1">
      <c r="A17267" s="431"/>
    </row>
    <row r="17268" spans="1:1" s="432" customFormat="1" ht="12.2" hidden="1" customHeight="1">
      <c r="A17268" s="431"/>
    </row>
    <row r="17269" spans="1:1" s="432" customFormat="1" ht="12.2" hidden="1" customHeight="1">
      <c r="A17269" s="431"/>
    </row>
    <row r="17270" spans="1:1" s="432" customFormat="1" ht="12.2" hidden="1" customHeight="1">
      <c r="A17270" s="431"/>
    </row>
    <row r="17271" spans="1:1" s="432" customFormat="1" ht="12.2" hidden="1" customHeight="1">
      <c r="A17271" s="431"/>
    </row>
    <row r="17272" spans="1:1" s="432" customFormat="1" ht="12.2" hidden="1" customHeight="1">
      <c r="A17272" s="431"/>
    </row>
    <row r="17273" spans="1:1" s="432" customFormat="1" ht="12.2" hidden="1" customHeight="1">
      <c r="A17273" s="431"/>
    </row>
    <row r="17274" spans="1:1" s="432" customFormat="1" ht="12.2" hidden="1" customHeight="1">
      <c r="A17274" s="431"/>
    </row>
    <row r="17275" spans="1:1" s="432" customFormat="1" ht="12.2" hidden="1" customHeight="1">
      <c r="A17275" s="431"/>
    </row>
    <row r="17276" spans="1:1" s="432" customFormat="1" ht="12.2" hidden="1" customHeight="1">
      <c r="A17276" s="431"/>
    </row>
    <row r="17277" spans="1:1" s="432" customFormat="1" ht="12.2" hidden="1" customHeight="1">
      <c r="A17277" s="431"/>
    </row>
    <row r="17278" spans="1:1" s="432" customFormat="1" ht="12.2" hidden="1" customHeight="1">
      <c r="A17278" s="431"/>
    </row>
    <row r="17279" spans="1:1" s="432" customFormat="1" ht="12.2" hidden="1" customHeight="1">
      <c r="A17279" s="431"/>
    </row>
    <row r="17280" spans="1:1" s="432" customFormat="1" ht="12.2" hidden="1" customHeight="1">
      <c r="A17280" s="431"/>
    </row>
    <row r="17281" spans="1:1" s="432" customFormat="1" ht="12.2" hidden="1" customHeight="1">
      <c r="A17281" s="431"/>
    </row>
    <row r="17282" spans="1:1" s="432" customFormat="1" ht="12.2" hidden="1" customHeight="1">
      <c r="A17282" s="431"/>
    </row>
    <row r="17283" spans="1:1" s="432" customFormat="1" ht="12.2" hidden="1" customHeight="1">
      <c r="A17283" s="431"/>
    </row>
    <row r="17284" spans="1:1" s="432" customFormat="1" ht="12.2" hidden="1" customHeight="1">
      <c r="A17284" s="431"/>
    </row>
    <row r="17285" spans="1:1" s="432" customFormat="1" ht="12.2" hidden="1" customHeight="1">
      <c r="A17285" s="431"/>
    </row>
    <row r="17286" spans="1:1" s="432" customFormat="1" ht="12.2" hidden="1" customHeight="1">
      <c r="A17286" s="431"/>
    </row>
    <row r="17287" spans="1:1" s="432" customFormat="1" ht="12.2" hidden="1" customHeight="1">
      <c r="A17287" s="431"/>
    </row>
    <row r="17288" spans="1:1" s="432" customFormat="1" ht="12.2" hidden="1" customHeight="1">
      <c r="A17288" s="431"/>
    </row>
    <row r="17289" spans="1:1" s="432" customFormat="1" ht="12.2" hidden="1" customHeight="1">
      <c r="A17289" s="431"/>
    </row>
    <row r="17290" spans="1:1" s="432" customFormat="1" ht="12.2" hidden="1" customHeight="1">
      <c r="A17290" s="431"/>
    </row>
    <row r="17291" spans="1:1" s="432" customFormat="1" ht="12.2" hidden="1" customHeight="1">
      <c r="A17291" s="431"/>
    </row>
    <row r="17292" spans="1:1" s="432" customFormat="1" ht="12.2" hidden="1" customHeight="1">
      <c r="A17292" s="431"/>
    </row>
    <row r="17293" spans="1:1" s="432" customFormat="1" ht="12.2" hidden="1" customHeight="1">
      <c r="A17293" s="431"/>
    </row>
    <row r="17294" spans="1:1" s="432" customFormat="1" ht="12.2" hidden="1" customHeight="1">
      <c r="A17294" s="431"/>
    </row>
    <row r="17295" spans="1:1" s="432" customFormat="1" ht="12.2" hidden="1" customHeight="1">
      <c r="A17295" s="431"/>
    </row>
    <row r="17296" spans="1:1" s="432" customFormat="1" ht="12.2" hidden="1" customHeight="1">
      <c r="A17296" s="431"/>
    </row>
    <row r="17297" spans="1:1" s="432" customFormat="1" ht="12.2" hidden="1" customHeight="1">
      <c r="A17297" s="431"/>
    </row>
    <row r="17298" spans="1:1" s="432" customFormat="1" ht="12.2" hidden="1" customHeight="1">
      <c r="A17298" s="431"/>
    </row>
    <row r="17299" spans="1:1" s="432" customFormat="1" ht="12.2" hidden="1" customHeight="1">
      <c r="A17299" s="431"/>
    </row>
    <row r="17300" spans="1:1" s="432" customFormat="1" ht="12.2" hidden="1" customHeight="1">
      <c r="A17300" s="431"/>
    </row>
    <row r="17301" spans="1:1" s="432" customFormat="1" ht="12.2" hidden="1" customHeight="1">
      <c r="A17301" s="431"/>
    </row>
    <row r="17302" spans="1:1" s="432" customFormat="1" ht="12.2" hidden="1" customHeight="1">
      <c r="A17302" s="431"/>
    </row>
    <row r="17303" spans="1:1" s="432" customFormat="1" ht="12.2" hidden="1" customHeight="1">
      <c r="A17303" s="431"/>
    </row>
    <row r="17304" spans="1:1" s="432" customFormat="1" ht="12.2" hidden="1" customHeight="1">
      <c r="A17304" s="431"/>
    </row>
    <row r="17305" spans="1:1" s="432" customFormat="1" ht="12.2" hidden="1" customHeight="1">
      <c r="A17305" s="431"/>
    </row>
    <row r="17306" spans="1:1" s="432" customFormat="1" ht="12.2" hidden="1" customHeight="1">
      <c r="A17306" s="431"/>
    </row>
    <row r="17307" spans="1:1" s="432" customFormat="1" ht="12.2" hidden="1" customHeight="1">
      <c r="A17307" s="431"/>
    </row>
    <row r="17308" spans="1:1" s="432" customFormat="1" ht="12.2" hidden="1" customHeight="1">
      <c r="A17308" s="431"/>
    </row>
    <row r="17309" spans="1:1" s="432" customFormat="1" ht="12.2" hidden="1" customHeight="1">
      <c r="A17309" s="431"/>
    </row>
    <row r="17310" spans="1:1" s="432" customFormat="1" ht="12.2" hidden="1" customHeight="1">
      <c r="A17310" s="431"/>
    </row>
    <row r="17311" spans="1:1" s="432" customFormat="1" ht="12.2" hidden="1" customHeight="1">
      <c r="A17311" s="431"/>
    </row>
    <row r="17312" spans="1:1" s="432" customFormat="1" ht="12.2" hidden="1" customHeight="1">
      <c r="A17312" s="431"/>
    </row>
    <row r="17313" spans="1:1" s="432" customFormat="1" ht="12.2" hidden="1" customHeight="1">
      <c r="A17313" s="431"/>
    </row>
    <row r="17314" spans="1:1" s="432" customFormat="1" ht="12.2" hidden="1" customHeight="1">
      <c r="A17314" s="431"/>
    </row>
    <row r="17315" spans="1:1" s="432" customFormat="1" ht="12.2" hidden="1" customHeight="1">
      <c r="A17315" s="431"/>
    </row>
    <row r="17316" spans="1:1" s="432" customFormat="1" ht="12.2" hidden="1" customHeight="1">
      <c r="A17316" s="431"/>
    </row>
    <row r="17317" spans="1:1" s="432" customFormat="1" ht="12.2" hidden="1" customHeight="1">
      <c r="A17317" s="431"/>
    </row>
    <row r="17318" spans="1:1" s="432" customFormat="1" ht="12.2" hidden="1" customHeight="1">
      <c r="A17318" s="431"/>
    </row>
    <row r="17319" spans="1:1" s="432" customFormat="1" ht="12.2" hidden="1" customHeight="1">
      <c r="A17319" s="431"/>
    </row>
    <row r="17320" spans="1:1" s="432" customFormat="1" ht="12.2" hidden="1" customHeight="1">
      <c r="A17320" s="431"/>
    </row>
    <row r="17321" spans="1:1" s="432" customFormat="1" ht="12.2" hidden="1" customHeight="1">
      <c r="A17321" s="431"/>
    </row>
    <row r="17322" spans="1:1" s="432" customFormat="1" ht="12.2" hidden="1" customHeight="1">
      <c r="A17322" s="431"/>
    </row>
    <row r="17323" spans="1:1" s="432" customFormat="1" ht="12.2" hidden="1" customHeight="1">
      <c r="A17323" s="431"/>
    </row>
    <row r="17324" spans="1:1" s="432" customFormat="1" ht="12.2" hidden="1" customHeight="1">
      <c r="A17324" s="431"/>
    </row>
    <row r="17325" spans="1:1" s="432" customFormat="1" ht="12.2" hidden="1" customHeight="1">
      <c r="A17325" s="431"/>
    </row>
    <row r="17326" spans="1:1" s="432" customFormat="1" ht="12.2" hidden="1" customHeight="1">
      <c r="A17326" s="431"/>
    </row>
    <row r="17327" spans="1:1" s="432" customFormat="1" ht="12.2" hidden="1" customHeight="1">
      <c r="A17327" s="431"/>
    </row>
    <row r="17328" spans="1:1" s="432" customFormat="1" ht="12.2" hidden="1" customHeight="1">
      <c r="A17328" s="431"/>
    </row>
    <row r="17329" spans="1:1" s="432" customFormat="1" ht="12.2" hidden="1" customHeight="1">
      <c r="A17329" s="431"/>
    </row>
    <row r="17330" spans="1:1" s="432" customFormat="1" ht="12.2" hidden="1" customHeight="1">
      <c r="A17330" s="431"/>
    </row>
    <row r="17331" spans="1:1" s="432" customFormat="1" ht="12.2" hidden="1" customHeight="1">
      <c r="A17331" s="431"/>
    </row>
    <row r="17332" spans="1:1" s="432" customFormat="1" ht="12.2" hidden="1" customHeight="1">
      <c r="A17332" s="431"/>
    </row>
    <row r="17333" spans="1:1" s="432" customFormat="1" ht="12.2" hidden="1" customHeight="1">
      <c r="A17333" s="431"/>
    </row>
    <row r="17334" spans="1:1" s="432" customFormat="1" ht="12.2" hidden="1" customHeight="1">
      <c r="A17334" s="431"/>
    </row>
    <row r="17335" spans="1:1" s="432" customFormat="1" ht="12.2" hidden="1" customHeight="1">
      <c r="A17335" s="431"/>
    </row>
    <row r="17336" spans="1:1" s="432" customFormat="1" ht="12.2" hidden="1" customHeight="1">
      <c r="A17336" s="431"/>
    </row>
    <row r="17337" spans="1:1" s="432" customFormat="1" ht="12.2" hidden="1" customHeight="1">
      <c r="A17337" s="431"/>
    </row>
    <row r="17338" spans="1:1" s="432" customFormat="1" ht="12.2" hidden="1" customHeight="1">
      <c r="A17338" s="431"/>
    </row>
    <row r="17339" spans="1:1" s="432" customFormat="1" ht="12.2" hidden="1" customHeight="1">
      <c r="A17339" s="431"/>
    </row>
    <row r="17340" spans="1:1" s="432" customFormat="1" ht="12.2" hidden="1" customHeight="1">
      <c r="A17340" s="431"/>
    </row>
    <row r="17341" spans="1:1" s="432" customFormat="1" ht="12.2" hidden="1" customHeight="1">
      <c r="A17341" s="431"/>
    </row>
    <row r="17342" spans="1:1" s="432" customFormat="1" ht="12.2" hidden="1" customHeight="1">
      <c r="A17342" s="431"/>
    </row>
    <row r="17343" spans="1:1" s="432" customFormat="1" ht="12.2" hidden="1" customHeight="1">
      <c r="A17343" s="431"/>
    </row>
    <row r="17344" spans="1:1" s="432" customFormat="1" ht="12.2" hidden="1" customHeight="1">
      <c r="A17344" s="431"/>
    </row>
    <row r="17345" spans="1:1" s="432" customFormat="1" ht="12.2" hidden="1" customHeight="1">
      <c r="A17345" s="431"/>
    </row>
    <row r="17346" spans="1:1" s="432" customFormat="1" ht="12.2" hidden="1" customHeight="1">
      <c r="A17346" s="431"/>
    </row>
    <row r="17347" spans="1:1" s="432" customFormat="1" ht="12.2" hidden="1" customHeight="1">
      <c r="A17347" s="431"/>
    </row>
    <row r="17348" spans="1:1" s="432" customFormat="1" ht="12.2" hidden="1" customHeight="1">
      <c r="A17348" s="431"/>
    </row>
    <row r="17349" spans="1:1" s="432" customFormat="1" ht="12.2" hidden="1" customHeight="1">
      <c r="A17349" s="431"/>
    </row>
    <row r="17350" spans="1:1" s="432" customFormat="1" ht="12.2" hidden="1" customHeight="1">
      <c r="A17350" s="431"/>
    </row>
    <row r="17351" spans="1:1" s="432" customFormat="1" ht="12.2" hidden="1" customHeight="1">
      <c r="A17351" s="431"/>
    </row>
    <row r="17352" spans="1:1" s="432" customFormat="1" ht="12.2" hidden="1" customHeight="1">
      <c r="A17352" s="431"/>
    </row>
    <row r="17353" spans="1:1" s="432" customFormat="1" ht="12.2" hidden="1" customHeight="1">
      <c r="A17353" s="431"/>
    </row>
    <row r="17354" spans="1:1" s="432" customFormat="1" ht="12.2" hidden="1" customHeight="1">
      <c r="A17354" s="431"/>
    </row>
    <row r="17355" spans="1:1" s="432" customFormat="1" ht="12.2" hidden="1" customHeight="1">
      <c r="A17355" s="431"/>
    </row>
    <row r="17356" spans="1:1" s="432" customFormat="1" ht="12.2" hidden="1" customHeight="1">
      <c r="A17356" s="431"/>
    </row>
    <row r="17357" spans="1:1" s="432" customFormat="1" ht="12.2" hidden="1" customHeight="1">
      <c r="A17357" s="431"/>
    </row>
    <row r="17358" spans="1:1" s="432" customFormat="1" ht="12.2" hidden="1" customHeight="1">
      <c r="A17358" s="431"/>
    </row>
    <row r="17359" spans="1:1" s="432" customFormat="1" ht="12.2" hidden="1" customHeight="1">
      <c r="A17359" s="431"/>
    </row>
    <row r="17360" spans="1:1" s="432" customFormat="1" ht="12.2" hidden="1" customHeight="1">
      <c r="A17360" s="431"/>
    </row>
    <row r="17361" spans="1:1" s="432" customFormat="1" ht="12.2" hidden="1" customHeight="1">
      <c r="A17361" s="431"/>
    </row>
    <row r="17362" spans="1:1" s="432" customFormat="1" ht="12.2" hidden="1" customHeight="1">
      <c r="A17362" s="431"/>
    </row>
    <row r="17363" spans="1:1" s="432" customFormat="1" ht="12.2" hidden="1" customHeight="1">
      <c r="A17363" s="431"/>
    </row>
    <row r="17364" spans="1:1" s="432" customFormat="1" ht="12.2" hidden="1" customHeight="1">
      <c r="A17364" s="431"/>
    </row>
    <row r="17365" spans="1:1" s="432" customFormat="1" ht="12.2" hidden="1" customHeight="1">
      <c r="A17365" s="431"/>
    </row>
    <row r="17366" spans="1:1" s="432" customFormat="1" ht="12.2" hidden="1" customHeight="1">
      <c r="A17366" s="431"/>
    </row>
    <row r="17367" spans="1:1" s="432" customFormat="1" ht="12.2" hidden="1" customHeight="1">
      <c r="A17367" s="431"/>
    </row>
    <row r="17368" spans="1:1" s="432" customFormat="1" ht="12.2" hidden="1" customHeight="1">
      <c r="A17368" s="431"/>
    </row>
    <row r="17369" spans="1:1" s="432" customFormat="1" ht="12.2" hidden="1" customHeight="1">
      <c r="A17369" s="431"/>
    </row>
    <row r="17370" spans="1:1" s="432" customFormat="1" ht="12.2" hidden="1" customHeight="1">
      <c r="A17370" s="431"/>
    </row>
    <row r="17371" spans="1:1" s="432" customFormat="1" ht="12.2" hidden="1" customHeight="1">
      <c r="A17371" s="431"/>
    </row>
    <row r="17372" spans="1:1" s="432" customFormat="1" ht="12.2" hidden="1" customHeight="1">
      <c r="A17372" s="431"/>
    </row>
    <row r="17373" spans="1:1" s="432" customFormat="1" ht="12.2" hidden="1" customHeight="1">
      <c r="A17373" s="431"/>
    </row>
    <row r="17374" spans="1:1" s="432" customFormat="1" ht="12.2" hidden="1" customHeight="1">
      <c r="A17374" s="431"/>
    </row>
    <row r="17375" spans="1:1" s="432" customFormat="1" ht="12.2" hidden="1" customHeight="1">
      <c r="A17375" s="431"/>
    </row>
    <row r="17376" spans="1:1" s="432" customFormat="1" ht="12.2" hidden="1" customHeight="1">
      <c r="A17376" s="431"/>
    </row>
    <row r="17377" spans="1:1" s="432" customFormat="1" ht="12.2" hidden="1" customHeight="1">
      <c r="A17377" s="431"/>
    </row>
    <row r="17378" spans="1:1" s="432" customFormat="1" ht="12.2" hidden="1" customHeight="1">
      <c r="A17378" s="431"/>
    </row>
    <row r="17379" spans="1:1" s="432" customFormat="1" ht="12.2" hidden="1" customHeight="1">
      <c r="A17379" s="431"/>
    </row>
    <row r="17380" spans="1:1" s="432" customFormat="1" ht="12.2" hidden="1" customHeight="1">
      <c r="A17380" s="431"/>
    </row>
    <row r="17381" spans="1:1" s="432" customFormat="1" ht="12.2" hidden="1" customHeight="1">
      <c r="A17381" s="431"/>
    </row>
    <row r="17382" spans="1:1" s="432" customFormat="1" ht="12.2" hidden="1" customHeight="1">
      <c r="A17382" s="431"/>
    </row>
    <row r="17383" spans="1:1" s="432" customFormat="1" ht="12.2" hidden="1" customHeight="1">
      <c r="A17383" s="431"/>
    </row>
    <row r="17384" spans="1:1" s="432" customFormat="1" ht="12.2" hidden="1" customHeight="1">
      <c r="A17384" s="431"/>
    </row>
    <row r="17385" spans="1:1" s="432" customFormat="1" ht="12.2" hidden="1" customHeight="1">
      <c r="A17385" s="431"/>
    </row>
    <row r="17386" spans="1:1" s="432" customFormat="1" ht="12.2" hidden="1" customHeight="1">
      <c r="A17386" s="431"/>
    </row>
    <row r="17387" spans="1:1" s="432" customFormat="1" ht="12.2" hidden="1" customHeight="1">
      <c r="A17387" s="431"/>
    </row>
    <row r="17388" spans="1:1" s="432" customFormat="1" ht="12.2" hidden="1" customHeight="1">
      <c r="A17388" s="431"/>
    </row>
    <row r="17389" spans="1:1" s="432" customFormat="1" ht="12.2" hidden="1" customHeight="1">
      <c r="A17389" s="431"/>
    </row>
    <row r="17390" spans="1:1" s="432" customFormat="1" ht="12.2" hidden="1" customHeight="1">
      <c r="A17390" s="431"/>
    </row>
    <row r="17391" spans="1:1" s="432" customFormat="1" ht="12.2" hidden="1" customHeight="1">
      <c r="A17391" s="431"/>
    </row>
    <row r="17392" spans="1:1" s="432" customFormat="1" ht="12.2" hidden="1" customHeight="1">
      <c r="A17392" s="431"/>
    </row>
    <row r="17393" spans="1:1" s="432" customFormat="1" ht="12.2" hidden="1" customHeight="1">
      <c r="A17393" s="431"/>
    </row>
    <row r="17394" spans="1:1" s="432" customFormat="1" ht="12.2" hidden="1" customHeight="1">
      <c r="A17394" s="431"/>
    </row>
    <row r="17395" spans="1:1" s="432" customFormat="1" ht="12.2" hidden="1" customHeight="1">
      <c r="A17395" s="431"/>
    </row>
    <row r="17396" spans="1:1" s="432" customFormat="1" ht="12.2" hidden="1" customHeight="1">
      <c r="A17396" s="431"/>
    </row>
    <row r="17397" spans="1:1" s="432" customFormat="1" ht="12.2" hidden="1" customHeight="1">
      <c r="A17397" s="431"/>
    </row>
    <row r="17398" spans="1:1" s="432" customFormat="1" ht="12.2" hidden="1" customHeight="1">
      <c r="A17398" s="431"/>
    </row>
    <row r="17399" spans="1:1" s="432" customFormat="1" ht="12.2" hidden="1" customHeight="1">
      <c r="A17399" s="431"/>
    </row>
    <row r="17400" spans="1:1" s="432" customFormat="1" ht="12.2" hidden="1" customHeight="1">
      <c r="A17400" s="431"/>
    </row>
    <row r="17401" spans="1:1" s="432" customFormat="1" ht="12.2" hidden="1" customHeight="1">
      <c r="A17401" s="431"/>
    </row>
    <row r="17402" spans="1:1" s="432" customFormat="1" ht="12.2" hidden="1" customHeight="1">
      <c r="A17402" s="431"/>
    </row>
    <row r="17403" spans="1:1" s="432" customFormat="1" ht="12.2" hidden="1" customHeight="1">
      <c r="A17403" s="431"/>
    </row>
    <row r="17404" spans="1:1" s="432" customFormat="1" ht="12.2" hidden="1" customHeight="1">
      <c r="A17404" s="431"/>
    </row>
    <row r="17405" spans="1:1" s="432" customFormat="1" ht="12.2" hidden="1" customHeight="1">
      <c r="A17405" s="431"/>
    </row>
    <row r="17406" spans="1:1" s="432" customFormat="1" ht="12.2" hidden="1" customHeight="1">
      <c r="A17406" s="431"/>
    </row>
    <row r="17407" spans="1:1" s="432" customFormat="1" ht="12.2" hidden="1" customHeight="1">
      <c r="A17407" s="431"/>
    </row>
    <row r="17408" spans="1:1" s="432" customFormat="1" ht="12.2" hidden="1" customHeight="1">
      <c r="A17408" s="431"/>
    </row>
    <row r="17409" spans="1:1" s="432" customFormat="1" ht="12.2" hidden="1" customHeight="1">
      <c r="A17409" s="431"/>
    </row>
    <row r="17410" spans="1:1" s="432" customFormat="1" ht="12.2" hidden="1" customHeight="1">
      <c r="A17410" s="431"/>
    </row>
    <row r="17411" spans="1:1" s="432" customFormat="1" ht="12.2" hidden="1" customHeight="1">
      <c r="A17411" s="431"/>
    </row>
    <row r="17412" spans="1:1" s="432" customFormat="1" ht="12.2" hidden="1" customHeight="1">
      <c r="A17412" s="431"/>
    </row>
    <row r="17413" spans="1:1" s="432" customFormat="1" ht="12.2" hidden="1" customHeight="1">
      <c r="A17413" s="431"/>
    </row>
    <row r="17414" spans="1:1" s="432" customFormat="1" ht="12.2" hidden="1" customHeight="1">
      <c r="A17414" s="431"/>
    </row>
    <row r="17415" spans="1:1" s="432" customFormat="1" ht="12.2" hidden="1" customHeight="1">
      <c r="A17415" s="431"/>
    </row>
    <row r="17416" spans="1:1" s="432" customFormat="1" ht="12.2" hidden="1" customHeight="1">
      <c r="A17416" s="431"/>
    </row>
    <row r="17417" spans="1:1" s="432" customFormat="1" ht="12.2" hidden="1" customHeight="1">
      <c r="A17417" s="431"/>
    </row>
    <row r="17418" spans="1:1" s="432" customFormat="1" ht="12.2" hidden="1" customHeight="1">
      <c r="A17418" s="431"/>
    </row>
    <row r="17419" spans="1:1" s="432" customFormat="1" ht="12.2" hidden="1" customHeight="1">
      <c r="A17419" s="431"/>
    </row>
    <row r="17420" spans="1:1" s="432" customFormat="1" ht="12.2" hidden="1" customHeight="1">
      <c r="A17420" s="431"/>
    </row>
    <row r="17421" spans="1:1" s="432" customFormat="1" ht="12.2" hidden="1" customHeight="1">
      <c r="A17421" s="431"/>
    </row>
    <row r="17422" spans="1:1" s="432" customFormat="1" ht="12.2" hidden="1" customHeight="1">
      <c r="A17422" s="431"/>
    </row>
    <row r="17423" spans="1:1" s="432" customFormat="1" ht="12.2" hidden="1" customHeight="1">
      <c r="A17423" s="431"/>
    </row>
    <row r="17424" spans="1:1" s="432" customFormat="1" ht="12.2" hidden="1" customHeight="1">
      <c r="A17424" s="431"/>
    </row>
    <row r="17425" spans="1:1" s="432" customFormat="1" ht="12.2" hidden="1" customHeight="1">
      <c r="A17425" s="431"/>
    </row>
    <row r="17426" spans="1:1" s="432" customFormat="1" ht="12.2" hidden="1" customHeight="1">
      <c r="A17426" s="431"/>
    </row>
    <row r="17427" spans="1:1" s="432" customFormat="1" ht="12.2" hidden="1" customHeight="1">
      <c r="A17427" s="431"/>
    </row>
    <row r="17428" spans="1:1" s="432" customFormat="1" ht="12.2" hidden="1" customHeight="1">
      <c r="A17428" s="431"/>
    </row>
    <row r="17429" spans="1:1" s="432" customFormat="1" ht="12.2" hidden="1" customHeight="1">
      <c r="A17429" s="431"/>
    </row>
    <row r="17430" spans="1:1" s="432" customFormat="1" ht="12.2" hidden="1" customHeight="1">
      <c r="A17430" s="431"/>
    </row>
    <row r="17431" spans="1:1" s="432" customFormat="1" ht="12.2" hidden="1" customHeight="1">
      <c r="A17431" s="431"/>
    </row>
    <row r="17432" spans="1:1" s="432" customFormat="1" ht="12.2" hidden="1" customHeight="1">
      <c r="A17432" s="431"/>
    </row>
    <row r="17433" spans="1:1" s="432" customFormat="1" ht="12.2" hidden="1" customHeight="1">
      <c r="A17433" s="431"/>
    </row>
    <row r="17434" spans="1:1" s="432" customFormat="1" ht="12.2" hidden="1" customHeight="1">
      <c r="A17434" s="431"/>
    </row>
    <row r="17435" spans="1:1" s="432" customFormat="1" ht="12.2" hidden="1" customHeight="1">
      <c r="A17435" s="431"/>
    </row>
    <row r="17436" spans="1:1" s="432" customFormat="1" ht="12.2" hidden="1" customHeight="1">
      <c r="A17436" s="431"/>
    </row>
    <row r="17437" spans="1:1" s="432" customFormat="1" ht="12.2" hidden="1" customHeight="1">
      <c r="A17437" s="431"/>
    </row>
    <row r="17438" spans="1:1" s="432" customFormat="1" ht="12.2" hidden="1" customHeight="1">
      <c r="A17438" s="431"/>
    </row>
    <row r="17439" spans="1:1" s="432" customFormat="1" ht="12.2" hidden="1" customHeight="1">
      <c r="A17439" s="431"/>
    </row>
    <row r="17440" spans="1:1" s="432" customFormat="1" ht="12.2" hidden="1" customHeight="1">
      <c r="A17440" s="431"/>
    </row>
    <row r="17441" spans="1:1" s="432" customFormat="1" ht="12.2" hidden="1" customHeight="1">
      <c r="A17441" s="431"/>
    </row>
    <row r="17442" spans="1:1" s="432" customFormat="1" ht="12.2" hidden="1" customHeight="1">
      <c r="A17442" s="431"/>
    </row>
    <row r="17443" spans="1:1" s="432" customFormat="1" ht="12.2" hidden="1" customHeight="1">
      <c r="A17443" s="431"/>
    </row>
    <row r="17444" spans="1:1" s="432" customFormat="1" ht="12.2" hidden="1" customHeight="1">
      <c r="A17444" s="431"/>
    </row>
    <row r="17445" spans="1:1" s="432" customFormat="1" ht="12.2" hidden="1" customHeight="1">
      <c r="A17445" s="431"/>
    </row>
    <row r="17446" spans="1:1" s="432" customFormat="1" ht="12.2" hidden="1" customHeight="1">
      <c r="A17446" s="431"/>
    </row>
    <row r="17447" spans="1:1" s="432" customFormat="1" ht="12.2" hidden="1" customHeight="1">
      <c r="A17447" s="431"/>
    </row>
    <row r="17448" spans="1:1" s="432" customFormat="1" ht="12.2" hidden="1" customHeight="1">
      <c r="A17448" s="431"/>
    </row>
    <row r="17449" spans="1:1" s="432" customFormat="1" ht="12.2" hidden="1" customHeight="1">
      <c r="A17449" s="431"/>
    </row>
    <row r="17450" spans="1:1" s="432" customFormat="1" ht="12.2" hidden="1" customHeight="1">
      <c r="A17450" s="431"/>
    </row>
    <row r="17451" spans="1:1" s="432" customFormat="1" ht="12.2" hidden="1" customHeight="1">
      <c r="A17451" s="431"/>
    </row>
    <row r="17452" spans="1:1" s="432" customFormat="1" ht="12.2" hidden="1" customHeight="1">
      <c r="A17452" s="431"/>
    </row>
    <row r="17453" spans="1:1" s="432" customFormat="1" ht="12.2" hidden="1" customHeight="1">
      <c r="A17453" s="431"/>
    </row>
    <row r="17454" spans="1:1" s="432" customFormat="1" ht="12.2" hidden="1" customHeight="1">
      <c r="A17454" s="431"/>
    </row>
    <row r="17455" spans="1:1" s="432" customFormat="1" ht="12.2" hidden="1" customHeight="1">
      <c r="A17455" s="431"/>
    </row>
    <row r="17456" spans="1:1" s="432" customFormat="1" ht="12.2" hidden="1" customHeight="1">
      <c r="A17456" s="431"/>
    </row>
    <row r="17457" spans="1:1" s="432" customFormat="1" ht="12.2" hidden="1" customHeight="1">
      <c r="A17457" s="431"/>
    </row>
    <row r="17458" spans="1:1" s="432" customFormat="1" ht="12.2" hidden="1" customHeight="1">
      <c r="A17458" s="431"/>
    </row>
    <row r="17459" spans="1:1" s="432" customFormat="1" ht="12.2" hidden="1" customHeight="1">
      <c r="A17459" s="431"/>
    </row>
    <row r="17460" spans="1:1" s="432" customFormat="1" ht="12.2" hidden="1" customHeight="1">
      <c r="A17460" s="431"/>
    </row>
    <row r="17461" spans="1:1" s="432" customFormat="1" ht="12.2" hidden="1" customHeight="1">
      <c r="A17461" s="431"/>
    </row>
    <row r="17462" spans="1:1" s="432" customFormat="1" ht="12.2" hidden="1" customHeight="1">
      <c r="A17462" s="431"/>
    </row>
    <row r="17463" spans="1:1" s="432" customFormat="1" ht="12.2" hidden="1" customHeight="1">
      <c r="A17463" s="431"/>
    </row>
    <row r="17464" spans="1:1" s="432" customFormat="1" ht="12.2" hidden="1" customHeight="1">
      <c r="A17464" s="431"/>
    </row>
    <row r="17465" spans="1:1" s="432" customFormat="1" ht="12.2" hidden="1" customHeight="1">
      <c r="A17465" s="431"/>
    </row>
    <row r="17466" spans="1:1" s="432" customFormat="1" ht="12.2" hidden="1" customHeight="1">
      <c r="A17466" s="431"/>
    </row>
    <row r="17467" spans="1:1" s="432" customFormat="1" ht="12.2" hidden="1" customHeight="1">
      <c r="A17467" s="431"/>
    </row>
    <row r="17468" spans="1:1" s="432" customFormat="1" ht="12.2" hidden="1" customHeight="1">
      <c r="A17468" s="431"/>
    </row>
    <row r="17469" spans="1:1" s="432" customFormat="1" ht="12.2" hidden="1" customHeight="1">
      <c r="A17469" s="431"/>
    </row>
    <row r="17470" spans="1:1" s="432" customFormat="1" ht="12.2" hidden="1" customHeight="1">
      <c r="A17470" s="431"/>
    </row>
    <row r="17471" spans="1:1" s="432" customFormat="1" ht="12.2" hidden="1" customHeight="1">
      <c r="A17471" s="431"/>
    </row>
    <row r="17472" spans="1:1" s="432" customFormat="1" ht="12.2" hidden="1" customHeight="1">
      <c r="A17472" s="431"/>
    </row>
    <row r="17473" spans="1:1" s="432" customFormat="1" ht="12.2" hidden="1" customHeight="1">
      <c r="A17473" s="431"/>
    </row>
    <row r="17474" spans="1:1" s="432" customFormat="1" ht="12.2" hidden="1" customHeight="1">
      <c r="A17474" s="431"/>
    </row>
    <row r="17475" spans="1:1" s="432" customFormat="1" ht="12.2" hidden="1" customHeight="1">
      <c r="A17475" s="431"/>
    </row>
    <row r="17476" spans="1:1" s="432" customFormat="1" ht="12.2" hidden="1" customHeight="1">
      <c r="A17476" s="431"/>
    </row>
    <row r="17477" spans="1:1" s="432" customFormat="1" ht="12.2" hidden="1" customHeight="1">
      <c r="A17477" s="431"/>
    </row>
    <row r="17478" spans="1:1" s="432" customFormat="1" ht="12.2" hidden="1" customHeight="1">
      <c r="A17478" s="431"/>
    </row>
    <row r="17479" spans="1:1" s="432" customFormat="1" ht="12.2" hidden="1" customHeight="1">
      <c r="A17479" s="431"/>
    </row>
    <row r="17480" spans="1:1" s="432" customFormat="1" ht="12.2" hidden="1" customHeight="1">
      <c r="A17480" s="431"/>
    </row>
    <row r="17481" spans="1:1" s="432" customFormat="1" ht="12.2" hidden="1" customHeight="1">
      <c r="A17481" s="431"/>
    </row>
    <row r="17482" spans="1:1" s="432" customFormat="1" ht="12.2" hidden="1" customHeight="1">
      <c r="A17482" s="431"/>
    </row>
    <row r="17483" spans="1:1" s="432" customFormat="1" ht="12.2" hidden="1" customHeight="1">
      <c r="A17483" s="431"/>
    </row>
    <row r="17484" spans="1:1" s="432" customFormat="1" ht="12.2" hidden="1" customHeight="1">
      <c r="A17484" s="431"/>
    </row>
    <row r="17485" spans="1:1" s="432" customFormat="1" ht="12.2" hidden="1" customHeight="1">
      <c r="A17485" s="431"/>
    </row>
    <row r="17486" spans="1:1" s="432" customFormat="1" ht="12.2" hidden="1" customHeight="1">
      <c r="A17486" s="431"/>
    </row>
    <row r="17487" spans="1:1" s="432" customFormat="1" ht="12.2" hidden="1" customHeight="1">
      <c r="A17487" s="431"/>
    </row>
    <row r="17488" spans="1:1" s="432" customFormat="1" ht="12.2" hidden="1" customHeight="1">
      <c r="A17488" s="431"/>
    </row>
    <row r="17489" spans="1:1" s="432" customFormat="1" ht="12.2" hidden="1" customHeight="1">
      <c r="A17489" s="431"/>
    </row>
    <row r="17490" spans="1:1" s="432" customFormat="1" ht="12.2" hidden="1" customHeight="1">
      <c r="A17490" s="431"/>
    </row>
    <row r="17491" spans="1:1" s="432" customFormat="1" ht="12.2" hidden="1" customHeight="1">
      <c r="A17491" s="431"/>
    </row>
    <row r="17492" spans="1:1" s="432" customFormat="1" ht="12.2" hidden="1" customHeight="1">
      <c r="A17492" s="431"/>
    </row>
    <row r="17493" spans="1:1" s="432" customFormat="1" ht="12.2" hidden="1" customHeight="1">
      <c r="A17493" s="431"/>
    </row>
    <row r="17494" spans="1:1" s="432" customFormat="1" ht="12.2" hidden="1" customHeight="1">
      <c r="A17494" s="431"/>
    </row>
    <row r="17495" spans="1:1" s="432" customFormat="1" ht="12.2" hidden="1" customHeight="1">
      <c r="A17495" s="431"/>
    </row>
    <row r="17496" spans="1:1" s="432" customFormat="1" ht="12.2" hidden="1" customHeight="1">
      <c r="A17496" s="431"/>
    </row>
    <row r="17497" spans="1:1" s="432" customFormat="1" ht="12.2" hidden="1" customHeight="1">
      <c r="A17497" s="431"/>
    </row>
    <row r="17498" spans="1:1" s="432" customFormat="1" ht="12.2" hidden="1" customHeight="1">
      <c r="A17498" s="431"/>
    </row>
    <row r="17499" spans="1:1" s="432" customFormat="1" ht="12.2" hidden="1" customHeight="1">
      <c r="A17499" s="431"/>
    </row>
    <row r="17500" spans="1:1" s="432" customFormat="1" ht="12.2" hidden="1" customHeight="1">
      <c r="A17500" s="431"/>
    </row>
    <row r="17501" spans="1:1" s="432" customFormat="1" ht="12.2" hidden="1" customHeight="1">
      <c r="A17501" s="431"/>
    </row>
    <row r="17502" spans="1:1" s="432" customFormat="1" ht="12.2" hidden="1" customHeight="1">
      <c r="A17502" s="431"/>
    </row>
    <row r="17503" spans="1:1" s="432" customFormat="1" ht="12.2" hidden="1" customHeight="1">
      <c r="A17503" s="431"/>
    </row>
    <row r="17504" spans="1:1" s="432" customFormat="1" ht="12.2" hidden="1" customHeight="1">
      <c r="A17504" s="431"/>
    </row>
    <row r="17505" spans="1:1" s="432" customFormat="1" ht="12.2" hidden="1" customHeight="1">
      <c r="A17505" s="431"/>
    </row>
    <row r="17506" spans="1:1" s="432" customFormat="1" ht="12.2" hidden="1" customHeight="1">
      <c r="A17506" s="431"/>
    </row>
    <row r="17507" spans="1:1" s="432" customFormat="1" ht="12.2" hidden="1" customHeight="1">
      <c r="A17507" s="431"/>
    </row>
    <row r="17508" spans="1:1" s="432" customFormat="1" ht="12.2" hidden="1" customHeight="1">
      <c r="A17508" s="431"/>
    </row>
    <row r="17509" spans="1:1" s="432" customFormat="1" ht="12.2" hidden="1" customHeight="1">
      <c r="A17509" s="431"/>
    </row>
    <row r="17510" spans="1:1" s="432" customFormat="1" ht="12.2" hidden="1" customHeight="1">
      <c r="A17510" s="431"/>
    </row>
    <row r="17511" spans="1:1" s="432" customFormat="1" ht="12.2" hidden="1" customHeight="1">
      <c r="A17511" s="431"/>
    </row>
    <row r="17512" spans="1:1" s="432" customFormat="1" ht="12.2" hidden="1" customHeight="1">
      <c r="A17512" s="431"/>
    </row>
    <row r="17513" spans="1:1" s="432" customFormat="1" ht="12.2" hidden="1" customHeight="1">
      <c r="A17513" s="431"/>
    </row>
    <row r="17514" spans="1:1" s="432" customFormat="1" ht="12.2" hidden="1" customHeight="1">
      <c r="A17514" s="431"/>
    </row>
    <row r="17515" spans="1:1" s="432" customFormat="1" ht="12.2" hidden="1" customHeight="1">
      <c r="A17515" s="431"/>
    </row>
    <row r="17516" spans="1:1" s="432" customFormat="1" ht="12.2" hidden="1" customHeight="1">
      <c r="A17516" s="431"/>
    </row>
    <row r="17517" spans="1:1" s="432" customFormat="1" ht="12.2" hidden="1" customHeight="1">
      <c r="A17517" s="431"/>
    </row>
    <row r="17518" spans="1:1" s="432" customFormat="1" ht="12.2" hidden="1" customHeight="1">
      <c r="A17518" s="431"/>
    </row>
    <row r="17519" spans="1:1" s="432" customFormat="1" ht="12.2" hidden="1" customHeight="1">
      <c r="A17519" s="431"/>
    </row>
    <row r="17520" spans="1:1" s="432" customFormat="1" ht="12.2" hidden="1" customHeight="1">
      <c r="A17520" s="431"/>
    </row>
    <row r="17521" spans="1:1" s="432" customFormat="1" ht="12.2" hidden="1" customHeight="1">
      <c r="A17521" s="431"/>
    </row>
    <row r="17522" spans="1:1" s="432" customFormat="1" ht="12.2" hidden="1" customHeight="1">
      <c r="A17522" s="431"/>
    </row>
    <row r="17523" spans="1:1" s="432" customFormat="1" ht="12.2" hidden="1" customHeight="1">
      <c r="A17523" s="431"/>
    </row>
    <row r="17524" spans="1:1" s="432" customFormat="1" ht="12.2" hidden="1" customHeight="1">
      <c r="A17524" s="431"/>
    </row>
    <row r="17525" spans="1:1" s="432" customFormat="1" ht="12.2" hidden="1" customHeight="1">
      <c r="A17525" s="431"/>
    </row>
    <row r="17526" spans="1:1" s="432" customFormat="1" ht="12.2" hidden="1" customHeight="1">
      <c r="A17526" s="431"/>
    </row>
    <row r="17527" spans="1:1" s="432" customFormat="1" ht="12.2" hidden="1" customHeight="1">
      <c r="A17527" s="431"/>
    </row>
    <row r="17528" spans="1:1" s="432" customFormat="1" ht="12.2" hidden="1" customHeight="1">
      <c r="A17528" s="431"/>
    </row>
    <row r="17529" spans="1:1" s="432" customFormat="1" ht="12.2" hidden="1" customHeight="1">
      <c r="A17529" s="431"/>
    </row>
    <row r="17530" spans="1:1" s="432" customFormat="1" ht="12.2" hidden="1" customHeight="1">
      <c r="A17530" s="431"/>
    </row>
    <row r="17531" spans="1:1" s="432" customFormat="1" ht="12.2" hidden="1" customHeight="1">
      <c r="A17531" s="431"/>
    </row>
    <row r="17532" spans="1:1" s="432" customFormat="1" ht="12.2" hidden="1" customHeight="1">
      <c r="A17532" s="431"/>
    </row>
    <row r="17533" spans="1:1" s="432" customFormat="1" ht="12.2" hidden="1" customHeight="1">
      <c r="A17533" s="431"/>
    </row>
    <row r="17534" spans="1:1" s="432" customFormat="1" ht="12.2" hidden="1" customHeight="1">
      <c r="A17534" s="431"/>
    </row>
    <row r="17535" spans="1:1" s="432" customFormat="1" ht="12.2" hidden="1" customHeight="1">
      <c r="A17535" s="431"/>
    </row>
    <row r="17536" spans="1:1" s="432" customFormat="1" ht="12.2" hidden="1" customHeight="1">
      <c r="A17536" s="431"/>
    </row>
    <row r="17537" spans="1:1" s="432" customFormat="1" ht="12.2" hidden="1" customHeight="1">
      <c r="A17537" s="431"/>
    </row>
    <row r="17538" spans="1:1" s="432" customFormat="1" ht="12.2" hidden="1" customHeight="1">
      <c r="A17538" s="431"/>
    </row>
    <row r="17539" spans="1:1" s="432" customFormat="1" ht="12.2" hidden="1" customHeight="1">
      <c r="A17539" s="431"/>
    </row>
    <row r="17540" spans="1:1" s="432" customFormat="1" ht="12.2" hidden="1" customHeight="1">
      <c r="A17540" s="431"/>
    </row>
    <row r="17541" spans="1:1" s="432" customFormat="1" ht="12.2" hidden="1" customHeight="1">
      <c r="A17541" s="431"/>
    </row>
    <row r="17542" spans="1:1" s="432" customFormat="1" ht="12.2" hidden="1" customHeight="1">
      <c r="A17542" s="431"/>
    </row>
    <row r="17543" spans="1:1" s="432" customFormat="1" ht="12.2" hidden="1" customHeight="1">
      <c r="A17543" s="431"/>
    </row>
    <row r="17544" spans="1:1" s="432" customFormat="1" ht="12.2" hidden="1" customHeight="1">
      <c r="A17544" s="431"/>
    </row>
    <row r="17545" spans="1:1" s="432" customFormat="1" ht="12.2" hidden="1" customHeight="1">
      <c r="A17545" s="431"/>
    </row>
    <row r="17546" spans="1:1" s="432" customFormat="1" ht="12.2" hidden="1" customHeight="1">
      <c r="A17546" s="431"/>
    </row>
    <row r="17547" spans="1:1" s="432" customFormat="1" ht="12.2" hidden="1" customHeight="1">
      <c r="A17547" s="431"/>
    </row>
    <row r="17548" spans="1:1" s="432" customFormat="1" ht="12.2" hidden="1" customHeight="1">
      <c r="A17548" s="431"/>
    </row>
    <row r="17549" spans="1:1" s="432" customFormat="1" ht="12.2" hidden="1" customHeight="1">
      <c r="A17549" s="431"/>
    </row>
    <row r="17550" spans="1:1" s="432" customFormat="1" ht="12.2" hidden="1" customHeight="1">
      <c r="A17550" s="431"/>
    </row>
    <row r="17551" spans="1:1" s="432" customFormat="1" ht="12.2" hidden="1" customHeight="1">
      <c r="A17551" s="431"/>
    </row>
    <row r="17552" spans="1:1" s="432" customFormat="1" ht="12.2" hidden="1" customHeight="1">
      <c r="A17552" s="431"/>
    </row>
    <row r="17553" spans="1:1" s="432" customFormat="1" ht="12.2" hidden="1" customHeight="1">
      <c r="A17553" s="431"/>
    </row>
    <row r="17554" spans="1:1" s="432" customFormat="1" ht="12.2" hidden="1" customHeight="1">
      <c r="A17554" s="431"/>
    </row>
    <row r="17555" spans="1:1" s="432" customFormat="1" ht="12.2" hidden="1" customHeight="1">
      <c r="A17555" s="431"/>
    </row>
    <row r="17556" spans="1:1" s="432" customFormat="1" ht="12.2" hidden="1" customHeight="1">
      <c r="A17556" s="431"/>
    </row>
    <row r="17557" spans="1:1" s="432" customFormat="1" ht="12.2" hidden="1" customHeight="1">
      <c r="A17557" s="431"/>
    </row>
    <row r="17558" spans="1:1" s="432" customFormat="1" ht="12.2" hidden="1" customHeight="1">
      <c r="A17558" s="431"/>
    </row>
    <row r="17559" spans="1:1" s="432" customFormat="1" ht="12.2" hidden="1" customHeight="1">
      <c r="A17559" s="431"/>
    </row>
    <row r="17560" spans="1:1" s="432" customFormat="1" ht="12.2" hidden="1" customHeight="1">
      <c r="A17560" s="431"/>
    </row>
    <row r="17561" spans="1:1" s="432" customFormat="1" ht="12.2" hidden="1" customHeight="1">
      <c r="A17561" s="431"/>
    </row>
    <row r="17562" spans="1:1" s="432" customFormat="1" ht="12.2" hidden="1" customHeight="1">
      <c r="A17562" s="431"/>
    </row>
    <row r="17563" spans="1:1" s="432" customFormat="1" ht="12.2" hidden="1" customHeight="1">
      <c r="A17563" s="431"/>
    </row>
    <row r="17564" spans="1:1" s="432" customFormat="1" ht="12.2" hidden="1" customHeight="1">
      <c r="A17564" s="431"/>
    </row>
    <row r="17565" spans="1:1" s="432" customFormat="1" ht="12.2" hidden="1" customHeight="1">
      <c r="A17565" s="431"/>
    </row>
    <row r="17566" spans="1:1" s="432" customFormat="1" ht="12.2" hidden="1" customHeight="1">
      <c r="A17566" s="431"/>
    </row>
    <row r="17567" spans="1:1" s="432" customFormat="1" ht="12.2" hidden="1" customHeight="1">
      <c r="A17567" s="431"/>
    </row>
    <row r="17568" spans="1:1" s="432" customFormat="1" ht="12.2" hidden="1" customHeight="1">
      <c r="A17568" s="431"/>
    </row>
    <row r="17569" spans="1:1" s="432" customFormat="1" ht="12.2" hidden="1" customHeight="1">
      <c r="A17569" s="431"/>
    </row>
    <row r="17570" spans="1:1" s="432" customFormat="1" ht="12.2" hidden="1" customHeight="1">
      <c r="A17570" s="431"/>
    </row>
    <row r="17571" spans="1:1" s="432" customFormat="1" ht="12.2" hidden="1" customHeight="1">
      <c r="A17571" s="431"/>
    </row>
    <row r="17572" spans="1:1" s="432" customFormat="1" ht="12.2" hidden="1" customHeight="1">
      <c r="A17572" s="431"/>
    </row>
    <row r="17573" spans="1:1" s="432" customFormat="1" ht="12.2" hidden="1" customHeight="1">
      <c r="A17573" s="431"/>
    </row>
    <row r="17574" spans="1:1" s="432" customFormat="1" ht="12.2" hidden="1" customHeight="1">
      <c r="A17574" s="431"/>
    </row>
    <row r="17575" spans="1:1" s="432" customFormat="1" ht="12.2" hidden="1" customHeight="1">
      <c r="A17575" s="431"/>
    </row>
    <row r="17576" spans="1:1" s="432" customFormat="1" ht="12.2" hidden="1" customHeight="1">
      <c r="A17576" s="431"/>
    </row>
    <row r="17577" spans="1:1" s="432" customFormat="1" ht="12.2" hidden="1" customHeight="1">
      <c r="A17577" s="431"/>
    </row>
    <row r="17578" spans="1:1" s="432" customFormat="1" ht="12.2" hidden="1" customHeight="1">
      <c r="A17578" s="431"/>
    </row>
    <row r="17579" spans="1:1" s="432" customFormat="1" ht="12.2" hidden="1" customHeight="1">
      <c r="A17579" s="431"/>
    </row>
    <row r="17580" spans="1:1" s="432" customFormat="1" ht="12.2" hidden="1" customHeight="1">
      <c r="A17580" s="431"/>
    </row>
    <row r="17581" spans="1:1" s="432" customFormat="1" ht="12.2" hidden="1" customHeight="1">
      <c r="A17581" s="431"/>
    </row>
    <row r="17582" spans="1:1" s="432" customFormat="1" ht="12.2" hidden="1" customHeight="1">
      <c r="A17582" s="431"/>
    </row>
    <row r="17583" spans="1:1" s="432" customFormat="1" ht="12.2" hidden="1" customHeight="1">
      <c r="A17583" s="431"/>
    </row>
    <row r="17584" spans="1:1" s="432" customFormat="1" ht="12.2" hidden="1" customHeight="1">
      <c r="A17584" s="431"/>
    </row>
    <row r="17585" spans="1:1" s="432" customFormat="1" ht="12.2" hidden="1" customHeight="1">
      <c r="A17585" s="431"/>
    </row>
    <row r="17586" spans="1:1" s="432" customFormat="1" ht="12.2" hidden="1" customHeight="1">
      <c r="A17586" s="431"/>
    </row>
    <row r="17587" spans="1:1" s="432" customFormat="1" ht="12.2" hidden="1" customHeight="1">
      <c r="A17587" s="431"/>
    </row>
    <row r="17588" spans="1:1" s="432" customFormat="1" ht="12.2" hidden="1" customHeight="1">
      <c r="A17588" s="431"/>
    </row>
    <row r="17589" spans="1:1" s="432" customFormat="1" ht="12.2" hidden="1" customHeight="1">
      <c r="A17589" s="431"/>
    </row>
    <row r="17590" spans="1:1" s="432" customFormat="1" ht="12.2" hidden="1" customHeight="1">
      <c r="A17590" s="431"/>
    </row>
    <row r="17591" spans="1:1" s="432" customFormat="1" ht="12.2" hidden="1" customHeight="1">
      <c r="A17591" s="431"/>
    </row>
    <row r="17592" spans="1:1" s="432" customFormat="1" ht="12.2" hidden="1" customHeight="1">
      <c r="A17592" s="431"/>
    </row>
    <row r="17593" spans="1:1" s="432" customFormat="1" ht="12.2" hidden="1" customHeight="1">
      <c r="A17593" s="431"/>
    </row>
    <row r="17594" spans="1:1" s="432" customFormat="1" ht="12.2" hidden="1" customHeight="1">
      <c r="A17594" s="431"/>
    </row>
    <row r="17595" spans="1:1" s="432" customFormat="1" ht="12.2" hidden="1" customHeight="1">
      <c r="A17595" s="431"/>
    </row>
    <row r="17596" spans="1:1" s="432" customFormat="1" ht="12.2" hidden="1" customHeight="1">
      <c r="A17596" s="431"/>
    </row>
    <row r="17597" spans="1:1" s="432" customFormat="1" ht="12.2" hidden="1" customHeight="1">
      <c r="A17597" s="431"/>
    </row>
    <row r="17598" spans="1:1" s="432" customFormat="1" ht="12.2" hidden="1" customHeight="1">
      <c r="A17598" s="431"/>
    </row>
    <row r="17599" spans="1:1" s="432" customFormat="1" ht="12.2" hidden="1" customHeight="1">
      <c r="A17599" s="431"/>
    </row>
    <row r="17600" spans="1:1" s="432" customFormat="1" ht="12.2" hidden="1" customHeight="1">
      <c r="A17600" s="431"/>
    </row>
    <row r="17601" spans="1:1" s="432" customFormat="1" ht="12.2" hidden="1" customHeight="1">
      <c r="A17601" s="431"/>
    </row>
    <row r="17602" spans="1:1" s="432" customFormat="1" ht="12.2" hidden="1" customHeight="1">
      <c r="A17602" s="431"/>
    </row>
    <row r="17603" spans="1:1" s="432" customFormat="1" ht="12.2" hidden="1" customHeight="1">
      <c r="A17603" s="431"/>
    </row>
    <row r="17604" spans="1:1" s="432" customFormat="1" ht="12.2" hidden="1" customHeight="1">
      <c r="A17604" s="431"/>
    </row>
    <row r="17605" spans="1:1" s="432" customFormat="1" ht="12.2" hidden="1" customHeight="1">
      <c r="A17605" s="431"/>
    </row>
    <row r="17606" spans="1:1" s="432" customFormat="1" ht="12.2" hidden="1" customHeight="1">
      <c r="A17606" s="431"/>
    </row>
    <row r="17607" spans="1:1" s="432" customFormat="1" ht="12.2" hidden="1" customHeight="1">
      <c r="A17607" s="431"/>
    </row>
    <row r="17608" spans="1:1" s="432" customFormat="1" ht="12.2" hidden="1" customHeight="1">
      <c r="A17608" s="431"/>
    </row>
    <row r="17609" spans="1:1" s="432" customFormat="1" ht="12.2" hidden="1" customHeight="1">
      <c r="A17609" s="431"/>
    </row>
    <row r="17610" spans="1:1" s="432" customFormat="1" ht="12.2" hidden="1" customHeight="1">
      <c r="A17610" s="431"/>
    </row>
    <row r="17611" spans="1:1" s="432" customFormat="1" ht="12.2" hidden="1" customHeight="1">
      <c r="A17611" s="431"/>
    </row>
    <row r="17612" spans="1:1" s="432" customFormat="1" ht="12.2" hidden="1" customHeight="1">
      <c r="A17612" s="431"/>
    </row>
    <row r="17613" spans="1:1" s="432" customFormat="1" ht="12.2" hidden="1" customHeight="1">
      <c r="A17613" s="431"/>
    </row>
    <row r="17614" spans="1:1" s="432" customFormat="1" ht="12.2" hidden="1" customHeight="1">
      <c r="A17614" s="431"/>
    </row>
    <row r="17615" spans="1:1" s="432" customFormat="1" ht="12.2" hidden="1" customHeight="1">
      <c r="A17615" s="431"/>
    </row>
    <row r="17616" spans="1:1" s="432" customFormat="1" ht="12.2" hidden="1" customHeight="1">
      <c r="A17616" s="431"/>
    </row>
    <row r="17617" spans="1:1" s="432" customFormat="1" ht="12.2" hidden="1" customHeight="1">
      <c r="A17617" s="431"/>
    </row>
    <row r="17618" spans="1:1" s="432" customFormat="1" ht="12.2" hidden="1" customHeight="1">
      <c r="A17618" s="431"/>
    </row>
    <row r="17619" spans="1:1" s="432" customFormat="1" ht="12.2" hidden="1" customHeight="1">
      <c r="A17619" s="431"/>
    </row>
    <row r="17620" spans="1:1" s="432" customFormat="1" ht="12.2" hidden="1" customHeight="1">
      <c r="A17620" s="431"/>
    </row>
    <row r="17621" spans="1:1" s="432" customFormat="1" ht="12.2" hidden="1" customHeight="1">
      <c r="A17621" s="431"/>
    </row>
    <row r="17622" spans="1:1" s="432" customFormat="1" ht="12.2" hidden="1" customHeight="1">
      <c r="A17622" s="431"/>
    </row>
    <row r="17623" spans="1:1" s="432" customFormat="1" ht="12.2" hidden="1" customHeight="1">
      <c r="A17623" s="431"/>
    </row>
    <row r="17624" spans="1:1" s="432" customFormat="1" ht="12.2" hidden="1" customHeight="1">
      <c r="A17624" s="431"/>
    </row>
    <row r="17625" spans="1:1" s="432" customFormat="1" ht="12.2" hidden="1" customHeight="1">
      <c r="A17625" s="431"/>
    </row>
    <row r="17626" spans="1:1" s="432" customFormat="1" ht="12.2" hidden="1" customHeight="1">
      <c r="A17626" s="431"/>
    </row>
    <row r="17627" spans="1:1" s="432" customFormat="1" ht="12.2" hidden="1" customHeight="1">
      <c r="A17627" s="431"/>
    </row>
    <row r="17628" spans="1:1" s="432" customFormat="1" ht="12.2" hidden="1" customHeight="1">
      <c r="A17628" s="431"/>
    </row>
    <row r="17629" spans="1:1" s="432" customFormat="1" ht="12.2" hidden="1" customHeight="1">
      <c r="A17629" s="431"/>
    </row>
    <row r="17630" spans="1:1" s="432" customFormat="1" ht="12.2" hidden="1" customHeight="1">
      <c r="A17630" s="431"/>
    </row>
    <row r="17631" spans="1:1" s="432" customFormat="1" ht="12.2" hidden="1" customHeight="1">
      <c r="A17631" s="431"/>
    </row>
    <row r="17632" spans="1:1" s="432" customFormat="1" ht="12.2" hidden="1" customHeight="1">
      <c r="A17632" s="431"/>
    </row>
    <row r="17633" spans="1:1" s="432" customFormat="1" ht="12.2" hidden="1" customHeight="1">
      <c r="A17633" s="431"/>
    </row>
    <row r="17634" spans="1:1" s="432" customFormat="1" ht="12.2" hidden="1" customHeight="1">
      <c r="A17634" s="431"/>
    </row>
    <row r="17635" spans="1:1" s="432" customFormat="1" ht="12.2" hidden="1" customHeight="1">
      <c r="A17635" s="431"/>
    </row>
    <row r="17636" spans="1:1" s="432" customFormat="1" ht="12.2" hidden="1" customHeight="1">
      <c r="A17636" s="431"/>
    </row>
    <row r="17637" spans="1:1" s="432" customFormat="1" ht="12.2" hidden="1" customHeight="1">
      <c r="A17637" s="431"/>
    </row>
    <row r="17638" spans="1:1" s="432" customFormat="1" ht="12.2" hidden="1" customHeight="1">
      <c r="A17638" s="431"/>
    </row>
    <row r="17639" spans="1:1" s="432" customFormat="1" ht="12.2" hidden="1" customHeight="1">
      <c r="A17639" s="431"/>
    </row>
    <row r="17640" spans="1:1" s="432" customFormat="1" ht="12.2" hidden="1" customHeight="1">
      <c r="A17640" s="431"/>
    </row>
    <row r="17641" spans="1:1" s="432" customFormat="1" ht="12.2" hidden="1" customHeight="1">
      <c r="A17641" s="431"/>
    </row>
    <row r="17642" spans="1:1" s="432" customFormat="1" ht="12.2" hidden="1" customHeight="1">
      <c r="A17642" s="431"/>
    </row>
    <row r="17643" spans="1:1" s="432" customFormat="1" ht="12.2" hidden="1" customHeight="1">
      <c r="A17643" s="431"/>
    </row>
    <row r="17644" spans="1:1" s="432" customFormat="1" ht="12.2" hidden="1" customHeight="1">
      <c r="A17644" s="431"/>
    </row>
    <row r="17645" spans="1:1" s="432" customFormat="1" ht="12.2" hidden="1" customHeight="1">
      <c r="A17645" s="431"/>
    </row>
    <row r="17646" spans="1:1" s="432" customFormat="1" ht="12.2" hidden="1" customHeight="1">
      <c r="A17646" s="431"/>
    </row>
    <row r="17647" spans="1:1" s="432" customFormat="1" ht="12.2" hidden="1" customHeight="1">
      <c r="A17647" s="431"/>
    </row>
    <row r="17648" spans="1:1" s="432" customFormat="1" ht="12.2" hidden="1" customHeight="1">
      <c r="A17648" s="431"/>
    </row>
    <row r="17649" spans="1:1" s="432" customFormat="1" ht="12.2" hidden="1" customHeight="1">
      <c r="A17649" s="431"/>
    </row>
    <row r="17650" spans="1:1" s="432" customFormat="1" ht="12.2" hidden="1" customHeight="1">
      <c r="A17650" s="431"/>
    </row>
    <row r="17651" spans="1:1" s="432" customFormat="1" ht="12.2" hidden="1" customHeight="1">
      <c r="A17651" s="431"/>
    </row>
    <row r="17652" spans="1:1" s="432" customFormat="1" ht="12.2" hidden="1" customHeight="1">
      <c r="A17652" s="431"/>
    </row>
    <row r="17653" spans="1:1" s="432" customFormat="1" ht="12.2" hidden="1" customHeight="1">
      <c r="A17653" s="431"/>
    </row>
    <row r="17654" spans="1:1" s="432" customFormat="1" ht="12.2" hidden="1" customHeight="1">
      <c r="A17654" s="431"/>
    </row>
    <row r="17655" spans="1:1" s="432" customFormat="1" ht="12.2" hidden="1" customHeight="1">
      <c r="A17655" s="431"/>
    </row>
    <row r="17656" spans="1:1" s="432" customFormat="1" ht="12.2" hidden="1" customHeight="1">
      <c r="A17656" s="431"/>
    </row>
    <row r="17657" spans="1:1" s="432" customFormat="1" ht="12.2" hidden="1" customHeight="1">
      <c r="A17657" s="431"/>
    </row>
    <row r="17658" spans="1:1" s="432" customFormat="1" ht="12.2" hidden="1" customHeight="1">
      <c r="A17658" s="431"/>
    </row>
    <row r="17659" spans="1:1" s="432" customFormat="1" ht="12.2" hidden="1" customHeight="1">
      <c r="A17659" s="431"/>
    </row>
    <row r="17660" spans="1:1" s="432" customFormat="1" ht="12.2" hidden="1" customHeight="1">
      <c r="A17660" s="431"/>
    </row>
    <row r="17661" spans="1:1" s="432" customFormat="1" ht="12.2" hidden="1" customHeight="1">
      <c r="A17661" s="431"/>
    </row>
    <row r="17662" spans="1:1" s="432" customFormat="1" ht="12.2" hidden="1" customHeight="1">
      <c r="A17662" s="431"/>
    </row>
    <row r="17663" spans="1:1" s="432" customFormat="1" ht="12.2" hidden="1" customHeight="1">
      <c r="A17663" s="431"/>
    </row>
    <row r="17664" spans="1:1" s="432" customFormat="1" ht="12.2" hidden="1" customHeight="1">
      <c r="A17664" s="431"/>
    </row>
    <row r="17665" spans="1:1" s="432" customFormat="1" ht="12.2" hidden="1" customHeight="1">
      <c r="A17665" s="431"/>
    </row>
    <row r="17666" spans="1:1" s="432" customFormat="1" ht="12.2" hidden="1" customHeight="1">
      <c r="A17666" s="431"/>
    </row>
    <row r="17667" spans="1:1" s="432" customFormat="1" ht="12.2" hidden="1" customHeight="1">
      <c r="A17667" s="431"/>
    </row>
    <row r="17668" spans="1:1" s="432" customFormat="1" ht="12.2" hidden="1" customHeight="1">
      <c r="A17668" s="431"/>
    </row>
    <row r="17669" spans="1:1" s="432" customFormat="1" ht="12.2" hidden="1" customHeight="1">
      <c r="A17669" s="431"/>
    </row>
    <row r="17670" spans="1:1" s="432" customFormat="1" ht="12.2" hidden="1" customHeight="1">
      <c r="A17670" s="431"/>
    </row>
    <row r="17671" spans="1:1" s="432" customFormat="1" ht="12.2" hidden="1" customHeight="1">
      <c r="A17671" s="431"/>
    </row>
    <row r="17672" spans="1:1" s="432" customFormat="1" ht="12.2" hidden="1" customHeight="1">
      <c r="A17672" s="431"/>
    </row>
    <row r="17673" spans="1:1" s="432" customFormat="1" ht="12.2" hidden="1" customHeight="1">
      <c r="A17673" s="431"/>
    </row>
    <row r="17674" spans="1:1" s="432" customFormat="1" ht="12.2" hidden="1" customHeight="1">
      <c r="A17674" s="431"/>
    </row>
    <row r="17675" spans="1:1" s="432" customFormat="1" ht="12.2" hidden="1" customHeight="1">
      <c r="A17675" s="431"/>
    </row>
    <row r="17676" spans="1:1" s="432" customFormat="1" ht="12.2" hidden="1" customHeight="1">
      <c r="A17676" s="431"/>
    </row>
    <row r="17677" spans="1:1" s="432" customFormat="1" ht="12.2" hidden="1" customHeight="1">
      <c r="A17677" s="431"/>
    </row>
    <row r="17678" spans="1:1" s="432" customFormat="1" ht="12.2" hidden="1" customHeight="1">
      <c r="A17678" s="431"/>
    </row>
    <row r="17679" spans="1:1" s="432" customFormat="1" ht="12.2" hidden="1" customHeight="1">
      <c r="A17679" s="431"/>
    </row>
    <row r="17680" spans="1:1" s="432" customFormat="1" ht="12.2" hidden="1" customHeight="1">
      <c r="A17680" s="431"/>
    </row>
    <row r="17681" spans="1:1" s="432" customFormat="1" ht="12.2" hidden="1" customHeight="1">
      <c r="A17681" s="431"/>
    </row>
    <row r="17682" spans="1:1" s="432" customFormat="1" ht="12.2" hidden="1" customHeight="1">
      <c r="A17682" s="431"/>
    </row>
    <row r="17683" spans="1:1" s="432" customFormat="1" ht="12.2" hidden="1" customHeight="1">
      <c r="A17683" s="431"/>
    </row>
    <row r="17684" spans="1:1" s="432" customFormat="1" ht="12.2" hidden="1" customHeight="1">
      <c r="A17684" s="431"/>
    </row>
    <row r="17685" spans="1:1" s="432" customFormat="1" ht="12.2" hidden="1" customHeight="1">
      <c r="A17685" s="431"/>
    </row>
    <row r="17686" spans="1:1" s="432" customFormat="1" ht="12.2" hidden="1" customHeight="1">
      <c r="A17686" s="431"/>
    </row>
    <row r="17687" spans="1:1" s="432" customFormat="1" ht="12.2" hidden="1" customHeight="1">
      <c r="A17687" s="431"/>
    </row>
    <row r="17688" spans="1:1" s="432" customFormat="1" ht="12.2" hidden="1" customHeight="1">
      <c r="A17688" s="431"/>
    </row>
    <row r="17689" spans="1:1" s="432" customFormat="1" ht="12.2" hidden="1" customHeight="1">
      <c r="A17689" s="431"/>
    </row>
    <row r="17690" spans="1:1" s="432" customFormat="1" ht="12.2" hidden="1" customHeight="1">
      <c r="A17690" s="431"/>
    </row>
    <row r="17691" spans="1:1" s="432" customFormat="1" ht="12.2" hidden="1" customHeight="1">
      <c r="A17691" s="431"/>
    </row>
    <row r="17692" spans="1:1" s="432" customFormat="1" ht="12.2" hidden="1" customHeight="1">
      <c r="A17692" s="431"/>
    </row>
    <row r="17693" spans="1:1" s="432" customFormat="1" ht="12.2" hidden="1" customHeight="1">
      <c r="A17693" s="431"/>
    </row>
    <row r="17694" spans="1:1" s="432" customFormat="1" ht="12.2" hidden="1" customHeight="1">
      <c r="A17694" s="431"/>
    </row>
    <row r="17695" spans="1:1" s="432" customFormat="1" ht="12.2" hidden="1" customHeight="1">
      <c r="A17695" s="431"/>
    </row>
    <row r="17696" spans="1:1" s="432" customFormat="1" ht="12.2" hidden="1" customHeight="1">
      <c r="A17696" s="431"/>
    </row>
    <row r="17697" spans="1:1" s="432" customFormat="1" ht="12.2" hidden="1" customHeight="1">
      <c r="A17697" s="431"/>
    </row>
    <row r="17698" spans="1:1" s="432" customFormat="1" ht="12.2" hidden="1" customHeight="1">
      <c r="A17698" s="431"/>
    </row>
    <row r="17699" spans="1:1" s="432" customFormat="1" ht="12.2" hidden="1" customHeight="1">
      <c r="A17699" s="431"/>
    </row>
    <row r="17700" spans="1:1" s="432" customFormat="1" ht="12.2" hidden="1" customHeight="1">
      <c r="A17700" s="431"/>
    </row>
    <row r="17701" spans="1:1" s="432" customFormat="1" ht="12.2" hidden="1" customHeight="1">
      <c r="A17701" s="431"/>
    </row>
    <row r="17702" spans="1:1" s="432" customFormat="1" ht="12.2" hidden="1" customHeight="1">
      <c r="A17702" s="431"/>
    </row>
    <row r="17703" spans="1:1" s="432" customFormat="1" ht="12.2" hidden="1" customHeight="1">
      <c r="A17703" s="431"/>
    </row>
    <row r="17704" spans="1:1" s="432" customFormat="1" ht="12.2" hidden="1" customHeight="1">
      <c r="A17704" s="431"/>
    </row>
    <row r="17705" spans="1:1" s="432" customFormat="1" ht="12.2" hidden="1" customHeight="1">
      <c r="A17705" s="431"/>
    </row>
    <row r="17706" spans="1:1" s="432" customFormat="1" ht="12.2" hidden="1" customHeight="1">
      <c r="A17706" s="431"/>
    </row>
    <row r="17707" spans="1:1" s="432" customFormat="1" ht="12.2" hidden="1" customHeight="1">
      <c r="A17707" s="431"/>
    </row>
    <row r="17708" spans="1:1" s="432" customFormat="1" ht="12.2" hidden="1" customHeight="1">
      <c r="A17708" s="431"/>
    </row>
    <row r="17709" spans="1:1" s="432" customFormat="1" ht="12.2" hidden="1" customHeight="1">
      <c r="A17709" s="431"/>
    </row>
    <row r="17710" spans="1:1" s="432" customFormat="1" ht="12.2" hidden="1" customHeight="1">
      <c r="A17710" s="431"/>
    </row>
    <row r="17711" spans="1:1" s="432" customFormat="1" ht="12.2" hidden="1" customHeight="1">
      <c r="A17711" s="431"/>
    </row>
    <row r="17712" spans="1:1" s="432" customFormat="1" ht="12.2" hidden="1" customHeight="1">
      <c r="A17712" s="431"/>
    </row>
    <row r="17713" spans="1:1" s="432" customFormat="1" ht="12.2" hidden="1" customHeight="1">
      <c r="A17713" s="431"/>
    </row>
    <row r="17714" spans="1:1" s="432" customFormat="1" ht="12.2" hidden="1" customHeight="1">
      <c r="A17714" s="431"/>
    </row>
    <row r="17715" spans="1:1" s="432" customFormat="1" ht="12.2" hidden="1" customHeight="1">
      <c r="A17715" s="431"/>
    </row>
    <row r="17716" spans="1:1" s="432" customFormat="1" ht="12.2" hidden="1" customHeight="1">
      <c r="A17716" s="431"/>
    </row>
    <row r="17717" spans="1:1" s="432" customFormat="1" ht="12.2" hidden="1" customHeight="1">
      <c r="A17717" s="431"/>
    </row>
    <row r="17718" spans="1:1" s="432" customFormat="1" ht="12.2" hidden="1" customHeight="1">
      <c r="A17718" s="431"/>
    </row>
    <row r="17719" spans="1:1" s="432" customFormat="1" ht="12.2" hidden="1" customHeight="1">
      <c r="A17719" s="431"/>
    </row>
    <row r="17720" spans="1:1" s="432" customFormat="1" ht="12.2" hidden="1" customHeight="1">
      <c r="A17720" s="431"/>
    </row>
    <row r="17721" spans="1:1" s="432" customFormat="1" ht="12.2" hidden="1" customHeight="1">
      <c r="A17721" s="431"/>
    </row>
    <row r="17722" spans="1:1" s="432" customFormat="1" ht="12.2" hidden="1" customHeight="1">
      <c r="A17722" s="431"/>
    </row>
    <row r="17723" spans="1:1" s="432" customFormat="1" ht="12.2" hidden="1" customHeight="1">
      <c r="A17723" s="431"/>
    </row>
    <row r="17724" spans="1:1" s="432" customFormat="1" ht="12.2" hidden="1" customHeight="1">
      <c r="A17724" s="431"/>
    </row>
    <row r="17725" spans="1:1" s="432" customFormat="1" ht="12.2" hidden="1" customHeight="1">
      <c r="A17725" s="431"/>
    </row>
    <row r="17726" spans="1:1" s="432" customFormat="1" ht="12.2" hidden="1" customHeight="1">
      <c r="A17726" s="431"/>
    </row>
    <row r="17727" spans="1:1" s="432" customFormat="1" ht="12.2" hidden="1" customHeight="1">
      <c r="A17727" s="431"/>
    </row>
    <row r="17728" spans="1:1" s="432" customFormat="1" ht="12.2" hidden="1" customHeight="1">
      <c r="A17728" s="431"/>
    </row>
    <row r="17729" spans="1:1" s="432" customFormat="1" ht="12.2" hidden="1" customHeight="1">
      <c r="A17729" s="431"/>
    </row>
    <row r="17730" spans="1:1" s="432" customFormat="1" ht="12.2" hidden="1" customHeight="1">
      <c r="A17730" s="431"/>
    </row>
    <row r="17731" spans="1:1" s="432" customFormat="1" ht="12.2" hidden="1" customHeight="1">
      <c r="A17731" s="431"/>
    </row>
    <row r="17732" spans="1:1" s="432" customFormat="1" ht="12.2" hidden="1" customHeight="1">
      <c r="A17732" s="431"/>
    </row>
    <row r="17733" spans="1:1" s="432" customFormat="1" ht="12.2" hidden="1" customHeight="1">
      <c r="A17733" s="431"/>
    </row>
    <row r="17734" spans="1:1" s="432" customFormat="1" ht="12.2" hidden="1" customHeight="1">
      <c r="A17734" s="431"/>
    </row>
    <row r="17735" spans="1:1" s="432" customFormat="1" ht="12.2" hidden="1" customHeight="1">
      <c r="A17735" s="431"/>
    </row>
    <row r="17736" spans="1:1" s="432" customFormat="1" ht="12.2" hidden="1" customHeight="1">
      <c r="A17736" s="431"/>
    </row>
    <row r="17737" spans="1:1" s="432" customFormat="1" ht="12.2" hidden="1" customHeight="1">
      <c r="A17737" s="431"/>
    </row>
    <row r="17738" spans="1:1" s="432" customFormat="1" ht="12.2" hidden="1" customHeight="1">
      <c r="A17738" s="431"/>
    </row>
    <row r="17739" spans="1:1" s="432" customFormat="1" ht="12.2" hidden="1" customHeight="1">
      <c r="A17739" s="431"/>
    </row>
    <row r="17740" spans="1:1" s="432" customFormat="1" ht="12.2" hidden="1" customHeight="1">
      <c r="A17740" s="431"/>
    </row>
    <row r="17741" spans="1:1" s="432" customFormat="1" ht="12.2" hidden="1" customHeight="1">
      <c r="A17741" s="431"/>
    </row>
    <row r="17742" spans="1:1" s="432" customFormat="1" ht="12.2" hidden="1" customHeight="1">
      <c r="A17742" s="431"/>
    </row>
    <row r="17743" spans="1:1" s="432" customFormat="1" ht="12.2" hidden="1" customHeight="1">
      <c r="A17743" s="431"/>
    </row>
    <row r="17744" spans="1:1" s="432" customFormat="1" ht="12.2" hidden="1" customHeight="1">
      <c r="A17744" s="431"/>
    </row>
    <row r="17745" spans="1:1" s="432" customFormat="1" ht="12.2" hidden="1" customHeight="1">
      <c r="A17745" s="431"/>
    </row>
    <row r="17746" spans="1:1" s="432" customFormat="1" ht="12.2" hidden="1" customHeight="1">
      <c r="A17746" s="431"/>
    </row>
    <row r="17747" spans="1:1" s="432" customFormat="1" ht="12.2" hidden="1" customHeight="1">
      <c r="A17747" s="431"/>
    </row>
    <row r="17748" spans="1:1" s="432" customFormat="1" ht="12.2" hidden="1" customHeight="1">
      <c r="A17748" s="431"/>
    </row>
    <row r="17749" spans="1:1" s="432" customFormat="1" ht="12.2" hidden="1" customHeight="1">
      <c r="A17749" s="431"/>
    </row>
    <row r="17750" spans="1:1" s="432" customFormat="1" ht="12.2" hidden="1" customHeight="1">
      <c r="A17750" s="431"/>
    </row>
    <row r="17751" spans="1:1" s="432" customFormat="1" ht="12.2" hidden="1" customHeight="1">
      <c r="A17751" s="431"/>
    </row>
    <row r="17752" spans="1:1" s="432" customFormat="1" ht="12.2" hidden="1" customHeight="1">
      <c r="A17752" s="431"/>
    </row>
    <row r="17753" spans="1:1" s="432" customFormat="1" ht="12.2" hidden="1" customHeight="1">
      <c r="A17753" s="431"/>
    </row>
    <row r="17754" spans="1:1" s="432" customFormat="1" ht="12.2" hidden="1" customHeight="1">
      <c r="A17754" s="431"/>
    </row>
    <row r="17755" spans="1:1" s="432" customFormat="1" ht="12.2" hidden="1" customHeight="1">
      <c r="A17755" s="431"/>
    </row>
    <row r="17756" spans="1:1" s="432" customFormat="1" ht="12.2" hidden="1" customHeight="1">
      <c r="A17756" s="431"/>
    </row>
    <row r="17757" spans="1:1" s="432" customFormat="1" ht="12.2" hidden="1" customHeight="1">
      <c r="A17757" s="431"/>
    </row>
    <row r="17758" spans="1:1" s="432" customFormat="1" ht="12.2" hidden="1" customHeight="1">
      <c r="A17758" s="431"/>
    </row>
    <row r="17759" spans="1:1" s="432" customFormat="1" ht="12.2" hidden="1" customHeight="1">
      <c r="A17759" s="431"/>
    </row>
    <row r="17760" spans="1:1" s="432" customFormat="1" ht="12.2" hidden="1" customHeight="1">
      <c r="A17760" s="431"/>
    </row>
    <row r="17761" spans="1:1" s="432" customFormat="1" ht="12.2" hidden="1" customHeight="1">
      <c r="A17761" s="431"/>
    </row>
    <row r="17762" spans="1:1" s="432" customFormat="1" ht="12.2" hidden="1" customHeight="1">
      <c r="A17762" s="431"/>
    </row>
    <row r="17763" spans="1:1" s="432" customFormat="1" ht="12.2" hidden="1" customHeight="1">
      <c r="A17763" s="431"/>
    </row>
    <row r="17764" spans="1:1" s="432" customFormat="1" ht="12.2" hidden="1" customHeight="1">
      <c r="A17764" s="431"/>
    </row>
    <row r="17765" spans="1:1" s="432" customFormat="1" ht="12.2" hidden="1" customHeight="1">
      <c r="A17765" s="431"/>
    </row>
    <row r="17766" spans="1:1" s="432" customFormat="1" ht="12.2" hidden="1" customHeight="1">
      <c r="A17766" s="431"/>
    </row>
    <row r="17767" spans="1:1" s="432" customFormat="1" ht="12.2" hidden="1" customHeight="1">
      <c r="A17767" s="431"/>
    </row>
    <row r="17768" spans="1:1" s="432" customFormat="1" ht="12.2" hidden="1" customHeight="1">
      <c r="A17768" s="431"/>
    </row>
    <row r="17769" spans="1:1" s="432" customFormat="1" ht="12.2" hidden="1" customHeight="1">
      <c r="A17769" s="431"/>
    </row>
    <row r="17770" spans="1:1" s="432" customFormat="1" ht="12.2" hidden="1" customHeight="1">
      <c r="A17770" s="431"/>
    </row>
    <row r="17771" spans="1:1" s="432" customFormat="1" ht="12.2" hidden="1" customHeight="1">
      <c r="A17771" s="431"/>
    </row>
    <row r="17772" spans="1:1" s="432" customFormat="1" ht="12.2" hidden="1" customHeight="1">
      <c r="A17772" s="431"/>
    </row>
    <row r="17773" spans="1:1" s="432" customFormat="1" ht="12.2" hidden="1" customHeight="1">
      <c r="A17773" s="431"/>
    </row>
    <row r="17774" spans="1:1" s="432" customFormat="1" ht="12.2" hidden="1" customHeight="1">
      <c r="A17774" s="431"/>
    </row>
    <row r="17775" spans="1:1" s="432" customFormat="1" ht="12.2" hidden="1" customHeight="1">
      <c r="A17775" s="431"/>
    </row>
    <row r="17776" spans="1:1" s="432" customFormat="1" ht="12.2" hidden="1" customHeight="1">
      <c r="A17776" s="431"/>
    </row>
    <row r="17777" spans="1:1" s="432" customFormat="1" ht="12.2" hidden="1" customHeight="1">
      <c r="A17777" s="431"/>
    </row>
    <row r="17778" spans="1:1" s="432" customFormat="1" ht="12.2" hidden="1" customHeight="1">
      <c r="A17778" s="431"/>
    </row>
    <row r="17779" spans="1:1" s="432" customFormat="1" ht="12.2" hidden="1" customHeight="1">
      <c r="A17779" s="431"/>
    </row>
    <row r="17780" spans="1:1" s="432" customFormat="1" ht="12.2" hidden="1" customHeight="1">
      <c r="A17780" s="431"/>
    </row>
    <row r="17781" spans="1:1" s="432" customFormat="1" ht="12.2" hidden="1" customHeight="1">
      <c r="A17781" s="431"/>
    </row>
    <row r="17782" spans="1:1" s="432" customFormat="1" ht="12.2" hidden="1" customHeight="1">
      <c r="A17782" s="431"/>
    </row>
    <row r="17783" spans="1:1" s="432" customFormat="1" ht="12.2" hidden="1" customHeight="1">
      <c r="A17783" s="431"/>
    </row>
    <row r="17784" spans="1:1" s="432" customFormat="1" ht="12.2" hidden="1" customHeight="1">
      <c r="A17784" s="431"/>
    </row>
    <row r="17785" spans="1:1" s="432" customFormat="1" ht="12.2" hidden="1" customHeight="1">
      <c r="A17785" s="431"/>
    </row>
    <row r="17786" spans="1:1" s="432" customFormat="1" ht="12.2" hidden="1" customHeight="1">
      <c r="A17786" s="431"/>
    </row>
    <row r="17787" spans="1:1" s="432" customFormat="1" ht="12.2" hidden="1" customHeight="1">
      <c r="A17787" s="431"/>
    </row>
    <row r="17788" spans="1:1" s="432" customFormat="1" ht="12.2" hidden="1" customHeight="1">
      <c r="A17788" s="431"/>
    </row>
    <row r="17789" spans="1:1" s="432" customFormat="1" ht="12.2" hidden="1" customHeight="1">
      <c r="A17789" s="431"/>
    </row>
    <row r="17790" spans="1:1" s="432" customFormat="1" ht="12.2" hidden="1" customHeight="1">
      <c r="A17790" s="431"/>
    </row>
    <row r="17791" spans="1:1" s="432" customFormat="1" ht="12.2" hidden="1" customHeight="1">
      <c r="A17791" s="431"/>
    </row>
    <row r="17792" spans="1:1" s="432" customFormat="1" ht="12.2" hidden="1" customHeight="1">
      <c r="A17792" s="431"/>
    </row>
    <row r="17793" spans="1:1" s="432" customFormat="1" ht="12.2" hidden="1" customHeight="1">
      <c r="A17793" s="431"/>
    </row>
    <row r="17794" spans="1:1" s="432" customFormat="1" ht="12.2" hidden="1" customHeight="1">
      <c r="A17794" s="431"/>
    </row>
    <row r="17795" spans="1:1" s="432" customFormat="1" ht="12.2" hidden="1" customHeight="1">
      <c r="A17795" s="431"/>
    </row>
    <row r="17796" spans="1:1" s="432" customFormat="1" ht="12.2" hidden="1" customHeight="1">
      <c r="A17796" s="431"/>
    </row>
    <row r="17797" spans="1:1" s="432" customFormat="1" ht="12.2" hidden="1" customHeight="1">
      <c r="A17797" s="431"/>
    </row>
    <row r="17798" spans="1:1" s="432" customFormat="1" ht="12.2" hidden="1" customHeight="1">
      <c r="A17798" s="431"/>
    </row>
    <row r="17799" spans="1:1" s="432" customFormat="1" ht="12.2" hidden="1" customHeight="1">
      <c r="A17799" s="431"/>
    </row>
    <row r="17800" spans="1:1" s="432" customFormat="1" ht="12.2" hidden="1" customHeight="1">
      <c r="A17800" s="431"/>
    </row>
    <row r="17801" spans="1:1" s="432" customFormat="1" ht="12.2" hidden="1" customHeight="1">
      <c r="A17801" s="431"/>
    </row>
    <row r="17802" spans="1:1" s="432" customFormat="1" ht="12.2" hidden="1" customHeight="1">
      <c r="A17802" s="431"/>
    </row>
    <row r="17803" spans="1:1" s="432" customFormat="1" ht="12.2" hidden="1" customHeight="1">
      <c r="A17803" s="431"/>
    </row>
    <row r="17804" spans="1:1" s="432" customFormat="1" ht="12.2" hidden="1" customHeight="1">
      <c r="A17804" s="431"/>
    </row>
    <row r="17805" spans="1:1" s="432" customFormat="1" ht="12.2" hidden="1" customHeight="1">
      <c r="A17805" s="431"/>
    </row>
    <row r="17806" spans="1:1" s="432" customFormat="1" ht="12.2" hidden="1" customHeight="1">
      <c r="A17806" s="431"/>
    </row>
    <row r="17807" spans="1:1" s="432" customFormat="1" ht="12.2" hidden="1" customHeight="1">
      <c r="A17807" s="431"/>
    </row>
    <row r="17808" spans="1:1" s="432" customFormat="1" ht="12.2" hidden="1" customHeight="1">
      <c r="A17808" s="431"/>
    </row>
    <row r="17809" spans="1:1" s="432" customFormat="1" ht="12.2" hidden="1" customHeight="1">
      <c r="A17809" s="431"/>
    </row>
    <row r="17810" spans="1:1" s="432" customFormat="1" ht="12.2" hidden="1" customHeight="1">
      <c r="A17810" s="431"/>
    </row>
    <row r="17811" spans="1:1" s="432" customFormat="1" ht="12.2" hidden="1" customHeight="1">
      <c r="A17811" s="431"/>
    </row>
    <row r="17812" spans="1:1" s="432" customFormat="1" ht="12.2" hidden="1" customHeight="1">
      <c r="A17812" s="431"/>
    </row>
    <row r="17813" spans="1:1" s="432" customFormat="1" ht="12.2" hidden="1" customHeight="1">
      <c r="A17813" s="431"/>
    </row>
    <row r="17814" spans="1:1" s="432" customFormat="1" ht="12.2" hidden="1" customHeight="1">
      <c r="A17814" s="431"/>
    </row>
    <row r="17815" spans="1:1" s="432" customFormat="1" ht="12.2" hidden="1" customHeight="1">
      <c r="A17815" s="431"/>
    </row>
    <row r="17816" spans="1:1" s="432" customFormat="1" ht="12.2" hidden="1" customHeight="1">
      <c r="A17816" s="431"/>
    </row>
    <row r="17817" spans="1:1" s="432" customFormat="1" ht="12.2" hidden="1" customHeight="1">
      <c r="A17817" s="431"/>
    </row>
    <row r="17818" spans="1:1" s="432" customFormat="1" ht="12.2" hidden="1" customHeight="1">
      <c r="A17818" s="431"/>
    </row>
    <row r="17819" spans="1:1" s="432" customFormat="1" ht="12.2" hidden="1" customHeight="1">
      <c r="A17819" s="431"/>
    </row>
    <row r="17820" spans="1:1" s="432" customFormat="1" ht="12.2" hidden="1" customHeight="1">
      <c r="A17820" s="431"/>
    </row>
    <row r="17821" spans="1:1" s="432" customFormat="1" ht="12.2" hidden="1" customHeight="1">
      <c r="A17821" s="431"/>
    </row>
    <row r="17822" spans="1:1" s="432" customFormat="1" ht="12.2" hidden="1" customHeight="1">
      <c r="A17822" s="431"/>
    </row>
    <row r="17823" spans="1:1" s="432" customFormat="1" ht="12.2" hidden="1" customHeight="1">
      <c r="A17823" s="431"/>
    </row>
    <row r="17824" spans="1:1" s="432" customFormat="1" ht="12.2" hidden="1" customHeight="1">
      <c r="A17824" s="431"/>
    </row>
    <row r="17825" spans="1:1" s="432" customFormat="1" ht="12.2" hidden="1" customHeight="1">
      <c r="A17825" s="431"/>
    </row>
    <row r="17826" spans="1:1" s="432" customFormat="1" ht="12.2" hidden="1" customHeight="1">
      <c r="A17826" s="431"/>
    </row>
    <row r="17827" spans="1:1" s="432" customFormat="1" ht="12.2" hidden="1" customHeight="1">
      <c r="A17827" s="431"/>
    </row>
    <row r="17828" spans="1:1" s="432" customFormat="1" ht="12.2" hidden="1" customHeight="1">
      <c r="A17828" s="431"/>
    </row>
    <row r="17829" spans="1:1" s="432" customFormat="1" ht="12.2" hidden="1" customHeight="1">
      <c r="A17829" s="431"/>
    </row>
    <row r="17830" spans="1:1" s="432" customFormat="1" ht="12.2" hidden="1" customHeight="1">
      <c r="A17830" s="431"/>
    </row>
    <row r="17831" spans="1:1" s="432" customFormat="1" ht="12.2" hidden="1" customHeight="1">
      <c r="A17831" s="431"/>
    </row>
    <row r="17832" spans="1:1" s="432" customFormat="1" ht="12.2" hidden="1" customHeight="1">
      <c r="A17832" s="431"/>
    </row>
    <row r="17833" spans="1:1" s="432" customFormat="1" ht="12.2" hidden="1" customHeight="1">
      <c r="A17833" s="431"/>
    </row>
    <row r="17834" spans="1:1" s="432" customFormat="1" ht="12.2" hidden="1" customHeight="1">
      <c r="A17834" s="431"/>
    </row>
    <row r="17835" spans="1:1" s="432" customFormat="1" ht="12.2" hidden="1" customHeight="1">
      <c r="A17835" s="431"/>
    </row>
    <row r="17836" spans="1:1" s="432" customFormat="1" ht="12.2" hidden="1" customHeight="1">
      <c r="A17836" s="431"/>
    </row>
    <row r="17837" spans="1:1" s="432" customFormat="1" ht="12.2" hidden="1" customHeight="1">
      <c r="A17837" s="431"/>
    </row>
    <row r="17838" spans="1:1" s="432" customFormat="1" ht="12.2" hidden="1" customHeight="1">
      <c r="A17838" s="431"/>
    </row>
    <row r="17839" spans="1:1" s="432" customFormat="1" ht="12.2" hidden="1" customHeight="1">
      <c r="A17839" s="431"/>
    </row>
    <row r="17840" spans="1:1" s="432" customFormat="1" ht="12.2" hidden="1" customHeight="1">
      <c r="A17840" s="431"/>
    </row>
    <row r="17841" spans="1:1" s="432" customFormat="1" ht="12.2" hidden="1" customHeight="1">
      <c r="A17841" s="431"/>
    </row>
    <row r="17842" spans="1:1" s="432" customFormat="1" ht="12.2" hidden="1" customHeight="1">
      <c r="A17842" s="431"/>
    </row>
    <row r="17843" spans="1:1" s="432" customFormat="1" ht="12.2" hidden="1" customHeight="1">
      <c r="A17843" s="431"/>
    </row>
    <row r="17844" spans="1:1" s="432" customFormat="1" ht="12.2" hidden="1" customHeight="1">
      <c r="A17844" s="431"/>
    </row>
    <row r="17845" spans="1:1" s="432" customFormat="1" ht="12.2" hidden="1" customHeight="1">
      <c r="A17845" s="431"/>
    </row>
    <row r="17846" spans="1:1" s="432" customFormat="1" ht="12.2" hidden="1" customHeight="1">
      <c r="A17846" s="431"/>
    </row>
    <row r="17847" spans="1:1" s="432" customFormat="1" ht="12.2" hidden="1" customHeight="1">
      <c r="A17847" s="431"/>
    </row>
    <row r="17848" spans="1:1" s="432" customFormat="1" ht="12.2" hidden="1" customHeight="1">
      <c r="A17848" s="431"/>
    </row>
    <row r="17849" spans="1:1" s="432" customFormat="1" ht="12.2" hidden="1" customHeight="1">
      <c r="A17849" s="431"/>
    </row>
    <row r="17850" spans="1:1" s="432" customFormat="1" ht="12.2" hidden="1" customHeight="1">
      <c r="A17850" s="431"/>
    </row>
    <row r="17851" spans="1:1" s="432" customFormat="1" ht="12.2" hidden="1" customHeight="1">
      <c r="A17851" s="431"/>
    </row>
    <row r="17852" spans="1:1" s="432" customFormat="1" ht="12.2" hidden="1" customHeight="1">
      <c r="A17852" s="431"/>
    </row>
    <row r="17853" spans="1:1" s="432" customFormat="1" ht="12.2" hidden="1" customHeight="1">
      <c r="A17853" s="431"/>
    </row>
    <row r="17854" spans="1:1" s="432" customFormat="1" ht="12.2" hidden="1" customHeight="1">
      <c r="A17854" s="431"/>
    </row>
    <row r="17855" spans="1:1" s="432" customFormat="1" ht="12.2" hidden="1" customHeight="1">
      <c r="A17855" s="431"/>
    </row>
    <row r="17856" spans="1:1" s="432" customFormat="1" ht="12.2" hidden="1" customHeight="1">
      <c r="A17856" s="431"/>
    </row>
    <row r="17857" spans="1:1" s="432" customFormat="1" ht="12.2" hidden="1" customHeight="1">
      <c r="A17857" s="431"/>
    </row>
    <row r="17858" spans="1:1" s="432" customFormat="1" ht="12.2" hidden="1" customHeight="1">
      <c r="A17858" s="431"/>
    </row>
    <row r="17859" spans="1:1" s="432" customFormat="1" ht="12.2" hidden="1" customHeight="1">
      <c r="A17859" s="431"/>
    </row>
    <row r="17860" spans="1:1" s="432" customFormat="1" ht="12.2" hidden="1" customHeight="1">
      <c r="A17860" s="431"/>
    </row>
    <row r="17861" spans="1:1" s="432" customFormat="1" ht="12.2" hidden="1" customHeight="1">
      <c r="A17861" s="431"/>
    </row>
    <row r="17862" spans="1:1" s="432" customFormat="1" ht="12.2" hidden="1" customHeight="1">
      <c r="A17862" s="431"/>
    </row>
    <row r="17863" spans="1:1" s="432" customFormat="1" ht="12.2" hidden="1" customHeight="1">
      <c r="A17863" s="431"/>
    </row>
    <row r="17864" spans="1:1" s="432" customFormat="1" ht="12.2" hidden="1" customHeight="1">
      <c r="A17864" s="431"/>
    </row>
    <row r="17865" spans="1:1" s="432" customFormat="1" ht="12.2" hidden="1" customHeight="1">
      <c r="A17865" s="431"/>
    </row>
    <row r="17866" spans="1:1" s="432" customFormat="1" ht="12.2" hidden="1" customHeight="1">
      <c r="A17866" s="431"/>
    </row>
    <row r="17867" spans="1:1" s="432" customFormat="1" ht="12.2" hidden="1" customHeight="1">
      <c r="A17867" s="431"/>
    </row>
    <row r="17868" spans="1:1" s="432" customFormat="1" ht="12.2" hidden="1" customHeight="1">
      <c r="A17868" s="431"/>
    </row>
    <row r="17869" spans="1:1" s="432" customFormat="1" ht="12.2" hidden="1" customHeight="1">
      <c r="A17869" s="431"/>
    </row>
    <row r="17870" spans="1:1" s="432" customFormat="1" ht="12.2" hidden="1" customHeight="1">
      <c r="A17870" s="431"/>
    </row>
    <row r="17871" spans="1:1" s="432" customFormat="1" ht="12.2" hidden="1" customHeight="1">
      <c r="A17871" s="431"/>
    </row>
    <row r="17872" spans="1:1" s="432" customFormat="1" ht="12.2" hidden="1" customHeight="1">
      <c r="A17872" s="431"/>
    </row>
    <row r="17873" spans="1:1" s="432" customFormat="1" ht="12.2" hidden="1" customHeight="1">
      <c r="A17873" s="431"/>
    </row>
    <row r="17874" spans="1:1" s="432" customFormat="1" ht="12.2" hidden="1" customHeight="1">
      <c r="A17874" s="431"/>
    </row>
    <row r="17875" spans="1:1" s="432" customFormat="1" ht="12.2" hidden="1" customHeight="1">
      <c r="A17875" s="431"/>
    </row>
    <row r="17876" spans="1:1" s="432" customFormat="1" ht="12.2" hidden="1" customHeight="1">
      <c r="A17876" s="431"/>
    </row>
    <row r="17877" spans="1:1" s="432" customFormat="1" ht="12.2" hidden="1" customHeight="1">
      <c r="A17877" s="431"/>
    </row>
    <row r="17878" spans="1:1" s="432" customFormat="1" ht="12.2" hidden="1" customHeight="1">
      <c r="A17878" s="431"/>
    </row>
    <row r="17879" spans="1:1" s="432" customFormat="1" ht="12.2" hidden="1" customHeight="1">
      <c r="A17879" s="431"/>
    </row>
    <row r="17880" spans="1:1" s="432" customFormat="1" ht="12.2" hidden="1" customHeight="1">
      <c r="A17880" s="431"/>
    </row>
    <row r="17881" spans="1:1" s="432" customFormat="1" ht="12.2" hidden="1" customHeight="1">
      <c r="A17881" s="431"/>
    </row>
    <row r="17882" spans="1:1" s="432" customFormat="1" ht="12.2" hidden="1" customHeight="1">
      <c r="A17882" s="431"/>
    </row>
    <row r="17883" spans="1:1" s="432" customFormat="1" ht="12.2" hidden="1" customHeight="1">
      <c r="A17883" s="431"/>
    </row>
    <row r="17884" spans="1:1" s="432" customFormat="1" ht="12.2" hidden="1" customHeight="1">
      <c r="A17884" s="431"/>
    </row>
    <row r="17885" spans="1:1" s="432" customFormat="1" ht="12.2" hidden="1" customHeight="1">
      <c r="A17885" s="431"/>
    </row>
    <row r="17886" spans="1:1" s="432" customFormat="1" ht="12.2" hidden="1" customHeight="1">
      <c r="A17886" s="431"/>
    </row>
    <row r="17887" spans="1:1" s="432" customFormat="1" ht="12.2" hidden="1" customHeight="1">
      <c r="A17887" s="431"/>
    </row>
    <row r="17888" spans="1:1" s="432" customFormat="1" ht="12.2" hidden="1" customHeight="1">
      <c r="A17888" s="431"/>
    </row>
    <row r="17889" spans="1:1" s="432" customFormat="1" ht="12.2" hidden="1" customHeight="1">
      <c r="A17889" s="431"/>
    </row>
    <row r="17890" spans="1:1" s="432" customFormat="1" ht="12.2" hidden="1" customHeight="1">
      <c r="A17890" s="431"/>
    </row>
    <row r="17891" spans="1:1" s="432" customFormat="1" ht="12.2" hidden="1" customHeight="1">
      <c r="A17891" s="431"/>
    </row>
    <row r="17892" spans="1:1" s="432" customFormat="1" ht="12.2" hidden="1" customHeight="1">
      <c r="A17892" s="431"/>
    </row>
    <row r="17893" spans="1:1" s="432" customFormat="1" ht="12.2" hidden="1" customHeight="1">
      <c r="A17893" s="431"/>
    </row>
    <row r="17894" spans="1:1" s="432" customFormat="1" ht="12.2" hidden="1" customHeight="1">
      <c r="A17894" s="431"/>
    </row>
    <row r="17895" spans="1:1" s="432" customFormat="1" ht="12.2" hidden="1" customHeight="1">
      <c r="A17895" s="431"/>
    </row>
    <row r="17896" spans="1:1" s="432" customFormat="1" ht="12.2" hidden="1" customHeight="1">
      <c r="A17896" s="431"/>
    </row>
    <row r="17897" spans="1:1" s="432" customFormat="1" ht="12.2" hidden="1" customHeight="1">
      <c r="A17897" s="431"/>
    </row>
    <row r="17898" spans="1:1" s="432" customFormat="1" ht="12.2" hidden="1" customHeight="1">
      <c r="A17898" s="431"/>
    </row>
    <row r="17899" spans="1:1" s="432" customFormat="1" ht="12.2" hidden="1" customHeight="1">
      <c r="A17899" s="431"/>
    </row>
    <row r="17900" spans="1:1" s="432" customFormat="1" ht="12.2" hidden="1" customHeight="1">
      <c r="A17900" s="431"/>
    </row>
    <row r="17901" spans="1:1" s="432" customFormat="1" ht="12.2" hidden="1" customHeight="1">
      <c r="A17901" s="431"/>
    </row>
    <row r="17902" spans="1:1" s="432" customFormat="1" ht="12.2" hidden="1" customHeight="1">
      <c r="A17902" s="431"/>
    </row>
    <row r="17903" spans="1:1" s="432" customFormat="1" ht="12.2" hidden="1" customHeight="1">
      <c r="A17903" s="431"/>
    </row>
    <row r="17904" spans="1:1" s="432" customFormat="1" ht="12.2" hidden="1" customHeight="1">
      <c r="A17904" s="431"/>
    </row>
    <row r="17905" spans="1:1" s="432" customFormat="1" ht="12.2" hidden="1" customHeight="1">
      <c r="A17905" s="431"/>
    </row>
    <row r="17906" spans="1:1" s="432" customFormat="1" ht="12.2" hidden="1" customHeight="1">
      <c r="A17906" s="431"/>
    </row>
    <row r="17907" spans="1:1" s="432" customFormat="1" ht="12.2" hidden="1" customHeight="1">
      <c r="A17907" s="431"/>
    </row>
    <row r="17908" spans="1:1" s="432" customFormat="1" ht="12.2" hidden="1" customHeight="1">
      <c r="A17908" s="431"/>
    </row>
    <row r="17909" spans="1:1" s="432" customFormat="1" ht="12.2" hidden="1" customHeight="1">
      <c r="A17909" s="431"/>
    </row>
    <row r="17910" spans="1:1" s="432" customFormat="1" ht="12.2" hidden="1" customHeight="1">
      <c r="A17910" s="431"/>
    </row>
    <row r="17911" spans="1:1" s="432" customFormat="1" ht="12.2" hidden="1" customHeight="1">
      <c r="A17911" s="431"/>
    </row>
    <row r="17912" spans="1:1" s="432" customFormat="1" ht="12.2" hidden="1" customHeight="1">
      <c r="A17912" s="431"/>
    </row>
    <row r="17913" spans="1:1" s="432" customFormat="1" ht="12.2" hidden="1" customHeight="1">
      <c r="A17913" s="431"/>
    </row>
    <row r="17914" spans="1:1" s="432" customFormat="1" ht="12.2" hidden="1" customHeight="1">
      <c r="A17914" s="431"/>
    </row>
    <row r="17915" spans="1:1" s="432" customFormat="1" ht="12.2" hidden="1" customHeight="1">
      <c r="A17915" s="431"/>
    </row>
    <row r="17916" spans="1:1" s="432" customFormat="1" ht="12.2" hidden="1" customHeight="1">
      <c r="A17916" s="431"/>
    </row>
    <row r="17917" spans="1:1" s="432" customFormat="1" ht="12.2" hidden="1" customHeight="1">
      <c r="A17917" s="431"/>
    </row>
    <row r="17918" spans="1:1" s="432" customFormat="1" ht="12.2" hidden="1" customHeight="1">
      <c r="A17918" s="431"/>
    </row>
    <row r="17919" spans="1:1" s="432" customFormat="1" ht="12.2" hidden="1" customHeight="1">
      <c r="A17919" s="431"/>
    </row>
    <row r="17920" spans="1:1" s="432" customFormat="1" ht="12.2" hidden="1" customHeight="1">
      <c r="A17920" s="431"/>
    </row>
    <row r="17921" spans="1:1" s="432" customFormat="1" ht="12.2" hidden="1" customHeight="1">
      <c r="A17921" s="431"/>
    </row>
    <row r="17922" spans="1:1" s="432" customFormat="1" ht="12.2" hidden="1" customHeight="1">
      <c r="A17922" s="431"/>
    </row>
    <row r="17923" spans="1:1" s="432" customFormat="1" ht="12.2" hidden="1" customHeight="1">
      <c r="A17923" s="431"/>
    </row>
    <row r="17924" spans="1:1" s="432" customFormat="1" ht="12.2" hidden="1" customHeight="1">
      <c r="A17924" s="431"/>
    </row>
    <row r="17925" spans="1:1" s="432" customFormat="1" ht="12.2" hidden="1" customHeight="1">
      <c r="A17925" s="431"/>
    </row>
    <row r="17926" spans="1:1" s="432" customFormat="1" ht="12.2" hidden="1" customHeight="1">
      <c r="A17926" s="431"/>
    </row>
    <row r="17927" spans="1:1" s="432" customFormat="1" ht="12.2" hidden="1" customHeight="1">
      <c r="A17927" s="431"/>
    </row>
    <row r="17928" spans="1:1" s="432" customFormat="1" ht="12.2" hidden="1" customHeight="1">
      <c r="A17928" s="431"/>
    </row>
    <row r="17929" spans="1:1" s="432" customFormat="1" ht="12.2" hidden="1" customHeight="1">
      <c r="A17929" s="431"/>
    </row>
    <row r="17930" spans="1:1" s="432" customFormat="1" ht="12.2" hidden="1" customHeight="1">
      <c r="A17930" s="431"/>
    </row>
    <row r="17931" spans="1:1" s="432" customFormat="1" ht="12.2" hidden="1" customHeight="1">
      <c r="A17931" s="431"/>
    </row>
    <row r="17932" spans="1:1" s="432" customFormat="1" ht="12.2" hidden="1" customHeight="1">
      <c r="A17932" s="431"/>
    </row>
    <row r="17933" spans="1:1" s="432" customFormat="1" ht="12.2" hidden="1" customHeight="1">
      <c r="A17933" s="431"/>
    </row>
    <row r="17934" spans="1:1" s="432" customFormat="1" ht="12.2" hidden="1" customHeight="1">
      <c r="A17934" s="431"/>
    </row>
    <row r="17935" spans="1:1" s="432" customFormat="1" ht="12.2" hidden="1" customHeight="1">
      <c r="A17935" s="431"/>
    </row>
    <row r="17936" spans="1:1" s="432" customFormat="1" ht="12.2" hidden="1" customHeight="1">
      <c r="A17936" s="431"/>
    </row>
    <row r="17937" spans="1:1" s="432" customFormat="1" ht="12.2" hidden="1" customHeight="1">
      <c r="A17937" s="431"/>
    </row>
    <row r="17938" spans="1:1" s="432" customFormat="1" ht="12.2" hidden="1" customHeight="1">
      <c r="A17938" s="431"/>
    </row>
    <row r="17939" spans="1:1" s="432" customFormat="1" ht="12.2" hidden="1" customHeight="1">
      <c r="A17939" s="431"/>
    </row>
    <row r="17940" spans="1:1" s="432" customFormat="1" ht="12.2" hidden="1" customHeight="1">
      <c r="A17940" s="431"/>
    </row>
    <row r="17941" spans="1:1" s="432" customFormat="1" ht="12.2" hidden="1" customHeight="1">
      <c r="A17941" s="431"/>
    </row>
    <row r="17942" spans="1:1" s="432" customFormat="1" ht="12.2" hidden="1" customHeight="1">
      <c r="A17942" s="431"/>
    </row>
    <row r="17943" spans="1:1" s="432" customFormat="1" ht="12.2" hidden="1" customHeight="1">
      <c r="A17943" s="431"/>
    </row>
    <row r="17944" spans="1:1" s="432" customFormat="1" ht="12.2" hidden="1" customHeight="1">
      <c r="A17944" s="431"/>
    </row>
    <row r="17945" spans="1:1" s="432" customFormat="1" ht="12.2" hidden="1" customHeight="1">
      <c r="A17945" s="431"/>
    </row>
    <row r="17946" spans="1:1" s="432" customFormat="1" ht="12.2" hidden="1" customHeight="1">
      <c r="A17946" s="431"/>
    </row>
    <row r="17947" spans="1:1" s="432" customFormat="1" ht="12.2" hidden="1" customHeight="1">
      <c r="A17947" s="431"/>
    </row>
    <row r="17948" spans="1:1" s="432" customFormat="1" ht="12.2" hidden="1" customHeight="1">
      <c r="A17948" s="431"/>
    </row>
    <row r="17949" spans="1:1" s="432" customFormat="1" ht="12.2" hidden="1" customHeight="1">
      <c r="A17949" s="431"/>
    </row>
    <row r="17950" spans="1:1" s="432" customFormat="1" ht="12.2" hidden="1" customHeight="1">
      <c r="A17950" s="431"/>
    </row>
    <row r="17951" spans="1:1" s="432" customFormat="1" ht="12.2" hidden="1" customHeight="1">
      <c r="A17951" s="431"/>
    </row>
    <row r="17952" spans="1:1" s="432" customFormat="1" ht="12.2" hidden="1" customHeight="1">
      <c r="A17952" s="431"/>
    </row>
    <row r="17953" spans="1:1" s="432" customFormat="1" ht="12.2" hidden="1" customHeight="1">
      <c r="A17953" s="431"/>
    </row>
    <row r="17954" spans="1:1" s="432" customFormat="1" ht="12.2" hidden="1" customHeight="1">
      <c r="A17954" s="431"/>
    </row>
    <row r="17955" spans="1:1" s="432" customFormat="1" ht="12.2" hidden="1" customHeight="1">
      <c r="A17955" s="431"/>
    </row>
    <row r="17956" spans="1:1" s="432" customFormat="1" ht="12.2" hidden="1" customHeight="1">
      <c r="A17956" s="431"/>
    </row>
    <row r="17957" spans="1:1" s="432" customFormat="1" ht="12.2" hidden="1" customHeight="1">
      <c r="A17957" s="431"/>
    </row>
    <row r="17958" spans="1:1" s="432" customFormat="1" ht="12.2" hidden="1" customHeight="1">
      <c r="A17958" s="431"/>
    </row>
    <row r="17959" spans="1:1" s="432" customFormat="1" ht="12.2" hidden="1" customHeight="1">
      <c r="A17959" s="431"/>
    </row>
    <row r="17960" spans="1:1" s="432" customFormat="1" ht="12.2" hidden="1" customHeight="1">
      <c r="A17960" s="431"/>
    </row>
    <row r="17961" spans="1:1" s="432" customFormat="1" ht="12.2" hidden="1" customHeight="1">
      <c r="A17961" s="431"/>
    </row>
    <row r="17962" spans="1:1" s="432" customFormat="1" ht="12.2" hidden="1" customHeight="1">
      <c r="A17962" s="431"/>
    </row>
    <row r="17963" spans="1:1" s="432" customFormat="1" ht="12.2" hidden="1" customHeight="1">
      <c r="A17963" s="431"/>
    </row>
    <row r="17964" spans="1:1" s="432" customFormat="1" ht="12.2" hidden="1" customHeight="1">
      <c r="A17964" s="431"/>
    </row>
    <row r="17965" spans="1:1" s="432" customFormat="1" ht="12.2" hidden="1" customHeight="1">
      <c r="A17965" s="431"/>
    </row>
    <row r="17966" spans="1:1" s="432" customFormat="1" ht="12.2" hidden="1" customHeight="1">
      <c r="A17966" s="431"/>
    </row>
    <row r="17967" spans="1:1" s="432" customFormat="1" ht="12.2" hidden="1" customHeight="1">
      <c r="A17967" s="431"/>
    </row>
    <row r="17968" spans="1:1" s="432" customFormat="1" ht="12.2" hidden="1" customHeight="1">
      <c r="A17968" s="431"/>
    </row>
    <row r="17969" spans="1:1" s="432" customFormat="1" ht="12.2" hidden="1" customHeight="1">
      <c r="A17969" s="431"/>
    </row>
    <row r="17970" spans="1:1" s="432" customFormat="1" ht="12.2" hidden="1" customHeight="1">
      <c r="A17970" s="431"/>
    </row>
    <row r="17971" spans="1:1" s="432" customFormat="1" ht="12.2" hidden="1" customHeight="1">
      <c r="A17971" s="431"/>
    </row>
    <row r="17972" spans="1:1" s="432" customFormat="1" ht="12.2" hidden="1" customHeight="1">
      <c r="A17972" s="431"/>
    </row>
    <row r="17973" spans="1:1" s="432" customFormat="1" ht="12.2" hidden="1" customHeight="1">
      <c r="A17973" s="431"/>
    </row>
    <row r="17974" spans="1:1" s="432" customFormat="1" ht="12.2" hidden="1" customHeight="1">
      <c r="A17974" s="431"/>
    </row>
    <row r="17975" spans="1:1" s="432" customFormat="1" ht="12.2" hidden="1" customHeight="1">
      <c r="A17975" s="431"/>
    </row>
    <row r="17976" spans="1:1" s="432" customFormat="1" ht="12.2" hidden="1" customHeight="1">
      <c r="A17976" s="431"/>
    </row>
    <row r="17977" spans="1:1" s="432" customFormat="1" ht="12.2" hidden="1" customHeight="1">
      <c r="A17977" s="431"/>
    </row>
    <row r="17978" spans="1:1" s="432" customFormat="1" ht="12.2" hidden="1" customHeight="1">
      <c r="A17978" s="431"/>
    </row>
    <row r="17979" spans="1:1" s="432" customFormat="1" ht="12.2" hidden="1" customHeight="1">
      <c r="A17979" s="431"/>
    </row>
    <row r="17980" spans="1:1" s="432" customFormat="1" ht="12.2" hidden="1" customHeight="1">
      <c r="A17980" s="431"/>
    </row>
    <row r="17981" spans="1:1" s="432" customFormat="1" ht="12.2" hidden="1" customHeight="1">
      <c r="A17981" s="431"/>
    </row>
    <row r="17982" spans="1:1" s="432" customFormat="1" ht="12.2" hidden="1" customHeight="1">
      <c r="A17982" s="431"/>
    </row>
    <row r="17983" spans="1:1" s="432" customFormat="1" ht="12.2" hidden="1" customHeight="1">
      <c r="A17983" s="431"/>
    </row>
    <row r="17984" spans="1:1" s="432" customFormat="1" ht="12.2" hidden="1" customHeight="1">
      <c r="A17984" s="431"/>
    </row>
    <row r="17985" spans="1:1" s="432" customFormat="1" ht="12.2" hidden="1" customHeight="1">
      <c r="A17985" s="431"/>
    </row>
    <row r="17986" spans="1:1" s="432" customFormat="1" ht="12.2" hidden="1" customHeight="1">
      <c r="A17986" s="431"/>
    </row>
    <row r="17987" spans="1:1" s="432" customFormat="1" ht="12.2" hidden="1" customHeight="1">
      <c r="A17987" s="431"/>
    </row>
    <row r="17988" spans="1:1" s="432" customFormat="1" ht="12.2" hidden="1" customHeight="1">
      <c r="A17988" s="431"/>
    </row>
    <row r="17989" spans="1:1" s="432" customFormat="1" ht="12.2" hidden="1" customHeight="1">
      <c r="A17989" s="431"/>
    </row>
    <row r="17990" spans="1:1" s="432" customFormat="1" ht="12.2" hidden="1" customHeight="1">
      <c r="A17990" s="431"/>
    </row>
    <row r="17991" spans="1:1" s="432" customFormat="1" ht="12.2" hidden="1" customHeight="1">
      <c r="A17991" s="431"/>
    </row>
    <row r="17992" spans="1:1" s="432" customFormat="1" ht="12.2" hidden="1" customHeight="1">
      <c r="A17992" s="431"/>
    </row>
    <row r="17993" spans="1:1" s="432" customFormat="1" ht="12.2" hidden="1" customHeight="1">
      <c r="A17993" s="431"/>
    </row>
    <row r="17994" spans="1:1" s="432" customFormat="1" ht="12.2" hidden="1" customHeight="1">
      <c r="A17994" s="431"/>
    </row>
    <row r="17995" spans="1:1" s="432" customFormat="1" ht="12.2" hidden="1" customHeight="1">
      <c r="A17995" s="431"/>
    </row>
    <row r="17996" spans="1:1" s="432" customFormat="1" ht="12.2" hidden="1" customHeight="1">
      <c r="A17996" s="431"/>
    </row>
    <row r="17997" spans="1:1" s="432" customFormat="1" ht="12.2" hidden="1" customHeight="1">
      <c r="A17997" s="431"/>
    </row>
    <row r="17998" spans="1:1" s="432" customFormat="1" ht="12.2" hidden="1" customHeight="1">
      <c r="A17998" s="431"/>
    </row>
    <row r="17999" spans="1:1" s="432" customFormat="1" ht="12.2" hidden="1" customHeight="1">
      <c r="A17999" s="431"/>
    </row>
    <row r="18000" spans="1:1" s="432" customFormat="1" ht="12.2" hidden="1" customHeight="1">
      <c r="A18000" s="431"/>
    </row>
    <row r="18001" spans="1:1" s="432" customFormat="1" ht="12.2" hidden="1" customHeight="1">
      <c r="A18001" s="431"/>
    </row>
    <row r="18002" spans="1:1" s="432" customFormat="1" ht="12.2" hidden="1" customHeight="1">
      <c r="A18002" s="431"/>
    </row>
    <row r="18003" spans="1:1" s="432" customFormat="1" ht="12.2" hidden="1" customHeight="1">
      <c r="A18003" s="431"/>
    </row>
    <row r="18004" spans="1:1" s="432" customFormat="1" ht="12.2" hidden="1" customHeight="1">
      <c r="A18004" s="431"/>
    </row>
    <row r="18005" spans="1:1" s="432" customFormat="1" ht="12.2" hidden="1" customHeight="1">
      <c r="A18005" s="431"/>
    </row>
    <row r="18006" spans="1:1" s="432" customFormat="1" ht="12.2" hidden="1" customHeight="1">
      <c r="A18006" s="431"/>
    </row>
    <row r="18007" spans="1:1" s="432" customFormat="1" ht="12.2" hidden="1" customHeight="1">
      <c r="A18007" s="431"/>
    </row>
    <row r="18008" spans="1:1" s="432" customFormat="1" ht="12.2" hidden="1" customHeight="1">
      <c r="A18008" s="431"/>
    </row>
    <row r="18009" spans="1:1" s="432" customFormat="1" ht="12.2" hidden="1" customHeight="1">
      <c r="A18009" s="431"/>
    </row>
    <row r="18010" spans="1:1" s="432" customFormat="1" ht="12.2" hidden="1" customHeight="1">
      <c r="A18010" s="431"/>
    </row>
    <row r="18011" spans="1:1" s="432" customFormat="1" ht="12.2" hidden="1" customHeight="1">
      <c r="A18011" s="431"/>
    </row>
    <row r="18012" spans="1:1" s="432" customFormat="1" ht="12.2" hidden="1" customHeight="1">
      <c r="A18012" s="431"/>
    </row>
    <row r="18013" spans="1:1" s="432" customFormat="1" ht="12.2" hidden="1" customHeight="1">
      <c r="A18013" s="431"/>
    </row>
    <row r="18014" spans="1:1" s="432" customFormat="1" ht="12.2" hidden="1" customHeight="1">
      <c r="A18014" s="431"/>
    </row>
    <row r="18015" spans="1:1" s="432" customFormat="1" ht="12.2" hidden="1" customHeight="1">
      <c r="A18015" s="431"/>
    </row>
    <row r="18016" spans="1:1" s="432" customFormat="1" ht="12.2" hidden="1" customHeight="1">
      <c r="A18016" s="431"/>
    </row>
    <row r="18017" spans="1:1" s="432" customFormat="1" ht="12.2" hidden="1" customHeight="1">
      <c r="A18017" s="431"/>
    </row>
    <row r="18018" spans="1:1" s="432" customFormat="1" ht="12.2" hidden="1" customHeight="1">
      <c r="A18018" s="431"/>
    </row>
    <row r="18019" spans="1:1" s="432" customFormat="1" ht="12.2" hidden="1" customHeight="1">
      <c r="A18019" s="431"/>
    </row>
    <row r="18020" spans="1:1" s="432" customFormat="1" ht="12.2" hidden="1" customHeight="1">
      <c r="A18020" s="431"/>
    </row>
    <row r="18021" spans="1:1" s="432" customFormat="1" ht="12.2" hidden="1" customHeight="1">
      <c r="A18021" s="431"/>
    </row>
    <row r="18022" spans="1:1" s="432" customFormat="1" ht="12.2" hidden="1" customHeight="1">
      <c r="A18022" s="431"/>
    </row>
    <row r="18023" spans="1:1" s="432" customFormat="1" ht="12.2" hidden="1" customHeight="1">
      <c r="A18023" s="431"/>
    </row>
    <row r="18024" spans="1:1" s="432" customFormat="1" ht="12.2" hidden="1" customHeight="1">
      <c r="A18024" s="431"/>
    </row>
    <row r="18025" spans="1:1" s="432" customFormat="1" ht="12.2" hidden="1" customHeight="1">
      <c r="A18025" s="431"/>
    </row>
    <row r="18026" spans="1:1" s="432" customFormat="1" ht="12.2" hidden="1" customHeight="1">
      <c r="A18026" s="431"/>
    </row>
    <row r="18027" spans="1:1" s="432" customFormat="1" ht="12.2" hidden="1" customHeight="1">
      <c r="A18027" s="431"/>
    </row>
    <row r="18028" spans="1:1" s="432" customFormat="1" ht="12.2" hidden="1" customHeight="1">
      <c r="A18028" s="431"/>
    </row>
    <row r="18029" spans="1:1" s="432" customFormat="1" ht="12.2" hidden="1" customHeight="1">
      <c r="A18029" s="431"/>
    </row>
    <row r="18030" spans="1:1" s="432" customFormat="1" ht="12.2" hidden="1" customHeight="1">
      <c r="A18030" s="431"/>
    </row>
    <row r="18031" spans="1:1" s="432" customFormat="1" ht="12.2" hidden="1" customHeight="1">
      <c r="A18031" s="431"/>
    </row>
    <row r="18032" spans="1:1" s="432" customFormat="1" ht="12.2" hidden="1" customHeight="1">
      <c r="A18032" s="431"/>
    </row>
    <row r="18033" spans="1:1" s="432" customFormat="1" ht="12.2" hidden="1" customHeight="1">
      <c r="A18033" s="431"/>
    </row>
    <row r="18034" spans="1:1" s="432" customFormat="1" ht="12.2" hidden="1" customHeight="1">
      <c r="A18034" s="431"/>
    </row>
    <row r="18035" spans="1:1" s="432" customFormat="1" ht="12.2" hidden="1" customHeight="1">
      <c r="A18035" s="431"/>
    </row>
    <row r="18036" spans="1:1" s="432" customFormat="1" ht="12.2" hidden="1" customHeight="1">
      <c r="A18036" s="431"/>
    </row>
    <row r="18037" spans="1:1" s="432" customFormat="1" ht="12.2" hidden="1" customHeight="1">
      <c r="A18037" s="431"/>
    </row>
    <row r="18038" spans="1:1" s="432" customFormat="1" ht="12.2" hidden="1" customHeight="1">
      <c r="A18038" s="431"/>
    </row>
    <row r="18039" spans="1:1" s="432" customFormat="1" ht="12.2" hidden="1" customHeight="1">
      <c r="A18039" s="431"/>
    </row>
    <row r="18040" spans="1:1" s="432" customFormat="1" ht="12.2" hidden="1" customHeight="1">
      <c r="A18040" s="431"/>
    </row>
    <row r="18041" spans="1:1" s="432" customFormat="1" ht="12.2" hidden="1" customHeight="1">
      <c r="A18041" s="431"/>
    </row>
    <row r="18042" spans="1:1" s="432" customFormat="1" ht="12.2" hidden="1" customHeight="1">
      <c r="A18042" s="431"/>
    </row>
    <row r="18043" spans="1:1" s="432" customFormat="1" ht="12.2" hidden="1" customHeight="1">
      <c r="A18043" s="431"/>
    </row>
    <row r="18044" spans="1:1" s="432" customFormat="1" ht="12.2" hidden="1" customHeight="1">
      <c r="A18044" s="431"/>
    </row>
    <row r="18045" spans="1:1" s="432" customFormat="1" ht="12.2" hidden="1" customHeight="1">
      <c r="A18045" s="431"/>
    </row>
    <row r="18046" spans="1:1" s="432" customFormat="1" ht="12.2" hidden="1" customHeight="1">
      <c r="A18046" s="431"/>
    </row>
    <row r="18047" spans="1:1" s="432" customFormat="1" ht="12.2" hidden="1" customHeight="1">
      <c r="A18047" s="431"/>
    </row>
    <row r="18048" spans="1:1" s="432" customFormat="1" ht="12.2" hidden="1" customHeight="1">
      <c r="A18048" s="431"/>
    </row>
    <row r="18049" spans="1:1" s="432" customFormat="1" ht="12.2" hidden="1" customHeight="1">
      <c r="A18049" s="431"/>
    </row>
    <row r="18050" spans="1:1" s="432" customFormat="1" ht="12.2" hidden="1" customHeight="1">
      <c r="A18050" s="431"/>
    </row>
    <row r="18051" spans="1:1" s="432" customFormat="1" ht="12.2" hidden="1" customHeight="1">
      <c r="A18051" s="431"/>
    </row>
    <row r="18052" spans="1:1" s="432" customFormat="1" ht="12.2" hidden="1" customHeight="1">
      <c r="A18052" s="431"/>
    </row>
    <row r="18053" spans="1:1" s="432" customFormat="1" ht="12.2" hidden="1" customHeight="1">
      <c r="A18053" s="431"/>
    </row>
    <row r="18054" spans="1:1" s="432" customFormat="1" ht="12.2" hidden="1" customHeight="1">
      <c r="A18054" s="431"/>
    </row>
    <row r="18055" spans="1:1" s="432" customFormat="1" ht="12.2" hidden="1" customHeight="1">
      <c r="A18055" s="431"/>
    </row>
    <row r="18056" spans="1:1" s="432" customFormat="1" ht="12.2" hidden="1" customHeight="1">
      <c r="A18056" s="431"/>
    </row>
    <row r="18057" spans="1:1" s="432" customFormat="1" ht="12.2" hidden="1" customHeight="1">
      <c r="A18057" s="431"/>
    </row>
    <row r="18058" spans="1:1" s="432" customFormat="1" ht="12.2" hidden="1" customHeight="1">
      <c r="A18058" s="431"/>
    </row>
    <row r="18059" spans="1:1" s="432" customFormat="1" ht="12.2" hidden="1" customHeight="1">
      <c r="A18059" s="431"/>
    </row>
    <row r="18060" spans="1:1" s="432" customFormat="1" ht="12.2" hidden="1" customHeight="1">
      <c r="A18060" s="431"/>
    </row>
    <row r="18061" spans="1:1" s="432" customFormat="1" ht="12.2" hidden="1" customHeight="1">
      <c r="A18061" s="431"/>
    </row>
    <row r="18062" spans="1:1" s="432" customFormat="1" ht="12.2" hidden="1" customHeight="1">
      <c r="A18062" s="431"/>
    </row>
    <row r="18063" spans="1:1" s="432" customFormat="1" ht="12.2" hidden="1" customHeight="1">
      <c r="A18063" s="431"/>
    </row>
    <row r="18064" spans="1:1" s="432" customFormat="1" ht="12.2" hidden="1" customHeight="1">
      <c r="A18064" s="431"/>
    </row>
    <row r="18065" spans="1:1" s="432" customFormat="1" ht="12.2" hidden="1" customHeight="1">
      <c r="A18065" s="431"/>
    </row>
    <row r="18066" spans="1:1" s="432" customFormat="1" ht="12.2" hidden="1" customHeight="1">
      <c r="A18066" s="431"/>
    </row>
    <row r="18067" spans="1:1" s="432" customFormat="1" ht="12.2" hidden="1" customHeight="1">
      <c r="A18067" s="431"/>
    </row>
    <row r="18068" spans="1:1" s="432" customFormat="1" ht="12.2" hidden="1" customHeight="1">
      <c r="A18068" s="431"/>
    </row>
    <row r="18069" spans="1:1" s="432" customFormat="1" ht="12.2" hidden="1" customHeight="1">
      <c r="A18069" s="431"/>
    </row>
    <row r="18070" spans="1:1" s="432" customFormat="1" ht="12.2" hidden="1" customHeight="1">
      <c r="A18070" s="431"/>
    </row>
    <row r="18071" spans="1:1" s="432" customFormat="1" ht="12.2" hidden="1" customHeight="1">
      <c r="A18071" s="431"/>
    </row>
    <row r="18072" spans="1:1" s="432" customFormat="1" ht="12.2" hidden="1" customHeight="1">
      <c r="A18072" s="431"/>
    </row>
    <row r="18073" spans="1:1" s="432" customFormat="1" ht="12.2" hidden="1" customHeight="1">
      <c r="A18073" s="431"/>
    </row>
    <row r="18074" spans="1:1" s="432" customFormat="1" ht="12.2" hidden="1" customHeight="1">
      <c r="A18074" s="431"/>
    </row>
    <row r="18075" spans="1:1" s="432" customFormat="1" ht="12.2" hidden="1" customHeight="1">
      <c r="A18075" s="431"/>
    </row>
    <row r="18076" spans="1:1" s="432" customFormat="1" ht="12.2" hidden="1" customHeight="1">
      <c r="A18076" s="431"/>
    </row>
    <row r="18077" spans="1:1" s="432" customFormat="1" ht="12.2" hidden="1" customHeight="1">
      <c r="A18077" s="431"/>
    </row>
    <row r="18078" spans="1:1" s="432" customFormat="1" ht="12.2" hidden="1" customHeight="1">
      <c r="A18078" s="431"/>
    </row>
    <row r="18079" spans="1:1" s="432" customFormat="1" ht="12.2" hidden="1" customHeight="1">
      <c r="A18079" s="431"/>
    </row>
    <row r="18080" spans="1:1" s="432" customFormat="1" ht="12.2" hidden="1" customHeight="1">
      <c r="A18080" s="431"/>
    </row>
    <row r="18081" spans="1:1" s="432" customFormat="1" ht="12.2" hidden="1" customHeight="1">
      <c r="A18081" s="431"/>
    </row>
    <row r="18082" spans="1:1" s="432" customFormat="1" ht="12.2" hidden="1" customHeight="1">
      <c r="A18082" s="431"/>
    </row>
    <row r="18083" spans="1:1" s="432" customFormat="1" ht="12.2" hidden="1" customHeight="1">
      <c r="A18083" s="431"/>
    </row>
    <row r="18084" spans="1:1" s="432" customFormat="1" ht="12.2" hidden="1" customHeight="1">
      <c r="A18084" s="431"/>
    </row>
    <row r="18085" spans="1:1" s="432" customFormat="1" ht="12.2" hidden="1" customHeight="1">
      <c r="A18085" s="431"/>
    </row>
    <row r="18086" spans="1:1" s="432" customFormat="1" ht="12.2" hidden="1" customHeight="1">
      <c r="A18086" s="431"/>
    </row>
    <row r="18087" spans="1:1" s="432" customFormat="1" ht="12.2" hidden="1" customHeight="1">
      <c r="A18087" s="431"/>
    </row>
    <row r="18088" spans="1:1" s="432" customFormat="1" ht="12.2" hidden="1" customHeight="1">
      <c r="A18088" s="431"/>
    </row>
    <row r="18089" spans="1:1" s="432" customFormat="1" ht="12.2" hidden="1" customHeight="1">
      <c r="A18089" s="431"/>
    </row>
    <row r="18090" spans="1:1" s="432" customFormat="1" ht="12.2" hidden="1" customHeight="1">
      <c r="A18090" s="431"/>
    </row>
    <row r="18091" spans="1:1" s="432" customFormat="1" ht="12.2" hidden="1" customHeight="1">
      <c r="A18091" s="431"/>
    </row>
    <row r="18092" spans="1:1" s="432" customFormat="1" ht="12.2" hidden="1" customHeight="1">
      <c r="A18092" s="431"/>
    </row>
    <row r="18093" spans="1:1" s="432" customFormat="1" ht="12.2" hidden="1" customHeight="1">
      <c r="A18093" s="431"/>
    </row>
    <row r="18094" spans="1:1" s="432" customFormat="1" ht="12.2" hidden="1" customHeight="1">
      <c r="A18094" s="431"/>
    </row>
    <row r="18095" spans="1:1" s="432" customFormat="1" ht="12.2" hidden="1" customHeight="1">
      <c r="A18095" s="431"/>
    </row>
    <row r="18096" spans="1:1" s="432" customFormat="1" ht="12.2" hidden="1" customHeight="1">
      <c r="A18096" s="431"/>
    </row>
    <row r="18097" spans="1:1" s="432" customFormat="1" ht="12.2" hidden="1" customHeight="1">
      <c r="A18097" s="431"/>
    </row>
    <row r="18098" spans="1:1" s="432" customFormat="1" ht="12.2" hidden="1" customHeight="1">
      <c r="A18098" s="431"/>
    </row>
    <row r="18099" spans="1:1" s="432" customFormat="1" ht="12.2" hidden="1" customHeight="1">
      <c r="A18099" s="431"/>
    </row>
    <row r="18100" spans="1:1" s="432" customFormat="1" ht="12.2" hidden="1" customHeight="1">
      <c r="A18100" s="431"/>
    </row>
    <row r="18101" spans="1:1" s="432" customFormat="1" ht="12.2" hidden="1" customHeight="1">
      <c r="A18101" s="431"/>
    </row>
    <row r="18102" spans="1:1" s="432" customFormat="1" ht="12.2" hidden="1" customHeight="1">
      <c r="A18102" s="431"/>
    </row>
    <row r="18103" spans="1:1" s="432" customFormat="1" ht="12.2" hidden="1" customHeight="1">
      <c r="A18103" s="431"/>
    </row>
    <row r="18104" spans="1:1" s="432" customFormat="1" ht="12.2" hidden="1" customHeight="1">
      <c r="A18104" s="431"/>
    </row>
    <row r="18105" spans="1:1" s="432" customFormat="1" ht="12.2" hidden="1" customHeight="1">
      <c r="A18105" s="431"/>
    </row>
    <row r="18106" spans="1:1" s="432" customFormat="1" ht="12.2" hidden="1" customHeight="1">
      <c r="A18106" s="431"/>
    </row>
    <row r="18107" spans="1:1" s="432" customFormat="1" ht="12.2" hidden="1" customHeight="1">
      <c r="A18107" s="431"/>
    </row>
    <row r="18108" spans="1:1" s="432" customFormat="1" ht="12.2" hidden="1" customHeight="1">
      <c r="A18108" s="431"/>
    </row>
    <row r="18109" spans="1:1" s="432" customFormat="1" ht="12.2" hidden="1" customHeight="1">
      <c r="A18109" s="431"/>
    </row>
    <row r="18110" spans="1:1" s="432" customFormat="1" ht="12.2" hidden="1" customHeight="1">
      <c r="A18110" s="431"/>
    </row>
    <row r="18111" spans="1:1" s="432" customFormat="1" ht="12.2" hidden="1" customHeight="1">
      <c r="A18111" s="431"/>
    </row>
    <row r="18112" spans="1:1" s="432" customFormat="1" ht="12.2" hidden="1" customHeight="1">
      <c r="A18112" s="431"/>
    </row>
    <row r="18113" spans="1:1" s="432" customFormat="1" ht="12.2" hidden="1" customHeight="1">
      <c r="A18113" s="431"/>
    </row>
    <row r="18114" spans="1:1" s="432" customFormat="1" ht="12.2" hidden="1" customHeight="1">
      <c r="A18114" s="431"/>
    </row>
    <row r="18115" spans="1:1" s="432" customFormat="1" ht="12.2" hidden="1" customHeight="1">
      <c r="A18115" s="431"/>
    </row>
    <row r="18116" spans="1:1" s="432" customFormat="1" ht="12.2" hidden="1" customHeight="1">
      <c r="A18116" s="431"/>
    </row>
    <row r="18117" spans="1:1" s="432" customFormat="1" ht="12.2" hidden="1" customHeight="1">
      <c r="A18117" s="431"/>
    </row>
    <row r="18118" spans="1:1" s="432" customFormat="1" ht="12.2" hidden="1" customHeight="1">
      <c r="A18118" s="431"/>
    </row>
    <row r="18119" spans="1:1" s="432" customFormat="1" ht="12.2" hidden="1" customHeight="1">
      <c r="A18119" s="431"/>
    </row>
    <row r="18120" spans="1:1" s="432" customFormat="1" ht="12.2" hidden="1" customHeight="1">
      <c r="A18120" s="431"/>
    </row>
    <row r="18121" spans="1:1" s="432" customFormat="1" ht="12.2" hidden="1" customHeight="1">
      <c r="A18121" s="431"/>
    </row>
    <row r="18122" spans="1:1" s="432" customFormat="1" ht="12.2" hidden="1" customHeight="1">
      <c r="A18122" s="431"/>
    </row>
    <row r="18123" spans="1:1" s="432" customFormat="1" ht="12.2" hidden="1" customHeight="1">
      <c r="A18123" s="431"/>
    </row>
    <row r="18124" spans="1:1" s="432" customFormat="1" ht="12.2" hidden="1" customHeight="1">
      <c r="A18124" s="431"/>
    </row>
    <row r="18125" spans="1:1" s="432" customFormat="1" ht="12.2" hidden="1" customHeight="1">
      <c r="A18125" s="431"/>
    </row>
    <row r="18126" spans="1:1" s="432" customFormat="1" ht="12.2" hidden="1" customHeight="1">
      <c r="A18126" s="431"/>
    </row>
    <row r="18127" spans="1:1" s="432" customFormat="1" ht="12.2" hidden="1" customHeight="1">
      <c r="A18127" s="431"/>
    </row>
    <row r="18128" spans="1:1" s="432" customFormat="1" ht="12.2" hidden="1" customHeight="1">
      <c r="A18128" s="431"/>
    </row>
    <row r="18129" spans="1:1" s="432" customFormat="1" ht="12.2" hidden="1" customHeight="1">
      <c r="A18129" s="431"/>
    </row>
    <row r="18130" spans="1:1" s="432" customFormat="1" ht="12.2" hidden="1" customHeight="1">
      <c r="A18130" s="431"/>
    </row>
    <row r="18131" spans="1:1" s="432" customFormat="1" ht="12.2" hidden="1" customHeight="1">
      <c r="A18131" s="431"/>
    </row>
    <row r="18132" spans="1:1" s="432" customFormat="1" ht="12.2" hidden="1" customHeight="1">
      <c r="A18132" s="431"/>
    </row>
    <row r="18133" spans="1:1" s="432" customFormat="1" ht="12.2" hidden="1" customHeight="1">
      <c r="A18133" s="431"/>
    </row>
    <row r="18134" spans="1:1" s="432" customFormat="1" ht="12.2" hidden="1" customHeight="1">
      <c r="A18134" s="431"/>
    </row>
    <row r="18135" spans="1:1" s="432" customFormat="1" ht="12.2" hidden="1" customHeight="1">
      <c r="A18135" s="431"/>
    </row>
    <row r="18136" spans="1:1" s="432" customFormat="1" ht="12.2" hidden="1" customHeight="1">
      <c r="A18136" s="431"/>
    </row>
    <row r="18137" spans="1:1" s="432" customFormat="1" ht="12.2" hidden="1" customHeight="1">
      <c r="A18137" s="431"/>
    </row>
    <row r="18138" spans="1:1" s="432" customFormat="1" ht="12.2" hidden="1" customHeight="1">
      <c r="A18138" s="431"/>
    </row>
    <row r="18139" spans="1:1" s="432" customFormat="1" ht="12.2" hidden="1" customHeight="1">
      <c r="A18139" s="431"/>
    </row>
    <row r="18140" spans="1:1" s="432" customFormat="1" ht="12.2" hidden="1" customHeight="1">
      <c r="A18140" s="431"/>
    </row>
    <row r="18141" spans="1:1" s="432" customFormat="1" ht="12.2" hidden="1" customHeight="1">
      <c r="A18141" s="431"/>
    </row>
    <row r="18142" spans="1:1" s="432" customFormat="1" ht="12.2" hidden="1" customHeight="1">
      <c r="A18142" s="431"/>
    </row>
    <row r="18143" spans="1:1" s="432" customFormat="1" ht="12.2" hidden="1" customHeight="1">
      <c r="A18143" s="431"/>
    </row>
    <row r="18144" spans="1:1" s="432" customFormat="1" ht="12.2" hidden="1" customHeight="1">
      <c r="A18144" s="431"/>
    </row>
    <row r="18145" spans="1:1" s="432" customFormat="1" ht="12.2" hidden="1" customHeight="1">
      <c r="A18145" s="431"/>
    </row>
    <row r="18146" spans="1:1" s="432" customFormat="1" ht="12.2" hidden="1" customHeight="1">
      <c r="A18146" s="431"/>
    </row>
    <row r="18147" spans="1:1" s="432" customFormat="1" ht="12.2" hidden="1" customHeight="1">
      <c r="A18147" s="431"/>
    </row>
    <row r="18148" spans="1:1" s="432" customFormat="1" ht="12.2" hidden="1" customHeight="1">
      <c r="A18148" s="431"/>
    </row>
    <row r="18149" spans="1:1" s="432" customFormat="1" ht="12.2" hidden="1" customHeight="1">
      <c r="A18149" s="431"/>
    </row>
    <row r="18150" spans="1:1" s="432" customFormat="1" ht="12.2" hidden="1" customHeight="1">
      <c r="A18150" s="431"/>
    </row>
    <row r="18151" spans="1:1" s="432" customFormat="1" ht="12.2" hidden="1" customHeight="1">
      <c r="A18151" s="431"/>
    </row>
    <row r="18152" spans="1:1" s="432" customFormat="1" ht="12.2" hidden="1" customHeight="1">
      <c r="A18152" s="431"/>
    </row>
    <row r="18153" spans="1:1" s="432" customFormat="1" ht="12.2" hidden="1" customHeight="1">
      <c r="A18153" s="431"/>
    </row>
    <row r="18154" spans="1:1" s="432" customFormat="1" ht="12.2" hidden="1" customHeight="1">
      <c r="A18154" s="431"/>
    </row>
    <row r="18155" spans="1:1" s="432" customFormat="1" ht="12.2" hidden="1" customHeight="1">
      <c r="A18155" s="431"/>
    </row>
    <row r="18156" spans="1:1" s="432" customFormat="1" ht="12.2" hidden="1" customHeight="1">
      <c r="A18156" s="431"/>
    </row>
    <row r="18157" spans="1:1" s="432" customFormat="1" ht="12.2" hidden="1" customHeight="1">
      <c r="A18157" s="431"/>
    </row>
    <row r="18158" spans="1:1" s="432" customFormat="1" ht="12.2" hidden="1" customHeight="1">
      <c r="A18158" s="431"/>
    </row>
    <row r="18159" spans="1:1" s="432" customFormat="1" ht="12.2" hidden="1" customHeight="1">
      <c r="A18159" s="431"/>
    </row>
    <row r="18160" spans="1:1" s="432" customFormat="1" ht="12.2" hidden="1" customHeight="1">
      <c r="A18160" s="431"/>
    </row>
    <row r="18161" spans="1:1" s="432" customFormat="1" ht="12.2" hidden="1" customHeight="1">
      <c r="A18161" s="431"/>
    </row>
    <row r="18162" spans="1:1" s="432" customFormat="1" ht="12.2" hidden="1" customHeight="1">
      <c r="A18162" s="431"/>
    </row>
    <row r="18163" spans="1:1" s="432" customFormat="1" ht="12.2" hidden="1" customHeight="1">
      <c r="A18163" s="431"/>
    </row>
    <row r="18164" spans="1:1" s="432" customFormat="1" ht="12.2" hidden="1" customHeight="1">
      <c r="A18164" s="431"/>
    </row>
    <row r="18165" spans="1:1" s="432" customFormat="1" ht="12.2" hidden="1" customHeight="1">
      <c r="A18165" s="431"/>
    </row>
    <row r="18166" spans="1:1" s="432" customFormat="1" ht="12.2" hidden="1" customHeight="1">
      <c r="A18166" s="431"/>
    </row>
    <row r="18167" spans="1:1" s="432" customFormat="1" ht="12.2" hidden="1" customHeight="1">
      <c r="A18167" s="431"/>
    </row>
    <row r="18168" spans="1:1" s="432" customFormat="1" ht="12.2" hidden="1" customHeight="1">
      <c r="A18168" s="431"/>
    </row>
    <row r="18169" spans="1:1" s="432" customFormat="1" ht="12.2" hidden="1" customHeight="1">
      <c r="A18169" s="431"/>
    </row>
    <row r="18170" spans="1:1" s="432" customFormat="1" ht="12.2" hidden="1" customHeight="1">
      <c r="A18170" s="431"/>
    </row>
    <row r="18171" spans="1:1" s="432" customFormat="1" ht="12.2" hidden="1" customHeight="1">
      <c r="A18171" s="431"/>
    </row>
    <row r="18172" spans="1:1" s="432" customFormat="1" ht="12.2" hidden="1" customHeight="1">
      <c r="A18172" s="431"/>
    </row>
    <row r="18173" spans="1:1" s="432" customFormat="1" ht="12.2" hidden="1" customHeight="1">
      <c r="A18173" s="431"/>
    </row>
    <row r="18174" spans="1:1" s="432" customFormat="1" ht="12.2" hidden="1" customHeight="1">
      <c r="A18174" s="431"/>
    </row>
    <row r="18175" spans="1:1" s="432" customFormat="1" ht="12.2" hidden="1" customHeight="1">
      <c r="A18175" s="431"/>
    </row>
    <row r="18176" spans="1:1" s="432" customFormat="1" ht="12.2" hidden="1" customHeight="1">
      <c r="A18176" s="431"/>
    </row>
    <row r="18177" spans="1:1" s="432" customFormat="1" ht="12.2" hidden="1" customHeight="1">
      <c r="A18177" s="431"/>
    </row>
    <row r="18178" spans="1:1" s="432" customFormat="1" ht="12.2" hidden="1" customHeight="1">
      <c r="A18178" s="431"/>
    </row>
    <row r="18179" spans="1:1" s="432" customFormat="1" ht="12.2" hidden="1" customHeight="1">
      <c r="A18179" s="431"/>
    </row>
    <row r="18180" spans="1:1" s="432" customFormat="1" ht="12.2" hidden="1" customHeight="1">
      <c r="A18180" s="431"/>
    </row>
    <row r="18181" spans="1:1" s="432" customFormat="1" ht="12.2" hidden="1" customHeight="1">
      <c r="A18181" s="431"/>
    </row>
    <row r="18182" spans="1:1" s="432" customFormat="1" ht="12.2" hidden="1" customHeight="1">
      <c r="A18182" s="431"/>
    </row>
    <row r="18183" spans="1:1" s="432" customFormat="1" ht="12.2" hidden="1" customHeight="1">
      <c r="A18183" s="431"/>
    </row>
    <row r="18184" spans="1:1" s="432" customFormat="1" ht="12.2" hidden="1" customHeight="1">
      <c r="A18184" s="431"/>
    </row>
    <row r="18185" spans="1:1" s="432" customFormat="1" ht="12.2" hidden="1" customHeight="1">
      <c r="A18185" s="431"/>
    </row>
    <row r="18186" spans="1:1" s="432" customFormat="1" ht="12.2" hidden="1" customHeight="1">
      <c r="A18186" s="431"/>
    </row>
    <row r="18187" spans="1:1" s="432" customFormat="1" ht="12.2" hidden="1" customHeight="1">
      <c r="A18187" s="431"/>
    </row>
    <row r="18188" spans="1:1" s="432" customFormat="1" ht="12.2" hidden="1" customHeight="1">
      <c r="A18188" s="431"/>
    </row>
    <row r="18189" spans="1:1" s="432" customFormat="1" ht="12.2" hidden="1" customHeight="1">
      <c r="A18189" s="431"/>
    </row>
    <row r="18190" spans="1:1" s="432" customFormat="1" ht="12.2" hidden="1" customHeight="1">
      <c r="A18190" s="431"/>
    </row>
    <row r="18191" spans="1:1" s="432" customFormat="1" ht="12.2" hidden="1" customHeight="1">
      <c r="A18191" s="431"/>
    </row>
    <row r="18192" spans="1:1" s="432" customFormat="1" ht="12.2" hidden="1" customHeight="1">
      <c r="A18192" s="431"/>
    </row>
    <row r="18193" spans="1:1" s="432" customFormat="1" ht="12.2" hidden="1" customHeight="1">
      <c r="A18193" s="431"/>
    </row>
    <row r="18194" spans="1:1" s="432" customFormat="1" ht="12.2" hidden="1" customHeight="1">
      <c r="A18194" s="431"/>
    </row>
    <row r="18195" spans="1:1" s="432" customFormat="1" ht="12.2" hidden="1" customHeight="1">
      <c r="A18195" s="431"/>
    </row>
    <row r="18196" spans="1:1" s="432" customFormat="1" ht="12.2" hidden="1" customHeight="1">
      <c r="A18196" s="431"/>
    </row>
    <row r="18197" spans="1:1" s="432" customFormat="1" ht="12.2" hidden="1" customHeight="1">
      <c r="A18197" s="431"/>
    </row>
    <row r="18198" spans="1:1" s="432" customFormat="1" ht="12.2" hidden="1" customHeight="1">
      <c r="A18198" s="431"/>
    </row>
    <row r="18199" spans="1:1" s="432" customFormat="1" ht="12.2" hidden="1" customHeight="1">
      <c r="A18199" s="431"/>
    </row>
    <row r="18200" spans="1:1" s="432" customFormat="1" ht="12.2" hidden="1" customHeight="1">
      <c r="A18200" s="431"/>
    </row>
    <row r="18201" spans="1:1" s="432" customFormat="1" ht="12.2" hidden="1" customHeight="1">
      <c r="A18201" s="431"/>
    </row>
    <row r="18202" spans="1:1" s="432" customFormat="1" ht="12.2" hidden="1" customHeight="1">
      <c r="A18202" s="431"/>
    </row>
    <row r="18203" spans="1:1" s="432" customFormat="1" ht="12.2" hidden="1" customHeight="1">
      <c r="A18203" s="431"/>
    </row>
    <row r="18204" spans="1:1" s="432" customFormat="1" ht="12.2" hidden="1" customHeight="1">
      <c r="A18204" s="431"/>
    </row>
    <row r="18205" spans="1:1" s="432" customFormat="1" ht="12.2" hidden="1" customHeight="1">
      <c r="A18205" s="431"/>
    </row>
    <row r="18206" spans="1:1" s="432" customFormat="1" ht="12.2" hidden="1" customHeight="1">
      <c r="A18206" s="431"/>
    </row>
    <row r="18207" spans="1:1" s="432" customFormat="1" ht="12.2" hidden="1" customHeight="1">
      <c r="A18207" s="431"/>
    </row>
    <row r="18208" spans="1:1" s="432" customFormat="1" ht="12.2" hidden="1" customHeight="1">
      <c r="A18208" s="431"/>
    </row>
    <row r="18209" spans="1:1" s="432" customFormat="1" ht="12.2" hidden="1" customHeight="1">
      <c r="A18209" s="431"/>
    </row>
    <row r="18210" spans="1:1" s="432" customFormat="1" ht="12.2" hidden="1" customHeight="1">
      <c r="A18210" s="431"/>
    </row>
    <row r="18211" spans="1:1" s="432" customFormat="1" ht="12.2" hidden="1" customHeight="1">
      <c r="A18211" s="431"/>
    </row>
    <row r="18212" spans="1:1" s="432" customFormat="1" ht="12.2" hidden="1" customHeight="1">
      <c r="A18212" s="431"/>
    </row>
    <row r="18213" spans="1:1" s="432" customFormat="1" ht="12.2" hidden="1" customHeight="1">
      <c r="A18213" s="431"/>
    </row>
    <row r="18214" spans="1:1" s="432" customFormat="1" ht="12.2" hidden="1" customHeight="1">
      <c r="A18214" s="431"/>
    </row>
    <row r="18215" spans="1:1" s="432" customFormat="1" ht="12.2" hidden="1" customHeight="1">
      <c r="A18215" s="431"/>
    </row>
    <row r="18216" spans="1:1" s="432" customFormat="1" ht="12.2" hidden="1" customHeight="1">
      <c r="A18216" s="431"/>
    </row>
    <row r="18217" spans="1:1" s="432" customFormat="1" ht="12.2" hidden="1" customHeight="1">
      <c r="A18217" s="431"/>
    </row>
    <row r="18218" spans="1:1" s="432" customFormat="1" ht="12.2" hidden="1" customHeight="1">
      <c r="A18218" s="431"/>
    </row>
    <row r="18219" spans="1:1" s="432" customFormat="1" ht="12.2" hidden="1" customHeight="1">
      <c r="A18219" s="431"/>
    </row>
    <row r="18220" spans="1:1" s="432" customFormat="1" ht="12.2" hidden="1" customHeight="1">
      <c r="A18220" s="431"/>
    </row>
    <row r="18221" spans="1:1" s="432" customFormat="1" ht="12.2" hidden="1" customHeight="1">
      <c r="A18221" s="431"/>
    </row>
    <row r="18222" spans="1:1" s="432" customFormat="1" ht="12.2" hidden="1" customHeight="1">
      <c r="A18222" s="431"/>
    </row>
    <row r="18223" spans="1:1" s="432" customFormat="1" ht="12.2" hidden="1" customHeight="1">
      <c r="A18223" s="431"/>
    </row>
    <row r="18224" spans="1:1" s="432" customFormat="1" ht="12.2" hidden="1" customHeight="1">
      <c r="A18224" s="431"/>
    </row>
    <row r="18225" spans="1:1" s="432" customFormat="1" ht="12.2" hidden="1" customHeight="1">
      <c r="A18225" s="431"/>
    </row>
    <row r="18226" spans="1:1" s="432" customFormat="1" ht="12.2" hidden="1" customHeight="1">
      <c r="A18226" s="431"/>
    </row>
    <row r="18227" spans="1:1" s="432" customFormat="1" ht="12.2" hidden="1" customHeight="1">
      <c r="A18227" s="431"/>
    </row>
    <row r="18228" spans="1:1" s="432" customFormat="1" ht="12.2" hidden="1" customHeight="1">
      <c r="A18228" s="431"/>
    </row>
    <row r="18229" spans="1:1" s="432" customFormat="1" ht="12.2" hidden="1" customHeight="1">
      <c r="A18229" s="431"/>
    </row>
    <row r="18230" spans="1:1" s="432" customFormat="1" ht="12.2" hidden="1" customHeight="1">
      <c r="A18230" s="431"/>
    </row>
    <row r="18231" spans="1:1" s="432" customFormat="1" ht="12.2" hidden="1" customHeight="1">
      <c r="A18231" s="431"/>
    </row>
    <row r="18232" spans="1:1" s="432" customFormat="1" ht="12.2" hidden="1" customHeight="1">
      <c r="A18232" s="431"/>
    </row>
    <row r="18233" spans="1:1" s="432" customFormat="1" ht="12.2" hidden="1" customHeight="1">
      <c r="A18233" s="431"/>
    </row>
    <row r="18234" spans="1:1" s="432" customFormat="1" ht="12.2" hidden="1" customHeight="1">
      <c r="A18234" s="431"/>
    </row>
    <row r="18235" spans="1:1" s="432" customFormat="1" ht="12.2" hidden="1" customHeight="1">
      <c r="A18235" s="431"/>
    </row>
    <row r="18236" spans="1:1" s="432" customFormat="1" ht="12.2" hidden="1" customHeight="1">
      <c r="A18236" s="431"/>
    </row>
    <row r="18237" spans="1:1" s="432" customFormat="1" ht="12.2" hidden="1" customHeight="1">
      <c r="A18237" s="431"/>
    </row>
    <row r="18238" spans="1:1" s="432" customFormat="1" ht="12.2" hidden="1" customHeight="1">
      <c r="A18238" s="431"/>
    </row>
    <row r="18239" spans="1:1" s="432" customFormat="1" ht="12.2" hidden="1" customHeight="1">
      <c r="A18239" s="431"/>
    </row>
    <row r="18240" spans="1:1" s="432" customFormat="1" ht="12.2" hidden="1" customHeight="1">
      <c r="A18240" s="431"/>
    </row>
    <row r="18241" spans="1:1" s="432" customFormat="1" ht="12.2" hidden="1" customHeight="1">
      <c r="A18241" s="431"/>
    </row>
    <row r="18242" spans="1:1" s="432" customFormat="1" ht="12.2" hidden="1" customHeight="1">
      <c r="A18242" s="431"/>
    </row>
    <row r="18243" spans="1:1" s="432" customFormat="1" ht="12.2" hidden="1" customHeight="1">
      <c r="A18243" s="431"/>
    </row>
    <row r="18244" spans="1:1" s="432" customFormat="1" ht="12.2" hidden="1" customHeight="1">
      <c r="A18244" s="431"/>
    </row>
    <row r="18245" spans="1:1" s="432" customFormat="1" ht="12.2" hidden="1" customHeight="1">
      <c r="A18245" s="431"/>
    </row>
    <row r="18246" spans="1:1" s="432" customFormat="1" ht="12.2" hidden="1" customHeight="1">
      <c r="A18246" s="431"/>
    </row>
    <row r="18247" spans="1:1" s="432" customFormat="1" ht="12.2" hidden="1" customHeight="1">
      <c r="A18247" s="431"/>
    </row>
    <row r="18248" spans="1:1" s="432" customFormat="1" ht="12.2" hidden="1" customHeight="1">
      <c r="A18248" s="431"/>
    </row>
    <row r="18249" spans="1:1" s="432" customFormat="1" ht="12.2" hidden="1" customHeight="1">
      <c r="A18249" s="431"/>
    </row>
    <row r="18250" spans="1:1" s="432" customFormat="1" ht="12.2" hidden="1" customHeight="1">
      <c r="A18250" s="431"/>
    </row>
    <row r="18251" spans="1:1" s="432" customFormat="1" ht="12.2" hidden="1" customHeight="1">
      <c r="A18251" s="431"/>
    </row>
    <row r="18252" spans="1:1" s="432" customFormat="1" ht="12.2" hidden="1" customHeight="1">
      <c r="A18252" s="431"/>
    </row>
    <row r="18253" spans="1:1" s="432" customFormat="1" ht="12.2" hidden="1" customHeight="1">
      <c r="A18253" s="431"/>
    </row>
    <row r="18254" spans="1:1" s="432" customFormat="1" ht="12.2" hidden="1" customHeight="1">
      <c r="A18254" s="431"/>
    </row>
    <row r="18255" spans="1:1" s="432" customFormat="1" ht="12.2" hidden="1" customHeight="1">
      <c r="A18255" s="431"/>
    </row>
    <row r="18256" spans="1:1" s="432" customFormat="1" ht="12.2" hidden="1" customHeight="1">
      <c r="A18256" s="431"/>
    </row>
    <row r="18257" spans="1:1" s="432" customFormat="1" ht="12.2" hidden="1" customHeight="1">
      <c r="A18257" s="431"/>
    </row>
    <row r="18258" spans="1:1" s="432" customFormat="1" ht="12.2" hidden="1" customHeight="1">
      <c r="A18258" s="431"/>
    </row>
    <row r="18259" spans="1:1" s="432" customFormat="1" ht="12.2" hidden="1" customHeight="1">
      <c r="A18259" s="431"/>
    </row>
    <row r="18260" spans="1:1" s="432" customFormat="1" ht="12.2" hidden="1" customHeight="1">
      <c r="A18260" s="431"/>
    </row>
    <row r="18261" spans="1:1" s="432" customFormat="1" ht="12.2" hidden="1" customHeight="1">
      <c r="A18261" s="431"/>
    </row>
    <row r="18262" spans="1:1" s="432" customFormat="1" ht="12.2" hidden="1" customHeight="1">
      <c r="A18262" s="431"/>
    </row>
    <row r="18263" spans="1:1" s="432" customFormat="1" ht="12.2" hidden="1" customHeight="1">
      <c r="A18263" s="431"/>
    </row>
    <row r="18264" spans="1:1" s="432" customFormat="1" ht="12.2" hidden="1" customHeight="1">
      <c r="A18264" s="431"/>
    </row>
    <row r="18265" spans="1:1" s="432" customFormat="1" ht="12.2" hidden="1" customHeight="1">
      <c r="A18265" s="431"/>
    </row>
    <row r="18266" spans="1:1" s="432" customFormat="1" ht="12.2" hidden="1" customHeight="1">
      <c r="A18266" s="431"/>
    </row>
    <row r="18267" spans="1:1" s="432" customFormat="1" ht="12.2" hidden="1" customHeight="1">
      <c r="A18267" s="431"/>
    </row>
    <row r="18268" spans="1:1" s="432" customFormat="1" ht="12.2" hidden="1" customHeight="1">
      <c r="A18268" s="431"/>
    </row>
    <row r="18269" spans="1:1" s="432" customFormat="1" ht="12.2" hidden="1" customHeight="1">
      <c r="A18269" s="431"/>
    </row>
    <row r="18270" spans="1:1" s="432" customFormat="1" ht="12.2" hidden="1" customHeight="1">
      <c r="A18270" s="431"/>
    </row>
    <row r="18271" spans="1:1" s="432" customFormat="1" ht="12.2" hidden="1" customHeight="1">
      <c r="A18271" s="431"/>
    </row>
    <row r="18272" spans="1:1" s="432" customFormat="1" ht="12.2" hidden="1" customHeight="1">
      <c r="A18272" s="431"/>
    </row>
    <row r="18273" spans="1:1" s="432" customFormat="1" ht="12.2" hidden="1" customHeight="1">
      <c r="A18273" s="431"/>
    </row>
    <row r="18274" spans="1:1" s="432" customFormat="1" ht="12.2" hidden="1" customHeight="1">
      <c r="A18274" s="431"/>
    </row>
    <row r="18275" spans="1:1" s="432" customFormat="1" ht="12.2" hidden="1" customHeight="1">
      <c r="A18275" s="431"/>
    </row>
    <row r="18276" spans="1:1" s="432" customFormat="1" ht="12.2" hidden="1" customHeight="1">
      <c r="A18276" s="431"/>
    </row>
    <row r="18277" spans="1:1" s="432" customFormat="1" ht="12.2" hidden="1" customHeight="1">
      <c r="A18277" s="431"/>
    </row>
    <row r="18278" spans="1:1" s="432" customFormat="1" ht="12.2" hidden="1" customHeight="1">
      <c r="A18278" s="431"/>
    </row>
    <row r="18279" spans="1:1" s="432" customFormat="1" ht="12.2" hidden="1" customHeight="1">
      <c r="A18279" s="431"/>
    </row>
    <row r="18280" spans="1:1" s="432" customFormat="1" ht="12.2" hidden="1" customHeight="1">
      <c r="A18280" s="431"/>
    </row>
    <row r="18281" spans="1:1" s="432" customFormat="1" ht="12.2" hidden="1" customHeight="1">
      <c r="A18281" s="431"/>
    </row>
    <row r="18282" spans="1:1" s="432" customFormat="1" ht="12.2" hidden="1" customHeight="1">
      <c r="A18282" s="431"/>
    </row>
    <row r="18283" spans="1:1" s="432" customFormat="1" ht="12.2" hidden="1" customHeight="1">
      <c r="A18283" s="431"/>
    </row>
    <row r="18284" spans="1:1" s="432" customFormat="1" ht="12.2" hidden="1" customHeight="1">
      <c r="A18284" s="431"/>
    </row>
    <row r="18285" spans="1:1" s="432" customFormat="1" ht="12.2" hidden="1" customHeight="1">
      <c r="A18285" s="431"/>
    </row>
    <row r="18286" spans="1:1" s="432" customFormat="1" ht="12.2" hidden="1" customHeight="1">
      <c r="A18286" s="431"/>
    </row>
    <row r="18287" spans="1:1" s="432" customFormat="1" ht="12.2" hidden="1" customHeight="1">
      <c r="A18287" s="431"/>
    </row>
    <row r="18288" spans="1:1" s="432" customFormat="1" ht="12.2" hidden="1" customHeight="1">
      <c r="A18288" s="431"/>
    </row>
    <row r="18289" spans="1:1" s="432" customFormat="1" ht="12.2" hidden="1" customHeight="1">
      <c r="A18289" s="431"/>
    </row>
    <row r="18290" spans="1:1" s="432" customFormat="1" ht="12.2" hidden="1" customHeight="1">
      <c r="A18290" s="431"/>
    </row>
    <row r="18291" spans="1:1" s="432" customFormat="1" ht="12.2" hidden="1" customHeight="1">
      <c r="A18291" s="431"/>
    </row>
    <row r="18292" spans="1:1" s="432" customFormat="1" ht="12.2" hidden="1" customHeight="1">
      <c r="A18292" s="431"/>
    </row>
    <row r="18293" spans="1:1" s="432" customFormat="1" ht="12.2" hidden="1" customHeight="1">
      <c r="A18293" s="431"/>
    </row>
    <row r="18294" spans="1:1" s="432" customFormat="1" ht="12.2" hidden="1" customHeight="1">
      <c r="A18294" s="431"/>
    </row>
    <row r="18295" spans="1:1" s="432" customFormat="1" ht="12.2" hidden="1" customHeight="1">
      <c r="A18295" s="431"/>
    </row>
    <row r="18296" spans="1:1" s="432" customFormat="1" ht="12.2" hidden="1" customHeight="1">
      <c r="A18296" s="431"/>
    </row>
    <row r="18297" spans="1:1" s="432" customFormat="1" ht="12.2" hidden="1" customHeight="1">
      <c r="A18297" s="431"/>
    </row>
    <row r="18298" spans="1:1" s="432" customFormat="1" ht="12.2" hidden="1" customHeight="1">
      <c r="A18298" s="431"/>
    </row>
    <row r="18299" spans="1:1" s="432" customFormat="1" ht="12.2" hidden="1" customHeight="1">
      <c r="A18299" s="431"/>
    </row>
    <row r="18300" spans="1:1" s="432" customFormat="1" ht="12.2" hidden="1" customHeight="1">
      <c r="A18300" s="431"/>
    </row>
    <row r="18301" spans="1:1" s="432" customFormat="1" ht="12.2" hidden="1" customHeight="1">
      <c r="A18301" s="431"/>
    </row>
    <row r="18302" spans="1:1" s="432" customFormat="1" ht="12.2" hidden="1" customHeight="1">
      <c r="A18302" s="431"/>
    </row>
    <row r="18303" spans="1:1" s="432" customFormat="1" ht="12.2" hidden="1" customHeight="1">
      <c r="A18303" s="431"/>
    </row>
    <row r="18304" spans="1:1" s="432" customFormat="1" ht="12.2" hidden="1" customHeight="1">
      <c r="A18304" s="431"/>
    </row>
    <row r="18305" spans="1:1" s="432" customFormat="1" ht="12.2" hidden="1" customHeight="1">
      <c r="A18305" s="431"/>
    </row>
    <row r="18306" spans="1:1" s="432" customFormat="1" ht="12.2" hidden="1" customHeight="1">
      <c r="A18306" s="431"/>
    </row>
    <row r="18307" spans="1:1" s="432" customFormat="1" ht="12.2" hidden="1" customHeight="1">
      <c r="A18307" s="431"/>
    </row>
    <row r="18308" spans="1:1" s="432" customFormat="1" ht="12.2" hidden="1" customHeight="1">
      <c r="A18308" s="431"/>
    </row>
    <row r="18309" spans="1:1" s="432" customFormat="1" ht="12.2" hidden="1" customHeight="1">
      <c r="A18309" s="431"/>
    </row>
    <row r="18310" spans="1:1" s="432" customFormat="1" ht="12.2" hidden="1" customHeight="1">
      <c r="A18310" s="431"/>
    </row>
    <row r="18311" spans="1:1" s="432" customFormat="1" ht="12.2" hidden="1" customHeight="1">
      <c r="A18311" s="431"/>
    </row>
    <row r="18312" spans="1:1" s="432" customFormat="1" ht="12.2" hidden="1" customHeight="1">
      <c r="A18312" s="431"/>
    </row>
    <row r="18313" spans="1:1" s="432" customFormat="1" ht="12.2" hidden="1" customHeight="1">
      <c r="A18313" s="431"/>
    </row>
    <row r="18314" spans="1:1" s="432" customFormat="1" ht="12.2" hidden="1" customHeight="1">
      <c r="A18314" s="431"/>
    </row>
    <row r="18315" spans="1:1" s="432" customFormat="1" ht="12.2" hidden="1" customHeight="1">
      <c r="A18315" s="431"/>
    </row>
    <row r="18316" spans="1:1" s="432" customFormat="1" ht="12.2" hidden="1" customHeight="1">
      <c r="A18316" s="431"/>
    </row>
    <row r="18317" spans="1:1" s="432" customFormat="1" ht="12.2" hidden="1" customHeight="1">
      <c r="A18317" s="431"/>
    </row>
    <row r="18318" spans="1:1" s="432" customFormat="1" ht="12.2" hidden="1" customHeight="1">
      <c r="A18318" s="431"/>
    </row>
    <row r="18319" spans="1:1" s="432" customFormat="1" ht="12.2" hidden="1" customHeight="1">
      <c r="A18319" s="431"/>
    </row>
    <row r="18320" spans="1:1" s="432" customFormat="1" ht="12.2" hidden="1" customHeight="1">
      <c r="A18320" s="431"/>
    </row>
    <row r="18321" spans="1:1" s="432" customFormat="1" ht="12.2" hidden="1" customHeight="1">
      <c r="A18321" s="431"/>
    </row>
    <row r="18322" spans="1:1" s="432" customFormat="1" ht="12.2" hidden="1" customHeight="1">
      <c r="A18322" s="431"/>
    </row>
    <row r="18323" spans="1:1" s="432" customFormat="1" ht="12.2" hidden="1" customHeight="1">
      <c r="A18323" s="431"/>
    </row>
    <row r="18324" spans="1:1" s="432" customFormat="1" ht="12.2" hidden="1" customHeight="1">
      <c r="A18324" s="431"/>
    </row>
    <row r="18325" spans="1:1" s="432" customFormat="1" ht="12.2" hidden="1" customHeight="1">
      <c r="A18325" s="431"/>
    </row>
    <row r="18326" spans="1:1" s="432" customFormat="1" ht="12.2" hidden="1" customHeight="1">
      <c r="A18326" s="431"/>
    </row>
    <row r="18327" spans="1:1" s="432" customFormat="1" ht="12.2" hidden="1" customHeight="1">
      <c r="A18327" s="431"/>
    </row>
    <row r="18328" spans="1:1" s="432" customFormat="1" ht="12.2" hidden="1" customHeight="1">
      <c r="A18328" s="431"/>
    </row>
    <row r="18329" spans="1:1" s="432" customFormat="1" ht="12.2" hidden="1" customHeight="1">
      <c r="A18329" s="431"/>
    </row>
    <row r="18330" spans="1:1" s="432" customFormat="1" ht="12.2" hidden="1" customHeight="1">
      <c r="A18330" s="431"/>
    </row>
    <row r="18331" spans="1:1" s="432" customFormat="1" ht="12.2" hidden="1" customHeight="1">
      <c r="A18331" s="431"/>
    </row>
    <row r="18332" spans="1:1" s="432" customFormat="1" ht="12.2" hidden="1" customHeight="1">
      <c r="A18332" s="431"/>
    </row>
    <row r="18333" spans="1:1" s="432" customFormat="1" ht="12.2" hidden="1" customHeight="1">
      <c r="A18333" s="431"/>
    </row>
    <row r="18334" spans="1:1" s="432" customFormat="1" ht="12.2" hidden="1" customHeight="1">
      <c r="A18334" s="431"/>
    </row>
    <row r="18335" spans="1:1" s="432" customFormat="1" ht="12.2" hidden="1" customHeight="1">
      <c r="A18335" s="431"/>
    </row>
    <row r="18336" spans="1:1" s="432" customFormat="1" ht="12.2" hidden="1" customHeight="1">
      <c r="A18336" s="431"/>
    </row>
    <row r="18337" spans="1:1" s="432" customFormat="1" ht="12.2" hidden="1" customHeight="1">
      <c r="A18337" s="431"/>
    </row>
    <row r="18338" spans="1:1" s="432" customFormat="1" ht="12.2" hidden="1" customHeight="1">
      <c r="A18338" s="431"/>
    </row>
    <row r="18339" spans="1:1" s="432" customFormat="1" ht="12.2" hidden="1" customHeight="1">
      <c r="A18339" s="431"/>
    </row>
    <row r="18340" spans="1:1" s="432" customFormat="1" ht="12.2" hidden="1" customHeight="1">
      <c r="A18340" s="431"/>
    </row>
    <row r="18341" spans="1:1" s="432" customFormat="1" ht="12.2" hidden="1" customHeight="1">
      <c r="A18341" s="431"/>
    </row>
    <row r="18342" spans="1:1" s="432" customFormat="1" ht="12.2" hidden="1" customHeight="1">
      <c r="A18342" s="431"/>
    </row>
    <row r="18343" spans="1:1" s="432" customFormat="1" ht="12.2" hidden="1" customHeight="1">
      <c r="A18343" s="431"/>
    </row>
    <row r="18344" spans="1:1" s="432" customFormat="1" ht="12.2" hidden="1" customHeight="1">
      <c r="A18344" s="431"/>
    </row>
    <row r="18345" spans="1:1" s="432" customFormat="1" ht="12.2" hidden="1" customHeight="1">
      <c r="A18345" s="431"/>
    </row>
    <row r="18346" spans="1:1" s="432" customFormat="1" ht="12.2" hidden="1" customHeight="1">
      <c r="A18346" s="431"/>
    </row>
    <row r="18347" spans="1:1" s="432" customFormat="1" ht="12.2" hidden="1" customHeight="1">
      <c r="A18347" s="431"/>
    </row>
    <row r="18348" spans="1:1" s="432" customFormat="1" ht="12.2" hidden="1" customHeight="1">
      <c r="A18348" s="431"/>
    </row>
    <row r="18349" spans="1:1" s="432" customFormat="1" ht="12.2" hidden="1" customHeight="1">
      <c r="A18349" s="431"/>
    </row>
    <row r="18350" spans="1:1" s="432" customFormat="1" ht="12.2" hidden="1" customHeight="1">
      <c r="A18350" s="431"/>
    </row>
    <row r="18351" spans="1:1" s="432" customFormat="1" ht="12.2" hidden="1" customHeight="1">
      <c r="A18351" s="431"/>
    </row>
    <row r="18352" spans="1:1" s="432" customFormat="1" ht="12.2" hidden="1" customHeight="1">
      <c r="A18352" s="431"/>
    </row>
    <row r="18353" spans="1:1" s="432" customFormat="1" ht="12.2" hidden="1" customHeight="1">
      <c r="A18353" s="431"/>
    </row>
    <row r="18354" spans="1:1" s="432" customFormat="1" ht="12.2" hidden="1" customHeight="1">
      <c r="A18354" s="431"/>
    </row>
    <row r="18355" spans="1:1" s="432" customFormat="1" ht="12.2" hidden="1" customHeight="1">
      <c r="A18355" s="431"/>
    </row>
    <row r="18356" spans="1:1" s="432" customFormat="1" ht="12.2" hidden="1" customHeight="1">
      <c r="A18356" s="431"/>
    </row>
    <row r="18357" spans="1:1" s="432" customFormat="1" ht="12.2" hidden="1" customHeight="1">
      <c r="A18357" s="431"/>
    </row>
    <row r="18358" spans="1:1" s="432" customFormat="1" ht="12.2" hidden="1" customHeight="1">
      <c r="A18358" s="431"/>
    </row>
    <row r="18359" spans="1:1" s="432" customFormat="1" ht="12.2" hidden="1" customHeight="1">
      <c r="A18359" s="431"/>
    </row>
    <row r="18360" spans="1:1" s="432" customFormat="1" ht="12.2" hidden="1" customHeight="1">
      <c r="A18360" s="431"/>
    </row>
    <row r="18361" spans="1:1" s="432" customFormat="1" ht="12.2" hidden="1" customHeight="1">
      <c r="A18361" s="431"/>
    </row>
    <row r="18362" spans="1:1" s="432" customFormat="1" ht="12.2" hidden="1" customHeight="1">
      <c r="A18362" s="431"/>
    </row>
    <row r="18363" spans="1:1" s="432" customFormat="1" ht="12.2" hidden="1" customHeight="1">
      <c r="A18363" s="431"/>
    </row>
    <row r="18364" spans="1:1" s="432" customFormat="1" ht="12.2" hidden="1" customHeight="1">
      <c r="A18364" s="431"/>
    </row>
    <row r="18365" spans="1:1" s="432" customFormat="1" ht="12.2" hidden="1" customHeight="1">
      <c r="A18365" s="431"/>
    </row>
    <row r="18366" spans="1:1" s="432" customFormat="1" ht="12.2" hidden="1" customHeight="1">
      <c r="A18366" s="431"/>
    </row>
    <row r="18367" spans="1:1" s="432" customFormat="1" ht="12.2" hidden="1" customHeight="1">
      <c r="A18367" s="431"/>
    </row>
    <row r="18368" spans="1:1" s="432" customFormat="1" ht="12.2" hidden="1" customHeight="1">
      <c r="A18368" s="431"/>
    </row>
    <row r="18369" spans="1:1" s="432" customFormat="1" ht="12.2" hidden="1" customHeight="1">
      <c r="A18369" s="431"/>
    </row>
    <row r="18370" spans="1:1" s="432" customFormat="1" ht="12.2" hidden="1" customHeight="1">
      <c r="A18370" s="431"/>
    </row>
    <row r="18371" spans="1:1" s="432" customFormat="1" ht="12.2" hidden="1" customHeight="1">
      <c r="A18371" s="431"/>
    </row>
    <row r="18372" spans="1:1" s="432" customFormat="1" ht="12.2" hidden="1" customHeight="1">
      <c r="A18372" s="431"/>
    </row>
    <row r="18373" spans="1:1" s="432" customFormat="1" ht="12.2" hidden="1" customHeight="1">
      <c r="A18373" s="431"/>
    </row>
    <row r="18374" spans="1:1" s="432" customFormat="1" ht="12.2" hidden="1" customHeight="1">
      <c r="A18374" s="431"/>
    </row>
    <row r="18375" spans="1:1" s="432" customFormat="1" ht="12.2" hidden="1" customHeight="1">
      <c r="A18375" s="431"/>
    </row>
    <row r="18376" spans="1:1" s="432" customFormat="1" ht="12.2" hidden="1" customHeight="1">
      <c r="A18376" s="431"/>
    </row>
    <row r="18377" spans="1:1" s="432" customFormat="1" ht="12.2" hidden="1" customHeight="1">
      <c r="A18377" s="431"/>
    </row>
    <row r="18378" spans="1:1" s="432" customFormat="1" ht="12.2" hidden="1" customHeight="1">
      <c r="A18378" s="431"/>
    </row>
    <row r="18379" spans="1:1" s="432" customFormat="1" ht="12.2" hidden="1" customHeight="1">
      <c r="A18379" s="431"/>
    </row>
    <row r="18380" spans="1:1" s="432" customFormat="1" ht="12.2" hidden="1" customHeight="1">
      <c r="A18380" s="431"/>
    </row>
    <row r="18381" spans="1:1" s="432" customFormat="1" ht="12.2" hidden="1" customHeight="1">
      <c r="A18381" s="431"/>
    </row>
    <row r="18382" spans="1:1" s="432" customFormat="1" ht="12.2" hidden="1" customHeight="1">
      <c r="A18382" s="431"/>
    </row>
    <row r="18383" spans="1:1" s="432" customFormat="1" ht="12.2" hidden="1" customHeight="1">
      <c r="A18383" s="431"/>
    </row>
    <row r="18384" spans="1:1" s="432" customFormat="1" ht="12.2" hidden="1" customHeight="1">
      <c r="A18384" s="431"/>
    </row>
    <row r="18385" spans="1:1" s="432" customFormat="1" ht="12.2" hidden="1" customHeight="1">
      <c r="A18385" s="431"/>
    </row>
    <row r="18386" spans="1:1" s="432" customFormat="1" ht="12.2" hidden="1" customHeight="1">
      <c r="A18386" s="431"/>
    </row>
    <row r="18387" spans="1:1" s="432" customFormat="1" ht="12.2" hidden="1" customHeight="1">
      <c r="A18387" s="431"/>
    </row>
    <row r="18388" spans="1:1" s="432" customFormat="1" ht="12.2" hidden="1" customHeight="1">
      <c r="A18388" s="431"/>
    </row>
    <row r="18389" spans="1:1" s="432" customFormat="1" ht="12.2" hidden="1" customHeight="1">
      <c r="A18389" s="431"/>
    </row>
    <row r="18390" spans="1:1" s="432" customFormat="1" ht="12.2" hidden="1" customHeight="1">
      <c r="A18390" s="431"/>
    </row>
    <row r="18391" spans="1:1" s="432" customFormat="1" ht="12.2" hidden="1" customHeight="1">
      <c r="A18391" s="431"/>
    </row>
    <row r="18392" spans="1:1" s="432" customFormat="1" ht="12.2" hidden="1" customHeight="1">
      <c r="A18392" s="431"/>
    </row>
    <row r="18393" spans="1:1" s="432" customFormat="1" ht="12.2" hidden="1" customHeight="1">
      <c r="A18393" s="431"/>
    </row>
    <row r="18394" spans="1:1" s="432" customFormat="1" ht="12.2" hidden="1" customHeight="1">
      <c r="A18394" s="431"/>
    </row>
    <row r="18395" spans="1:1" s="432" customFormat="1" ht="12.2" hidden="1" customHeight="1">
      <c r="A18395" s="431"/>
    </row>
    <row r="18396" spans="1:1" s="432" customFormat="1" ht="12.2" hidden="1" customHeight="1">
      <c r="A18396" s="431"/>
    </row>
    <row r="18397" spans="1:1" s="432" customFormat="1" ht="12.2" hidden="1" customHeight="1">
      <c r="A18397" s="431"/>
    </row>
    <row r="18398" spans="1:1" s="432" customFormat="1" ht="12.2" hidden="1" customHeight="1">
      <c r="A18398" s="431"/>
    </row>
    <row r="18399" spans="1:1" s="432" customFormat="1" ht="12.2" hidden="1" customHeight="1">
      <c r="A18399" s="431"/>
    </row>
    <row r="18400" spans="1:1" s="432" customFormat="1" ht="12.2" hidden="1" customHeight="1">
      <c r="A18400" s="431"/>
    </row>
    <row r="18401" spans="1:1" s="432" customFormat="1" ht="12.2" hidden="1" customHeight="1">
      <c r="A18401" s="431"/>
    </row>
    <row r="18402" spans="1:1" s="432" customFormat="1" ht="12.2" hidden="1" customHeight="1">
      <c r="A18402" s="431"/>
    </row>
    <row r="18403" spans="1:1" s="432" customFormat="1" ht="12.2" hidden="1" customHeight="1">
      <c r="A18403" s="431"/>
    </row>
    <row r="18404" spans="1:1" s="432" customFormat="1" ht="12.2" hidden="1" customHeight="1">
      <c r="A18404" s="431"/>
    </row>
    <row r="18405" spans="1:1" s="432" customFormat="1" ht="12.2" hidden="1" customHeight="1">
      <c r="A18405" s="431"/>
    </row>
    <row r="18406" spans="1:1" s="432" customFormat="1" ht="12.2" hidden="1" customHeight="1">
      <c r="A18406" s="431"/>
    </row>
    <row r="18407" spans="1:1" s="432" customFormat="1" ht="12.2" hidden="1" customHeight="1">
      <c r="A18407" s="431"/>
    </row>
    <row r="18408" spans="1:1" s="432" customFormat="1" ht="12.2" hidden="1" customHeight="1">
      <c r="A18408" s="431"/>
    </row>
    <row r="18409" spans="1:1" s="432" customFormat="1" ht="12.2" hidden="1" customHeight="1">
      <c r="A18409" s="431"/>
    </row>
    <row r="18410" spans="1:1" s="432" customFormat="1" ht="12.2" hidden="1" customHeight="1">
      <c r="A18410" s="431"/>
    </row>
    <row r="18411" spans="1:1" s="432" customFormat="1" ht="12.2" hidden="1" customHeight="1">
      <c r="A18411" s="431"/>
    </row>
    <row r="18412" spans="1:1" s="432" customFormat="1" ht="12.2" hidden="1" customHeight="1">
      <c r="A18412" s="431"/>
    </row>
    <row r="18413" spans="1:1" s="432" customFormat="1" ht="12.2" hidden="1" customHeight="1">
      <c r="A18413" s="431"/>
    </row>
    <row r="18414" spans="1:1" s="432" customFormat="1" ht="12.2" hidden="1" customHeight="1">
      <c r="A18414" s="431"/>
    </row>
    <row r="18415" spans="1:1" s="432" customFormat="1" ht="12.2" hidden="1" customHeight="1">
      <c r="A18415" s="431"/>
    </row>
    <row r="18416" spans="1:1" s="432" customFormat="1" ht="12.2" hidden="1" customHeight="1">
      <c r="A18416" s="431"/>
    </row>
    <row r="18417" spans="1:1" s="432" customFormat="1" ht="12.2" hidden="1" customHeight="1">
      <c r="A18417" s="431"/>
    </row>
    <row r="18418" spans="1:1" s="432" customFormat="1" ht="12.2" hidden="1" customHeight="1">
      <c r="A18418" s="431"/>
    </row>
    <row r="18419" spans="1:1" s="432" customFormat="1" ht="12.2" hidden="1" customHeight="1">
      <c r="A18419" s="431"/>
    </row>
    <row r="18420" spans="1:1" s="432" customFormat="1" ht="12.2" hidden="1" customHeight="1">
      <c r="A18420" s="431"/>
    </row>
    <row r="18421" spans="1:1" s="432" customFormat="1" ht="12.2" hidden="1" customHeight="1">
      <c r="A18421" s="431"/>
    </row>
    <row r="18422" spans="1:1" s="432" customFormat="1" ht="12.2" hidden="1" customHeight="1">
      <c r="A18422" s="431"/>
    </row>
    <row r="18423" spans="1:1" s="432" customFormat="1" ht="12.2" hidden="1" customHeight="1">
      <c r="A18423" s="431"/>
    </row>
    <row r="18424" spans="1:1" s="432" customFormat="1" ht="12.2" hidden="1" customHeight="1">
      <c r="A18424" s="431"/>
    </row>
    <row r="18425" spans="1:1" s="432" customFormat="1" ht="12.2" hidden="1" customHeight="1">
      <c r="A18425" s="431"/>
    </row>
    <row r="18426" spans="1:1" s="432" customFormat="1" ht="12.2" hidden="1" customHeight="1">
      <c r="A18426" s="431"/>
    </row>
    <row r="18427" spans="1:1" s="432" customFormat="1" ht="12.2" hidden="1" customHeight="1">
      <c r="A18427" s="431"/>
    </row>
    <row r="18428" spans="1:1" s="432" customFormat="1" ht="12.2" hidden="1" customHeight="1">
      <c r="A18428" s="431"/>
    </row>
    <row r="18429" spans="1:1" s="432" customFormat="1" ht="12.2" hidden="1" customHeight="1">
      <c r="A18429" s="431"/>
    </row>
    <row r="18430" spans="1:1" s="432" customFormat="1" ht="12.2" hidden="1" customHeight="1">
      <c r="A18430" s="431"/>
    </row>
    <row r="18431" spans="1:1" s="432" customFormat="1" ht="12.2" hidden="1" customHeight="1">
      <c r="A18431" s="431"/>
    </row>
    <row r="18432" spans="1:1" s="432" customFormat="1" ht="12.2" hidden="1" customHeight="1">
      <c r="A18432" s="431"/>
    </row>
    <row r="18433" spans="1:1" s="432" customFormat="1" ht="12.2" hidden="1" customHeight="1">
      <c r="A18433" s="431"/>
    </row>
    <row r="18434" spans="1:1" s="432" customFormat="1" ht="12.2" hidden="1" customHeight="1">
      <c r="A18434" s="431"/>
    </row>
    <row r="18435" spans="1:1" s="432" customFormat="1" ht="12.2" hidden="1" customHeight="1">
      <c r="A18435" s="431"/>
    </row>
    <row r="18436" spans="1:1" s="432" customFormat="1" ht="12.2" hidden="1" customHeight="1">
      <c r="A18436" s="431"/>
    </row>
    <row r="18437" spans="1:1" s="432" customFormat="1" ht="12.2" hidden="1" customHeight="1">
      <c r="A18437" s="431"/>
    </row>
    <row r="18438" spans="1:1" s="432" customFormat="1" ht="12.2" hidden="1" customHeight="1">
      <c r="A18438" s="431"/>
    </row>
    <row r="18439" spans="1:1" s="432" customFormat="1" ht="12.2" hidden="1" customHeight="1">
      <c r="A18439" s="431"/>
    </row>
    <row r="18440" spans="1:1" s="432" customFormat="1" ht="12.2" hidden="1" customHeight="1">
      <c r="A18440" s="431"/>
    </row>
    <row r="18441" spans="1:1" s="432" customFormat="1" ht="12.2" hidden="1" customHeight="1">
      <c r="A18441" s="431"/>
    </row>
    <row r="18442" spans="1:1" s="432" customFormat="1" ht="12.2" hidden="1" customHeight="1">
      <c r="A18442" s="431"/>
    </row>
    <row r="18443" spans="1:1" s="432" customFormat="1" ht="12.2" hidden="1" customHeight="1">
      <c r="A18443" s="431"/>
    </row>
    <row r="18444" spans="1:1" s="432" customFormat="1" ht="12.2" hidden="1" customHeight="1">
      <c r="A18444" s="431"/>
    </row>
    <row r="18445" spans="1:1" s="432" customFormat="1" ht="12.2" hidden="1" customHeight="1">
      <c r="A18445" s="431"/>
    </row>
    <row r="18446" spans="1:1" s="432" customFormat="1" ht="12.2" hidden="1" customHeight="1">
      <c r="A18446" s="431"/>
    </row>
    <row r="18447" spans="1:1" s="432" customFormat="1" ht="12.2" hidden="1" customHeight="1">
      <c r="A18447" s="431"/>
    </row>
    <row r="18448" spans="1:1" s="432" customFormat="1" ht="12.2" hidden="1" customHeight="1">
      <c r="A18448" s="431"/>
    </row>
    <row r="18449" spans="1:1" s="432" customFormat="1" ht="12.2" hidden="1" customHeight="1">
      <c r="A18449" s="431"/>
    </row>
    <row r="18450" spans="1:1" s="432" customFormat="1" ht="12.2" hidden="1" customHeight="1">
      <c r="A18450" s="431"/>
    </row>
    <row r="18451" spans="1:1" s="432" customFormat="1" ht="12.2" hidden="1" customHeight="1">
      <c r="A18451" s="431"/>
    </row>
    <row r="18452" spans="1:1" s="432" customFormat="1" ht="12.2" hidden="1" customHeight="1">
      <c r="A18452" s="431"/>
    </row>
    <row r="18453" spans="1:1" s="432" customFormat="1" ht="12.2" hidden="1" customHeight="1">
      <c r="A18453" s="431"/>
    </row>
    <row r="18454" spans="1:1" s="432" customFormat="1" ht="12.2" hidden="1" customHeight="1">
      <c r="A18454" s="431"/>
    </row>
    <row r="18455" spans="1:1" s="432" customFormat="1" ht="12.2" hidden="1" customHeight="1">
      <c r="A18455" s="431"/>
    </row>
    <row r="18456" spans="1:1" s="432" customFormat="1" ht="12.2" hidden="1" customHeight="1">
      <c r="A18456" s="431"/>
    </row>
    <row r="18457" spans="1:1" s="432" customFormat="1" ht="12.2" hidden="1" customHeight="1">
      <c r="A18457" s="431"/>
    </row>
    <row r="18458" spans="1:1" s="432" customFormat="1" ht="12.2" hidden="1" customHeight="1">
      <c r="A18458" s="431"/>
    </row>
    <row r="18459" spans="1:1" s="432" customFormat="1" ht="12.2" hidden="1" customHeight="1">
      <c r="A18459" s="431"/>
    </row>
    <row r="18460" spans="1:1" s="432" customFormat="1" ht="12.2" hidden="1" customHeight="1">
      <c r="A18460" s="431"/>
    </row>
    <row r="18461" spans="1:1" s="432" customFormat="1" ht="12.2" hidden="1" customHeight="1">
      <c r="A18461" s="431"/>
    </row>
    <row r="18462" spans="1:1" s="432" customFormat="1" ht="12.2" hidden="1" customHeight="1">
      <c r="A18462" s="431"/>
    </row>
    <row r="18463" spans="1:1" s="432" customFormat="1" ht="12.2" hidden="1" customHeight="1">
      <c r="A18463" s="431"/>
    </row>
    <row r="18464" spans="1:1" s="432" customFormat="1" ht="12.2" hidden="1" customHeight="1">
      <c r="A18464" s="431"/>
    </row>
    <row r="18465" spans="1:1" s="432" customFormat="1" ht="12.2" hidden="1" customHeight="1">
      <c r="A18465" s="431"/>
    </row>
    <row r="18466" spans="1:1" s="432" customFormat="1" ht="12.2" hidden="1" customHeight="1">
      <c r="A18466" s="431"/>
    </row>
    <row r="18467" spans="1:1" s="432" customFormat="1" ht="12.2" hidden="1" customHeight="1">
      <c r="A18467" s="431"/>
    </row>
    <row r="18468" spans="1:1" s="432" customFormat="1" ht="12.2" hidden="1" customHeight="1">
      <c r="A18468" s="431"/>
    </row>
    <row r="18469" spans="1:1" s="432" customFormat="1" ht="12.2" hidden="1" customHeight="1">
      <c r="A18469" s="431"/>
    </row>
    <row r="18470" spans="1:1" s="432" customFormat="1" ht="12.2" hidden="1" customHeight="1">
      <c r="A18470" s="431"/>
    </row>
    <row r="18471" spans="1:1" s="432" customFormat="1" ht="12.2" hidden="1" customHeight="1">
      <c r="A18471" s="431"/>
    </row>
    <row r="18472" spans="1:1" s="432" customFormat="1" ht="12.2" hidden="1" customHeight="1">
      <c r="A18472" s="431"/>
    </row>
    <row r="18473" spans="1:1" s="432" customFormat="1" ht="12.2" hidden="1" customHeight="1">
      <c r="A18473" s="431"/>
    </row>
    <row r="18474" spans="1:1" s="432" customFormat="1" ht="12.2" hidden="1" customHeight="1">
      <c r="A18474" s="431"/>
    </row>
    <row r="18475" spans="1:1" s="432" customFormat="1" ht="12.2" hidden="1" customHeight="1">
      <c r="A18475" s="431"/>
    </row>
    <row r="18476" spans="1:1" s="432" customFormat="1" ht="12.2" hidden="1" customHeight="1">
      <c r="A18476" s="431"/>
    </row>
    <row r="18477" spans="1:1" s="432" customFormat="1" ht="12.2" hidden="1" customHeight="1">
      <c r="A18477" s="431"/>
    </row>
    <row r="18478" spans="1:1" s="432" customFormat="1" ht="12.2" hidden="1" customHeight="1">
      <c r="A18478" s="431"/>
    </row>
    <row r="18479" spans="1:1" s="432" customFormat="1" ht="12.2" hidden="1" customHeight="1">
      <c r="A18479" s="431"/>
    </row>
    <row r="18480" spans="1:1" s="432" customFormat="1" ht="12.2" hidden="1" customHeight="1">
      <c r="A18480" s="431"/>
    </row>
    <row r="18481" spans="1:1" s="432" customFormat="1" ht="12.2" hidden="1" customHeight="1">
      <c r="A18481" s="431"/>
    </row>
    <row r="18482" spans="1:1" s="432" customFormat="1" ht="12.2" hidden="1" customHeight="1">
      <c r="A18482" s="431"/>
    </row>
    <row r="18483" spans="1:1" s="432" customFormat="1" ht="12.2" hidden="1" customHeight="1">
      <c r="A18483" s="431"/>
    </row>
    <row r="18484" spans="1:1" s="432" customFormat="1" ht="12.2" hidden="1" customHeight="1">
      <c r="A18484" s="431"/>
    </row>
    <row r="18485" spans="1:1" s="432" customFormat="1" ht="12.2" hidden="1" customHeight="1">
      <c r="A18485" s="431"/>
    </row>
    <row r="18486" spans="1:1" s="432" customFormat="1" ht="12.2" hidden="1" customHeight="1">
      <c r="A18486" s="431"/>
    </row>
    <row r="18487" spans="1:1" s="432" customFormat="1" ht="12.2" hidden="1" customHeight="1">
      <c r="A18487" s="431"/>
    </row>
    <row r="18488" spans="1:1" s="432" customFormat="1" ht="12.2" hidden="1" customHeight="1">
      <c r="A18488" s="431"/>
    </row>
    <row r="18489" spans="1:1" s="432" customFormat="1" ht="12.2" hidden="1" customHeight="1">
      <c r="A18489" s="431"/>
    </row>
    <row r="18490" spans="1:1" s="432" customFormat="1" ht="12.2" hidden="1" customHeight="1">
      <c r="A18490" s="431"/>
    </row>
    <row r="18491" spans="1:1" s="432" customFormat="1" ht="12.2" hidden="1" customHeight="1">
      <c r="A18491" s="431"/>
    </row>
    <row r="18492" spans="1:1" s="432" customFormat="1" ht="12.2" hidden="1" customHeight="1">
      <c r="A18492" s="431"/>
    </row>
    <row r="18493" spans="1:1" s="432" customFormat="1" ht="12.2" hidden="1" customHeight="1">
      <c r="A18493" s="431"/>
    </row>
    <row r="18494" spans="1:1" s="432" customFormat="1" ht="12.2" hidden="1" customHeight="1">
      <c r="A18494" s="431"/>
    </row>
    <row r="18495" spans="1:1" s="432" customFormat="1" ht="12.2" hidden="1" customHeight="1">
      <c r="A18495" s="431"/>
    </row>
    <row r="18496" spans="1:1" s="432" customFormat="1" ht="12.2" hidden="1" customHeight="1">
      <c r="A18496" s="431"/>
    </row>
    <row r="18497" spans="1:1" s="432" customFormat="1" ht="12.2" hidden="1" customHeight="1">
      <c r="A18497" s="431"/>
    </row>
    <row r="18498" spans="1:1" s="432" customFormat="1" ht="12.2" hidden="1" customHeight="1">
      <c r="A18498" s="431"/>
    </row>
    <row r="18499" spans="1:1" s="432" customFormat="1" ht="12.2" hidden="1" customHeight="1">
      <c r="A18499" s="431"/>
    </row>
    <row r="18500" spans="1:1" s="432" customFormat="1" ht="12.2" hidden="1" customHeight="1">
      <c r="A18500" s="431"/>
    </row>
    <row r="18501" spans="1:1" s="432" customFormat="1" ht="12.2" hidden="1" customHeight="1">
      <c r="A18501" s="431"/>
    </row>
    <row r="18502" spans="1:1" s="432" customFormat="1" ht="12.2" hidden="1" customHeight="1">
      <c r="A18502" s="431"/>
    </row>
    <row r="18503" spans="1:1" s="432" customFormat="1" ht="12.2" hidden="1" customHeight="1">
      <c r="A18503" s="431"/>
    </row>
    <row r="18504" spans="1:1" s="432" customFormat="1" ht="12.2" hidden="1" customHeight="1">
      <c r="A18504" s="431"/>
    </row>
    <row r="18505" spans="1:1" s="432" customFormat="1" ht="12.2" hidden="1" customHeight="1">
      <c r="A18505" s="431"/>
    </row>
    <row r="18506" spans="1:1" s="432" customFormat="1" ht="12.2" hidden="1" customHeight="1">
      <c r="A18506" s="431"/>
    </row>
    <row r="18507" spans="1:1" s="432" customFormat="1" ht="12.2" hidden="1" customHeight="1">
      <c r="A18507" s="431"/>
    </row>
    <row r="18508" spans="1:1" s="432" customFormat="1" ht="12.2" hidden="1" customHeight="1">
      <c r="A18508" s="431"/>
    </row>
    <row r="18509" spans="1:1" s="432" customFormat="1" ht="12.2" hidden="1" customHeight="1">
      <c r="A18509" s="431"/>
    </row>
    <row r="18510" spans="1:1" s="432" customFormat="1" ht="12.2" hidden="1" customHeight="1">
      <c r="A18510" s="431"/>
    </row>
    <row r="18511" spans="1:1" s="432" customFormat="1" ht="12.2" hidden="1" customHeight="1">
      <c r="A18511" s="431"/>
    </row>
    <row r="18512" spans="1:1" s="432" customFormat="1" ht="12.2" hidden="1" customHeight="1">
      <c r="A18512" s="431"/>
    </row>
    <row r="18513" spans="1:1" s="432" customFormat="1" ht="12.2" hidden="1" customHeight="1">
      <c r="A18513" s="431"/>
    </row>
    <row r="18514" spans="1:1" s="432" customFormat="1" ht="12.2" hidden="1" customHeight="1">
      <c r="A18514" s="431"/>
    </row>
    <row r="18515" spans="1:1" s="432" customFormat="1" ht="12.2" hidden="1" customHeight="1">
      <c r="A18515" s="431"/>
    </row>
    <row r="18516" spans="1:1" s="432" customFormat="1" ht="12.2" hidden="1" customHeight="1">
      <c r="A18516" s="431"/>
    </row>
    <row r="18517" spans="1:1" s="432" customFormat="1" ht="12.2" hidden="1" customHeight="1">
      <c r="A18517" s="431"/>
    </row>
    <row r="18518" spans="1:1" s="432" customFormat="1" ht="12.2" hidden="1" customHeight="1">
      <c r="A18518" s="431"/>
    </row>
    <row r="18519" spans="1:1" s="432" customFormat="1" ht="12.2" hidden="1" customHeight="1">
      <c r="A18519" s="431"/>
    </row>
    <row r="18520" spans="1:1" s="432" customFormat="1" ht="12.2" hidden="1" customHeight="1">
      <c r="A18520" s="431"/>
    </row>
    <row r="18521" spans="1:1" s="432" customFormat="1" ht="12.2" hidden="1" customHeight="1">
      <c r="A18521" s="431"/>
    </row>
    <row r="18522" spans="1:1" s="432" customFormat="1" ht="12.2" hidden="1" customHeight="1">
      <c r="A18522" s="431"/>
    </row>
    <row r="18523" spans="1:1" s="432" customFormat="1" ht="12.2" hidden="1" customHeight="1">
      <c r="A18523" s="431"/>
    </row>
    <row r="18524" spans="1:1" s="432" customFormat="1" ht="12.2" hidden="1" customHeight="1">
      <c r="A18524" s="431"/>
    </row>
    <row r="18525" spans="1:1" s="432" customFormat="1" ht="12.2" hidden="1" customHeight="1">
      <c r="A18525" s="431"/>
    </row>
    <row r="18526" spans="1:1" s="432" customFormat="1" ht="12.2" hidden="1" customHeight="1">
      <c r="A18526" s="431"/>
    </row>
    <row r="18527" spans="1:1" s="432" customFormat="1" ht="12.2" hidden="1" customHeight="1">
      <c r="A18527" s="431"/>
    </row>
    <row r="18528" spans="1:1" s="432" customFormat="1" ht="12.2" hidden="1" customHeight="1">
      <c r="A18528" s="431"/>
    </row>
    <row r="18529" spans="1:1" s="432" customFormat="1" ht="12.2" hidden="1" customHeight="1">
      <c r="A18529" s="431"/>
    </row>
    <row r="18530" spans="1:1" s="432" customFormat="1" ht="12.2" hidden="1" customHeight="1">
      <c r="A18530" s="431"/>
    </row>
    <row r="18531" spans="1:1" s="432" customFormat="1" ht="12.2" hidden="1" customHeight="1">
      <c r="A18531" s="431"/>
    </row>
    <row r="18532" spans="1:1" s="432" customFormat="1" ht="12.2" hidden="1" customHeight="1">
      <c r="A18532" s="431"/>
    </row>
    <row r="18533" spans="1:1" s="432" customFormat="1" ht="12.2" hidden="1" customHeight="1">
      <c r="A18533" s="431"/>
    </row>
    <row r="18534" spans="1:1" s="432" customFormat="1" ht="12.2" hidden="1" customHeight="1">
      <c r="A18534" s="431"/>
    </row>
    <row r="18535" spans="1:1" s="432" customFormat="1" ht="12.2" hidden="1" customHeight="1">
      <c r="A18535" s="431"/>
    </row>
    <row r="18536" spans="1:1" s="432" customFormat="1" ht="12.2" hidden="1" customHeight="1">
      <c r="A18536" s="431"/>
    </row>
    <row r="18537" spans="1:1" s="432" customFormat="1" ht="12.2" hidden="1" customHeight="1">
      <c r="A18537" s="431"/>
    </row>
    <row r="18538" spans="1:1" s="432" customFormat="1" ht="12.2" hidden="1" customHeight="1">
      <c r="A18538" s="431"/>
    </row>
    <row r="18539" spans="1:1" s="432" customFormat="1" ht="12.2" hidden="1" customHeight="1">
      <c r="A18539" s="431"/>
    </row>
    <row r="18540" spans="1:1" s="432" customFormat="1" ht="12.2" hidden="1" customHeight="1">
      <c r="A18540" s="431"/>
    </row>
    <row r="18541" spans="1:1" s="432" customFormat="1" ht="12.2" hidden="1" customHeight="1">
      <c r="A18541" s="431"/>
    </row>
    <row r="18542" spans="1:1" s="432" customFormat="1" ht="12.2" hidden="1" customHeight="1">
      <c r="A18542" s="431"/>
    </row>
    <row r="18543" spans="1:1" s="432" customFormat="1" ht="12.2" hidden="1" customHeight="1">
      <c r="A18543" s="431"/>
    </row>
    <row r="18544" spans="1:1" s="432" customFormat="1" ht="12.2" hidden="1" customHeight="1">
      <c r="A18544" s="431"/>
    </row>
    <row r="18545" spans="1:1" s="432" customFormat="1" ht="12.2" hidden="1" customHeight="1">
      <c r="A18545" s="431"/>
    </row>
    <row r="18546" spans="1:1" s="432" customFormat="1" ht="12.2" hidden="1" customHeight="1">
      <c r="A18546" s="431"/>
    </row>
    <row r="18547" spans="1:1" s="432" customFormat="1" ht="12.2" hidden="1" customHeight="1">
      <c r="A18547" s="431"/>
    </row>
    <row r="18548" spans="1:1" s="432" customFormat="1" ht="12.2" hidden="1" customHeight="1">
      <c r="A18548" s="431"/>
    </row>
    <row r="18549" spans="1:1" s="432" customFormat="1" ht="12.2" hidden="1" customHeight="1">
      <c r="A18549" s="431"/>
    </row>
    <row r="18550" spans="1:1" s="432" customFormat="1" ht="12.2" hidden="1" customHeight="1">
      <c r="A18550" s="431"/>
    </row>
    <row r="18551" spans="1:1" s="432" customFormat="1" ht="12.2" hidden="1" customHeight="1">
      <c r="A18551" s="431"/>
    </row>
    <row r="18552" spans="1:1" s="432" customFormat="1" ht="12.2" hidden="1" customHeight="1">
      <c r="A18552" s="431"/>
    </row>
    <row r="18553" spans="1:1" s="432" customFormat="1" ht="12.2" hidden="1" customHeight="1">
      <c r="A18553" s="431"/>
    </row>
    <row r="18554" spans="1:1" s="432" customFormat="1" ht="12.2" hidden="1" customHeight="1">
      <c r="A18554" s="431"/>
    </row>
    <row r="18555" spans="1:1" s="432" customFormat="1" ht="12.2" hidden="1" customHeight="1">
      <c r="A18555" s="431"/>
    </row>
    <row r="18556" spans="1:1" s="432" customFormat="1" ht="12.2" hidden="1" customHeight="1">
      <c r="A18556" s="431"/>
    </row>
    <row r="18557" spans="1:1" s="432" customFormat="1" ht="12.2" hidden="1" customHeight="1">
      <c r="A18557" s="431"/>
    </row>
    <row r="18558" spans="1:1" s="432" customFormat="1" ht="12.2" hidden="1" customHeight="1">
      <c r="A18558" s="431"/>
    </row>
    <row r="18559" spans="1:1" s="432" customFormat="1" ht="12.2" hidden="1" customHeight="1">
      <c r="A18559" s="431"/>
    </row>
    <row r="18560" spans="1:1" s="432" customFormat="1" ht="12.2" hidden="1" customHeight="1">
      <c r="A18560" s="431"/>
    </row>
    <row r="18561" spans="1:1" s="432" customFormat="1" ht="12.2" hidden="1" customHeight="1">
      <c r="A18561" s="431"/>
    </row>
    <row r="18562" spans="1:1" s="432" customFormat="1" ht="12.2" hidden="1" customHeight="1">
      <c r="A18562" s="431"/>
    </row>
    <row r="18563" spans="1:1" s="432" customFormat="1" ht="12.2" hidden="1" customHeight="1">
      <c r="A18563" s="431"/>
    </row>
    <row r="18564" spans="1:1" s="432" customFormat="1" ht="12.2" hidden="1" customHeight="1">
      <c r="A18564" s="431"/>
    </row>
    <row r="18565" spans="1:1" s="432" customFormat="1" ht="12.2" hidden="1" customHeight="1">
      <c r="A18565" s="431"/>
    </row>
    <row r="18566" spans="1:1" s="432" customFormat="1" ht="12.2" hidden="1" customHeight="1">
      <c r="A18566" s="431"/>
    </row>
    <row r="18567" spans="1:1" s="432" customFormat="1" ht="12.2" hidden="1" customHeight="1">
      <c r="A18567" s="431"/>
    </row>
    <row r="18568" spans="1:1" s="432" customFormat="1" ht="12.2" hidden="1" customHeight="1">
      <c r="A18568" s="431"/>
    </row>
    <row r="18569" spans="1:1" s="432" customFormat="1" ht="12.2" hidden="1" customHeight="1">
      <c r="A18569" s="431"/>
    </row>
    <row r="18570" spans="1:1" s="432" customFormat="1" ht="12.2" hidden="1" customHeight="1">
      <c r="A18570" s="431"/>
    </row>
    <row r="18571" spans="1:1" s="432" customFormat="1" ht="12.2" hidden="1" customHeight="1">
      <c r="A18571" s="431"/>
    </row>
    <row r="18572" spans="1:1" s="432" customFormat="1" ht="12.2" hidden="1" customHeight="1">
      <c r="A18572" s="431"/>
    </row>
    <row r="18573" spans="1:1" s="432" customFormat="1" ht="12.2" hidden="1" customHeight="1">
      <c r="A18573" s="431"/>
    </row>
    <row r="18574" spans="1:1" s="432" customFormat="1" ht="12.2" hidden="1" customHeight="1">
      <c r="A18574" s="431"/>
    </row>
    <row r="18575" spans="1:1" s="432" customFormat="1" ht="12.2" hidden="1" customHeight="1">
      <c r="A18575" s="431"/>
    </row>
    <row r="18576" spans="1:1" s="432" customFormat="1" ht="12.2" hidden="1" customHeight="1">
      <c r="A18576" s="431"/>
    </row>
    <row r="18577" spans="1:1" s="432" customFormat="1" ht="12.2" hidden="1" customHeight="1">
      <c r="A18577" s="431"/>
    </row>
    <row r="18578" spans="1:1" s="432" customFormat="1" ht="12.2" hidden="1" customHeight="1">
      <c r="A18578" s="431"/>
    </row>
    <row r="18579" spans="1:1" s="432" customFormat="1" ht="12.2" hidden="1" customHeight="1">
      <c r="A18579" s="431"/>
    </row>
    <row r="18580" spans="1:1" s="432" customFormat="1" ht="12.2" hidden="1" customHeight="1">
      <c r="A18580" s="431"/>
    </row>
    <row r="18581" spans="1:1" s="432" customFormat="1" ht="12.2" hidden="1" customHeight="1">
      <c r="A18581" s="431"/>
    </row>
    <row r="18582" spans="1:1" s="432" customFormat="1" ht="12.2" hidden="1" customHeight="1">
      <c r="A18582" s="431"/>
    </row>
    <row r="18583" spans="1:1" s="432" customFormat="1" ht="12.2" hidden="1" customHeight="1">
      <c r="A18583" s="431"/>
    </row>
    <row r="18584" spans="1:1" s="432" customFormat="1" ht="12.2" hidden="1" customHeight="1">
      <c r="A18584" s="431"/>
    </row>
    <row r="18585" spans="1:1" s="432" customFormat="1" ht="12.2" hidden="1" customHeight="1">
      <c r="A18585" s="431"/>
    </row>
    <row r="18586" spans="1:1" s="432" customFormat="1" ht="12.2" hidden="1" customHeight="1">
      <c r="A18586" s="431"/>
    </row>
    <row r="18587" spans="1:1" s="432" customFormat="1" ht="12.2" hidden="1" customHeight="1">
      <c r="A18587" s="431"/>
    </row>
    <row r="18588" spans="1:1" s="432" customFormat="1" ht="12.2" hidden="1" customHeight="1">
      <c r="A18588" s="431"/>
    </row>
    <row r="18589" spans="1:1" s="432" customFormat="1" ht="12.2" hidden="1" customHeight="1">
      <c r="A18589" s="431"/>
    </row>
    <row r="18590" spans="1:1" s="432" customFormat="1" ht="12.2" hidden="1" customHeight="1">
      <c r="A18590" s="431"/>
    </row>
    <row r="18591" spans="1:1" s="432" customFormat="1" ht="12.2" hidden="1" customHeight="1">
      <c r="A18591" s="431"/>
    </row>
    <row r="18592" spans="1:1" s="432" customFormat="1" ht="12.2" hidden="1" customHeight="1">
      <c r="A18592" s="431"/>
    </row>
    <row r="18593" spans="1:1" s="432" customFormat="1" ht="12.2" hidden="1" customHeight="1">
      <c r="A18593" s="431"/>
    </row>
    <row r="18594" spans="1:1" s="432" customFormat="1" ht="12.2" hidden="1" customHeight="1">
      <c r="A18594" s="431"/>
    </row>
    <row r="18595" spans="1:1" s="432" customFormat="1" ht="12.2" hidden="1" customHeight="1">
      <c r="A18595" s="431"/>
    </row>
    <row r="18596" spans="1:1" s="432" customFormat="1" ht="12.2" hidden="1" customHeight="1">
      <c r="A18596" s="431"/>
    </row>
    <row r="18597" spans="1:1" s="432" customFormat="1" ht="12.2" hidden="1" customHeight="1">
      <c r="A18597" s="431"/>
    </row>
    <row r="18598" spans="1:1" s="432" customFormat="1" ht="12.2" hidden="1" customHeight="1">
      <c r="A18598" s="431"/>
    </row>
    <row r="18599" spans="1:1" s="432" customFormat="1" ht="12.2" hidden="1" customHeight="1">
      <c r="A18599" s="431"/>
    </row>
    <row r="18600" spans="1:1" s="432" customFormat="1" ht="12.2" hidden="1" customHeight="1">
      <c r="A18600" s="431"/>
    </row>
    <row r="18601" spans="1:1" s="432" customFormat="1" ht="12.2" hidden="1" customHeight="1">
      <c r="A18601" s="431"/>
    </row>
    <row r="18602" spans="1:1" s="432" customFormat="1" ht="12.2" hidden="1" customHeight="1">
      <c r="A18602" s="431"/>
    </row>
    <row r="18603" spans="1:1" s="432" customFormat="1" ht="12.2" hidden="1" customHeight="1">
      <c r="A18603" s="431"/>
    </row>
    <row r="18604" spans="1:1" s="432" customFormat="1" ht="12.2" hidden="1" customHeight="1">
      <c r="A18604" s="431"/>
    </row>
    <row r="18605" spans="1:1" s="432" customFormat="1" ht="12.2" hidden="1" customHeight="1">
      <c r="A18605" s="431"/>
    </row>
    <row r="18606" spans="1:1" s="432" customFormat="1" ht="12.2" hidden="1" customHeight="1">
      <c r="A18606" s="431"/>
    </row>
    <row r="18607" spans="1:1" s="432" customFormat="1" ht="12.2" hidden="1" customHeight="1">
      <c r="A18607" s="431"/>
    </row>
    <row r="18608" spans="1:1" s="432" customFormat="1" ht="12.2" hidden="1" customHeight="1">
      <c r="A18608" s="431"/>
    </row>
    <row r="18609" spans="1:1" s="432" customFormat="1" ht="12.2" hidden="1" customHeight="1">
      <c r="A18609" s="431"/>
    </row>
    <row r="18610" spans="1:1" s="432" customFormat="1" ht="12.2" hidden="1" customHeight="1">
      <c r="A18610" s="431"/>
    </row>
    <row r="18611" spans="1:1" s="432" customFormat="1" ht="12.2" hidden="1" customHeight="1">
      <c r="A18611" s="431"/>
    </row>
    <row r="18612" spans="1:1" s="432" customFormat="1" ht="12.2" hidden="1" customHeight="1">
      <c r="A18612" s="431"/>
    </row>
    <row r="18613" spans="1:1" s="432" customFormat="1" ht="12.2" hidden="1" customHeight="1">
      <c r="A18613" s="431"/>
    </row>
    <row r="18614" spans="1:1" s="432" customFormat="1" ht="12.2" hidden="1" customHeight="1">
      <c r="A18614" s="431"/>
    </row>
    <row r="18615" spans="1:1" s="432" customFormat="1" ht="12.2" hidden="1" customHeight="1">
      <c r="A18615" s="431"/>
    </row>
    <row r="18616" spans="1:1" s="432" customFormat="1" ht="12.2" hidden="1" customHeight="1">
      <c r="A18616" s="431"/>
    </row>
    <row r="18617" spans="1:1" s="432" customFormat="1" ht="12.2" hidden="1" customHeight="1">
      <c r="A18617" s="431"/>
    </row>
    <row r="18618" spans="1:1" s="432" customFormat="1" ht="12.2" hidden="1" customHeight="1">
      <c r="A18618" s="431"/>
    </row>
    <row r="18619" spans="1:1" s="432" customFormat="1" ht="12.2" hidden="1" customHeight="1">
      <c r="A18619" s="431"/>
    </row>
    <row r="18620" spans="1:1" s="432" customFormat="1" ht="12.2" hidden="1" customHeight="1">
      <c r="A18620" s="431"/>
    </row>
    <row r="18621" spans="1:1" s="432" customFormat="1" ht="12.2" hidden="1" customHeight="1">
      <c r="A18621" s="431"/>
    </row>
    <row r="18622" spans="1:1" s="432" customFormat="1" ht="12.2" hidden="1" customHeight="1">
      <c r="A18622" s="431"/>
    </row>
    <row r="18623" spans="1:1" s="432" customFormat="1" ht="12.2" hidden="1" customHeight="1">
      <c r="A18623" s="431"/>
    </row>
    <row r="18624" spans="1:1" s="432" customFormat="1" ht="12.2" hidden="1" customHeight="1">
      <c r="A18624" s="431"/>
    </row>
    <row r="18625" spans="1:1" s="432" customFormat="1" ht="12.2" hidden="1" customHeight="1">
      <c r="A18625" s="431"/>
    </row>
    <row r="18626" spans="1:1" s="432" customFormat="1" ht="12.2" hidden="1" customHeight="1">
      <c r="A18626" s="431"/>
    </row>
    <row r="18627" spans="1:1" s="432" customFormat="1" ht="12.2" hidden="1" customHeight="1">
      <c r="A18627" s="431"/>
    </row>
    <row r="18628" spans="1:1" s="432" customFormat="1" ht="12.2" hidden="1" customHeight="1">
      <c r="A18628" s="431"/>
    </row>
    <row r="18629" spans="1:1" s="432" customFormat="1" ht="12.2" hidden="1" customHeight="1">
      <c r="A18629" s="431"/>
    </row>
    <row r="18630" spans="1:1" s="432" customFormat="1" ht="12.2" hidden="1" customHeight="1">
      <c r="A18630" s="431"/>
    </row>
    <row r="18631" spans="1:1" s="432" customFormat="1" ht="12.2" hidden="1" customHeight="1">
      <c r="A18631" s="431"/>
    </row>
    <row r="18632" spans="1:1" s="432" customFormat="1" ht="12.2" hidden="1" customHeight="1">
      <c r="A18632" s="431"/>
    </row>
    <row r="18633" spans="1:1" s="432" customFormat="1" ht="12.2" hidden="1" customHeight="1">
      <c r="A18633" s="431"/>
    </row>
    <row r="18634" spans="1:1" s="432" customFormat="1" ht="12.2" hidden="1" customHeight="1">
      <c r="A18634" s="431"/>
    </row>
    <row r="18635" spans="1:1" s="432" customFormat="1" ht="12.2" hidden="1" customHeight="1">
      <c r="A18635" s="431"/>
    </row>
    <row r="18636" spans="1:1" s="432" customFormat="1" ht="12.2" hidden="1" customHeight="1">
      <c r="A18636" s="431"/>
    </row>
    <row r="18637" spans="1:1" s="432" customFormat="1" ht="12.2" hidden="1" customHeight="1">
      <c r="A18637" s="431"/>
    </row>
    <row r="18638" spans="1:1" s="432" customFormat="1" ht="12.2" hidden="1" customHeight="1">
      <c r="A18638" s="431"/>
    </row>
    <row r="18639" spans="1:1" s="432" customFormat="1" ht="12.2" hidden="1" customHeight="1">
      <c r="A18639" s="431"/>
    </row>
    <row r="18640" spans="1:1" s="432" customFormat="1" ht="12.2" hidden="1" customHeight="1">
      <c r="A18640" s="431"/>
    </row>
    <row r="18641" spans="1:1" s="432" customFormat="1" ht="12.2" hidden="1" customHeight="1">
      <c r="A18641" s="431"/>
    </row>
    <row r="18642" spans="1:1" s="432" customFormat="1" ht="12.2" hidden="1" customHeight="1">
      <c r="A18642" s="431"/>
    </row>
    <row r="18643" spans="1:1" s="432" customFormat="1" ht="12.2" hidden="1" customHeight="1">
      <c r="A18643" s="431"/>
    </row>
    <row r="18644" spans="1:1" s="432" customFormat="1" ht="12.2" hidden="1" customHeight="1">
      <c r="A18644" s="431"/>
    </row>
    <row r="18645" spans="1:1" s="432" customFormat="1" ht="12.2" hidden="1" customHeight="1">
      <c r="A18645" s="431"/>
    </row>
    <row r="18646" spans="1:1" s="432" customFormat="1" ht="12.2" hidden="1" customHeight="1">
      <c r="A18646" s="431"/>
    </row>
    <row r="18647" spans="1:1" s="432" customFormat="1" ht="12.2" hidden="1" customHeight="1">
      <c r="A18647" s="431"/>
    </row>
    <row r="18648" spans="1:1" s="432" customFormat="1" ht="12.2" hidden="1" customHeight="1">
      <c r="A18648" s="431"/>
    </row>
    <row r="18649" spans="1:1" s="432" customFormat="1" ht="12.2" hidden="1" customHeight="1">
      <c r="A18649" s="431"/>
    </row>
    <row r="18650" spans="1:1" s="432" customFormat="1" ht="12.2" hidden="1" customHeight="1">
      <c r="A18650" s="431"/>
    </row>
    <row r="18651" spans="1:1" s="432" customFormat="1" ht="12.2" hidden="1" customHeight="1">
      <c r="A18651" s="431"/>
    </row>
    <row r="18652" spans="1:1" s="432" customFormat="1" ht="12.2" hidden="1" customHeight="1">
      <c r="A18652" s="431"/>
    </row>
    <row r="18653" spans="1:1" s="432" customFormat="1" ht="12.2" hidden="1" customHeight="1">
      <c r="A18653" s="431"/>
    </row>
    <row r="18654" spans="1:1" s="432" customFormat="1" ht="12.2" hidden="1" customHeight="1">
      <c r="A18654" s="431"/>
    </row>
    <row r="18655" spans="1:1" s="432" customFormat="1" ht="12.2" hidden="1" customHeight="1">
      <c r="A18655" s="431"/>
    </row>
    <row r="18656" spans="1:1" s="432" customFormat="1" ht="12.2" hidden="1" customHeight="1">
      <c r="A18656" s="431"/>
    </row>
    <row r="18657" spans="1:1" s="432" customFormat="1" ht="12.2" hidden="1" customHeight="1">
      <c r="A18657" s="431"/>
    </row>
    <row r="18658" spans="1:1" s="432" customFormat="1" ht="12.2" hidden="1" customHeight="1">
      <c r="A18658" s="431"/>
    </row>
    <row r="18659" spans="1:1" s="432" customFormat="1" ht="12.2" hidden="1" customHeight="1">
      <c r="A18659" s="431"/>
    </row>
    <row r="18660" spans="1:1" s="432" customFormat="1" ht="12.2" hidden="1" customHeight="1">
      <c r="A18660" s="431"/>
    </row>
    <row r="18661" spans="1:1" s="432" customFormat="1" ht="12.2" hidden="1" customHeight="1">
      <c r="A18661" s="431"/>
    </row>
    <row r="18662" spans="1:1" s="432" customFormat="1" ht="12.2" hidden="1" customHeight="1">
      <c r="A18662" s="431"/>
    </row>
    <row r="18663" spans="1:1" s="432" customFormat="1" ht="12.2" hidden="1" customHeight="1">
      <c r="A18663" s="431"/>
    </row>
    <row r="18664" spans="1:1" s="432" customFormat="1" ht="12.2" hidden="1" customHeight="1">
      <c r="A18664" s="431"/>
    </row>
    <row r="18665" spans="1:1" s="432" customFormat="1" ht="12.2" hidden="1" customHeight="1">
      <c r="A18665" s="431"/>
    </row>
    <row r="18666" spans="1:1" s="432" customFormat="1" ht="12.2" hidden="1" customHeight="1">
      <c r="A18666" s="431"/>
    </row>
    <row r="18667" spans="1:1" s="432" customFormat="1" ht="12.2" hidden="1" customHeight="1">
      <c r="A18667" s="431"/>
    </row>
    <row r="18668" spans="1:1" s="432" customFormat="1" ht="12.2" hidden="1" customHeight="1">
      <c r="A18668" s="431"/>
    </row>
    <row r="18669" spans="1:1" s="432" customFormat="1" ht="12.2" hidden="1" customHeight="1">
      <c r="A18669" s="431"/>
    </row>
    <row r="18670" spans="1:1" s="432" customFormat="1" ht="12.2" hidden="1" customHeight="1">
      <c r="A18670" s="431"/>
    </row>
    <row r="18671" spans="1:1" s="432" customFormat="1" ht="12.2" hidden="1" customHeight="1">
      <c r="A18671" s="431"/>
    </row>
    <row r="18672" spans="1:1" s="432" customFormat="1" ht="12.2" hidden="1" customHeight="1">
      <c r="A18672" s="431"/>
    </row>
    <row r="18673" spans="1:1" s="432" customFormat="1" ht="12.2" hidden="1" customHeight="1">
      <c r="A18673" s="431"/>
    </row>
    <row r="18674" spans="1:1" s="432" customFormat="1" ht="12.2" hidden="1" customHeight="1">
      <c r="A18674" s="431"/>
    </row>
    <row r="18675" spans="1:1" s="432" customFormat="1" ht="12.2" hidden="1" customHeight="1">
      <c r="A18675" s="431"/>
    </row>
    <row r="18676" spans="1:1" s="432" customFormat="1" ht="12.2" hidden="1" customHeight="1">
      <c r="A18676" s="431"/>
    </row>
    <row r="18677" spans="1:1" s="432" customFormat="1" ht="12.2" hidden="1" customHeight="1">
      <c r="A18677" s="431"/>
    </row>
    <row r="18678" spans="1:1" s="432" customFormat="1" ht="12.2" hidden="1" customHeight="1">
      <c r="A18678" s="431"/>
    </row>
    <row r="18679" spans="1:1" s="432" customFormat="1" ht="12.2" hidden="1" customHeight="1">
      <c r="A18679" s="431"/>
    </row>
    <row r="18680" spans="1:1" s="432" customFormat="1" ht="12.2" hidden="1" customHeight="1">
      <c r="A18680" s="431"/>
    </row>
    <row r="18681" spans="1:1" s="432" customFormat="1" ht="12.2" hidden="1" customHeight="1">
      <c r="A18681" s="431"/>
    </row>
    <row r="18682" spans="1:1" s="432" customFormat="1" ht="12.2" hidden="1" customHeight="1">
      <c r="A18682" s="431"/>
    </row>
    <row r="18683" spans="1:1" s="432" customFormat="1" ht="12.2" hidden="1" customHeight="1">
      <c r="A18683" s="431"/>
    </row>
    <row r="18684" spans="1:1" s="432" customFormat="1" ht="12.2" hidden="1" customHeight="1">
      <c r="A18684" s="431"/>
    </row>
    <row r="18685" spans="1:1" s="432" customFormat="1" ht="12.2" hidden="1" customHeight="1">
      <c r="A18685" s="431"/>
    </row>
    <row r="18686" spans="1:1" s="432" customFormat="1" ht="12.2" hidden="1" customHeight="1">
      <c r="A18686" s="431"/>
    </row>
    <row r="18687" spans="1:1" s="432" customFormat="1" ht="12.2" hidden="1" customHeight="1">
      <c r="A18687" s="431"/>
    </row>
    <row r="18688" spans="1:1" s="432" customFormat="1" ht="12.2" hidden="1" customHeight="1">
      <c r="A18688" s="431"/>
    </row>
    <row r="18689" spans="1:1" s="432" customFormat="1" ht="12.2" hidden="1" customHeight="1">
      <c r="A18689" s="431"/>
    </row>
    <row r="18690" spans="1:1" s="432" customFormat="1" ht="12.2" hidden="1" customHeight="1">
      <c r="A18690" s="431"/>
    </row>
    <row r="18691" spans="1:1" s="432" customFormat="1" ht="12.2" hidden="1" customHeight="1">
      <c r="A18691" s="431"/>
    </row>
    <row r="18692" spans="1:1" s="432" customFormat="1" ht="12.2" hidden="1" customHeight="1">
      <c r="A18692" s="431"/>
    </row>
    <row r="18693" spans="1:1" s="432" customFormat="1" ht="12.2" hidden="1" customHeight="1">
      <c r="A18693" s="431"/>
    </row>
    <row r="18694" spans="1:1" s="432" customFormat="1" ht="12.2" hidden="1" customHeight="1">
      <c r="A18694" s="431"/>
    </row>
    <row r="18695" spans="1:1" s="432" customFormat="1" ht="12.2" hidden="1" customHeight="1">
      <c r="A18695" s="431"/>
    </row>
    <row r="18696" spans="1:1" s="432" customFormat="1" ht="12.2" hidden="1" customHeight="1">
      <c r="A18696" s="431"/>
    </row>
    <row r="18697" spans="1:1" s="432" customFormat="1" ht="12.2" hidden="1" customHeight="1">
      <c r="A18697" s="431"/>
    </row>
    <row r="18698" spans="1:1" s="432" customFormat="1" ht="12.2" hidden="1" customHeight="1">
      <c r="A18698" s="431"/>
    </row>
    <row r="18699" spans="1:1" s="432" customFormat="1" ht="12.2" hidden="1" customHeight="1">
      <c r="A18699" s="431"/>
    </row>
    <row r="18700" spans="1:1" s="432" customFormat="1" ht="12.2" hidden="1" customHeight="1">
      <c r="A18700" s="431"/>
    </row>
    <row r="18701" spans="1:1" s="432" customFormat="1" ht="12.2" hidden="1" customHeight="1">
      <c r="A18701" s="431"/>
    </row>
    <row r="18702" spans="1:1" s="432" customFormat="1" ht="12.2" hidden="1" customHeight="1">
      <c r="A18702" s="431"/>
    </row>
    <row r="18703" spans="1:1" s="432" customFormat="1" ht="12.2" hidden="1" customHeight="1">
      <c r="A18703" s="431"/>
    </row>
    <row r="18704" spans="1:1" s="432" customFormat="1" ht="12.2" hidden="1" customHeight="1">
      <c r="A18704" s="431"/>
    </row>
    <row r="18705" spans="1:1" s="432" customFormat="1" ht="12.2" hidden="1" customHeight="1">
      <c r="A18705" s="431"/>
    </row>
    <row r="18706" spans="1:1" s="432" customFormat="1" ht="12.2" hidden="1" customHeight="1">
      <c r="A18706" s="431"/>
    </row>
    <row r="18707" spans="1:1" s="432" customFormat="1" ht="12.2" hidden="1" customHeight="1">
      <c r="A18707" s="431"/>
    </row>
    <row r="18708" spans="1:1" s="432" customFormat="1" ht="12.2" hidden="1" customHeight="1">
      <c r="A18708" s="431"/>
    </row>
    <row r="18709" spans="1:1" s="432" customFormat="1" ht="12.2" hidden="1" customHeight="1">
      <c r="A18709" s="431"/>
    </row>
    <row r="18710" spans="1:1" s="432" customFormat="1" ht="12.2" hidden="1" customHeight="1">
      <c r="A18710" s="431"/>
    </row>
    <row r="18711" spans="1:1" s="432" customFormat="1" ht="12.2" hidden="1" customHeight="1">
      <c r="A18711" s="431"/>
    </row>
    <row r="18712" spans="1:1" s="432" customFormat="1" ht="12.2" hidden="1" customHeight="1">
      <c r="A18712" s="431"/>
    </row>
    <row r="18713" spans="1:1" s="432" customFormat="1" ht="12.2" hidden="1" customHeight="1">
      <c r="A18713" s="431"/>
    </row>
    <row r="18714" spans="1:1" s="432" customFormat="1" ht="12.2" hidden="1" customHeight="1">
      <c r="A18714" s="431"/>
    </row>
    <row r="18715" spans="1:1" s="432" customFormat="1" ht="12.2" hidden="1" customHeight="1">
      <c r="A18715" s="431"/>
    </row>
    <row r="18716" spans="1:1" s="432" customFormat="1" ht="12.2" hidden="1" customHeight="1">
      <c r="A18716" s="431"/>
    </row>
    <row r="18717" spans="1:1" s="432" customFormat="1" ht="12.2" hidden="1" customHeight="1">
      <c r="A18717" s="431"/>
    </row>
    <row r="18718" spans="1:1" s="432" customFormat="1" ht="12.2" hidden="1" customHeight="1">
      <c r="A18718" s="431"/>
    </row>
    <row r="18719" spans="1:1" s="432" customFormat="1" ht="12.2" hidden="1" customHeight="1">
      <c r="A18719" s="431"/>
    </row>
    <row r="18720" spans="1:1" s="432" customFormat="1" ht="12.2" hidden="1" customHeight="1">
      <c r="A18720" s="431"/>
    </row>
    <row r="18721" spans="1:1" s="432" customFormat="1" ht="12.2" hidden="1" customHeight="1">
      <c r="A18721" s="431"/>
    </row>
    <row r="18722" spans="1:1" s="432" customFormat="1" ht="12.2" hidden="1" customHeight="1">
      <c r="A18722" s="431"/>
    </row>
    <row r="18723" spans="1:1" s="432" customFormat="1" ht="12.2" hidden="1" customHeight="1">
      <c r="A18723" s="431"/>
    </row>
    <row r="18724" spans="1:1" s="432" customFormat="1" ht="12.2" hidden="1" customHeight="1">
      <c r="A18724" s="431"/>
    </row>
    <row r="18725" spans="1:1" s="432" customFormat="1" ht="12.2" hidden="1" customHeight="1">
      <c r="A18725" s="431"/>
    </row>
    <row r="18726" spans="1:1" s="432" customFormat="1" ht="12.2" hidden="1" customHeight="1">
      <c r="A18726" s="431"/>
    </row>
    <row r="18727" spans="1:1" s="432" customFormat="1" ht="12.2" hidden="1" customHeight="1">
      <c r="A18727" s="431"/>
    </row>
    <row r="18728" spans="1:1" s="432" customFormat="1" ht="12.2" hidden="1" customHeight="1">
      <c r="A18728" s="431"/>
    </row>
    <row r="18729" spans="1:1" s="432" customFormat="1" ht="12.2" hidden="1" customHeight="1">
      <c r="A18729" s="431"/>
    </row>
    <row r="18730" spans="1:1" s="432" customFormat="1" ht="12.2" hidden="1" customHeight="1">
      <c r="A18730" s="431"/>
    </row>
    <row r="18731" spans="1:1" s="432" customFormat="1" ht="12.2" hidden="1" customHeight="1">
      <c r="A18731" s="431"/>
    </row>
    <row r="18732" spans="1:1" s="432" customFormat="1" ht="12.2" hidden="1" customHeight="1">
      <c r="A18732" s="431"/>
    </row>
    <row r="18733" spans="1:1" s="432" customFormat="1" ht="12.2" hidden="1" customHeight="1">
      <c r="A18733" s="431"/>
    </row>
    <row r="18734" spans="1:1" s="432" customFormat="1" ht="12.2" hidden="1" customHeight="1">
      <c r="A18734" s="431"/>
    </row>
    <row r="18735" spans="1:1" s="432" customFormat="1" ht="12.2" hidden="1" customHeight="1">
      <c r="A18735" s="431"/>
    </row>
    <row r="18736" spans="1:1" s="432" customFormat="1" ht="12.2" hidden="1" customHeight="1">
      <c r="A18736" s="431"/>
    </row>
    <row r="18737" spans="1:1" s="432" customFormat="1" ht="12.2" hidden="1" customHeight="1">
      <c r="A18737" s="431"/>
    </row>
    <row r="18738" spans="1:1" s="432" customFormat="1" ht="12.2" hidden="1" customHeight="1">
      <c r="A18738" s="431"/>
    </row>
    <row r="18739" spans="1:1" s="432" customFormat="1" ht="12.2" hidden="1" customHeight="1">
      <c r="A18739" s="431"/>
    </row>
    <row r="18740" spans="1:1" s="432" customFormat="1" ht="12.2" hidden="1" customHeight="1">
      <c r="A18740" s="431"/>
    </row>
    <row r="18741" spans="1:1" s="432" customFormat="1" ht="12.2" hidden="1" customHeight="1">
      <c r="A18741" s="431"/>
    </row>
    <row r="18742" spans="1:1" s="432" customFormat="1" ht="12.2" hidden="1" customHeight="1">
      <c r="A18742" s="431"/>
    </row>
    <row r="18743" spans="1:1" s="432" customFormat="1" ht="12.2" hidden="1" customHeight="1">
      <c r="A18743" s="431"/>
    </row>
    <row r="18744" spans="1:1" s="432" customFormat="1" ht="12.2" hidden="1" customHeight="1">
      <c r="A18744" s="431"/>
    </row>
    <row r="18745" spans="1:1" s="432" customFormat="1" ht="12.2" hidden="1" customHeight="1">
      <c r="A18745" s="431"/>
    </row>
    <row r="18746" spans="1:1" s="432" customFormat="1" ht="12.2" hidden="1" customHeight="1">
      <c r="A18746" s="431"/>
    </row>
    <row r="18747" spans="1:1" s="432" customFormat="1" ht="12.2" hidden="1" customHeight="1">
      <c r="A18747" s="431"/>
    </row>
    <row r="18748" spans="1:1" s="432" customFormat="1" ht="12.2" hidden="1" customHeight="1">
      <c r="A18748" s="431"/>
    </row>
    <row r="18749" spans="1:1" s="432" customFormat="1" ht="12.2" hidden="1" customHeight="1">
      <c r="A18749" s="431"/>
    </row>
    <row r="18750" spans="1:1" s="432" customFormat="1" ht="12.2" hidden="1" customHeight="1">
      <c r="A18750" s="431"/>
    </row>
    <row r="18751" spans="1:1" s="432" customFormat="1" ht="12.2" hidden="1" customHeight="1">
      <c r="A18751" s="431"/>
    </row>
    <row r="18752" spans="1:1" s="432" customFormat="1" ht="12.2" hidden="1" customHeight="1">
      <c r="A18752" s="431"/>
    </row>
    <row r="18753" spans="1:1" s="432" customFormat="1" ht="12.2" hidden="1" customHeight="1">
      <c r="A18753" s="431"/>
    </row>
    <row r="18754" spans="1:1" s="432" customFormat="1" ht="12.2" hidden="1" customHeight="1">
      <c r="A18754" s="431"/>
    </row>
    <row r="18755" spans="1:1" s="432" customFormat="1" ht="12.2" hidden="1" customHeight="1">
      <c r="A18755" s="431"/>
    </row>
    <row r="18756" spans="1:1" s="432" customFormat="1" ht="12.2" hidden="1" customHeight="1">
      <c r="A18756" s="431"/>
    </row>
    <row r="18757" spans="1:1" s="432" customFormat="1" ht="12.2" hidden="1" customHeight="1">
      <c r="A18757" s="431"/>
    </row>
    <row r="18758" spans="1:1" s="432" customFormat="1" ht="12.2" hidden="1" customHeight="1">
      <c r="A18758" s="431"/>
    </row>
    <row r="18759" spans="1:1" s="432" customFormat="1" ht="12.2" hidden="1" customHeight="1">
      <c r="A18759" s="431"/>
    </row>
    <row r="18760" spans="1:1" s="432" customFormat="1" ht="12.2" hidden="1" customHeight="1">
      <c r="A18760" s="431"/>
    </row>
    <row r="18761" spans="1:1" s="432" customFormat="1" ht="12.2" hidden="1" customHeight="1">
      <c r="A18761" s="431"/>
    </row>
    <row r="18762" spans="1:1" s="432" customFormat="1" ht="12.2" hidden="1" customHeight="1">
      <c r="A18762" s="431"/>
    </row>
    <row r="18763" spans="1:1" s="432" customFormat="1" ht="12.2" hidden="1" customHeight="1">
      <c r="A18763" s="431"/>
    </row>
    <row r="18764" spans="1:1" s="432" customFormat="1" ht="12.2" hidden="1" customHeight="1">
      <c r="A18764" s="431"/>
    </row>
    <row r="18765" spans="1:1" s="432" customFormat="1" ht="12.2" hidden="1" customHeight="1">
      <c r="A18765" s="431"/>
    </row>
    <row r="18766" spans="1:1" s="432" customFormat="1" ht="12.2" hidden="1" customHeight="1">
      <c r="A18766" s="431"/>
    </row>
    <row r="18767" spans="1:1" s="432" customFormat="1" ht="12.2" hidden="1" customHeight="1">
      <c r="A18767" s="431"/>
    </row>
    <row r="18768" spans="1:1" s="432" customFormat="1" ht="12.2" hidden="1" customHeight="1">
      <c r="A18768" s="431"/>
    </row>
    <row r="18769" spans="1:1" s="432" customFormat="1" ht="12.2" hidden="1" customHeight="1">
      <c r="A18769" s="431"/>
    </row>
    <row r="18770" spans="1:1" s="432" customFormat="1" ht="12.2" hidden="1" customHeight="1">
      <c r="A18770" s="431"/>
    </row>
    <row r="18771" spans="1:1" s="432" customFormat="1" ht="12.2" hidden="1" customHeight="1">
      <c r="A18771" s="431"/>
    </row>
    <row r="18772" spans="1:1" s="432" customFormat="1" ht="12.2" hidden="1" customHeight="1">
      <c r="A18772" s="431"/>
    </row>
    <row r="18773" spans="1:1" s="432" customFormat="1" ht="12.2" hidden="1" customHeight="1">
      <c r="A18773" s="431"/>
    </row>
    <row r="18774" spans="1:1" s="432" customFormat="1" ht="12.2" hidden="1" customHeight="1">
      <c r="A18774" s="431"/>
    </row>
    <row r="18775" spans="1:1" s="432" customFormat="1" ht="12.2" hidden="1" customHeight="1">
      <c r="A18775" s="431"/>
    </row>
    <row r="18776" spans="1:1" s="432" customFormat="1" ht="12.2" hidden="1" customHeight="1">
      <c r="A18776" s="431"/>
    </row>
    <row r="18777" spans="1:1" s="432" customFormat="1" ht="12.2" hidden="1" customHeight="1">
      <c r="A18777" s="431"/>
    </row>
    <row r="18778" spans="1:1" s="432" customFormat="1" ht="12.2" hidden="1" customHeight="1">
      <c r="A18778" s="431"/>
    </row>
    <row r="18779" spans="1:1" s="432" customFormat="1" ht="12.2" hidden="1" customHeight="1">
      <c r="A18779" s="431"/>
    </row>
    <row r="18780" spans="1:1" s="432" customFormat="1" ht="12.2" hidden="1" customHeight="1">
      <c r="A18780" s="431"/>
    </row>
    <row r="18781" spans="1:1" s="432" customFormat="1" ht="12.2" hidden="1" customHeight="1">
      <c r="A18781" s="431"/>
    </row>
    <row r="18782" spans="1:1" s="432" customFormat="1" ht="12.2" hidden="1" customHeight="1">
      <c r="A18782" s="431"/>
    </row>
    <row r="18783" spans="1:1" s="432" customFormat="1" ht="12.2" hidden="1" customHeight="1">
      <c r="A18783" s="431"/>
    </row>
    <row r="18784" spans="1:1" s="432" customFormat="1" ht="12.2" hidden="1" customHeight="1">
      <c r="A18784" s="431"/>
    </row>
    <row r="18785" spans="1:1" s="432" customFormat="1" ht="12.2" hidden="1" customHeight="1">
      <c r="A18785" s="431"/>
    </row>
    <row r="18786" spans="1:1" s="432" customFormat="1" ht="12.2" hidden="1" customHeight="1">
      <c r="A18786" s="431"/>
    </row>
    <row r="18787" spans="1:1" s="432" customFormat="1" ht="12.2" hidden="1" customHeight="1">
      <c r="A18787" s="431"/>
    </row>
    <row r="18788" spans="1:1" s="432" customFormat="1" ht="12.2" hidden="1" customHeight="1">
      <c r="A18788" s="431"/>
    </row>
    <row r="18789" spans="1:1" s="432" customFormat="1" ht="12.2" hidden="1" customHeight="1">
      <c r="A18789" s="431"/>
    </row>
    <row r="18790" spans="1:1" s="432" customFormat="1" ht="12.2" hidden="1" customHeight="1">
      <c r="A18790" s="431"/>
    </row>
    <row r="18791" spans="1:1" s="432" customFormat="1" ht="12.2" hidden="1" customHeight="1">
      <c r="A18791" s="431"/>
    </row>
    <row r="18792" spans="1:1" s="432" customFormat="1" ht="12.2" hidden="1" customHeight="1">
      <c r="A18792" s="431"/>
    </row>
    <row r="18793" spans="1:1" s="432" customFormat="1" ht="12.2" hidden="1" customHeight="1">
      <c r="A18793" s="431"/>
    </row>
    <row r="18794" spans="1:1" s="432" customFormat="1" ht="12.2" hidden="1" customHeight="1">
      <c r="A18794" s="431"/>
    </row>
    <row r="18795" spans="1:1" s="432" customFormat="1" ht="12.2" hidden="1" customHeight="1">
      <c r="A18795" s="431"/>
    </row>
    <row r="18796" spans="1:1" s="432" customFormat="1" ht="12.2" hidden="1" customHeight="1">
      <c r="A18796" s="431"/>
    </row>
    <row r="18797" spans="1:1" s="432" customFormat="1" ht="12.2" hidden="1" customHeight="1">
      <c r="A18797" s="431"/>
    </row>
    <row r="18798" spans="1:1" s="432" customFormat="1" ht="12.2" hidden="1" customHeight="1">
      <c r="A18798" s="431"/>
    </row>
    <row r="18799" spans="1:1" s="432" customFormat="1" ht="12.2" hidden="1" customHeight="1">
      <c r="A18799" s="431"/>
    </row>
    <row r="18800" spans="1:1" s="432" customFormat="1" ht="12.2" hidden="1" customHeight="1">
      <c r="A18800" s="431"/>
    </row>
    <row r="18801" spans="1:1" s="432" customFormat="1" ht="12.2" hidden="1" customHeight="1">
      <c r="A18801" s="431"/>
    </row>
    <row r="18802" spans="1:1" s="432" customFormat="1" ht="12.2" hidden="1" customHeight="1">
      <c r="A18802" s="431"/>
    </row>
    <row r="18803" spans="1:1" s="432" customFormat="1" ht="12.2" hidden="1" customHeight="1">
      <c r="A18803" s="431"/>
    </row>
    <row r="18804" spans="1:1" s="432" customFormat="1" ht="12.2" hidden="1" customHeight="1">
      <c r="A18804" s="431"/>
    </row>
    <row r="18805" spans="1:1" s="432" customFormat="1" ht="12.2" hidden="1" customHeight="1">
      <c r="A18805" s="431"/>
    </row>
    <row r="18806" spans="1:1" s="432" customFormat="1" ht="12.2" hidden="1" customHeight="1">
      <c r="A18806" s="431"/>
    </row>
    <row r="18807" spans="1:1" s="432" customFormat="1" ht="12.2" hidden="1" customHeight="1">
      <c r="A18807" s="431"/>
    </row>
    <row r="18808" spans="1:1" s="432" customFormat="1" ht="12.2" hidden="1" customHeight="1">
      <c r="A18808" s="431"/>
    </row>
    <row r="18809" spans="1:1" s="432" customFormat="1" ht="12.2" hidden="1" customHeight="1">
      <c r="A18809" s="431"/>
    </row>
    <row r="18810" spans="1:1" s="432" customFormat="1" ht="12.2" hidden="1" customHeight="1">
      <c r="A18810" s="431"/>
    </row>
    <row r="18811" spans="1:1" s="432" customFormat="1" ht="12.2" hidden="1" customHeight="1">
      <c r="A18811" s="431"/>
    </row>
    <row r="18812" spans="1:1" s="432" customFormat="1" ht="12.2" hidden="1" customHeight="1">
      <c r="A18812" s="431"/>
    </row>
    <row r="18813" spans="1:1" s="432" customFormat="1" ht="12.2" hidden="1" customHeight="1">
      <c r="A18813" s="431"/>
    </row>
    <row r="18814" spans="1:1" s="432" customFormat="1" ht="12.2" hidden="1" customHeight="1">
      <c r="A18814" s="431"/>
    </row>
    <row r="18815" spans="1:1" s="432" customFormat="1" ht="12.2" hidden="1" customHeight="1">
      <c r="A18815" s="431"/>
    </row>
    <row r="18816" spans="1:1" s="432" customFormat="1" ht="12.2" hidden="1" customHeight="1">
      <c r="A18816" s="431"/>
    </row>
    <row r="18817" spans="1:1" s="432" customFormat="1" ht="12.2" hidden="1" customHeight="1">
      <c r="A18817" s="431"/>
    </row>
    <row r="18818" spans="1:1" s="432" customFormat="1" ht="12.2" hidden="1" customHeight="1">
      <c r="A18818" s="431"/>
    </row>
    <row r="18819" spans="1:1" s="432" customFormat="1" ht="12.2" hidden="1" customHeight="1">
      <c r="A18819" s="431"/>
    </row>
    <row r="18820" spans="1:1" s="432" customFormat="1" ht="12.2" hidden="1" customHeight="1">
      <c r="A18820" s="431"/>
    </row>
    <row r="18821" spans="1:1" s="432" customFormat="1" ht="12.2" hidden="1" customHeight="1">
      <c r="A18821" s="431"/>
    </row>
    <row r="18822" spans="1:1" s="432" customFormat="1" ht="12.2" hidden="1" customHeight="1">
      <c r="A18822" s="431"/>
    </row>
    <row r="18823" spans="1:1" s="432" customFormat="1" ht="12.2" hidden="1" customHeight="1">
      <c r="A18823" s="431"/>
    </row>
    <row r="18824" spans="1:1" s="432" customFormat="1" ht="12.2" hidden="1" customHeight="1">
      <c r="A18824" s="431"/>
    </row>
    <row r="18825" spans="1:1" s="432" customFormat="1" ht="12.2" hidden="1" customHeight="1">
      <c r="A18825" s="431"/>
    </row>
    <row r="18826" spans="1:1" s="432" customFormat="1" ht="12.2" hidden="1" customHeight="1">
      <c r="A18826" s="431"/>
    </row>
    <row r="18827" spans="1:1" s="432" customFormat="1" ht="12.2" hidden="1" customHeight="1">
      <c r="A18827" s="431"/>
    </row>
    <row r="18828" spans="1:1" s="432" customFormat="1" ht="12.2" hidden="1" customHeight="1">
      <c r="A18828" s="431"/>
    </row>
    <row r="18829" spans="1:1" s="432" customFormat="1" ht="12.2" hidden="1" customHeight="1">
      <c r="A18829" s="431"/>
    </row>
    <row r="18830" spans="1:1" s="432" customFormat="1" ht="12.2" hidden="1" customHeight="1">
      <c r="A18830" s="431"/>
    </row>
    <row r="18831" spans="1:1" s="432" customFormat="1" ht="12.2" hidden="1" customHeight="1">
      <c r="A18831" s="431"/>
    </row>
    <row r="18832" spans="1:1" s="432" customFormat="1" ht="12.2" hidden="1" customHeight="1">
      <c r="A18832" s="431"/>
    </row>
    <row r="18833" spans="1:1" s="432" customFormat="1" ht="12.2" hidden="1" customHeight="1">
      <c r="A18833" s="431"/>
    </row>
    <row r="18834" spans="1:1" s="432" customFormat="1" ht="12.2" hidden="1" customHeight="1">
      <c r="A18834" s="431"/>
    </row>
    <row r="18835" spans="1:1" s="432" customFormat="1" ht="12.2" hidden="1" customHeight="1">
      <c r="A18835" s="431"/>
    </row>
    <row r="18836" spans="1:1" s="432" customFormat="1" ht="12.2" hidden="1" customHeight="1">
      <c r="A18836" s="431"/>
    </row>
    <row r="18837" spans="1:1" s="432" customFormat="1" ht="12.2" hidden="1" customHeight="1">
      <c r="A18837" s="431"/>
    </row>
    <row r="18838" spans="1:1" s="432" customFormat="1" ht="12.2" hidden="1" customHeight="1">
      <c r="A18838" s="431"/>
    </row>
    <row r="18839" spans="1:1" s="432" customFormat="1" ht="12.2" hidden="1" customHeight="1">
      <c r="A18839" s="431"/>
    </row>
    <row r="18840" spans="1:1" s="432" customFormat="1" ht="12.2" hidden="1" customHeight="1">
      <c r="A18840" s="431"/>
    </row>
    <row r="18841" spans="1:1" s="432" customFormat="1" ht="12.2" hidden="1" customHeight="1">
      <c r="A18841" s="431"/>
    </row>
    <row r="18842" spans="1:1" s="432" customFormat="1" ht="12.2" hidden="1" customHeight="1">
      <c r="A18842" s="431"/>
    </row>
    <row r="18843" spans="1:1" s="432" customFormat="1" ht="12.2" hidden="1" customHeight="1">
      <c r="A18843" s="431"/>
    </row>
    <row r="18844" spans="1:1" s="432" customFormat="1" ht="12.2" hidden="1" customHeight="1">
      <c r="A18844" s="431"/>
    </row>
    <row r="18845" spans="1:1" s="432" customFormat="1" ht="12.2" hidden="1" customHeight="1">
      <c r="A18845" s="431"/>
    </row>
    <row r="18846" spans="1:1" s="432" customFormat="1" ht="12.2" hidden="1" customHeight="1">
      <c r="A18846" s="431"/>
    </row>
    <row r="18847" spans="1:1" s="432" customFormat="1" ht="12.2" hidden="1" customHeight="1">
      <c r="A18847" s="431"/>
    </row>
    <row r="18848" spans="1:1" s="432" customFormat="1" ht="12.2" hidden="1" customHeight="1">
      <c r="A18848" s="431"/>
    </row>
    <row r="18849" spans="1:1" s="432" customFormat="1" ht="12.2" hidden="1" customHeight="1">
      <c r="A18849" s="431"/>
    </row>
    <row r="18850" spans="1:1" s="432" customFormat="1" ht="12.2" hidden="1" customHeight="1">
      <c r="A18850" s="431"/>
    </row>
    <row r="18851" spans="1:1" s="432" customFormat="1" ht="12.2" hidden="1" customHeight="1">
      <c r="A18851" s="431"/>
    </row>
    <row r="18852" spans="1:1" s="432" customFormat="1" ht="12.2" hidden="1" customHeight="1">
      <c r="A18852" s="431"/>
    </row>
    <row r="18853" spans="1:1" s="432" customFormat="1" ht="12.2" hidden="1" customHeight="1">
      <c r="A18853" s="431"/>
    </row>
    <row r="18854" spans="1:1" s="432" customFormat="1" ht="12.2" hidden="1" customHeight="1">
      <c r="A18854" s="431"/>
    </row>
    <row r="18855" spans="1:1" s="432" customFormat="1" ht="12.2" hidden="1" customHeight="1">
      <c r="A18855" s="431"/>
    </row>
    <row r="18856" spans="1:1" s="432" customFormat="1" ht="12.2" hidden="1" customHeight="1">
      <c r="A18856" s="431"/>
    </row>
    <row r="18857" spans="1:1" s="432" customFormat="1" ht="12.2" hidden="1" customHeight="1">
      <c r="A18857" s="431"/>
    </row>
    <row r="18858" spans="1:1" s="432" customFormat="1" ht="12.2" hidden="1" customHeight="1">
      <c r="A18858" s="431"/>
    </row>
    <row r="18859" spans="1:1" s="432" customFormat="1" ht="12.2" hidden="1" customHeight="1">
      <c r="A18859" s="431"/>
    </row>
    <row r="18860" spans="1:1" s="432" customFormat="1" ht="12.2" hidden="1" customHeight="1">
      <c r="A18860" s="431"/>
    </row>
    <row r="18861" spans="1:1" s="432" customFormat="1" ht="12.2" hidden="1" customHeight="1">
      <c r="A18861" s="431"/>
    </row>
    <row r="18862" spans="1:1" s="432" customFormat="1" ht="12.2" hidden="1" customHeight="1">
      <c r="A18862" s="431"/>
    </row>
    <row r="18863" spans="1:1" s="432" customFormat="1" ht="12.2" hidden="1" customHeight="1">
      <c r="A18863" s="431"/>
    </row>
    <row r="18864" spans="1:1" s="432" customFormat="1" ht="12.2" hidden="1" customHeight="1">
      <c r="A18864" s="431"/>
    </row>
    <row r="18865" spans="1:1" s="432" customFormat="1" ht="12.2" hidden="1" customHeight="1">
      <c r="A18865" s="431"/>
    </row>
    <row r="18866" spans="1:1" s="432" customFormat="1" ht="12.2" hidden="1" customHeight="1">
      <c r="A18866" s="431"/>
    </row>
    <row r="18867" spans="1:1" s="432" customFormat="1" ht="12.2" hidden="1" customHeight="1">
      <c r="A18867" s="431"/>
    </row>
    <row r="18868" spans="1:1" s="432" customFormat="1" ht="12.2" hidden="1" customHeight="1">
      <c r="A18868" s="431"/>
    </row>
    <row r="18869" spans="1:1" s="432" customFormat="1" ht="12.2" hidden="1" customHeight="1">
      <c r="A18869" s="431"/>
    </row>
    <row r="18870" spans="1:1" s="432" customFormat="1" ht="12.2" hidden="1" customHeight="1">
      <c r="A18870" s="431"/>
    </row>
    <row r="18871" spans="1:1" s="432" customFormat="1" ht="12.2" hidden="1" customHeight="1">
      <c r="A18871" s="431"/>
    </row>
    <row r="18872" spans="1:1" s="432" customFormat="1" ht="12.2" hidden="1" customHeight="1">
      <c r="A18872" s="431"/>
    </row>
    <row r="18873" spans="1:1" s="432" customFormat="1" ht="12.2" hidden="1" customHeight="1">
      <c r="A18873" s="431"/>
    </row>
    <row r="18874" spans="1:1" s="432" customFormat="1" ht="12.2" hidden="1" customHeight="1">
      <c r="A18874" s="431"/>
    </row>
    <row r="18875" spans="1:1" s="432" customFormat="1" ht="12.2" hidden="1" customHeight="1">
      <c r="A18875" s="431"/>
    </row>
    <row r="18876" spans="1:1" s="432" customFormat="1" ht="12.2" hidden="1" customHeight="1">
      <c r="A18876" s="431"/>
    </row>
    <row r="18877" spans="1:1" s="432" customFormat="1" ht="12.2" hidden="1" customHeight="1">
      <c r="A18877" s="431"/>
    </row>
    <row r="18878" spans="1:1" s="432" customFormat="1" ht="12.2" hidden="1" customHeight="1">
      <c r="A18878" s="431"/>
    </row>
    <row r="18879" spans="1:1" s="432" customFormat="1" ht="12.2" hidden="1" customHeight="1">
      <c r="A18879" s="431"/>
    </row>
    <row r="18880" spans="1:1" s="432" customFormat="1" ht="12.2" hidden="1" customHeight="1">
      <c r="A18880" s="431"/>
    </row>
    <row r="18881" spans="1:1" s="432" customFormat="1" ht="12.2" hidden="1" customHeight="1">
      <c r="A18881" s="431"/>
    </row>
    <row r="18882" spans="1:1" s="432" customFormat="1" ht="12.2" hidden="1" customHeight="1">
      <c r="A18882" s="431"/>
    </row>
    <row r="18883" spans="1:1" s="432" customFormat="1" ht="12.2" hidden="1" customHeight="1">
      <c r="A18883" s="431"/>
    </row>
    <row r="18884" spans="1:1" s="432" customFormat="1" ht="12.2" hidden="1" customHeight="1">
      <c r="A18884" s="431"/>
    </row>
    <row r="18885" spans="1:1" s="432" customFormat="1" ht="12.2" hidden="1" customHeight="1">
      <c r="A18885" s="431"/>
    </row>
    <row r="18886" spans="1:1" s="432" customFormat="1" ht="12.2" hidden="1" customHeight="1">
      <c r="A18886" s="431"/>
    </row>
    <row r="18887" spans="1:1" s="432" customFormat="1" ht="12.2" hidden="1" customHeight="1">
      <c r="A18887" s="431"/>
    </row>
    <row r="18888" spans="1:1" s="432" customFormat="1" ht="12.2" hidden="1" customHeight="1">
      <c r="A18888" s="431"/>
    </row>
    <row r="18889" spans="1:1" s="432" customFormat="1" ht="12.2" hidden="1" customHeight="1">
      <c r="A18889" s="431"/>
    </row>
    <row r="18890" spans="1:1" s="432" customFormat="1" ht="12.2" hidden="1" customHeight="1">
      <c r="A18890" s="431"/>
    </row>
    <row r="18891" spans="1:1" s="432" customFormat="1" ht="12.2" hidden="1" customHeight="1">
      <c r="A18891" s="431"/>
    </row>
    <row r="18892" spans="1:1" s="432" customFormat="1" ht="12.2" hidden="1" customHeight="1">
      <c r="A18892" s="431"/>
    </row>
    <row r="18893" spans="1:1" s="432" customFormat="1" ht="12.2" hidden="1" customHeight="1">
      <c r="A18893" s="431"/>
    </row>
    <row r="18894" spans="1:1" s="432" customFormat="1" ht="12.2" hidden="1" customHeight="1">
      <c r="A18894" s="431"/>
    </row>
    <row r="18895" spans="1:1" s="432" customFormat="1" ht="12.2" hidden="1" customHeight="1">
      <c r="A18895" s="431"/>
    </row>
    <row r="18896" spans="1:1" s="432" customFormat="1" ht="12.2" hidden="1" customHeight="1">
      <c r="A18896" s="431"/>
    </row>
    <row r="18897" spans="1:1" s="432" customFormat="1" ht="12.2" hidden="1" customHeight="1">
      <c r="A18897" s="431"/>
    </row>
    <row r="18898" spans="1:1" s="432" customFormat="1" ht="12.2" hidden="1" customHeight="1">
      <c r="A18898" s="431"/>
    </row>
    <row r="18899" spans="1:1" s="432" customFormat="1" ht="12.2" hidden="1" customHeight="1">
      <c r="A18899" s="431"/>
    </row>
    <row r="18900" spans="1:1" s="432" customFormat="1" ht="12.2" hidden="1" customHeight="1">
      <c r="A18900" s="431"/>
    </row>
    <row r="18901" spans="1:1" s="432" customFormat="1" ht="12.2" hidden="1" customHeight="1">
      <c r="A18901" s="431"/>
    </row>
    <row r="18902" spans="1:1" s="432" customFormat="1" ht="12.2" hidden="1" customHeight="1">
      <c r="A18902" s="431"/>
    </row>
    <row r="18903" spans="1:1" s="432" customFormat="1" ht="12.2" hidden="1" customHeight="1">
      <c r="A18903" s="431"/>
    </row>
    <row r="18904" spans="1:1" s="432" customFormat="1" ht="12.2" hidden="1" customHeight="1">
      <c r="A18904" s="431"/>
    </row>
    <row r="18905" spans="1:1" s="432" customFormat="1" ht="12.2" hidden="1" customHeight="1">
      <c r="A18905" s="431"/>
    </row>
    <row r="18906" spans="1:1" s="432" customFormat="1" ht="12.2" hidden="1" customHeight="1">
      <c r="A18906" s="431"/>
    </row>
    <row r="18907" spans="1:1" s="432" customFormat="1" ht="12.2" hidden="1" customHeight="1">
      <c r="A18907" s="431"/>
    </row>
    <row r="18908" spans="1:1" s="432" customFormat="1" ht="12.2" hidden="1" customHeight="1">
      <c r="A18908" s="431"/>
    </row>
    <row r="18909" spans="1:1" s="432" customFormat="1" ht="12.2" hidden="1" customHeight="1">
      <c r="A18909" s="431"/>
    </row>
    <row r="18910" spans="1:1" s="432" customFormat="1" ht="12.2" hidden="1" customHeight="1">
      <c r="A18910" s="431"/>
    </row>
    <row r="18911" spans="1:1" s="432" customFormat="1" ht="12.2" hidden="1" customHeight="1">
      <c r="A18911" s="431"/>
    </row>
    <row r="18912" spans="1:1" s="432" customFormat="1" ht="12.2" hidden="1" customHeight="1">
      <c r="A18912" s="431"/>
    </row>
    <row r="18913" spans="1:1" s="432" customFormat="1" ht="12.2" hidden="1" customHeight="1">
      <c r="A18913" s="431"/>
    </row>
    <row r="18914" spans="1:1" s="432" customFormat="1" ht="12.2" hidden="1" customHeight="1">
      <c r="A18914" s="431"/>
    </row>
    <row r="18915" spans="1:1" s="432" customFormat="1" ht="12.2" hidden="1" customHeight="1">
      <c r="A18915" s="431"/>
    </row>
    <row r="18916" spans="1:1" s="432" customFormat="1" ht="12.2" hidden="1" customHeight="1">
      <c r="A18916" s="431"/>
    </row>
    <row r="18917" spans="1:1" s="432" customFormat="1" ht="12.2" hidden="1" customHeight="1">
      <c r="A18917" s="431"/>
    </row>
    <row r="18918" spans="1:1" s="432" customFormat="1" ht="12.2" hidden="1" customHeight="1">
      <c r="A18918" s="431"/>
    </row>
    <row r="18919" spans="1:1" s="432" customFormat="1" ht="12.2" hidden="1" customHeight="1">
      <c r="A18919" s="431"/>
    </row>
    <row r="18920" spans="1:1" s="432" customFormat="1" ht="12.2" hidden="1" customHeight="1">
      <c r="A18920" s="431"/>
    </row>
    <row r="18921" spans="1:1" s="432" customFormat="1" ht="12.2" hidden="1" customHeight="1">
      <c r="A18921" s="431"/>
    </row>
    <row r="18922" spans="1:1" s="432" customFormat="1" ht="12.2" hidden="1" customHeight="1">
      <c r="A18922" s="431"/>
    </row>
    <row r="18923" spans="1:1" s="432" customFormat="1" ht="12.2" hidden="1" customHeight="1">
      <c r="A18923" s="431"/>
    </row>
    <row r="18924" spans="1:1" s="432" customFormat="1" ht="12.2" hidden="1" customHeight="1">
      <c r="A18924" s="431"/>
    </row>
    <row r="18925" spans="1:1" s="432" customFormat="1" ht="12.2" hidden="1" customHeight="1">
      <c r="A18925" s="431"/>
    </row>
    <row r="18926" spans="1:1" s="432" customFormat="1" ht="12.2" hidden="1" customHeight="1">
      <c r="A18926" s="431"/>
    </row>
    <row r="18927" spans="1:1" s="432" customFormat="1" ht="12.2" hidden="1" customHeight="1">
      <c r="A18927" s="431"/>
    </row>
    <row r="18928" spans="1:1" s="432" customFormat="1" ht="12.2" hidden="1" customHeight="1">
      <c r="A18928" s="431"/>
    </row>
    <row r="18929" spans="1:1" s="432" customFormat="1" ht="12.2" hidden="1" customHeight="1">
      <c r="A18929" s="431"/>
    </row>
    <row r="18930" spans="1:1" s="432" customFormat="1" ht="12.2" hidden="1" customHeight="1">
      <c r="A18930" s="431"/>
    </row>
    <row r="18931" spans="1:1" s="432" customFormat="1" ht="12.2" hidden="1" customHeight="1">
      <c r="A18931" s="431"/>
    </row>
    <row r="18932" spans="1:1" s="432" customFormat="1" ht="12.2" hidden="1" customHeight="1">
      <c r="A18932" s="431"/>
    </row>
    <row r="18933" spans="1:1" s="432" customFormat="1" ht="12.2" hidden="1" customHeight="1">
      <c r="A18933" s="431"/>
    </row>
    <row r="18934" spans="1:1" s="432" customFormat="1" ht="12.2" hidden="1" customHeight="1">
      <c r="A18934" s="431"/>
    </row>
    <row r="18935" spans="1:1" s="432" customFormat="1" ht="12.2" hidden="1" customHeight="1">
      <c r="A18935" s="431"/>
    </row>
    <row r="18936" spans="1:1" s="432" customFormat="1" ht="12.2" hidden="1" customHeight="1">
      <c r="A18936" s="431"/>
    </row>
    <row r="18937" spans="1:1" s="432" customFormat="1" ht="12.2" hidden="1" customHeight="1">
      <c r="A18937" s="431"/>
    </row>
    <row r="18938" spans="1:1" s="432" customFormat="1" ht="12.2" hidden="1" customHeight="1">
      <c r="A18938" s="431"/>
    </row>
    <row r="18939" spans="1:1" s="432" customFormat="1" ht="12.2" hidden="1" customHeight="1">
      <c r="A18939" s="431"/>
    </row>
    <row r="18940" spans="1:1" s="432" customFormat="1" ht="12.2" hidden="1" customHeight="1">
      <c r="A18940" s="431"/>
    </row>
    <row r="18941" spans="1:1" s="432" customFormat="1" ht="12.2" hidden="1" customHeight="1">
      <c r="A18941" s="431"/>
    </row>
    <row r="18942" spans="1:1" s="432" customFormat="1" ht="12.2" hidden="1" customHeight="1">
      <c r="A18942" s="431"/>
    </row>
    <row r="18943" spans="1:1" s="432" customFormat="1" ht="12.2" hidden="1" customHeight="1">
      <c r="A18943" s="431"/>
    </row>
    <row r="18944" spans="1:1" s="432" customFormat="1" ht="12.2" hidden="1" customHeight="1">
      <c r="A18944" s="431"/>
    </row>
    <row r="18945" spans="1:1" s="432" customFormat="1" ht="12.2" hidden="1" customHeight="1">
      <c r="A18945" s="431"/>
    </row>
    <row r="18946" spans="1:1" s="432" customFormat="1" ht="12.2" hidden="1" customHeight="1">
      <c r="A18946" s="431"/>
    </row>
    <row r="18947" spans="1:1" s="432" customFormat="1" ht="12.2" hidden="1" customHeight="1">
      <c r="A18947" s="431"/>
    </row>
    <row r="18948" spans="1:1" s="432" customFormat="1" ht="12.2" hidden="1" customHeight="1">
      <c r="A18948" s="431"/>
    </row>
    <row r="18949" spans="1:1" s="432" customFormat="1" ht="12.2" hidden="1" customHeight="1">
      <c r="A18949" s="431"/>
    </row>
    <row r="18950" spans="1:1" s="432" customFormat="1" ht="12.2" hidden="1" customHeight="1">
      <c r="A18950" s="431"/>
    </row>
    <row r="18951" spans="1:1" s="432" customFormat="1" ht="12.2" hidden="1" customHeight="1">
      <c r="A18951" s="431"/>
    </row>
    <row r="18952" spans="1:1" s="432" customFormat="1" ht="12.2" hidden="1" customHeight="1">
      <c r="A18952" s="431"/>
    </row>
    <row r="18953" spans="1:1" s="432" customFormat="1" ht="12.2" hidden="1" customHeight="1">
      <c r="A18953" s="431"/>
    </row>
    <row r="18954" spans="1:1" s="432" customFormat="1" ht="12.2" hidden="1" customHeight="1">
      <c r="A18954" s="431"/>
    </row>
    <row r="18955" spans="1:1" s="432" customFormat="1" ht="12.2" hidden="1" customHeight="1">
      <c r="A18955" s="431"/>
    </row>
    <row r="18956" spans="1:1" s="432" customFormat="1" ht="12.2" hidden="1" customHeight="1">
      <c r="A18956" s="431"/>
    </row>
    <row r="18957" spans="1:1" s="432" customFormat="1" ht="12.2" hidden="1" customHeight="1">
      <c r="A18957" s="431"/>
    </row>
    <row r="18958" spans="1:1" s="432" customFormat="1" ht="12.2" hidden="1" customHeight="1">
      <c r="A18958" s="431"/>
    </row>
    <row r="18959" spans="1:1" s="432" customFormat="1" ht="12.2" hidden="1" customHeight="1">
      <c r="A18959" s="431"/>
    </row>
    <row r="18960" spans="1:1" s="432" customFormat="1" ht="12.2" hidden="1" customHeight="1">
      <c r="A18960" s="431"/>
    </row>
    <row r="18961" spans="1:1" s="432" customFormat="1" ht="12.2" hidden="1" customHeight="1">
      <c r="A18961" s="431"/>
    </row>
    <row r="18962" spans="1:1" s="432" customFormat="1" ht="12.2" hidden="1" customHeight="1">
      <c r="A18962" s="431"/>
    </row>
    <row r="18963" spans="1:1" s="432" customFormat="1" ht="12.2" hidden="1" customHeight="1">
      <c r="A18963" s="431"/>
    </row>
    <row r="18964" spans="1:1" s="432" customFormat="1" ht="12.2" hidden="1" customHeight="1">
      <c r="A18964" s="431"/>
    </row>
    <row r="18965" spans="1:1" s="432" customFormat="1" ht="12.2" hidden="1" customHeight="1">
      <c r="A18965" s="431"/>
    </row>
    <row r="18966" spans="1:1" s="432" customFormat="1" ht="12.2" hidden="1" customHeight="1">
      <c r="A18966" s="431"/>
    </row>
    <row r="18967" spans="1:1" s="432" customFormat="1" ht="12.2" hidden="1" customHeight="1">
      <c r="A18967" s="431"/>
    </row>
    <row r="18968" spans="1:1" s="432" customFormat="1" ht="12.2" hidden="1" customHeight="1">
      <c r="A18968" s="431"/>
    </row>
    <row r="18969" spans="1:1" s="432" customFormat="1" ht="12.2" hidden="1" customHeight="1">
      <c r="A18969" s="431"/>
    </row>
    <row r="18970" spans="1:1" s="432" customFormat="1" ht="12.2" hidden="1" customHeight="1">
      <c r="A18970" s="431"/>
    </row>
    <row r="18971" spans="1:1" s="432" customFormat="1" ht="12.2" hidden="1" customHeight="1">
      <c r="A18971" s="431"/>
    </row>
    <row r="18972" spans="1:1" s="432" customFormat="1" ht="12.2" hidden="1" customHeight="1">
      <c r="A18972" s="431"/>
    </row>
    <row r="18973" spans="1:1" s="432" customFormat="1" ht="12.2" hidden="1" customHeight="1">
      <c r="A18973" s="431"/>
    </row>
    <row r="18974" spans="1:1" s="432" customFormat="1" ht="12.2" hidden="1" customHeight="1">
      <c r="A18974" s="431"/>
    </row>
    <row r="18975" spans="1:1" s="432" customFormat="1" ht="12.2" hidden="1" customHeight="1">
      <c r="A18975" s="431"/>
    </row>
    <row r="18976" spans="1:1" s="432" customFormat="1" ht="12.2" hidden="1" customHeight="1">
      <c r="A18976" s="431"/>
    </row>
    <row r="18977" spans="1:1" s="432" customFormat="1" ht="12.2" hidden="1" customHeight="1">
      <c r="A18977" s="431"/>
    </row>
    <row r="18978" spans="1:1" s="432" customFormat="1" ht="12.2" hidden="1" customHeight="1">
      <c r="A18978" s="431"/>
    </row>
    <row r="18979" spans="1:1" s="432" customFormat="1" ht="12.2" hidden="1" customHeight="1">
      <c r="A18979" s="431"/>
    </row>
    <row r="18980" spans="1:1" s="432" customFormat="1" ht="12.2" hidden="1" customHeight="1">
      <c r="A18980" s="431"/>
    </row>
    <row r="18981" spans="1:1" s="432" customFormat="1" ht="12.2" hidden="1" customHeight="1">
      <c r="A18981" s="431"/>
    </row>
    <row r="18982" spans="1:1" s="432" customFormat="1" ht="12.2" hidden="1" customHeight="1">
      <c r="A18982" s="431"/>
    </row>
    <row r="18983" spans="1:1" s="432" customFormat="1" ht="12.2" hidden="1" customHeight="1">
      <c r="A18983" s="431"/>
    </row>
    <row r="18984" spans="1:1" s="432" customFormat="1" ht="12.2" hidden="1" customHeight="1">
      <c r="A18984" s="431"/>
    </row>
    <row r="18985" spans="1:1" s="432" customFormat="1" ht="12.2" hidden="1" customHeight="1">
      <c r="A18985" s="431"/>
    </row>
    <row r="18986" spans="1:1" s="432" customFormat="1" ht="12.2" hidden="1" customHeight="1">
      <c r="A18986" s="431"/>
    </row>
    <row r="18987" spans="1:1" s="432" customFormat="1" ht="12.2" hidden="1" customHeight="1">
      <c r="A18987" s="431"/>
    </row>
    <row r="18988" spans="1:1" s="432" customFormat="1" ht="12.2" hidden="1" customHeight="1">
      <c r="A18988" s="431"/>
    </row>
    <row r="18989" spans="1:1" s="432" customFormat="1" ht="12.2" hidden="1" customHeight="1">
      <c r="A18989" s="431"/>
    </row>
    <row r="18990" spans="1:1" s="432" customFormat="1" ht="12.2" hidden="1" customHeight="1">
      <c r="A18990" s="431"/>
    </row>
    <row r="18991" spans="1:1" s="432" customFormat="1" ht="12.2" hidden="1" customHeight="1">
      <c r="A18991" s="431"/>
    </row>
    <row r="18992" spans="1:1" s="432" customFormat="1" ht="12.2" hidden="1" customHeight="1">
      <c r="A18992" s="431"/>
    </row>
    <row r="18993" spans="1:1" s="432" customFormat="1" ht="12.2" hidden="1" customHeight="1">
      <c r="A18993" s="431"/>
    </row>
    <row r="18994" spans="1:1" s="432" customFormat="1" ht="12.2" hidden="1" customHeight="1">
      <c r="A18994" s="431"/>
    </row>
    <row r="18995" spans="1:1" s="432" customFormat="1" ht="12.2" hidden="1" customHeight="1">
      <c r="A18995" s="431"/>
    </row>
    <row r="18996" spans="1:1" s="432" customFormat="1" ht="12.2" hidden="1" customHeight="1">
      <c r="A18996" s="431"/>
    </row>
    <row r="18997" spans="1:1" s="432" customFormat="1" ht="12.2" hidden="1" customHeight="1">
      <c r="A18997" s="431"/>
    </row>
    <row r="18998" spans="1:1" s="432" customFormat="1" ht="12.2" hidden="1" customHeight="1">
      <c r="A18998" s="431"/>
    </row>
    <row r="18999" spans="1:1" s="432" customFormat="1" ht="12.2" hidden="1" customHeight="1">
      <c r="A18999" s="431"/>
    </row>
    <row r="19000" spans="1:1" s="432" customFormat="1" ht="12.2" hidden="1" customHeight="1">
      <c r="A19000" s="431"/>
    </row>
    <row r="19001" spans="1:1" s="432" customFormat="1" ht="12.2" hidden="1" customHeight="1">
      <c r="A19001" s="431"/>
    </row>
    <row r="19002" spans="1:1" s="432" customFormat="1" ht="12.2" hidden="1" customHeight="1">
      <c r="A19002" s="431"/>
    </row>
    <row r="19003" spans="1:1" s="432" customFormat="1" ht="12.2" hidden="1" customHeight="1">
      <c r="A19003" s="431"/>
    </row>
    <row r="19004" spans="1:1" s="432" customFormat="1" ht="12.2" hidden="1" customHeight="1">
      <c r="A19004" s="431"/>
    </row>
    <row r="19005" spans="1:1" s="432" customFormat="1" ht="12.2" hidden="1" customHeight="1">
      <c r="A19005" s="431"/>
    </row>
    <row r="19006" spans="1:1" s="432" customFormat="1" ht="12.2" hidden="1" customHeight="1">
      <c r="A19006" s="431"/>
    </row>
    <row r="19007" spans="1:1" s="432" customFormat="1" ht="12.2" hidden="1" customHeight="1">
      <c r="A19007" s="431"/>
    </row>
    <row r="19008" spans="1:1" s="432" customFormat="1" ht="12.2" hidden="1" customHeight="1">
      <c r="A19008" s="431"/>
    </row>
    <row r="19009" spans="1:1" s="432" customFormat="1" ht="12.2" hidden="1" customHeight="1">
      <c r="A19009" s="431"/>
    </row>
    <row r="19010" spans="1:1" s="432" customFormat="1" ht="12.2" hidden="1" customHeight="1">
      <c r="A19010" s="431"/>
    </row>
    <row r="19011" spans="1:1" s="432" customFormat="1" ht="12.2" hidden="1" customHeight="1">
      <c r="A19011" s="431"/>
    </row>
    <row r="19012" spans="1:1" s="432" customFormat="1" ht="12.2" hidden="1" customHeight="1">
      <c r="A19012" s="431"/>
    </row>
    <row r="19013" spans="1:1" s="432" customFormat="1" ht="12.2" hidden="1" customHeight="1">
      <c r="A19013" s="431"/>
    </row>
    <row r="19014" spans="1:1" s="432" customFormat="1" ht="12.2" hidden="1" customHeight="1">
      <c r="A19014" s="431"/>
    </row>
    <row r="19015" spans="1:1" s="432" customFormat="1" ht="12.2" hidden="1" customHeight="1">
      <c r="A19015" s="431"/>
    </row>
    <row r="19016" spans="1:1" s="432" customFormat="1" ht="12.2" hidden="1" customHeight="1">
      <c r="A19016" s="431"/>
    </row>
    <row r="19017" spans="1:1" s="432" customFormat="1" ht="12.2" hidden="1" customHeight="1">
      <c r="A19017" s="431"/>
    </row>
    <row r="19018" spans="1:1" s="432" customFormat="1" ht="12.2" hidden="1" customHeight="1">
      <c r="A19018" s="431"/>
    </row>
    <row r="19019" spans="1:1" s="432" customFormat="1" ht="12.2" hidden="1" customHeight="1">
      <c r="A19019" s="431"/>
    </row>
    <row r="19020" spans="1:1" s="432" customFormat="1" ht="12.2" hidden="1" customHeight="1">
      <c r="A19020" s="431"/>
    </row>
    <row r="19021" spans="1:1" s="432" customFormat="1" ht="12.2" hidden="1" customHeight="1">
      <c r="A19021" s="431"/>
    </row>
    <row r="19022" spans="1:1" s="432" customFormat="1" ht="12.2" hidden="1" customHeight="1">
      <c r="A19022" s="431"/>
    </row>
    <row r="19023" spans="1:1" s="432" customFormat="1" ht="12.2" hidden="1" customHeight="1">
      <c r="A19023" s="431"/>
    </row>
    <row r="19024" spans="1:1" s="432" customFormat="1" ht="12.2" hidden="1" customHeight="1">
      <c r="A19024" s="431"/>
    </row>
    <row r="19025" spans="1:1" s="432" customFormat="1" ht="12.2" hidden="1" customHeight="1">
      <c r="A19025" s="431"/>
    </row>
    <row r="19026" spans="1:1" s="432" customFormat="1" ht="12.2" hidden="1" customHeight="1">
      <c r="A19026" s="431"/>
    </row>
    <row r="19027" spans="1:1" s="432" customFormat="1" ht="12.2" hidden="1" customHeight="1">
      <c r="A19027" s="431"/>
    </row>
    <row r="19028" spans="1:1" s="432" customFormat="1" ht="12.2" hidden="1" customHeight="1">
      <c r="A19028" s="431"/>
    </row>
    <row r="19029" spans="1:1" s="432" customFormat="1" ht="12.2" hidden="1" customHeight="1">
      <c r="A19029" s="431"/>
    </row>
    <row r="19030" spans="1:1" s="432" customFormat="1" ht="12.2" hidden="1" customHeight="1">
      <c r="A19030" s="431"/>
    </row>
    <row r="19031" spans="1:1" s="432" customFormat="1" ht="12.2" hidden="1" customHeight="1">
      <c r="A19031" s="431"/>
    </row>
    <row r="19032" spans="1:1" s="432" customFormat="1" ht="12.2" hidden="1" customHeight="1">
      <c r="A19032" s="431"/>
    </row>
    <row r="19033" spans="1:1" s="432" customFormat="1" ht="12.2" hidden="1" customHeight="1">
      <c r="A19033" s="431"/>
    </row>
    <row r="19034" spans="1:1" s="432" customFormat="1" ht="12.2" hidden="1" customHeight="1">
      <c r="A19034" s="431"/>
    </row>
    <row r="19035" spans="1:1" s="432" customFormat="1" ht="12.2" hidden="1" customHeight="1">
      <c r="A19035" s="431"/>
    </row>
    <row r="19036" spans="1:1" s="432" customFormat="1" ht="12.2" hidden="1" customHeight="1">
      <c r="A19036" s="431"/>
    </row>
    <row r="19037" spans="1:1" s="432" customFormat="1" ht="12.2" hidden="1" customHeight="1">
      <c r="A19037" s="431"/>
    </row>
    <row r="19038" spans="1:1" s="432" customFormat="1" ht="12.2" hidden="1" customHeight="1">
      <c r="A19038" s="431"/>
    </row>
    <row r="19039" spans="1:1" s="432" customFormat="1" ht="12.2" hidden="1" customHeight="1">
      <c r="A19039" s="431"/>
    </row>
    <row r="19040" spans="1:1" s="432" customFormat="1" ht="12.2" hidden="1" customHeight="1">
      <c r="A19040" s="431"/>
    </row>
    <row r="19041" spans="1:1" s="432" customFormat="1" ht="12.2" hidden="1" customHeight="1">
      <c r="A19041" s="431"/>
    </row>
    <row r="19042" spans="1:1" s="432" customFormat="1" ht="12.2" hidden="1" customHeight="1">
      <c r="A19042" s="431"/>
    </row>
    <row r="19043" spans="1:1" s="432" customFormat="1" ht="12.2" hidden="1" customHeight="1">
      <c r="A19043" s="431"/>
    </row>
    <row r="19044" spans="1:1" s="432" customFormat="1" ht="12.2" hidden="1" customHeight="1">
      <c r="A19044" s="431"/>
    </row>
    <row r="19045" spans="1:1" s="432" customFormat="1" ht="12.2" hidden="1" customHeight="1">
      <c r="A19045" s="431"/>
    </row>
    <row r="19046" spans="1:1" s="432" customFormat="1" ht="12.2" hidden="1" customHeight="1">
      <c r="A19046" s="431"/>
    </row>
    <row r="19047" spans="1:1" s="432" customFormat="1" ht="12.2" hidden="1" customHeight="1">
      <c r="A19047" s="431"/>
    </row>
    <row r="19048" spans="1:1" s="432" customFormat="1" ht="12.2" hidden="1" customHeight="1">
      <c r="A19048" s="431"/>
    </row>
    <row r="19049" spans="1:1" s="432" customFormat="1" ht="12.2" hidden="1" customHeight="1">
      <c r="A19049" s="431"/>
    </row>
    <row r="19050" spans="1:1" s="432" customFormat="1" ht="12.2" hidden="1" customHeight="1">
      <c r="A19050" s="431"/>
    </row>
    <row r="19051" spans="1:1" s="432" customFormat="1" ht="12.2" hidden="1" customHeight="1">
      <c r="A19051" s="431"/>
    </row>
    <row r="19052" spans="1:1" s="432" customFormat="1" ht="12.2" hidden="1" customHeight="1">
      <c r="A19052" s="431"/>
    </row>
    <row r="19053" spans="1:1" s="432" customFormat="1" ht="12.2" hidden="1" customHeight="1">
      <c r="A19053" s="431"/>
    </row>
    <row r="19054" spans="1:1" s="432" customFormat="1" ht="12.2" hidden="1" customHeight="1">
      <c r="A19054" s="431"/>
    </row>
    <row r="19055" spans="1:1" s="432" customFormat="1" ht="12.2" hidden="1" customHeight="1">
      <c r="A19055" s="431"/>
    </row>
    <row r="19056" spans="1:1" s="432" customFormat="1" ht="12.2" hidden="1" customHeight="1">
      <c r="A19056" s="431"/>
    </row>
    <row r="19057" spans="1:1" s="432" customFormat="1" ht="12.2" hidden="1" customHeight="1">
      <c r="A19057" s="431"/>
    </row>
    <row r="19058" spans="1:1" s="432" customFormat="1" ht="12.2" hidden="1" customHeight="1">
      <c r="A19058" s="431"/>
    </row>
    <row r="19059" spans="1:1" s="432" customFormat="1" ht="12.2" hidden="1" customHeight="1">
      <c r="A19059" s="431"/>
    </row>
    <row r="19060" spans="1:1" s="432" customFormat="1" ht="12.2" hidden="1" customHeight="1">
      <c r="A19060" s="431"/>
    </row>
    <row r="19061" spans="1:1" s="432" customFormat="1" ht="12.2" hidden="1" customHeight="1">
      <c r="A19061" s="431"/>
    </row>
    <row r="19062" spans="1:1" s="432" customFormat="1" ht="12.2" hidden="1" customHeight="1">
      <c r="A19062" s="431"/>
    </row>
    <row r="19063" spans="1:1" s="432" customFormat="1" ht="12.2" hidden="1" customHeight="1">
      <c r="A19063" s="431"/>
    </row>
    <row r="19064" spans="1:1" s="432" customFormat="1" ht="12.2" hidden="1" customHeight="1">
      <c r="A19064" s="431"/>
    </row>
    <row r="19065" spans="1:1" s="432" customFormat="1" ht="12.2" hidden="1" customHeight="1">
      <c r="A19065" s="431"/>
    </row>
    <row r="19066" spans="1:1" s="432" customFormat="1" ht="12.2" hidden="1" customHeight="1">
      <c r="A19066" s="431"/>
    </row>
    <row r="19067" spans="1:1" s="432" customFormat="1" ht="12.2" hidden="1" customHeight="1">
      <c r="A19067" s="431"/>
    </row>
    <row r="19068" spans="1:1" s="432" customFormat="1" ht="12.2" hidden="1" customHeight="1">
      <c r="A19068" s="431"/>
    </row>
    <row r="19069" spans="1:1" s="432" customFormat="1" ht="12.2" hidden="1" customHeight="1">
      <c r="A19069" s="431"/>
    </row>
    <row r="19070" spans="1:1" s="432" customFormat="1" ht="12.2" hidden="1" customHeight="1">
      <c r="A19070" s="431"/>
    </row>
    <row r="19071" spans="1:1" s="432" customFormat="1" ht="12.2" hidden="1" customHeight="1">
      <c r="A19071" s="431"/>
    </row>
    <row r="19072" spans="1:1" s="432" customFormat="1" ht="12.2" hidden="1" customHeight="1">
      <c r="A19072" s="431"/>
    </row>
    <row r="19073" spans="1:1" s="432" customFormat="1" ht="12.2" hidden="1" customHeight="1">
      <c r="A19073" s="431"/>
    </row>
    <row r="19074" spans="1:1" s="432" customFormat="1" ht="12.2" hidden="1" customHeight="1">
      <c r="A19074" s="431"/>
    </row>
    <row r="19075" spans="1:1" s="432" customFormat="1" ht="12.2" hidden="1" customHeight="1">
      <c r="A19075" s="431"/>
    </row>
    <row r="19076" spans="1:1" s="432" customFormat="1" ht="12.2" hidden="1" customHeight="1">
      <c r="A19076" s="431"/>
    </row>
    <row r="19077" spans="1:1" s="432" customFormat="1" ht="12.2" hidden="1" customHeight="1">
      <c r="A19077" s="431"/>
    </row>
    <row r="19078" spans="1:1" s="432" customFormat="1" ht="12.2" hidden="1" customHeight="1">
      <c r="A19078" s="431"/>
    </row>
    <row r="19079" spans="1:1" s="432" customFormat="1" ht="12.2" hidden="1" customHeight="1">
      <c r="A19079" s="431"/>
    </row>
    <row r="19080" spans="1:1" s="432" customFormat="1" ht="12.2" hidden="1" customHeight="1">
      <c r="A19080" s="431"/>
    </row>
    <row r="19081" spans="1:1" s="432" customFormat="1" ht="12.2" hidden="1" customHeight="1">
      <c r="A19081" s="431"/>
    </row>
    <row r="19082" spans="1:1" s="432" customFormat="1" ht="12.2" hidden="1" customHeight="1">
      <c r="A19082" s="431"/>
    </row>
    <row r="19083" spans="1:1" s="432" customFormat="1" ht="12.2" hidden="1" customHeight="1">
      <c r="A19083" s="431"/>
    </row>
    <row r="19084" spans="1:1" s="432" customFormat="1" ht="12.2" hidden="1" customHeight="1">
      <c r="A19084" s="431"/>
    </row>
    <row r="19085" spans="1:1" s="432" customFormat="1" ht="12.2" hidden="1" customHeight="1">
      <c r="A19085" s="431"/>
    </row>
    <row r="19086" spans="1:1" s="432" customFormat="1" ht="12.2" hidden="1" customHeight="1">
      <c r="A19086" s="431"/>
    </row>
    <row r="19087" spans="1:1" s="432" customFormat="1" ht="12.2" hidden="1" customHeight="1">
      <c r="A19087" s="431"/>
    </row>
    <row r="19088" spans="1:1" s="432" customFormat="1" ht="12.2" hidden="1" customHeight="1">
      <c r="A19088" s="431"/>
    </row>
    <row r="19089" spans="1:1" s="432" customFormat="1" ht="12.2" hidden="1" customHeight="1">
      <c r="A19089" s="431"/>
    </row>
    <row r="19090" spans="1:1" s="432" customFormat="1" ht="12.2" hidden="1" customHeight="1">
      <c r="A19090" s="431"/>
    </row>
    <row r="19091" spans="1:1" s="432" customFormat="1" ht="12.2" hidden="1" customHeight="1">
      <c r="A19091" s="431"/>
    </row>
    <row r="19092" spans="1:1" s="432" customFormat="1" ht="12.2" hidden="1" customHeight="1">
      <c r="A19092" s="431"/>
    </row>
    <row r="19093" spans="1:1" s="432" customFormat="1" ht="12.2" hidden="1" customHeight="1">
      <c r="A19093" s="431"/>
    </row>
    <row r="19094" spans="1:1" s="432" customFormat="1" ht="12.2" hidden="1" customHeight="1">
      <c r="A19094" s="431"/>
    </row>
    <row r="19095" spans="1:1" s="432" customFormat="1" ht="12.2" hidden="1" customHeight="1">
      <c r="A19095" s="431"/>
    </row>
    <row r="19096" spans="1:1" s="432" customFormat="1" ht="12.2" hidden="1" customHeight="1">
      <c r="A19096" s="431"/>
    </row>
    <row r="19097" spans="1:1" s="432" customFormat="1" ht="12.2" hidden="1" customHeight="1">
      <c r="A19097" s="431"/>
    </row>
    <row r="19098" spans="1:1" s="432" customFormat="1" ht="12.2" hidden="1" customHeight="1">
      <c r="A19098" s="431"/>
    </row>
    <row r="19099" spans="1:1" s="432" customFormat="1" ht="12.2" hidden="1" customHeight="1">
      <c r="A19099" s="431"/>
    </row>
    <row r="19100" spans="1:1" s="432" customFormat="1" ht="12.2" hidden="1" customHeight="1">
      <c r="A19100" s="431"/>
    </row>
    <row r="19101" spans="1:1" s="432" customFormat="1" ht="12.2" hidden="1" customHeight="1">
      <c r="A19101" s="431"/>
    </row>
    <row r="19102" spans="1:1" s="432" customFormat="1" ht="12.2" hidden="1" customHeight="1">
      <c r="A19102" s="431"/>
    </row>
    <row r="19103" spans="1:1" s="432" customFormat="1" ht="12.2" hidden="1" customHeight="1">
      <c r="A19103" s="431"/>
    </row>
    <row r="19104" spans="1:1" s="432" customFormat="1" ht="12.2" hidden="1" customHeight="1">
      <c r="A19104" s="431"/>
    </row>
    <row r="19105" spans="1:1" s="432" customFormat="1" ht="12.2" hidden="1" customHeight="1">
      <c r="A19105" s="431"/>
    </row>
    <row r="19106" spans="1:1" s="432" customFormat="1" ht="12.2" hidden="1" customHeight="1">
      <c r="A19106" s="431"/>
    </row>
    <row r="19107" spans="1:1" s="432" customFormat="1" ht="12.2" hidden="1" customHeight="1">
      <c r="A19107" s="431"/>
    </row>
    <row r="19108" spans="1:1" s="432" customFormat="1" ht="12.2" hidden="1" customHeight="1">
      <c r="A19108" s="431"/>
    </row>
    <row r="19109" spans="1:1" s="432" customFormat="1" ht="12.2" hidden="1" customHeight="1">
      <c r="A19109" s="431"/>
    </row>
    <row r="19110" spans="1:1" s="432" customFormat="1" ht="12.2" hidden="1" customHeight="1">
      <c r="A19110" s="431"/>
    </row>
    <row r="19111" spans="1:1" s="432" customFormat="1" ht="12.2" hidden="1" customHeight="1">
      <c r="A19111" s="431"/>
    </row>
    <row r="19112" spans="1:1" s="432" customFormat="1" ht="12.2" hidden="1" customHeight="1">
      <c r="A19112" s="431"/>
    </row>
    <row r="19113" spans="1:1" s="432" customFormat="1" ht="12.2" hidden="1" customHeight="1">
      <c r="A19113" s="431"/>
    </row>
    <row r="19114" spans="1:1" s="432" customFormat="1" ht="12.2" hidden="1" customHeight="1">
      <c r="A19114" s="431"/>
    </row>
    <row r="19115" spans="1:1" s="432" customFormat="1" ht="12.2" hidden="1" customHeight="1">
      <c r="A19115" s="431"/>
    </row>
    <row r="19116" spans="1:1" s="432" customFormat="1" ht="12.2" hidden="1" customHeight="1">
      <c r="A19116" s="431"/>
    </row>
    <row r="19117" spans="1:1" s="432" customFormat="1" ht="12.2" hidden="1" customHeight="1">
      <c r="A19117" s="431"/>
    </row>
    <row r="19118" spans="1:1" s="432" customFormat="1" ht="12.2" hidden="1" customHeight="1">
      <c r="A19118" s="431"/>
    </row>
    <row r="19119" spans="1:1" s="432" customFormat="1" ht="12.2" hidden="1" customHeight="1">
      <c r="A19119" s="431"/>
    </row>
    <row r="19120" spans="1:1" s="432" customFormat="1" ht="12.2" hidden="1" customHeight="1">
      <c r="A19120" s="431"/>
    </row>
    <row r="19121" spans="1:1" s="432" customFormat="1" ht="12.2" hidden="1" customHeight="1">
      <c r="A19121" s="431"/>
    </row>
    <row r="19122" spans="1:1" s="432" customFormat="1" ht="12.2" hidden="1" customHeight="1">
      <c r="A19122" s="431"/>
    </row>
    <row r="19123" spans="1:1" s="432" customFormat="1" ht="12.2" hidden="1" customHeight="1">
      <c r="A19123" s="431"/>
    </row>
    <row r="19124" spans="1:1" s="432" customFormat="1" ht="12.2" hidden="1" customHeight="1">
      <c r="A19124" s="431"/>
    </row>
    <row r="19125" spans="1:1" s="432" customFormat="1" ht="12.2" hidden="1" customHeight="1">
      <c r="A19125" s="431"/>
    </row>
    <row r="19126" spans="1:1" s="432" customFormat="1" ht="12.2" hidden="1" customHeight="1">
      <c r="A19126" s="431"/>
    </row>
    <row r="19127" spans="1:1" s="432" customFormat="1" ht="12.2" hidden="1" customHeight="1">
      <c r="A19127" s="431"/>
    </row>
    <row r="19128" spans="1:1" s="432" customFormat="1" ht="12.2" hidden="1" customHeight="1">
      <c r="A19128" s="431"/>
    </row>
    <row r="19129" spans="1:1" s="432" customFormat="1" ht="12.2" hidden="1" customHeight="1">
      <c r="A19129" s="431"/>
    </row>
    <row r="19130" spans="1:1" s="432" customFormat="1" ht="12.2" hidden="1" customHeight="1">
      <c r="A19130" s="431"/>
    </row>
    <row r="19131" spans="1:1" s="432" customFormat="1" ht="12.2" hidden="1" customHeight="1">
      <c r="A19131" s="431"/>
    </row>
    <row r="19132" spans="1:1" s="432" customFormat="1" ht="12.2" hidden="1" customHeight="1">
      <c r="A19132" s="431"/>
    </row>
    <row r="19133" spans="1:1" s="432" customFormat="1" ht="12.2" hidden="1" customHeight="1">
      <c r="A19133" s="431"/>
    </row>
    <row r="19134" spans="1:1" s="432" customFormat="1" ht="12.2" hidden="1" customHeight="1">
      <c r="A19134" s="431"/>
    </row>
    <row r="19135" spans="1:1" s="432" customFormat="1" ht="12.2" hidden="1" customHeight="1">
      <c r="A19135" s="431"/>
    </row>
    <row r="19136" spans="1:1" s="432" customFormat="1" ht="12.2" hidden="1" customHeight="1">
      <c r="A19136" s="431"/>
    </row>
    <row r="19137" spans="1:1" s="432" customFormat="1" ht="12.2" hidden="1" customHeight="1">
      <c r="A19137" s="431"/>
    </row>
    <row r="19138" spans="1:1" s="432" customFormat="1" ht="12.2" hidden="1" customHeight="1">
      <c r="A19138" s="431"/>
    </row>
    <row r="19139" spans="1:1" s="432" customFormat="1" ht="12.2" hidden="1" customHeight="1">
      <c r="A19139" s="431"/>
    </row>
    <row r="19140" spans="1:1" s="432" customFormat="1" ht="12.2" hidden="1" customHeight="1">
      <c r="A19140" s="431"/>
    </row>
    <row r="19141" spans="1:1" s="432" customFormat="1" ht="12.2" hidden="1" customHeight="1">
      <c r="A19141" s="431"/>
    </row>
    <row r="19142" spans="1:1" s="432" customFormat="1" ht="12.2" hidden="1" customHeight="1">
      <c r="A19142" s="431"/>
    </row>
    <row r="19143" spans="1:1" s="432" customFormat="1" ht="12.2" hidden="1" customHeight="1">
      <c r="A19143" s="431"/>
    </row>
    <row r="19144" spans="1:1" s="432" customFormat="1" ht="12.2" hidden="1" customHeight="1">
      <c r="A19144" s="431"/>
    </row>
    <row r="19145" spans="1:1" s="432" customFormat="1" ht="12.2" hidden="1" customHeight="1">
      <c r="A19145" s="431"/>
    </row>
    <row r="19146" spans="1:1" s="432" customFormat="1" ht="12.2" hidden="1" customHeight="1">
      <c r="A19146" s="431"/>
    </row>
    <row r="19147" spans="1:1" s="432" customFormat="1" ht="12.2" hidden="1" customHeight="1">
      <c r="A19147" s="431"/>
    </row>
    <row r="19148" spans="1:1" s="432" customFormat="1" ht="12.2" hidden="1" customHeight="1">
      <c r="A19148" s="431"/>
    </row>
    <row r="19149" spans="1:1" s="432" customFormat="1" ht="12.2" hidden="1" customHeight="1">
      <c r="A19149" s="431"/>
    </row>
    <row r="19150" spans="1:1" s="432" customFormat="1" ht="12.2" hidden="1" customHeight="1">
      <c r="A19150" s="431"/>
    </row>
    <row r="19151" spans="1:1" s="432" customFormat="1" ht="12.2" hidden="1" customHeight="1">
      <c r="A19151" s="431"/>
    </row>
    <row r="19152" spans="1:1" s="432" customFormat="1" ht="12.2" hidden="1" customHeight="1">
      <c r="A19152" s="431"/>
    </row>
    <row r="19153" spans="1:1" s="432" customFormat="1" ht="12.2" hidden="1" customHeight="1">
      <c r="A19153" s="431"/>
    </row>
    <row r="19154" spans="1:1" s="432" customFormat="1" ht="12.2" hidden="1" customHeight="1">
      <c r="A19154" s="431"/>
    </row>
    <row r="19155" spans="1:1" s="432" customFormat="1" ht="12.2" hidden="1" customHeight="1">
      <c r="A19155" s="431"/>
    </row>
    <row r="19156" spans="1:1" s="432" customFormat="1" ht="12.2" hidden="1" customHeight="1">
      <c r="A19156" s="431"/>
    </row>
    <row r="19157" spans="1:1" s="432" customFormat="1" ht="12.2" hidden="1" customHeight="1">
      <c r="A19157" s="431"/>
    </row>
    <row r="19158" spans="1:1" s="432" customFormat="1" ht="12.2" hidden="1" customHeight="1">
      <c r="A19158" s="431"/>
    </row>
    <row r="19159" spans="1:1" s="432" customFormat="1" ht="12.2" hidden="1" customHeight="1">
      <c r="A19159" s="431"/>
    </row>
    <row r="19160" spans="1:1" s="432" customFormat="1" ht="12.2" hidden="1" customHeight="1">
      <c r="A19160" s="431"/>
    </row>
    <row r="19161" spans="1:1" s="432" customFormat="1" ht="12.2" hidden="1" customHeight="1">
      <c r="A19161" s="431"/>
    </row>
    <row r="19162" spans="1:1" s="432" customFormat="1" ht="12.2" hidden="1" customHeight="1">
      <c r="A19162" s="431"/>
    </row>
    <row r="19163" spans="1:1" s="432" customFormat="1" ht="12.2" hidden="1" customHeight="1">
      <c r="A19163" s="431"/>
    </row>
    <row r="19164" spans="1:1" s="432" customFormat="1" ht="12.2" hidden="1" customHeight="1">
      <c r="A19164" s="431"/>
    </row>
    <row r="19165" spans="1:1" s="432" customFormat="1" ht="12.2" hidden="1" customHeight="1">
      <c r="A19165" s="431"/>
    </row>
    <row r="19166" spans="1:1" s="432" customFormat="1" ht="12.2" hidden="1" customHeight="1">
      <c r="A19166" s="431"/>
    </row>
    <row r="19167" spans="1:1" s="432" customFormat="1" ht="12.2" hidden="1" customHeight="1">
      <c r="A19167" s="431"/>
    </row>
    <row r="19168" spans="1:1" s="432" customFormat="1" ht="12.2" hidden="1" customHeight="1">
      <c r="A19168" s="431"/>
    </row>
    <row r="19169" spans="1:1" s="432" customFormat="1" ht="12.2" hidden="1" customHeight="1">
      <c r="A19169" s="431"/>
    </row>
    <row r="19170" spans="1:1" s="432" customFormat="1" ht="12.2" hidden="1" customHeight="1">
      <c r="A19170" s="431"/>
    </row>
    <row r="19171" spans="1:1" s="432" customFormat="1" ht="12.2" hidden="1" customHeight="1">
      <c r="A19171" s="431"/>
    </row>
    <row r="19172" spans="1:1" s="432" customFormat="1" ht="12.2" hidden="1" customHeight="1">
      <c r="A19172" s="431"/>
    </row>
    <row r="19173" spans="1:1" s="432" customFormat="1" ht="12.2" hidden="1" customHeight="1">
      <c r="A19173" s="431"/>
    </row>
    <row r="19174" spans="1:1" s="432" customFormat="1" ht="12.2" hidden="1" customHeight="1">
      <c r="A19174" s="431"/>
    </row>
    <row r="19175" spans="1:1" s="432" customFormat="1" ht="12.2" hidden="1" customHeight="1">
      <c r="A19175" s="431"/>
    </row>
    <row r="19176" spans="1:1" s="432" customFormat="1" ht="12.2" hidden="1" customHeight="1">
      <c r="A19176" s="431"/>
    </row>
    <row r="19177" spans="1:1" s="432" customFormat="1" ht="12.2" hidden="1" customHeight="1">
      <c r="A19177" s="431"/>
    </row>
    <row r="19178" spans="1:1" s="432" customFormat="1" ht="12.2" hidden="1" customHeight="1">
      <c r="A19178" s="431"/>
    </row>
    <row r="19179" spans="1:1" s="432" customFormat="1" ht="12.2" hidden="1" customHeight="1">
      <c r="A19179" s="431"/>
    </row>
    <row r="19180" spans="1:1" s="432" customFormat="1" ht="12.2" hidden="1" customHeight="1">
      <c r="A19180" s="431"/>
    </row>
    <row r="19181" spans="1:1" s="432" customFormat="1" ht="12.2" hidden="1" customHeight="1">
      <c r="A19181" s="431"/>
    </row>
    <row r="19182" spans="1:1" s="432" customFormat="1" ht="12.2" hidden="1" customHeight="1">
      <c r="A19182" s="431"/>
    </row>
    <row r="19183" spans="1:1" s="432" customFormat="1" ht="12.2" hidden="1" customHeight="1">
      <c r="A19183" s="431"/>
    </row>
    <row r="19184" spans="1:1" s="432" customFormat="1" ht="12.2" hidden="1" customHeight="1">
      <c r="A19184" s="431"/>
    </row>
    <row r="19185" spans="1:1" s="432" customFormat="1" ht="12.2" hidden="1" customHeight="1">
      <c r="A19185" s="431"/>
    </row>
    <row r="19186" spans="1:1" s="432" customFormat="1" ht="12.2" hidden="1" customHeight="1">
      <c r="A19186" s="431"/>
    </row>
    <row r="19187" spans="1:1" s="432" customFormat="1" ht="12.2" hidden="1" customHeight="1">
      <c r="A19187" s="431"/>
    </row>
    <row r="19188" spans="1:1" s="432" customFormat="1" ht="12.2" hidden="1" customHeight="1">
      <c r="A19188" s="431"/>
    </row>
    <row r="19189" spans="1:1" s="432" customFormat="1" ht="12.2" hidden="1" customHeight="1">
      <c r="A19189" s="431"/>
    </row>
    <row r="19190" spans="1:1" s="432" customFormat="1" ht="12.2" hidden="1" customHeight="1">
      <c r="A19190" s="431"/>
    </row>
    <row r="19191" spans="1:1" s="432" customFormat="1" ht="12.2" hidden="1" customHeight="1">
      <c r="A19191" s="431"/>
    </row>
    <row r="19192" spans="1:1" s="432" customFormat="1" ht="12.2" hidden="1" customHeight="1">
      <c r="A19192" s="431"/>
    </row>
    <row r="19193" spans="1:1" s="432" customFormat="1" ht="12.2" hidden="1" customHeight="1">
      <c r="A19193" s="431"/>
    </row>
    <row r="19194" spans="1:1" s="432" customFormat="1" ht="12.2" hidden="1" customHeight="1">
      <c r="A19194" s="431"/>
    </row>
    <row r="19195" spans="1:1" s="432" customFormat="1" ht="12.2" hidden="1" customHeight="1">
      <c r="A19195" s="431"/>
    </row>
    <row r="19196" spans="1:1" s="432" customFormat="1" ht="12.2" hidden="1" customHeight="1">
      <c r="A19196" s="431"/>
    </row>
    <row r="19197" spans="1:1" s="432" customFormat="1" ht="12.2" hidden="1" customHeight="1">
      <c r="A19197" s="431"/>
    </row>
    <row r="19198" spans="1:1" s="432" customFormat="1" ht="12.2" hidden="1" customHeight="1">
      <c r="A19198" s="431"/>
    </row>
    <row r="19199" spans="1:1" s="432" customFormat="1" ht="12.2" hidden="1" customHeight="1">
      <c r="A19199" s="431"/>
    </row>
    <row r="19200" spans="1:1" s="432" customFormat="1" ht="12.2" hidden="1" customHeight="1">
      <c r="A19200" s="431"/>
    </row>
    <row r="19201" spans="1:1" s="432" customFormat="1" ht="12.2" hidden="1" customHeight="1">
      <c r="A19201" s="431"/>
    </row>
    <row r="19202" spans="1:1" s="432" customFormat="1" ht="12.2" hidden="1" customHeight="1">
      <c r="A19202" s="431"/>
    </row>
    <row r="19203" spans="1:1" s="432" customFormat="1" ht="12.2" hidden="1" customHeight="1">
      <c r="A19203" s="431"/>
    </row>
    <row r="19204" spans="1:1" s="432" customFormat="1" ht="12.2" hidden="1" customHeight="1">
      <c r="A19204" s="431"/>
    </row>
    <row r="19205" spans="1:1" s="432" customFormat="1" ht="12.2" hidden="1" customHeight="1">
      <c r="A19205" s="431"/>
    </row>
    <row r="19206" spans="1:1" s="432" customFormat="1" ht="12.2" hidden="1" customHeight="1">
      <c r="A19206" s="431"/>
    </row>
    <row r="19207" spans="1:1" s="432" customFormat="1" ht="12.2" hidden="1" customHeight="1">
      <c r="A19207" s="431"/>
    </row>
    <row r="19208" spans="1:1" s="432" customFormat="1" ht="12.2" hidden="1" customHeight="1">
      <c r="A19208" s="431"/>
    </row>
    <row r="19209" spans="1:1" s="432" customFormat="1" ht="12.2" hidden="1" customHeight="1">
      <c r="A19209" s="431"/>
    </row>
    <row r="19210" spans="1:1" s="432" customFormat="1" ht="12.2" hidden="1" customHeight="1">
      <c r="A19210" s="431"/>
    </row>
    <row r="19211" spans="1:1" s="432" customFormat="1" ht="12.2" hidden="1" customHeight="1">
      <c r="A19211" s="431"/>
    </row>
    <row r="19212" spans="1:1" s="432" customFormat="1" ht="12.2" hidden="1" customHeight="1">
      <c r="A19212" s="431"/>
    </row>
    <row r="19213" spans="1:1" s="432" customFormat="1" ht="12.2" hidden="1" customHeight="1">
      <c r="A19213" s="431"/>
    </row>
    <row r="19214" spans="1:1" s="432" customFormat="1" ht="12.2" hidden="1" customHeight="1">
      <c r="A19214" s="431"/>
    </row>
    <row r="19215" spans="1:1" s="432" customFormat="1" ht="12.2" hidden="1" customHeight="1">
      <c r="A19215" s="431"/>
    </row>
    <row r="19216" spans="1:1" s="432" customFormat="1" ht="12.2" hidden="1" customHeight="1">
      <c r="A19216" s="431"/>
    </row>
    <row r="19217" spans="1:1" s="432" customFormat="1" ht="12.2" hidden="1" customHeight="1">
      <c r="A19217" s="431"/>
    </row>
    <row r="19218" spans="1:1" s="432" customFormat="1" ht="12.2" hidden="1" customHeight="1">
      <c r="A19218" s="431"/>
    </row>
    <row r="19219" spans="1:1" s="432" customFormat="1" ht="12.2" hidden="1" customHeight="1">
      <c r="A19219" s="431"/>
    </row>
    <row r="19220" spans="1:1" s="432" customFormat="1" ht="12.2" hidden="1" customHeight="1">
      <c r="A19220" s="431"/>
    </row>
    <row r="19221" spans="1:1" s="432" customFormat="1" ht="12.2" hidden="1" customHeight="1">
      <c r="A19221" s="431"/>
    </row>
    <row r="19222" spans="1:1" s="432" customFormat="1" ht="12.2" hidden="1" customHeight="1">
      <c r="A19222" s="431"/>
    </row>
    <row r="19223" spans="1:1" s="432" customFormat="1" ht="12.2" hidden="1" customHeight="1">
      <c r="A19223" s="431"/>
    </row>
    <row r="19224" spans="1:1" s="432" customFormat="1" ht="12.2" hidden="1" customHeight="1">
      <c r="A19224" s="431"/>
    </row>
    <row r="19225" spans="1:1" s="432" customFormat="1" ht="12.2" hidden="1" customHeight="1">
      <c r="A19225" s="431"/>
    </row>
    <row r="19226" spans="1:1" s="432" customFormat="1" ht="12.2" hidden="1" customHeight="1">
      <c r="A19226" s="431"/>
    </row>
    <row r="19227" spans="1:1" s="432" customFormat="1" ht="12.2" hidden="1" customHeight="1">
      <c r="A19227" s="431"/>
    </row>
    <row r="19228" spans="1:1" s="432" customFormat="1" ht="12.2" hidden="1" customHeight="1">
      <c r="A19228" s="431"/>
    </row>
    <row r="19229" spans="1:1" s="432" customFormat="1" ht="12.2" hidden="1" customHeight="1">
      <c r="A19229" s="431"/>
    </row>
    <row r="19230" spans="1:1" s="432" customFormat="1" ht="12.2" hidden="1" customHeight="1">
      <c r="A19230" s="431"/>
    </row>
    <row r="19231" spans="1:1" s="432" customFormat="1" ht="12.2" hidden="1" customHeight="1">
      <c r="A19231" s="431"/>
    </row>
    <row r="19232" spans="1:1" s="432" customFormat="1" ht="12.2" hidden="1" customHeight="1">
      <c r="A19232" s="431"/>
    </row>
    <row r="19233" spans="1:1" s="432" customFormat="1" ht="12.2" hidden="1" customHeight="1">
      <c r="A19233" s="431"/>
    </row>
    <row r="19234" spans="1:1" s="432" customFormat="1" ht="12.2" hidden="1" customHeight="1">
      <c r="A19234" s="431"/>
    </row>
    <row r="19235" spans="1:1" s="432" customFormat="1" ht="12.2" hidden="1" customHeight="1">
      <c r="A19235" s="431"/>
    </row>
    <row r="19236" spans="1:1" s="432" customFormat="1" ht="12.2" hidden="1" customHeight="1">
      <c r="A19236" s="431"/>
    </row>
    <row r="19237" spans="1:1" s="432" customFormat="1" ht="12.2" hidden="1" customHeight="1">
      <c r="A19237" s="431"/>
    </row>
    <row r="19238" spans="1:1" s="432" customFormat="1" ht="12.2" hidden="1" customHeight="1">
      <c r="A19238" s="431"/>
    </row>
    <row r="19239" spans="1:1" s="432" customFormat="1" ht="12.2" hidden="1" customHeight="1">
      <c r="A19239" s="431"/>
    </row>
    <row r="19240" spans="1:1" s="432" customFormat="1" ht="12.2" hidden="1" customHeight="1">
      <c r="A19240" s="431"/>
    </row>
    <row r="19241" spans="1:1" s="432" customFormat="1" ht="12.2" hidden="1" customHeight="1">
      <c r="A19241" s="431"/>
    </row>
    <row r="19242" spans="1:1" s="432" customFormat="1" ht="12.2" hidden="1" customHeight="1">
      <c r="A19242" s="431"/>
    </row>
    <row r="19243" spans="1:1" s="432" customFormat="1" ht="12.2" hidden="1" customHeight="1">
      <c r="A19243" s="431"/>
    </row>
    <row r="19244" spans="1:1" s="432" customFormat="1" ht="12.2" hidden="1" customHeight="1">
      <c r="A19244" s="431"/>
    </row>
    <row r="19245" spans="1:1" s="432" customFormat="1" ht="12.2" hidden="1" customHeight="1">
      <c r="A19245" s="431"/>
    </row>
    <row r="19246" spans="1:1" s="432" customFormat="1" ht="12.2" hidden="1" customHeight="1">
      <c r="A19246" s="431"/>
    </row>
    <row r="19247" spans="1:1" s="432" customFormat="1" ht="12.2" hidden="1" customHeight="1">
      <c r="A19247" s="431"/>
    </row>
    <row r="19248" spans="1:1" s="432" customFormat="1" ht="12.2" hidden="1" customHeight="1">
      <c r="A19248" s="431"/>
    </row>
    <row r="19249" spans="1:1" s="432" customFormat="1" ht="12.2" hidden="1" customHeight="1">
      <c r="A19249" s="431"/>
    </row>
    <row r="19250" spans="1:1" s="432" customFormat="1" ht="12.2" hidden="1" customHeight="1">
      <c r="A19250" s="431"/>
    </row>
    <row r="19251" spans="1:1" s="432" customFormat="1" ht="12.2" hidden="1" customHeight="1">
      <c r="A19251" s="431"/>
    </row>
    <row r="19252" spans="1:1" s="432" customFormat="1" ht="12.2" hidden="1" customHeight="1">
      <c r="A19252" s="431"/>
    </row>
    <row r="19253" spans="1:1" s="432" customFormat="1" ht="12.2" hidden="1" customHeight="1">
      <c r="A19253" s="431"/>
    </row>
    <row r="19254" spans="1:1" s="432" customFormat="1" ht="12.2" hidden="1" customHeight="1">
      <c r="A19254" s="431"/>
    </row>
    <row r="19255" spans="1:1" s="432" customFormat="1" ht="12.2" hidden="1" customHeight="1">
      <c r="A19255" s="431"/>
    </row>
    <row r="19256" spans="1:1" s="432" customFormat="1" ht="12.2" hidden="1" customHeight="1">
      <c r="A19256" s="431"/>
    </row>
    <row r="19257" spans="1:1" s="432" customFormat="1" ht="12.2" hidden="1" customHeight="1">
      <c r="A19257" s="431"/>
    </row>
    <row r="19258" spans="1:1" s="432" customFormat="1" ht="12.2" hidden="1" customHeight="1">
      <c r="A19258" s="431"/>
    </row>
    <row r="19259" spans="1:1" s="432" customFormat="1" ht="12.2" hidden="1" customHeight="1">
      <c r="A19259" s="431"/>
    </row>
    <row r="19260" spans="1:1" s="432" customFormat="1" ht="12.2" hidden="1" customHeight="1">
      <c r="A19260" s="431"/>
    </row>
    <row r="19261" spans="1:1" s="432" customFormat="1" ht="12.2" hidden="1" customHeight="1">
      <c r="A19261" s="431"/>
    </row>
    <row r="19262" spans="1:1" s="432" customFormat="1" ht="12.2" hidden="1" customHeight="1">
      <c r="A19262" s="431"/>
    </row>
    <row r="19263" spans="1:1" s="432" customFormat="1" ht="12.2" hidden="1" customHeight="1">
      <c r="A19263" s="431"/>
    </row>
    <row r="19264" spans="1:1" s="432" customFormat="1" ht="12.2" hidden="1" customHeight="1">
      <c r="A19264" s="431"/>
    </row>
    <row r="19265" spans="1:1" s="432" customFormat="1" ht="12.2" hidden="1" customHeight="1">
      <c r="A19265" s="431"/>
    </row>
    <row r="19266" spans="1:1" s="432" customFormat="1" ht="12.2" hidden="1" customHeight="1">
      <c r="A19266" s="431"/>
    </row>
    <row r="19267" spans="1:1" s="432" customFormat="1" ht="12.2" hidden="1" customHeight="1">
      <c r="A19267" s="431"/>
    </row>
    <row r="19268" spans="1:1" s="432" customFormat="1" ht="12.2" hidden="1" customHeight="1">
      <c r="A19268" s="431"/>
    </row>
    <row r="19269" spans="1:1" s="432" customFormat="1" ht="12.2" hidden="1" customHeight="1">
      <c r="A19269" s="431"/>
    </row>
    <row r="19270" spans="1:1" s="432" customFormat="1" ht="12.2" hidden="1" customHeight="1">
      <c r="A19270" s="431"/>
    </row>
    <row r="19271" spans="1:1" s="432" customFormat="1" ht="12.2" hidden="1" customHeight="1">
      <c r="A19271" s="431"/>
    </row>
    <row r="19272" spans="1:1" s="432" customFormat="1" ht="12.2" hidden="1" customHeight="1">
      <c r="A19272" s="431"/>
    </row>
    <row r="19273" spans="1:1" s="432" customFormat="1" ht="12.2" hidden="1" customHeight="1">
      <c r="A19273" s="431"/>
    </row>
    <row r="19274" spans="1:1" s="432" customFormat="1" ht="12.2" hidden="1" customHeight="1">
      <c r="A19274" s="431"/>
    </row>
    <row r="19275" spans="1:1" s="432" customFormat="1" ht="12.2" hidden="1" customHeight="1">
      <c r="A19275" s="431"/>
    </row>
    <row r="19276" spans="1:1" s="432" customFormat="1" ht="12.2" hidden="1" customHeight="1">
      <c r="A19276" s="431"/>
    </row>
    <row r="19277" spans="1:1" s="432" customFormat="1" ht="12.2" hidden="1" customHeight="1">
      <c r="A19277" s="431"/>
    </row>
    <row r="19278" spans="1:1" s="432" customFormat="1" ht="12.2" hidden="1" customHeight="1">
      <c r="A19278" s="431"/>
    </row>
    <row r="19279" spans="1:1" s="432" customFormat="1" ht="12.2" hidden="1" customHeight="1">
      <c r="A19279" s="431"/>
    </row>
    <row r="19280" spans="1:1" s="432" customFormat="1" ht="12.2" hidden="1" customHeight="1">
      <c r="A19280" s="431"/>
    </row>
    <row r="19281" spans="1:1" s="432" customFormat="1" ht="12.2" hidden="1" customHeight="1">
      <c r="A19281" s="431"/>
    </row>
    <row r="19282" spans="1:1" s="432" customFormat="1" ht="12.2" hidden="1" customHeight="1">
      <c r="A19282" s="431"/>
    </row>
    <row r="19283" spans="1:1" s="432" customFormat="1" ht="12.2" hidden="1" customHeight="1">
      <c r="A19283" s="431"/>
    </row>
    <row r="19284" spans="1:1" s="432" customFormat="1" ht="12.2" hidden="1" customHeight="1">
      <c r="A19284" s="431"/>
    </row>
    <row r="19285" spans="1:1" s="432" customFormat="1" ht="12.2" hidden="1" customHeight="1">
      <c r="A19285" s="431"/>
    </row>
    <row r="19286" spans="1:1" s="432" customFormat="1" ht="12.2" hidden="1" customHeight="1">
      <c r="A19286" s="431"/>
    </row>
    <row r="19287" spans="1:1" s="432" customFormat="1" ht="12.2" hidden="1" customHeight="1">
      <c r="A19287" s="431"/>
    </row>
    <row r="19288" spans="1:1" s="432" customFormat="1" ht="12.2" hidden="1" customHeight="1">
      <c r="A19288" s="431"/>
    </row>
    <row r="19289" spans="1:1" s="432" customFormat="1" ht="12.2" hidden="1" customHeight="1">
      <c r="A19289" s="431"/>
    </row>
    <row r="19290" spans="1:1" s="432" customFormat="1" ht="12.2" hidden="1" customHeight="1">
      <c r="A19290" s="431"/>
    </row>
    <row r="19291" spans="1:1" s="432" customFormat="1" ht="12.2" hidden="1" customHeight="1">
      <c r="A19291" s="431"/>
    </row>
    <row r="19292" spans="1:1" s="432" customFormat="1" ht="12.2" hidden="1" customHeight="1">
      <c r="A19292" s="431"/>
    </row>
    <row r="19293" spans="1:1" s="432" customFormat="1" ht="12.2" hidden="1" customHeight="1">
      <c r="A19293" s="431"/>
    </row>
    <row r="19294" spans="1:1" s="432" customFormat="1" ht="12.2" hidden="1" customHeight="1">
      <c r="A19294" s="431"/>
    </row>
    <row r="19295" spans="1:1" s="432" customFormat="1" ht="12.2" hidden="1" customHeight="1">
      <c r="A19295" s="431"/>
    </row>
    <row r="19296" spans="1:1" s="432" customFormat="1" ht="12.2" hidden="1" customHeight="1">
      <c r="A19296" s="431"/>
    </row>
    <row r="19297" spans="1:1" s="432" customFormat="1" ht="12.2" hidden="1" customHeight="1">
      <c r="A19297" s="431"/>
    </row>
    <row r="19298" spans="1:1" s="432" customFormat="1" ht="12.2" hidden="1" customHeight="1">
      <c r="A19298" s="431"/>
    </row>
    <row r="19299" spans="1:1" s="432" customFormat="1" ht="12.2" hidden="1" customHeight="1">
      <c r="A19299" s="431"/>
    </row>
    <row r="19300" spans="1:1" s="432" customFormat="1" ht="12.2" hidden="1" customHeight="1">
      <c r="A19300" s="431"/>
    </row>
    <row r="19301" spans="1:1" s="432" customFormat="1" ht="12.2" hidden="1" customHeight="1">
      <c r="A19301" s="431"/>
    </row>
    <row r="19302" spans="1:1" s="432" customFormat="1" ht="12.2" hidden="1" customHeight="1">
      <c r="A19302" s="431"/>
    </row>
    <row r="19303" spans="1:1" s="432" customFormat="1" ht="12.2" hidden="1" customHeight="1">
      <c r="A19303" s="431"/>
    </row>
    <row r="19304" spans="1:1" s="432" customFormat="1" ht="12.2" hidden="1" customHeight="1">
      <c r="A19304" s="431"/>
    </row>
    <row r="19305" spans="1:1" s="432" customFormat="1" ht="12.2" hidden="1" customHeight="1">
      <c r="A19305" s="431"/>
    </row>
    <row r="19306" spans="1:1" s="432" customFormat="1" ht="12.2" hidden="1" customHeight="1">
      <c r="A19306" s="431"/>
    </row>
    <row r="19307" spans="1:1" s="432" customFormat="1" ht="12.2" hidden="1" customHeight="1">
      <c r="A19307" s="431"/>
    </row>
    <row r="19308" spans="1:1" s="432" customFormat="1" ht="12.2" hidden="1" customHeight="1">
      <c r="A19308" s="431"/>
    </row>
    <row r="19309" spans="1:1" s="432" customFormat="1" ht="12.2" hidden="1" customHeight="1">
      <c r="A19309" s="431"/>
    </row>
    <row r="19310" spans="1:1" s="432" customFormat="1" ht="12.2" hidden="1" customHeight="1">
      <c r="A19310" s="431"/>
    </row>
    <row r="19311" spans="1:1" s="432" customFormat="1" ht="12.2" hidden="1" customHeight="1">
      <c r="A19311" s="431"/>
    </row>
    <row r="19312" spans="1:1" s="432" customFormat="1" ht="12.2" hidden="1" customHeight="1">
      <c r="A19312" s="431"/>
    </row>
    <row r="19313" spans="1:1" s="432" customFormat="1" ht="12.2" hidden="1" customHeight="1">
      <c r="A19313" s="431"/>
    </row>
    <row r="19314" spans="1:1" s="432" customFormat="1" ht="12.2" hidden="1" customHeight="1">
      <c r="A19314" s="431"/>
    </row>
    <row r="19315" spans="1:1" s="432" customFormat="1" ht="12.2" hidden="1" customHeight="1">
      <c r="A19315" s="431"/>
    </row>
    <row r="19316" spans="1:1" s="432" customFormat="1" ht="12.2" hidden="1" customHeight="1">
      <c r="A19316" s="431"/>
    </row>
    <row r="19317" spans="1:1" s="432" customFormat="1" ht="12.2" hidden="1" customHeight="1">
      <c r="A19317" s="431"/>
    </row>
    <row r="19318" spans="1:1" s="432" customFormat="1" ht="12.2" hidden="1" customHeight="1">
      <c r="A19318" s="431"/>
    </row>
    <row r="19319" spans="1:1" s="432" customFormat="1" ht="12.2" hidden="1" customHeight="1">
      <c r="A19319" s="431"/>
    </row>
    <row r="19320" spans="1:1" s="432" customFormat="1" ht="12.2" hidden="1" customHeight="1">
      <c r="A19320" s="431"/>
    </row>
    <row r="19321" spans="1:1" s="432" customFormat="1" ht="12.2" hidden="1" customHeight="1">
      <c r="A19321" s="431"/>
    </row>
    <row r="19322" spans="1:1" s="432" customFormat="1" ht="12.2" hidden="1" customHeight="1">
      <c r="A19322" s="431"/>
    </row>
    <row r="19323" spans="1:1" s="432" customFormat="1" ht="12.2" hidden="1" customHeight="1">
      <c r="A19323" s="431"/>
    </row>
    <row r="19324" spans="1:1" s="432" customFormat="1" ht="12.2" hidden="1" customHeight="1">
      <c r="A19324" s="431"/>
    </row>
    <row r="19325" spans="1:1" s="432" customFormat="1" ht="12.2" hidden="1" customHeight="1">
      <c r="A19325" s="431"/>
    </row>
    <row r="19326" spans="1:1" s="432" customFormat="1" ht="12.2" hidden="1" customHeight="1">
      <c r="A19326" s="431"/>
    </row>
    <row r="19327" spans="1:1" s="432" customFormat="1" ht="12.2" hidden="1" customHeight="1">
      <c r="A19327" s="431"/>
    </row>
    <row r="19328" spans="1:1" s="432" customFormat="1" ht="12.2" hidden="1" customHeight="1">
      <c r="A19328" s="431"/>
    </row>
    <row r="19329" spans="1:1" s="432" customFormat="1" ht="12.2" hidden="1" customHeight="1">
      <c r="A19329" s="431"/>
    </row>
    <row r="19330" spans="1:1" s="432" customFormat="1" ht="12.2" hidden="1" customHeight="1">
      <c r="A19330" s="431"/>
    </row>
    <row r="19331" spans="1:1" s="432" customFormat="1" ht="12.2" hidden="1" customHeight="1">
      <c r="A19331" s="431"/>
    </row>
    <row r="19332" spans="1:1" s="432" customFormat="1" ht="12.2" hidden="1" customHeight="1">
      <c r="A19332" s="431"/>
    </row>
    <row r="19333" spans="1:1" s="432" customFormat="1" ht="12.2" hidden="1" customHeight="1">
      <c r="A19333" s="431"/>
    </row>
    <row r="19334" spans="1:1" s="432" customFormat="1" ht="12.2" hidden="1" customHeight="1">
      <c r="A19334" s="431"/>
    </row>
    <row r="19335" spans="1:1" s="432" customFormat="1" ht="12.2" hidden="1" customHeight="1">
      <c r="A19335" s="431"/>
    </row>
    <row r="19336" spans="1:1" s="432" customFormat="1" ht="12.2" hidden="1" customHeight="1">
      <c r="A19336" s="431"/>
    </row>
    <row r="19337" spans="1:1" s="432" customFormat="1" ht="12.2" hidden="1" customHeight="1">
      <c r="A19337" s="431"/>
    </row>
    <row r="19338" spans="1:1" s="432" customFormat="1" ht="12.2" hidden="1" customHeight="1">
      <c r="A19338" s="431"/>
    </row>
    <row r="19339" spans="1:1" s="432" customFormat="1" ht="12.2" hidden="1" customHeight="1">
      <c r="A19339" s="431"/>
    </row>
    <row r="19340" spans="1:1" s="432" customFormat="1" ht="12.2" hidden="1" customHeight="1">
      <c r="A19340" s="431"/>
    </row>
    <row r="19341" spans="1:1" s="432" customFormat="1" ht="12.2" hidden="1" customHeight="1">
      <c r="A19341" s="431"/>
    </row>
    <row r="19342" spans="1:1" s="432" customFormat="1" ht="12.2" hidden="1" customHeight="1">
      <c r="A19342" s="431"/>
    </row>
    <row r="19343" spans="1:1" s="432" customFormat="1" ht="12.2" hidden="1" customHeight="1">
      <c r="A19343" s="431"/>
    </row>
    <row r="19344" spans="1:1" s="432" customFormat="1" ht="12.2" hidden="1" customHeight="1">
      <c r="A19344" s="431"/>
    </row>
    <row r="19345" spans="1:1" s="432" customFormat="1" ht="12.2" hidden="1" customHeight="1">
      <c r="A19345" s="431"/>
    </row>
    <row r="19346" spans="1:1" s="432" customFormat="1" ht="12.2" hidden="1" customHeight="1">
      <c r="A19346" s="431"/>
    </row>
    <row r="19347" spans="1:1" s="432" customFormat="1" ht="12.2" hidden="1" customHeight="1">
      <c r="A19347" s="431"/>
    </row>
    <row r="19348" spans="1:1" s="432" customFormat="1" ht="12.2" hidden="1" customHeight="1">
      <c r="A19348" s="431"/>
    </row>
    <row r="19349" spans="1:1" s="432" customFormat="1" ht="12.2" hidden="1" customHeight="1">
      <c r="A19349" s="431"/>
    </row>
    <row r="19350" spans="1:1" s="432" customFormat="1" ht="12.2" hidden="1" customHeight="1">
      <c r="A19350" s="431"/>
    </row>
    <row r="19351" spans="1:1" s="432" customFormat="1" ht="12.2" hidden="1" customHeight="1">
      <c r="A19351" s="431"/>
    </row>
    <row r="19352" spans="1:1" s="432" customFormat="1" ht="12.2" hidden="1" customHeight="1">
      <c r="A19352" s="431"/>
    </row>
    <row r="19353" spans="1:1" s="432" customFormat="1" ht="12.2" hidden="1" customHeight="1">
      <c r="A19353" s="431"/>
    </row>
    <row r="19354" spans="1:1" s="432" customFormat="1" ht="12.2" hidden="1" customHeight="1">
      <c r="A19354" s="431"/>
    </row>
    <row r="19355" spans="1:1" s="432" customFormat="1" ht="12.2" hidden="1" customHeight="1">
      <c r="A19355" s="431"/>
    </row>
    <row r="19356" spans="1:1" s="432" customFormat="1" ht="12.2" hidden="1" customHeight="1">
      <c r="A19356" s="431"/>
    </row>
    <row r="19357" spans="1:1" s="432" customFormat="1" ht="12.2" hidden="1" customHeight="1">
      <c r="A19357" s="431"/>
    </row>
    <row r="19358" spans="1:1" s="432" customFormat="1" ht="12.2" hidden="1" customHeight="1">
      <c r="A19358" s="431"/>
    </row>
    <row r="19359" spans="1:1" s="432" customFormat="1" ht="12.2" hidden="1" customHeight="1">
      <c r="A19359" s="431"/>
    </row>
    <row r="19360" spans="1:1" s="432" customFormat="1" ht="12.2" hidden="1" customHeight="1">
      <c r="A19360" s="431"/>
    </row>
    <row r="19361" spans="1:1" s="432" customFormat="1" ht="12.2" hidden="1" customHeight="1">
      <c r="A19361" s="431"/>
    </row>
    <row r="19362" spans="1:1" s="432" customFormat="1" ht="12.2" hidden="1" customHeight="1">
      <c r="A19362" s="431"/>
    </row>
    <row r="19363" spans="1:1" s="432" customFormat="1" ht="12.2" hidden="1" customHeight="1">
      <c r="A19363" s="431"/>
    </row>
    <row r="19364" spans="1:1" s="432" customFormat="1" ht="12.2" hidden="1" customHeight="1">
      <c r="A19364" s="431"/>
    </row>
    <row r="19365" spans="1:1" s="432" customFormat="1" ht="12.2" hidden="1" customHeight="1">
      <c r="A19365" s="431"/>
    </row>
    <row r="19366" spans="1:1" s="432" customFormat="1" ht="12.2" hidden="1" customHeight="1">
      <c r="A19366" s="431"/>
    </row>
    <row r="19367" spans="1:1" s="432" customFormat="1" ht="12.2" hidden="1" customHeight="1">
      <c r="A19367" s="431"/>
    </row>
    <row r="19368" spans="1:1" s="432" customFormat="1" ht="12.2" hidden="1" customHeight="1">
      <c r="A19368" s="431"/>
    </row>
    <row r="19369" spans="1:1" s="432" customFormat="1" ht="12.2" hidden="1" customHeight="1">
      <c r="A19369" s="431"/>
    </row>
    <row r="19370" spans="1:1" s="432" customFormat="1" ht="12.2" hidden="1" customHeight="1">
      <c r="A19370" s="431"/>
    </row>
    <row r="19371" spans="1:1" s="432" customFormat="1" ht="12.2" hidden="1" customHeight="1">
      <c r="A19371" s="431"/>
    </row>
    <row r="19372" spans="1:1" s="432" customFormat="1" ht="12.2" hidden="1" customHeight="1">
      <c r="A19372" s="431"/>
    </row>
    <row r="19373" spans="1:1" s="432" customFormat="1" ht="12.2" hidden="1" customHeight="1">
      <c r="A19373" s="431"/>
    </row>
    <row r="19374" spans="1:1" s="432" customFormat="1" ht="12.2" hidden="1" customHeight="1">
      <c r="A19374" s="431"/>
    </row>
    <row r="19375" spans="1:1" s="432" customFormat="1" ht="12.2" hidden="1" customHeight="1">
      <c r="A19375" s="431"/>
    </row>
    <row r="19376" spans="1:1" s="432" customFormat="1" ht="12.2" hidden="1" customHeight="1">
      <c r="A19376" s="431"/>
    </row>
    <row r="19377" spans="1:1" s="432" customFormat="1" ht="12.2" hidden="1" customHeight="1">
      <c r="A19377" s="431"/>
    </row>
    <row r="19378" spans="1:1" s="432" customFormat="1" ht="12.2" hidden="1" customHeight="1">
      <c r="A19378" s="431"/>
    </row>
    <row r="19379" spans="1:1" s="432" customFormat="1" ht="12.2" hidden="1" customHeight="1">
      <c r="A19379" s="431"/>
    </row>
    <row r="19380" spans="1:1" s="432" customFormat="1" ht="12.2" hidden="1" customHeight="1">
      <c r="A19380" s="431"/>
    </row>
    <row r="19381" spans="1:1" s="432" customFormat="1" ht="12.2" hidden="1" customHeight="1">
      <c r="A19381" s="431"/>
    </row>
    <row r="19382" spans="1:1" s="432" customFormat="1" ht="12.2" hidden="1" customHeight="1">
      <c r="A19382" s="431"/>
    </row>
    <row r="19383" spans="1:1" s="432" customFormat="1" ht="12.2" hidden="1" customHeight="1">
      <c r="A19383" s="431"/>
    </row>
    <row r="19384" spans="1:1" s="432" customFormat="1" ht="12.2" hidden="1" customHeight="1">
      <c r="A19384" s="431"/>
    </row>
    <row r="19385" spans="1:1" s="432" customFormat="1" ht="12.2" hidden="1" customHeight="1">
      <c r="A19385" s="431"/>
    </row>
    <row r="19386" spans="1:1" s="432" customFormat="1" ht="12.2" hidden="1" customHeight="1">
      <c r="A19386" s="431"/>
    </row>
    <row r="19387" spans="1:1" s="432" customFormat="1" ht="12.2" hidden="1" customHeight="1">
      <c r="A19387" s="431"/>
    </row>
    <row r="19388" spans="1:1" s="432" customFormat="1" ht="12.2" hidden="1" customHeight="1">
      <c r="A19388" s="431"/>
    </row>
    <row r="19389" spans="1:1" s="432" customFormat="1" ht="12.2" hidden="1" customHeight="1">
      <c r="A19389" s="431"/>
    </row>
    <row r="19390" spans="1:1" s="432" customFormat="1" ht="12.2" hidden="1" customHeight="1">
      <c r="A19390" s="431"/>
    </row>
    <row r="19391" spans="1:1" s="432" customFormat="1" ht="12.2" hidden="1" customHeight="1">
      <c r="A19391" s="431"/>
    </row>
    <row r="19392" spans="1:1" s="432" customFormat="1" ht="12.2" hidden="1" customHeight="1">
      <c r="A19392" s="431"/>
    </row>
    <row r="19393" spans="1:1" s="432" customFormat="1" ht="12.2" hidden="1" customHeight="1">
      <c r="A19393" s="431"/>
    </row>
    <row r="19394" spans="1:1" s="432" customFormat="1" ht="12.2" hidden="1" customHeight="1">
      <c r="A19394" s="431"/>
    </row>
    <row r="19395" spans="1:1" s="432" customFormat="1" ht="12.2" hidden="1" customHeight="1">
      <c r="A19395" s="431"/>
    </row>
    <row r="19396" spans="1:1" s="432" customFormat="1" ht="12.2" hidden="1" customHeight="1">
      <c r="A19396" s="431"/>
    </row>
    <row r="19397" spans="1:1" s="432" customFormat="1" ht="12.2" hidden="1" customHeight="1">
      <c r="A19397" s="431"/>
    </row>
    <row r="19398" spans="1:1" s="432" customFormat="1" ht="12.2" hidden="1" customHeight="1">
      <c r="A19398" s="431"/>
    </row>
    <row r="19399" spans="1:1" s="432" customFormat="1" ht="12.2" hidden="1" customHeight="1">
      <c r="A19399" s="431"/>
    </row>
    <row r="19400" spans="1:1" s="432" customFormat="1" ht="12.2" hidden="1" customHeight="1">
      <c r="A19400" s="431"/>
    </row>
    <row r="19401" spans="1:1" s="432" customFormat="1" ht="12.2" hidden="1" customHeight="1">
      <c r="A19401" s="431"/>
    </row>
    <row r="19402" spans="1:1" s="432" customFormat="1" ht="12.2" hidden="1" customHeight="1">
      <c r="A19402" s="431"/>
    </row>
    <row r="19403" spans="1:1" s="432" customFormat="1" ht="12.2" hidden="1" customHeight="1">
      <c r="A19403" s="431"/>
    </row>
    <row r="19404" spans="1:1" s="432" customFormat="1" ht="12.2" hidden="1" customHeight="1">
      <c r="A19404" s="431"/>
    </row>
    <row r="19405" spans="1:1" s="432" customFormat="1" ht="12.2" hidden="1" customHeight="1">
      <c r="A19405" s="431"/>
    </row>
    <row r="19406" spans="1:1" s="432" customFormat="1" ht="12.2" hidden="1" customHeight="1">
      <c r="A19406" s="431"/>
    </row>
    <row r="19407" spans="1:1" s="432" customFormat="1" ht="12.2" hidden="1" customHeight="1">
      <c r="A19407" s="431"/>
    </row>
    <row r="19408" spans="1:1" s="432" customFormat="1" ht="12.2" hidden="1" customHeight="1">
      <c r="A19408" s="431"/>
    </row>
    <row r="19409" spans="1:1" s="432" customFormat="1" ht="12.2" hidden="1" customHeight="1">
      <c r="A19409" s="431"/>
    </row>
    <row r="19410" spans="1:1" s="432" customFormat="1" ht="12.2" hidden="1" customHeight="1">
      <c r="A19410" s="431"/>
    </row>
    <row r="19411" spans="1:1" s="432" customFormat="1" ht="12.2" hidden="1" customHeight="1">
      <c r="A19411" s="431"/>
    </row>
    <row r="19412" spans="1:1" s="432" customFormat="1" ht="12.2" hidden="1" customHeight="1">
      <c r="A19412" s="431"/>
    </row>
    <row r="19413" spans="1:1" s="432" customFormat="1" ht="12.2" hidden="1" customHeight="1">
      <c r="A19413" s="431"/>
    </row>
    <row r="19414" spans="1:1" s="432" customFormat="1" ht="12.2" hidden="1" customHeight="1">
      <c r="A19414" s="431"/>
    </row>
    <row r="19415" spans="1:1" s="432" customFormat="1" ht="12.2" hidden="1" customHeight="1">
      <c r="A19415" s="431"/>
    </row>
    <row r="19416" spans="1:1" s="432" customFormat="1" ht="12.2" hidden="1" customHeight="1">
      <c r="A19416" s="431"/>
    </row>
    <row r="19417" spans="1:1" s="432" customFormat="1" ht="12.2" hidden="1" customHeight="1">
      <c r="A19417" s="431"/>
    </row>
    <row r="19418" spans="1:1" s="432" customFormat="1" ht="12.2" hidden="1" customHeight="1">
      <c r="A19418" s="431"/>
    </row>
    <row r="19419" spans="1:1" s="432" customFormat="1" ht="12.2" hidden="1" customHeight="1">
      <c r="A19419" s="431"/>
    </row>
    <row r="19420" spans="1:1" s="432" customFormat="1" ht="12.2" hidden="1" customHeight="1">
      <c r="A19420" s="431"/>
    </row>
    <row r="19421" spans="1:1" s="432" customFormat="1" ht="12.2" hidden="1" customHeight="1">
      <c r="A19421" s="431"/>
    </row>
    <row r="19422" spans="1:1" s="432" customFormat="1" ht="12.2" hidden="1" customHeight="1">
      <c r="A19422" s="431"/>
    </row>
    <row r="19423" spans="1:1" s="432" customFormat="1" ht="12.2" hidden="1" customHeight="1">
      <c r="A19423" s="431"/>
    </row>
    <row r="19424" spans="1:1" s="432" customFormat="1" ht="12.2" hidden="1" customHeight="1">
      <c r="A19424" s="431"/>
    </row>
    <row r="19425" spans="1:1" s="432" customFormat="1" ht="12.2" hidden="1" customHeight="1">
      <c r="A19425" s="431"/>
    </row>
    <row r="19426" spans="1:1" s="432" customFormat="1" ht="12.2" hidden="1" customHeight="1">
      <c r="A19426" s="431"/>
    </row>
    <row r="19427" spans="1:1" s="432" customFormat="1" ht="12.2" hidden="1" customHeight="1">
      <c r="A19427" s="431"/>
    </row>
    <row r="19428" spans="1:1" s="432" customFormat="1" ht="12.2" hidden="1" customHeight="1">
      <c r="A19428" s="431"/>
    </row>
    <row r="19429" spans="1:1" s="432" customFormat="1" ht="12.2" hidden="1" customHeight="1">
      <c r="A19429" s="431"/>
    </row>
    <row r="19430" spans="1:1" s="432" customFormat="1" ht="12.2" hidden="1" customHeight="1">
      <c r="A19430" s="431"/>
    </row>
    <row r="19431" spans="1:1" s="432" customFormat="1" ht="12.2" hidden="1" customHeight="1">
      <c r="A19431" s="431"/>
    </row>
    <row r="19432" spans="1:1" s="432" customFormat="1" ht="12.2" hidden="1" customHeight="1">
      <c r="A19432" s="431"/>
    </row>
    <row r="19433" spans="1:1" s="432" customFormat="1" ht="12.2" hidden="1" customHeight="1">
      <c r="A19433" s="431"/>
    </row>
    <row r="19434" spans="1:1" s="432" customFormat="1" ht="12.2" hidden="1" customHeight="1">
      <c r="A19434" s="431"/>
    </row>
    <row r="19435" spans="1:1" s="432" customFormat="1" ht="12.2" hidden="1" customHeight="1">
      <c r="A19435" s="431"/>
    </row>
    <row r="19436" spans="1:1" s="432" customFormat="1" ht="12.2" hidden="1" customHeight="1">
      <c r="A19436" s="431"/>
    </row>
    <row r="19437" spans="1:1" s="432" customFormat="1" ht="12.2" hidden="1" customHeight="1">
      <c r="A19437" s="431"/>
    </row>
    <row r="19438" spans="1:1" s="432" customFormat="1" ht="12.2" hidden="1" customHeight="1">
      <c r="A19438" s="431"/>
    </row>
    <row r="19439" spans="1:1" s="432" customFormat="1" ht="12.2" hidden="1" customHeight="1">
      <c r="A19439" s="431"/>
    </row>
    <row r="19440" spans="1:1" s="432" customFormat="1" ht="12.2" hidden="1" customHeight="1">
      <c r="A19440" s="431"/>
    </row>
    <row r="19441" spans="1:1" s="432" customFormat="1" ht="12.2" hidden="1" customHeight="1">
      <c r="A19441" s="431"/>
    </row>
    <row r="19442" spans="1:1" s="432" customFormat="1" ht="12.2" hidden="1" customHeight="1">
      <c r="A19442" s="431"/>
    </row>
    <row r="19443" spans="1:1" s="432" customFormat="1" ht="12.2" hidden="1" customHeight="1">
      <c r="A19443" s="431"/>
    </row>
    <row r="19444" spans="1:1" s="432" customFormat="1" ht="12.2" hidden="1" customHeight="1">
      <c r="A19444" s="431"/>
    </row>
    <row r="19445" spans="1:1" s="432" customFormat="1" ht="12.2" hidden="1" customHeight="1">
      <c r="A19445" s="431"/>
    </row>
    <row r="19446" spans="1:1" s="432" customFormat="1" ht="12.2" hidden="1" customHeight="1">
      <c r="A19446" s="431"/>
    </row>
    <row r="19447" spans="1:1" s="432" customFormat="1" ht="12.2" hidden="1" customHeight="1">
      <c r="A19447" s="431"/>
    </row>
    <row r="19448" spans="1:1" s="432" customFormat="1" ht="12.2" hidden="1" customHeight="1">
      <c r="A19448" s="431"/>
    </row>
    <row r="19449" spans="1:1" s="432" customFormat="1" ht="12.2" hidden="1" customHeight="1">
      <c r="A19449" s="431"/>
    </row>
    <row r="19450" spans="1:1" s="432" customFormat="1" ht="12.2" hidden="1" customHeight="1">
      <c r="A19450" s="431"/>
    </row>
    <row r="19451" spans="1:1" s="432" customFormat="1" ht="12.2" hidden="1" customHeight="1">
      <c r="A19451" s="431"/>
    </row>
    <row r="19452" spans="1:1" s="432" customFormat="1" ht="12.2" hidden="1" customHeight="1">
      <c r="A19452" s="431"/>
    </row>
    <row r="19453" spans="1:1" s="432" customFormat="1" ht="12.2" hidden="1" customHeight="1">
      <c r="A19453" s="431"/>
    </row>
    <row r="19454" spans="1:1" s="432" customFormat="1" ht="12.2" hidden="1" customHeight="1">
      <c r="A19454" s="431"/>
    </row>
    <row r="19455" spans="1:1" s="432" customFormat="1" ht="12.2" hidden="1" customHeight="1">
      <c r="A19455" s="431"/>
    </row>
    <row r="19456" spans="1:1" s="432" customFormat="1" ht="12.2" hidden="1" customHeight="1">
      <c r="A19456" s="431"/>
    </row>
    <row r="19457" spans="1:1" s="432" customFormat="1" ht="12.2" hidden="1" customHeight="1">
      <c r="A19457" s="431"/>
    </row>
    <row r="19458" spans="1:1" s="432" customFormat="1" ht="12.2" hidden="1" customHeight="1">
      <c r="A19458" s="431"/>
    </row>
    <row r="19459" spans="1:1" s="432" customFormat="1" ht="12.2" hidden="1" customHeight="1">
      <c r="A19459" s="431"/>
    </row>
    <row r="19460" spans="1:1" s="432" customFormat="1" ht="12.2" hidden="1" customHeight="1">
      <c r="A19460" s="431"/>
    </row>
    <row r="19461" spans="1:1" s="432" customFormat="1" ht="12.2" hidden="1" customHeight="1">
      <c r="A19461" s="431"/>
    </row>
    <row r="19462" spans="1:1" s="432" customFormat="1" ht="12.2" hidden="1" customHeight="1">
      <c r="A19462" s="431"/>
    </row>
    <row r="19463" spans="1:1" s="432" customFormat="1" ht="12.2" hidden="1" customHeight="1">
      <c r="A19463" s="431"/>
    </row>
    <row r="19464" spans="1:1" s="432" customFormat="1" ht="12.2" hidden="1" customHeight="1">
      <c r="A19464" s="431"/>
    </row>
    <row r="19465" spans="1:1" s="432" customFormat="1" ht="12.2" hidden="1" customHeight="1">
      <c r="A19465" s="431"/>
    </row>
    <row r="19466" spans="1:1" s="432" customFormat="1" ht="12.2" hidden="1" customHeight="1">
      <c r="A19466" s="431"/>
    </row>
    <row r="19467" spans="1:1" s="432" customFormat="1" ht="12.2" hidden="1" customHeight="1">
      <c r="A19467" s="431"/>
    </row>
    <row r="19468" spans="1:1" s="432" customFormat="1" ht="12.2" hidden="1" customHeight="1">
      <c r="A19468" s="431"/>
    </row>
    <row r="19469" spans="1:1" s="432" customFormat="1" ht="12.2" hidden="1" customHeight="1">
      <c r="A19469" s="431"/>
    </row>
    <row r="19470" spans="1:1" s="432" customFormat="1" ht="12.2" hidden="1" customHeight="1">
      <c r="A19470" s="431"/>
    </row>
    <row r="19471" spans="1:1" s="432" customFormat="1" ht="12.2" hidden="1" customHeight="1">
      <c r="A19471" s="431"/>
    </row>
    <row r="19472" spans="1:1" s="432" customFormat="1" ht="12.2" hidden="1" customHeight="1">
      <c r="A19472" s="431"/>
    </row>
    <row r="19473" spans="1:1" s="432" customFormat="1" ht="12.2" hidden="1" customHeight="1">
      <c r="A19473" s="431"/>
    </row>
    <row r="19474" spans="1:1" s="432" customFormat="1" ht="12.2" hidden="1" customHeight="1">
      <c r="A19474" s="431"/>
    </row>
    <row r="19475" spans="1:1" s="432" customFormat="1" ht="12.2" hidden="1" customHeight="1">
      <c r="A19475" s="431"/>
    </row>
    <row r="19476" spans="1:1" s="432" customFormat="1" ht="12.2" hidden="1" customHeight="1">
      <c r="A19476" s="431"/>
    </row>
    <row r="19477" spans="1:1" s="432" customFormat="1" ht="12.2" hidden="1" customHeight="1">
      <c r="A19477" s="431"/>
    </row>
    <row r="19478" spans="1:1" s="432" customFormat="1" ht="12.2" hidden="1" customHeight="1">
      <c r="A19478" s="431"/>
    </row>
    <row r="19479" spans="1:1" s="432" customFormat="1" ht="12.2" hidden="1" customHeight="1">
      <c r="A19479" s="431"/>
    </row>
    <row r="19480" spans="1:1" s="432" customFormat="1" ht="12.2" hidden="1" customHeight="1">
      <c r="A19480" s="431"/>
    </row>
    <row r="19481" spans="1:1" s="432" customFormat="1" ht="12.2" hidden="1" customHeight="1">
      <c r="A19481" s="431"/>
    </row>
    <row r="19482" spans="1:1" s="432" customFormat="1" ht="12.2" hidden="1" customHeight="1">
      <c r="A19482" s="431"/>
    </row>
    <row r="19483" spans="1:1" s="432" customFormat="1" ht="12.2" hidden="1" customHeight="1">
      <c r="A19483" s="431"/>
    </row>
    <row r="19484" spans="1:1" s="432" customFormat="1" ht="12.2" hidden="1" customHeight="1">
      <c r="A19484" s="431"/>
    </row>
    <row r="19485" spans="1:1" s="432" customFormat="1" ht="12.2" hidden="1" customHeight="1">
      <c r="A19485" s="431"/>
    </row>
    <row r="19486" spans="1:1" s="432" customFormat="1" ht="12.2" hidden="1" customHeight="1">
      <c r="A19486" s="431"/>
    </row>
    <row r="19487" spans="1:1" s="432" customFormat="1" ht="12.2" hidden="1" customHeight="1">
      <c r="A19487" s="431"/>
    </row>
    <row r="19488" spans="1:1" s="432" customFormat="1" ht="12.2" hidden="1" customHeight="1">
      <c r="A19488" s="431"/>
    </row>
    <row r="19489" spans="1:1" s="432" customFormat="1" ht="12.2" hidden="1" customHeight="1">
      <c r="A19489" s="431"/>
    </row>
    <row r="19490" spans="1:1" s="432" customFormat="1" ht="12.2" hidden="1" customHeight="1">
      <c r="A19490" s="431"/>
    </row>
    <row r="19491" spans="1:1" s="432" customFormat="1" ht="12.2" hidden="1" customHeight="1">
      <c r="A19491" s="431"/>
    </row>
    <row r="19492" spans="1:1" s="432" customFormat="1" ht="12.2" hidden="1" customHeight="1">
      <c r="A19492" s="431"/>
    </row>
    <row r="19493" spans="1:1" s="432" customFormat="1" ht="12.2" hidden="1" customHeight="1">
      <c r="A19493" s="431"/>
    </row>
    <row r="19494" spans="1:1" s="432" customFormat="1" ht="12.2" hidden="1" customHeight="1">
      <c r="A19494" s="431"/>
    </row>
    <row r="19495" spans="1:1" s="432" customFormat="1" ht="12.2" hidden="1" customHeight="1">
      <c r="A19495" s="431"/>
    </row>
    <row r="19496" spans="1:1" s="432" customFormat="1" ht="12.2" hidden="1" customHeight="1">
      <c r="A19496" s="431"/>
    </row>
    <row r="19497" spans="1:1" s="432" customFormat="1" ht="12.2" hidden="1" customHeight="1">
      <c r="A19497" s="431"/>
    </row>
    <row r="19498" spans="1:1" s="432" customFormat="1" ht="12.2" hidden="1" customHeight="1">
      <c r="A19498" s="431"/>
    </row>
    <row r="19499" spans="1:1" s="432" customFormat="1" ht="12.2" hidden="1" customHeight="1">
      <c r="A19499" s="431"/>
    </row>
    <row r="19500" spans="1:1" s="432" customFormat="1" ht="12.2" hidden="1" customHeight="1">
      <c r="A19500" s="431"/>
    </row>
    <row r="19501" spans="1:1" s="432" customFormat="1" ht="12.2" hidden="1" customHeight="1">
      <c r="A19501" s="431"/>
    </row>
    <row r="19502" spans="1:1" s="432" customFormat="1" ht="12.2" hidden="1" customHeight="1">
      <c r="A19502" s="431"/>
    </row>
    <row r="19503" spans="1:1" s="432" customFormat="1" ht="12.2" hidden="1" customHeight="1">
      <c r="A19503" s="431"/>
    </row>
    <row r="19504" spans="1:1" s="432" customFormat="1" ht="12.2" hidden="1" customHeight="1">
      <c r="A19504" s="431"/>
    </row>
    <row r="19505" spans="1:1" s="432" customFormat="1" ht="12.2" hidden="1" customHeight="1">
      <c r="A19505" s="431"/>
    </row>
    <row r="19506" spans="1:1" s="432" customFormat="1" ht="12.2" hidden="1" customHeight="1">
      <c r="A19506" s="431"/>
    </row>
    <row r="19507" spans="1:1" s="432" customFormat="1" ht="12.2" hidden="1" customHeight="1">
      <c r="A19507" s="431"/>
    </row>
    <row r="19508" spans="1:1" s="432" customFormat="1" ht="12.2" hidden="1" customHeight="1">
      <c r="A19508" s="431"/>
    </row>
    <row r="19509" spans="1:1" s="432" customFormat="1" ht="12.2" hidden="1" customHeight="1">
      <c r="A19509" s="431"/>
    </row>
    <row r="19510" spans="1:1" s="432" customFormat="1" ht="12.2" hidden="1" customHeight="1">
      <c r="A19510" s="431"/>
    </row>
    <row r="19511" spans="1:1" s="432" customFormat="1" ht="12.2" hidden="1" customHeight="1">
      <c r="A19511" s="431"/>
    </row>
    <row r="19512" spans="1:1" s="432" customFormat="1" ht="12.2" hidden="1" customHeight="1">
      <c r="A19512" s="431"/>
    </row>
    <row r="19513" spans="1:1" s="432" customFormat="1" ht="12.2" hidden="1" customHeight="1">
      <c r="A19513" s="431"/>
    </row>
    <row r="19514" spans="1:1" s="432" customFormat="1" ht="12.2" hidden="1" customHeight="1">
      <c r="A19514" s="431"/>
    </row>
    <row r="19515" spans="1:1" s="432" customFormat="1" ht="12.2" hidden="1" customHeight="1">
      <c r="A19515" s="431"/>
    </row>
    <row r="19516" spans="1:1" s="432" customFormat="1" ht="12.2" hidden="1" customHeight="1">
      <c r="A19516" s="431"/>
    </row>
    <row r="19517" spans="1:1" s="432" customFormat="1" ht="12.2" hidden="1" customHeight="1">
      <c r="A19517" s="431"/>
    </row>
    <row r="19518" spans="1:1" s="432" customFormat="1" ht="12.2" hidden="1" customHeight="1">
      <c r="A19518" s="431"/>
    </row>
    <row r="19519" spans="1:1" s="432" customFormat="1" ht="12.2" hidden="1" customHeight="1">
      <c r="A19519" s="431"/>
    </row>
    <row r="19520" spans="1:1" s="432" customFormat="1" ht="12.2" hidden="1" customHeight="1">
      <c r="A19520" s="431"/>
    </row>
    <row r="19521" spans="1:1" s="432" customFormat="1" ht="12.2" hidden="1" customHeight="1">
      <c r="A19521" s="431"/>
    </row>
    <row r="19522" spans="1:1" s="432" customFormat="1" ht="12.2" hidden="1" customHeight="1">
      <c r="A19522" s="431"/>
    </row>
    <row r="19523" spans="1:1" s="432" customFormat="1" ht="12.2" hidden="1" customHeight="1">
      <c r="A19523" s="431"/>
    </row>
    <row r="19524" spans="1:1" s="432" customFormat="1" ht="12.2" hidden="1" customHeight="1">
      <c r="A19524" s="431"/>
    </row>
    <row r="19525" spans="1:1" s="432" customFormat="1" ht="12.2" hidden="1" customHeight="1">
      <c r="A19525" s="431"/>
    </row>
    <row r="19526" spans="1:1" s="432" customFormat="1" ht="12.2" hidden="1" customHeight="1">
      <c r="A19526" s="431"/>
    </row>
    <row r="19527" spans="1:1" s="432" customFormat="1" ht="12.2" hidden="1" customHeight="1">
      <c r="A19527" s="431"/>
    </row>
    <row r="19528" spans="1:1" s="432" customFormat="1" ht="12.2" hidden="1" customHeight="1">
      <c r="A19528" s="431"/>
    </row>
    <row r="19529" spans="1:1" s="432" customFormat="1" ht="12.2" hidden="1" customHeight="1">
      <c r="A19529" s="431"/>
    </row>
    <row r="19530" spans="1:1" s="432" customFormat="1" ht="12.2" hidden="1" customHeight="1">
      <c r="A19530" s="431"/>
    </row>
    <row r="19531" spans="1:1" s="432" customFormat="1" ht="12.2" hidden="1" customHeight="1">
      <c r="A19531" s="431"/>
    </row>
    <row r="19532" spans="1:1" s="432" customFormat="1" ht="12.2" hidden="1" customHeight="1">
      <c r="A19532" s="431"/>
    </row>
    <row r="19533" spans="1:1" s="432" customFormat="1" ht="12.2" hidden="1" customHeight="1">
      <c r="A19533" s="431"/>
    </row>
    <row r="19534" spans="1:1" s="432" customFormat="1" ht="12.2" hidden="1" customHeight="1">
      <c r="A19534" s="431"/>
    </row>
    <row r="19535" spans="1:1" s="432" customFormat="1" ht="12.2" hidden="1" customHeight="1">
      <c r="A19535" s="431"/>
    </row>
    <row r="19536" spans="1:1" s="432" customFormat="1" ht="12.2" hidden="1" customHeight="1">
      <c r="A19536" s="431"/>
    </row>
    <row r="19537" spans="1:1" s="432" customFormat="1" ht="12.2" hidden="1" customHeight="1">
      <c r="A19537" s="431"/>
    </row>
    <row r="19538" spans="1:1" s="432" customFormat="1" ht="12.2" hidden="1" customHeight="1">
      <c r="A19538" s="431"/>
    </row>
    <row r="19539" spans="1:1" s="432" customFormat="1" ht="12.2" hidden="1" customHeight="1">
      <c r="A19539" s="431"/>
    </row>
    <row r="19540" spans="1:1" s="432" customFormat="1" ht="12.2" hidden="1" customHeight="1">
      <c r="A19540" s="431"/>
    </row>
    <row r="19541" spans="1:1" s="432" customFormat="1" ht="12.2" hidden="1" customHeight="1">
      <c r="A19541" s="431"/>
    </row>
    <row r="19542" spans="1:1" s="432" customFormat="1" ht="12.2" hidden="1" customHeight="1">
      <c r="A19542" s="431"/>
    </row>
    <row r="19543" spans="1:1" s="432" customFormat="1" ht="12.2" hidden="1" customHeight="1">
      <c r="A19543" s="431"/>
    </row>
    <row r="19544" spans="1:1" s="432" customFormat="1" ht="12.2" hidden="1" customHeight="1">
      <c r="A19544" s="431"/>
    </row>
    <row r="19545" spans="1:1" s="432" customFormat="1" ht="12.2" hidden="1" customHeight="1">
      <c r="A19545" s="431"/>
    </row>
    <row r="19546" spans="1:1" s="432" customFormat="1" ht="12.2" hidden="1" customHeight="1">
      <c r="A19546" s="431"/>
    </row>
    <row r="19547" spans="1:1" s="432" customFormat="1" ht="12.2" hidden="1" customHeight="1">
      <c r="A19547" s="431"/>
    </row>
    <row r="19548" spans="1:1" s="432" customFormat="1" ht="12.2" hidden="1" customHeight="1">
      <c r="A19548" s="431"/>
    </row>
    <row r="19549" spans="1:1" s="432" customFormat="1" ht="12.2" hidden="1" customHeight="1">
      <c r="A19549" s="431"/>
    </row>
    <row r="19550" spans="1:1" s="432" customFormat="1" ht="12.2" hidden="1" customHeight="1">
      <c r="A19550" s="431"/>
    </row>
    <row r="19551" spans="1:1" s="432" customFormat="1" ht="12.2" hidden="1" customHeight="1">
      <c r="A19551" s="431"/>
    </row>
    <row r="19552" spans="1:1" s="432" customFormat="1" ht="12.2" hidden="1" customHeight="1">
      <c r="A19552" s="431"/>
    </row>
    <row r="19553" spans="1:1" s="432" customFormat="1" ht="12.2" hidden="1" customHeight="1">
      <c r="A19553" s="431"/>
    </row>
    <row r="19554" spans="1:1" s="432" customFormat="1" ht="12.2" hidden="1" customHeight="1">
      <c r="A19554" s="431"/>
    </row>
    <row r="19555" spans="1:1" s="432" customFormat="1" ht="12.2" hidden="1" customHeight="1">
      <c r="A19555" s="431"/>
    </row>
    <row r="19556" spans="1:1" s="432" customFormat="1" ht="12.2" hidden="1" customHeight="1">
      <c r="A19556" s="431"/>
    </row>
    <row r="19557" spans="1:1" s="432" customFormat="1" ht="12.2" hidden="1" customHeight="1">
      <c r="A19557" s="431"/>
    </row>
    <row r="19558" spans="1:1" s="432" customFormat="1" ht="12.2" hidden="1" customHeight="1">
      <c r="A19558" s="431"/>
    </row>
    <row r="19559" spans="1:1" s="432" customFormat="1" ht="12.2" hidden="1" customHeight="1">
      <c r="A19559" s="431"/>
    </row>
    <row r="19560" spans="1:1" s="432" customFormat="1" ht="12.2" hidden="1" customHeight="1">
      <c r="A19560" s="431"/>
    </row>
    <row r="19561" spans="1:1" s="432" customFormat="1" ht="12.2" hidden="1" customHeight="1">
      <c r="A19561" s="431"/>
    </row>
    <row r="19562" spans="1:1" s="432" customFormat="1" ht="12.2" hidden="1" customHeight="1">
      <c r="A19562" s="431"/>
    </row>
    <row r="19563" spans="1:1" s="432" customFormat="1" ht="12.2" hidden="1" customHeight="1">
      <c r="A19563" s="431"/>
    </row>
    <row r="19564" spans="1:1" s="432" customFormat="1" ht="12.2" hidden="1" customHeight="1">
      <c r="A19564" s="431"/>
    </row>
    <row r="19565" spans="1:1" s="432" customFormat="1" ht="12.2" hidden="1" customHeight="1">
      <c r="A19565" s="431"/>
    </row>
    <row r="19566" spans="1:1" s="432" customFormat="1" ht="12.2" hidden="1" customHeight="1">
      <c r="A19566" s="431"/>
    </row>
    <row r="19567" spans="1:1" s="432" customFormat="1" ht="12.2" hidden="1" customHeight="1">
      <c r="A19567" s="431"/>
    </row>
    <row r="19568" spans="1:1" s="432" customFormat="1" ht="12.2" hidden="1" customHeight="1">
      <c r="A19568" s="431"/>
    </row>
    <row r="19569" spans="1:1" s="432" customFormat="1" ht="12.2" hidden="1" customHeight="1">
      <c r="A19569" s="431"/>
    </row>
    <row r="19570" spans="1:1" s="432" customFormat="1" ht="12.2" hidden="1" customHeight="1">
      <c r="A19570" s="431"/>
    </row>
    <row r="19571" spans="1:1" s="432" customFormat="1" ht="12.2" hidden="1" customHeight="1">
      <c r="A19571" s="431"/>
    </row>
    <row r="19572" spans="1:1" s="432" customFormat="1" ht="12.2" hidden="1" customHeight="1">
      <c r="A19572" s="431"/>
    </row>
    <row r="19573" spans="1:1" s="432" customFormat="1" ht="12.2" hidden="1" customHeight="1">
      <c r="A19573" s="431"/>
    </row>
    <row r="19574" spans="1:1" s="432" customFormat="1" ht="12.2" hidden="1" customHeight="1">
      <c r="A19574" s="431"/>
    </row>
    <row r="19575" spans="1:1" s="432" customFormat="1" ht="12.2" hidden="1" customHeight="1">
      <c r="A19575" s="431"/>
    </row>
    <row r="19576" spans="1:1" s="432" customFormat="1" ht="12.2" hidden="1" customHeight="1">
      <c r="A19576" s="431"/>
    </row>
    <row r="19577" spans="1:1" s="432" customFormat="1" ht="12.2" hidden="1" customHeight="1">
      <c r="A19577" s="431"/>
    </row>
    <row r="19578" spans="1:1" s="432" customFormat="1" ht="12.2" hidden="1" customHeight="1">
      <c r="A19578" s="431"/>
    </row>
    <row r="19579" spans="1:1" s="432" customFormat="1" ht="12.2" hidden="1" customHeight="1">
      <c r="A19579" s="431"/>
    </row>
    <row r="19580" spans="1:1" s="432" customFormat="1" ht="12.2" hidden="1" customHeight="1">
      <c r="A19580" s="431"/>
    </row>
    <row r="19581" spans="1:1" s="432" customFormat="1" ht="12.2" hidden="1" customHeight="1">
      <c r="A19581" s="431"/>
    </row>
    <row r="19582" spans="1:1" s="432" customFormat="1" ht="12.2" hidden="1" customHeight="1">
      <c r="A19582" s="431"/>
    </row>
    <row r="19583" spans="1:1" s="432" customFormat="1" ht="12.2" hidden="1" customHeight="1">
      <c r="A19583" s="431"/>
    </row>
    <row r="19584" spans="1:1" s="432" customFormat="1" ht="12.2" hidden="1" customHeight="1">
      <c r="A19584" s="431"/>
    </row>
    <row r="19585" spans="1:1" s="432" customFormat="1" ht="12.2" hidden="1" customHeight="1">
      <c r="A19585" s="431"/>
    </row>
    <row r="19586" spans="1:1" s="432" customFormat="1" ht="12.2" hidden="1" customHeight="1">
      <c r="A19586" s="431"/>
    </row>
    <row r="19587" spans="1:1" s="432" customFormat="1" ht="12.2" hidden="1" customHeight="1">
      <c r="A19587" s="431"/>
    </row>
    <row r="19588" spans="1:1" s="432" customFormat="1" ht="12.2" hidden="1" customHeight="1">
      <c r="A19588" s="431"/>
    </row>
    <row r="19589" spans="1:1" s="432" customFormat="1" ht="12.2" hidden="1" customHeight="1">
      <c r="A19589" s="431"/>
    </row>
    <row r="19590" spans="1:1" s="432" customFormat="1" ht="12.2" hidden="1" customHeight="1">
      <c r="A19590" s="431"/>
    </row>
    <row r="19591" spans="1:1" s="432" customFormat="1" ht="12.2" hidden="1" customHeight="1">
      <c r="A19591" s="431"/>
    </row>
    <row r="19592" spans="1:1" s="432" customFormat="1" ht="12.2" hidden="1" customHeight="1">
      <c r="A19592" s="431"/>
    </row>
    <row r="19593" spans="1:1" s="432" customFormat="1" ht="12.2" hidden="1" customHeight="1">
      <c r="A19593" s="431"/>
    </row>
    <row r="19594" spans="1:1" s="432" customFormat="1" ht="12.2" hidden="1" customHeight="1">
      <c r="A19594" s="431"/>
    </row>
    <row r="19595" spans="1:1" s="432" customFormat="1" ht="12.2" hidden="1" customHeight="1">
      <c r="A19595" s="431"/>
    </row>
    <row r="19596" spans="1:1" s="432" customFormat="1" ht="12.2" hidden="1" customHeight="1">
      <c r="A19596" s="431"/>
    </row>
    <row r="19597" spans="1:1" s="432" customFormat="1" ht="12.2" hidden="1" customHeight="1">
      <c r="A19597" s="431"/>
    </row>
    <row r="19598" spans="1:1" s="432" customFormat="1" ht="12.2" hidden="1" customHeight="1">
      <c r="A19598" s="431"/>
    </row>
    <row r="19599" spans="1:1" s="432" customFormat="1" ht="12.2" hidden="1" customHeight="1">
      <c r="A19599" s="431"/>
    </row>
    <row r="19600" spans="1:1" s="432" customFormat="1" ht="12.2" hidden="1" customHeight="1">
      <c r="A19600" s="431"/>
    </row>
    <row r="19601" spans="1:1" s="432" customFormat="1" ht="12.2" hidden="1" customHeight="1">
      <c r="A19601" s="431"/>
    </row>
    <row r="19602" spans="1:1" s="432" customFormat="1" ht="12.2" hidden="1" customHeight="1">
      <c r="A19602" s="431"/>
    </row>
    <row r="19603" spans="1:1" s="432" customFormat="1" ht="12.2" hidden="1" customHeight="1">
      <c r="A19603" s="431"/>
    </row>
    <row r="19604" spans="1:1" s="432" customFormat="1" ht="12.2" hidden="1" customHeight="1">
      <c r="A19604" s="431"/>
    </row>
    <row r="19605" spans="1:1" s="432" customFormat="1" ht="12.2" hidden="1" customHeight="1">
      <c r="A19605" s="431"/>
    </row>
    <row r="19606" spans="1:1" s="432" customFormat="1" ht="12.2" hidden="1" customHeight="1">
      <c r="A19606" s="431"/>
    </row>
    <row r="19607" spans="1:1" s="432" customFormat="1" ht="12.2" hidden="1" customHeight="1">
      <c r="A19607" s="431"/>
    </row>
    <row r="19608" spans="1:1" s="432" customFormat="1" ht="12.2" hidden="1" customHeight="1">
      <c r="A19608" s="431"/>
    </row>
    <row r="19609" spans="1:1" s="432" customFormat="1" ht="12.2" hidden="1" customHeight="1">
      <c r="A19609" s="431"/>
    </row>
    <row r="19610" spans="1:1" s="432" customFormat="1" ht="12.2" hidden="1" customHeight="1">
      <c r="A19610" s="431"/>
    </row>
    <row r="19611" spans="1:1" s="432" customFormat="1" ht="12.2" hidden="1" customHeight="1">
      <c r="A19611" s="431"/>
    </row>
    <row r="19612" spans="1:1" s="432" customFormat="1" ht="12.2" hidden="1" customHeight="1">
      <c r="A19612" s="431"/>
    </row>
    <row r="19613" spans="1:1" s="432" customFormat="1" ht="12.2" hidden="1" customHeight="1">
      <c r="A19613" s="431"/>
    </row>
    <row r="19614" spans="1:1" s="432" customFormat="1" ht="12.2" hidden="1" customHeight="1">
      <c r="A19614" s="431"/>
    </row>
    <row r="19615" spans="1:1" s="432" customFormat="1" ht="12.2" hidden="1" customHeight="1">
      <c r="A19615" s="431"/>
    </row>
    <row r="19616" spans="1:1" s="432" customFormat="1" ht="12.2" hidden="1" customHeight="1">
      <c r="A19616" s="431"/>
    </row>
    <row r="19617" spans="1:1" s="432" customFormat="1" ht="12.2" hidden="1" customHeight="1">
      <c r="A19617" s="431"/>
    </row>
    <row r="19618" spans="1:1" s="432" customFormat="1" ht="12.2" hidden="1" customHeight="1">
      <c r="A19618" s="431"/>
    </row>
    <row r="19619" spans="1:1" s="432" customFormat="1" ht="12.2" hidden="1" customHeight="1">
      <c r="A19619" s="431"/>
    </row>
    <row r="19620" spans="1:1" s="432" customFormat="1" ht="12.2" hidden="1" customHeight="1">
      <c r="A19620" s="431"/>
    </row>
    <row r="19621" spans="1:1" s="432" customFormat="1" ht="12.2" hidden="1" customHeight="1">
      <c r="A19621" s="431"/>
    </row>
    <row r="19622" spans="1:1" s="432" customFormat="1" ht="12.2" hidden="1" customHeight="1">
      <c r="A19622" s="431"/>
    </row>
    <row r="19623" spans="1:1" s="432" customFormat="1" ht="12.2" hidden="1" customHeight="1">
      <c r="A19623" s="431"/>
    </row>
    <row r="19624" spans="1:1" s="432" customFormat="1" ht="12.2" hidden="1" customHeight="1">
      <c r="A19624" s="431"/>
    </row>
    <row r="19625" spans="1:1" s="432" customFormat="1" ht="12.2" hidden="1" customHeight="1">
      <c r="A19625" s="431"/>
    </row>
    <row r="19626" spans="1:1" s="432" customFormat="1" ht="12.2" hidden="1" customHeight="1">
      <c r="A19626" s="431"/>
    </row>
    <row r="19627" spans="1:1" s="432" customFormat="1" ht="12.2" hidden="1" customHeight="1">
      <c r="A19627" s="431"/>
    </row>
    <row r="19628" spans="1:1" s="432" customFormat="1" ht="12.2" hidden="1" customHeight="1">
      <c r="A19628" s="431"/>
    </row>
    <row r="19629" spans="1:1" s="432" customFormat="1" ht="12.2" hidden="1" customHeight="1">
      <c r="A19629" s="431"/>
    </row>
    <row r="19630" spans="1:1" s="432" customFormat="1" ht="12.2" hidden="1" customHeight="1">
      <c r="A19630" s="431"/>
    </row>
    <row r="19631" spans="1:1" s="432" customFormat="1" ht="12.2" hidden="1" customHeight="1">
      <c r="A19631" s="431"/>
    </row>
    <row r="19632" spans="1:1" s="432" customFormat="1" ht="12.2" hidden="1" customHeight="1">
      <c r="A19632" s="431"/>
    </row>
    <row r="19633" spans="1:1" s="432" customFormat="1" ht="12.2" hidden="1" customHeight="1">
      <c r="A19633" s="431"/>
    </row>
    <row r="19634" spans="1:1" s="432" customFormat="1" ht="12.2" hidden="1" customHeight="1">
      <c r="A19634" s="431"/>
    </row>
    <row r="19635" spans="1:1" s="432" customFormat="1" ht="12.2" hidden="1" customHeight="1">
      <c r="A19635" s="431"/>
    </row>
    <row r="19636" spans="1:1" s="432" customFormat="1" ht="12.2" hidden="1" customHeight="1">
      <c r="A19636" s="431"/>
    </row>
    <row r="19637" spans="1:1" s="432" customFormat="1" ht="12.2" hidden="1" customHeight="1">
      <c r="A19637" s="431"/>
    </row>
    <row r="19638" spans="1:1" s="432" customFormat="1" ht="12.2" hidden="1" customHeight="1">
      <c r="A19638" s="431"/>
    </row>
    <row r="19639" spans="1:1" s="432" customFormat="1" ht="12.2" hidden="1" customHeight="1">
      <c r="A19639" s="431"/>
    </row>
    <row r="19640" spans="1:1" s="432" customFormat="1" ht="12.2" hidden="1" customHeight="1">
      <c r="A19640" s="431"/>
    </row>
    <row r="19641" spans="1:1" s="432" customFormat="1" ht="12.2" hidden="1" customHeight="1">
      <c r="A19641" s="431"/>
    </row>
    <row r="19642" spans="1:1" s="432" customFormat="1" ht="12.2" hidden="1" customHeight="1">
      <c r="A19642" s="431"/>
    </row>
    <row r="19643" spans="1:1" s="432" customFormat="1" ht="12.2" hidden="1" customHeight="1">
      <c r="A19643" s="431"/>
    </row>
    <row r="19644" spans="1:1" s="432" customFormat="1" ht="12.2" hidden="1" customHeight="1">
      <c r="A19644" s="431"/>
    </row>
    <row r="19645" spans="1:1" s="432" customFormat="1" ht="12.2" hidden="1" customHeight="1">
      <c r="A19645" s="431"/>
    </row>
    <row r="19646" spans="1:1" s="432" customFormat="1" ht="12.2" hidden="1" customHeight="1">
      <c r="A19646" s="431"/>
    </row>
    <row r="19647" spans="1:1" s="432" customFormat="1" ht="12.2" hidden="1" customHeight="1">
      <c r="A19647" s="431"/>
    </row>
    <row r="19648" spans="1:1" s="432" customFormat="1" ht="12.2" hidden="1" customHeight="1">
      <c r="A19648" s="431"/>
    </row>
    <row r="19649" spans="1:1" s="432" customFormat="1" ht="12.2" hidden="1" customHeight="1">
      <c r="A19649" s="431"/>
    </row>
    <row r="19650" spans="1:1" s="432" customFormat="1" ht="12.2" hidden="1" customHeight="1">
      <c r="A19650" s="431"/>
    </row>
    <row r="19651" spans="1:1" s="432" customFormat="1" ht="12.2" hidden="1" customHeight="1">
      <c r="A19651" s="431"/>
    </row>
    <row r="19652" spans="1:1" s="432" customFormat="1" ht="12.2" hidden="1" customHeight="1">
      <c r="A19652" s="431"/>
    </row>
    <row r="19653" spans="1:1" s="432" customFormat="1" ht="12.2" hidden="1" customHeight="1">
      <c r="A19653" s="431"/>
    </row>
    <row r="19654" spans="1:1" s="432" customFormat="1" ht="12.2" hidden="1" customHeight="1">
      <c r="A19654" s="431"/>
    </row>
    <row r="19655" spans="1:1" s="432" customFormat="1" ht="12.2" hidden="1" customHeight="1">
      <c r="A19655" s="431"/>
    </row>
    <row r="19656" spans="1:1" s="432" customFormat="1" ht="12.2" hidden="1" customHeight="1">
      <c r="A19656" s="431"/>
    </row>
    <row r="19657" spans="1:1" s="432" customFormat="1" ht="12.2" hidden="1" customHeight="1">
      <c r="A19657" s="431"/>
    </row>
    <row r="19658" spans="1:1" s="432" customFormat="1" ht="12.2" hidden="1" customHeight="1">
      <c r="A19658" s="431"/>
    </row>
    <row r="19659" spans="1:1" s="432" customFormat="1" ht="12.2" hidden="1" customHeight="1">
      <c r="A19659" s="431"/>
    </row>
    <row r="19660" spans="1:1" s="432" customFormat="1" ht="12.2" hidden="1" customHeight="1">
      <c r="A19660" s="431"/>
    </row>
    <row r="19661" spans="1:1" s="432" customFormat="1" ht="12.2" hidden="1" customHeight="1">
      <c r="A19661" s="431"/>
    </row>
    <row r="19662" spans="1:1" s="432" customFormat="1" ht="12.2" hidden="1" customHeight="1">
      <c r="A19662" s="431"/>
    </row>
    <row r="19663" spans="1:1" s="432" customFormat="1" ht="12.2" hidden="1" customHeight="1">
      <c r="A19663" s="431"/>
    </row>
    <row r="19664" spans="1:1" s="432" customFormat="1" ht="12.2" hidden="1" customHeight="1">
      <c r="A19664" s="431"/>
    </row>
    <row r="19665" spans="1:1" s="432" customFormat="1" ht="12.2" hidden="1" customHeight="1">
      <c r="A19665" s="431"/>
    </row>
    <row r="19666" spans="1:1" s="432" customFormat="1" ht="12.2" hidden="1" customHeight="1">
      <c r="A19666" s="431"/>
    </row>
    <row r="19667" spans="1:1" s="432" customFormat="1" ht="12.2" hidden="1" customHeight="1">
      <c r="A19667" s="431"/>
    </row>
    <row r="19668" spans="1:1" s="432" customFormat="1" ht="12.2" hidden="1" customHeight="1">
      <c r="A19668" s="431"/>
    </row>
    <row r="19669" spans="1:1" s="432" customFormat="1" ht="12.2" hidden="1" customHeight="1">
      <c r="A19669" s="431"/>
    </row>
    <row r="19670" spans="1:1" s="432" customFormat="1" ht="12.2" hidden="1" customHeight="1">
      <c r="A19670" s="431"/>
    </row>
    <row r="19671" spans="1:1" s="432" customFormat="1" ht="12.2" hidden="1" customHeight="1">
      <c r="A19671" s="431"/>
    </row>
    <row r="19672" spans="1:1" s="432" customFormat="1" ht="12.2" hidden="1" customHeight="1">
      <c r="A19672" s="431"/>
    </row>
    <row r="19673" spans="1:1" s="432" customFormat="1" ht="12.2" hidden="1" customHeight="1">
      <c r="A19673" s="431"/>
    </row>
    <row r="19674" spans="1:1" s="432" customFormat="1" ht="12.2" hidden="1" customHeight="1">
      <c r="A19674" s="431"/>
    </row>
    <row r="19675" spans="1:1" s="432" customFormat="1" ht="12.2" hidden="1" customHeight="1">
      <c r="A19675" s="431"/>
    </row>
    <row r="19676" spans="1:1" s="432" customFormat="1" ht="12.2" hidden="1" customHeight="1">
      <c r="A19676" s="431"/>
    </row>
    <row r="19677" spans="1:1" s="432" customFormat="1" ht="12.2" hidden="1" customHeight="1">
      <c r="A19677" s="431"/>
    </row>
    <row r="19678" spans="1:1" s="432" customFormat="1" ht="12.2" hidden="1" customHeight="1">
      <c r="A19678" s="431"/>
    </row>
    <row r="19679" spans="1:1" s="432" customFormat="1" ht="12.2" hidden="1" customHeight="1">
      <c r="A19679" s="431"/>
    </row>
    <row r="19680" spans="1:1" s="432" customFormat="1" ht="12.2" hidden="1" customHeight="1">
      <c r="A19680" s="431"/>
    </row>
    <row r="19681" spans="1:1" s="432" customFormat="1" ht="12.2" hidden="1" customHeight="1">
      <c r="A19681" s="431"/>
    </row>
    <row r="19682" spans="1:1" s="432" customFormat="1" ht="12.2" hidden="1" customHeight="1">
      <c r="A19682" s="431"/>
    </row>
    <row r="19683" spans="1:1" s="432" customFormat="1" ht="12.2" hidden="1" customHeight="1">
      <c r="A19683" s="431"/>
    </row>
    <row r="19684" spans="1:1" s="432" customFormat="1" ht="12.2" hidden="1" customHeight="1">
      <c r="A19684" s="431"/>
    </row>
    <row r="19685" spans="1:1" s="432" customFormat="1" ht="12.2" hidden="1" customHeight="1">
      <c r="A19685" s="431"/>
    </row>
    <row r="19686" spans="1:1" s="432" customFormat="1" ht="12.2" hidden="1" customHeight="1">
      <c r="A19686" s="431"/>
    </row>
    <row r="19687" spans="1:1" s="432" customFormat="1" ht="12.2" hidden="1" customHeight="1">
      <c r="A19687" s="431"/>
    </row>
    <row r="19688" spans="1:1" s="432" customFormat="1" ht="12.2" hidden="1" customHeight="1">
      <c r="A19688" s="431"/>
    </row>
    <row r="19689" spans="1:1" s="432" customFormat="1" ht="12.2" hidden="1" customHeight="1">
      <c r="A19689" s="431"/>
    </row>
    <row r="19690" spans="1:1" s="432" customFormat="1" ht="12.2" hidden="1" customHeight="1">
      <c r="A19690" s="431"/>
    </row>
    <row r="19691" spans="1:1" s="432" customFormat="1" ht="12.2" hidden="1" customHeight="1">
      <c r="A19691" s="431"/>
    </row>
    <row r="19692" spans="1:1" s="432" customFormat="1" ht="12.2" hidden="1" customHeight="1">
      <c r="A19692" s="431"/>
    </row>
    <row r="19693" spans="1:1" s="432" customFormat="1" ht="12.2" hidden="1" customHeight="1">
      <c r="A19693" s="431"/>
    </row>
    <row r="19694" spans="1:1" s="432" customFormat="1" ht="12.2" hidden="1" customHeight="1">
      <c r="A19694" s="431"/>
    </row>
    <row r="19695" spans="1:1" s="432" customFormat="1" ht="12.2" hidden="1" customHeight="1">
      <c r="A19695" s="431"/>
    </row>
    <row r="19696" spans="1:1" s="432" customFormat="1" ht="12.2" hidden="1" customHeight="1">
      <c r="A19696" s="431"/>
    </row>
    <row r="19697" spans="1:1" s="432" customFormat="1" ht="12.2" hidden="1" customHeight="1">
      <c r="A19697" s="431"/>
    </row>
    <row r="19698" spans="1:1" s="432" customFormat="1" ht="12.2" hidden="1" customHeight="1">
      <c r="A19698" s="431"/>
    </row>
    <row r="19699" spans="1:1" s="432" customFormat="1" ht="12.2" hidden="1" customHeight="1">
      <c r="A19699" s="431"/>
    </row>
    <row r="19700" spans="1:1" s="432" customFormat="1" ht="12.2" hidden="1" customHeight="1">
      <c r="A19700" s="431"/>
    </row>
    <row r="19701" spans="1:1" s="432" customFormat="1" ht="12.2" hidden="1" customHeight="1">
      <c r="A19701" s="431"/>
    </row>
    <row r="19702" spans="1:1" s="432" customFormat="1" ht="12.2" hidden="1" customHeight="1">
      <c r="A19702" s="431"/>
    </row>
    <row r="19703" spans="1:1" s="432" customFormat="1" ht="12.2" hidden="1" customHeight="1">
      <c r="A19703" s="431"/>
    </row>
    <row r="19704" spans="1:1" s="432" customFormat="1" ht="12.2" hidden="1" customHeight="1">
      <c r="A19704" s="431"/>
    </row>
    <row r="19705" spans="1:1" s="432" customFormat="1" ht="12.2" hidden="1" customHeight="1">
      <c r="A19705" s="431"/>
    </row>
    <row r="19706" spans="1:1" s="432" customFormat="1" ht="12.2" hidden="1" customHeight="1">
      <c r="A19706" s="431"/>
    </row>
    <row r="19707" spans="1:1" s="432" customFormat="1" ht="12.2" hidden="1" customHeight="1">
      <c r="A19707" s="431"/>
    </row>
    <row r="19708" spans="1:1" s="432" customFormat="1" ht="12.2" hidden="1" customHeight="1">
      <c r="A19708" s="431"/>
    </row>
    <row r="19709" spans="1:1" s="432" customFormat="1" ht="12.2" hidden="1" customHeight="1">
      <c r="A19709" s="431"/>
    </row>
    <row r="19710" spans="1:1" s="432" customFormat="1" ht="12.2" hidden="1" customHeight="1">
      <c r="A19710" s="431"/>
    </row>
    <row r="19711" spans="1:1" s="432" customFormat="1" ht="12.2" hidden="1" customHeight="1">
      <c r="A19711" s="431"/>
    </row>
    <row r="19712" spans="1:1" s="432" customFormat="1" ht="12.2" hidden="1" customHeight="1">
      <c r="A19712" s="431"/>
    </row>
    <row r="19713" spans="1:1" s="432" customFormat="1" ht="12.2" hidden="1" customHeight="1">
      <c r="A19713" s="431"/>
    </row>
    <row r="19714" spans="1:1" s="432" customFormat="1" ht="12.2" hidden="1" customHeight="1">
      <c r="A19714" s="431"/>
    </row>
    <row r="19715" spans="1:1" s="432" customFormat="1" ht="12.2" hidden="1" customHeight="1">
      <c r="A19715" s="431"/>
    </row>
    <row r="19716" spans="1:1" s="432" customFormat="1" ht="12.2" hidden="1" customHeight="1">
      <c r="A19716" s="431"/>
    </row>
    <row r="19717" spans="1:1" s="432" customFormat="1" ht="12.2" hidden="1" customHeight="1">
      <c r="A19717" s="431"/>
    </row>
    <row r="19718" spans="1:1" s="432" customFormat="1" ht="12.2" hidden="1" customHeight="1">
      <c r="A19718" s="431"/>
    </row>
    <row r="19719" spans="1:1" s="432" customFormat="1" ht="12.2" hidden="1" customHeight="1">
      <c r="A19719" s="431"/>
    </row>
    <row r="19720" spans="1:1" s="432" customFormat="1" ht="12.2" hidden="1" customHeight="1">
      <c r="A19720" s="431"/>
    </row>
    <row r="19721" spans="1:1" s="432" customFormat="1" ht="12.2" hidden="1" customHeight="1">
      <c r="A19721" s="431"/>
    </row>
    <row r="19722" spans="1:1" s="432" customFormat="1" ht="12.2" hidden="1" customHeight="1">
      <c r="A19722" s="431"/>
    </row>
    <row r="19723" spans="1:1" s="432" customFormat="1" ht="12.2" hidden="1" customHeight="1">
      <c r="A19723" s="431"/>
    </row>
    <row r="19724" spans="1:1" s="432" customFormat="1" ht="12.2" hidden="1" customHeight="1">
      <c r="A19724" s="431"/>
    </row>
    <row r="19725" spans="1:1" s="432" customFormat="1" ht="12.2" hidden="1" customHeight="1">
      <c r="A19725" s="431"/>
    </row>
    <row r="19726" spans="1:1" s="432" customFormat="1" ht="12.2" hidden="1" customHeight="1">
      <c r="A19726" s="431"/>
    </row>
    <row r="19727" spans="1:1" s="432" customFormat="1" ht="12.2" hidden="1" customHeight="1">
      <c r="A19727" s="431"/>
    </row>
    <row r="19728" spans="1:1" s="432" customFormat="1" ht="12.2" hidden="1" customHeight="1">
      <c r="A19728" s="431"/>
    </row>
    <row r="19729" spans="1:1" s="432" customFormat="1" ht="12.2" hidden="1" customHeight="1">
      <c r="A19729" s="431"/>
    </row>
    <row r="19730" spans="1:1" s="432" customFormat="1" ht="12.2" hidden="1" customHeight="1">
      <c r="A19730" s="431"/>
    </row>
    <row r="19731" spans="1:1" s="432" customFormat="1" ht="12.2" hidden="1" customHeight="1">
      <c r="A19731" s="431"/>
    </row>
    <row r="19732" spans="1:1" s="432" customFormat="1" ht="12.2" hidden="1" customHeight="1">
      <c r="A19732" s="431"/>
    </row>
    <row r="19733" spans="1:1" s="432" customFormat="1" ht="12.2" hidden="1" customHeight="1">
      <c r="A19733" s="431"/>
    </row>
    <row r="19734" spans="1:1" s="432" customFormat="1" ht="12.2" hidden="1" customHeight="1">
      <c r="A19734" s="431"/>
    </row>
    <row r="19735" spans="1:1" s="432" customFormat="1" ht="12.2" hidden="1" customHeight="1">
      <c r="A19735" s="431"/>
    </row>
    <row r="19736" spans="1:1" s="432" customFormat="1" ht="12.2" hidden="1" customHeight="1">
      <c r="A19736" s="431"/>
    </row>
    <row r="19737" spans="1:1" s="432" customFormat="1" ht="12.2" hidden="1" customHeight="1">
      <c r="A19737" s="431"/>
    </row>
    <row r="19738" spans="1:1" s="432" customFormat="1" ht="12.2" hidden="1" customHeight="1">
      <c r="A19738" s="431"/>
    </row>
    <row r="19739" spans="1:1" s="432" customFormat="1" ht="12.2" hidden="1" customHeight="1">
      <c r="A19739" s="431"/>
    </row>
    <row r="19740" spans="1:1" s="432" customFormat="1" ht="12.2" hidden="1" customHeight="1">
      <c r="A19740" s="431"/>
    </row>
    <row r="19741" spans="1:1" s="432" customFormat="1" ht="12.2" hidden="1" customHeight="1">
      <c r="A19741" s="431"/>
    </row>
    <row r="19742" spans="1:1" s="432" customFormat="1" ht="12.2" hidden="1" customHeight="1">
      <c r="A19742" s="431"/>
    </row>
    <row r="19743" spans="1:1" s="432" customFormat="1" ht="12.2" hidden="1" customHeight="1">
      <c r="A19743" s="431"/>
    </row>
    <row r="19744" spans="1:1" s="432" customFormat="1" ht="12.2" hidden="1" customHeight="1">
      <c r="A19744" s="431"/>
    </row>
    <row r="19745" spans="1:1" s="432" customFormat="1" ht="12.2" hidden="1" customHeight="1">
      <c r="A19745" s="431"/>
    </row>
    <row r="19746" spans="1:1" s="432" customFormat="1" ht="12.2" hidden="1" customHeight="1">
      <c r="A19746" s="431"/>
    </row>
    <row r="19747" spans="1:1" s="432" customFormat="1" ht="12.2" hidden="1" customHeight="1">
      <c r="A19747" s="431"/>
    </row>
    <row r="19748" spans="1:1" s="432" customFormat="1" ht="12.2" hidden="1" customHeight="1">
      <c r="A19748" s="431"/>
    </row>
    <row r="19749" spans="1:1" s="432" customFormat="1" ht="12.2" hidden="1" customHeight="1">
      <c r="A19749" s="431"/>
    </row>
    <row r="19750" spans="1:1" s="432" customFormat="1" ht="12.2" hidden="1" customHeight="1">
      <c r="A19750" s="431"/>
    </row>
    <row r="19751" spans="1:1" s="432" customFormat="1" ht="12.2" hidden="1" customHeight="1">
      <c r="A19751" s="431"/>
    </row>
    <row r="19752" spans="1:1" s="432" customFormat="1" ht="12.2" hidden="1" customHeight="1">
      <c r="A19752" s="431"/>
    </row>
    <row r="19753" spans="1:1" s="432" customFormat="1" ht="12.2" hidden="1" customHeight="1">
      <c r="A19753" s="431"/>
    </row>
    <row r="19754" spans="1:1" s="432" customFormat="1" ht="12.2" hidden="1" customHeight="1">
      <c r="A19754" s="431"/>
    </row>
    <row r="19755" spans="1:1" s="432" customFormat="1" ht="12.2" hidden="1" customHeight="1">
      <c r="A19755" s="431"/>
    </row>
    <row r="19756" spans="1:1" s="432" customFormat="1" ht="12.2" hidden="1" customHeight="1">
      <c r="A19756" s="431"/>
    </row>
    <row r="19757" spans="1:1" s="432" customFormat="1" ht="12.2" hidden="1" customHeight="1">
      <c r="A19757" s="431"/>
    </row>
    <row r="19758" spans="1:1" s="432" customFormat="1" ht="12.2" hidden="1" customHeight="1">
      <c r="A19758" s="431"/>
    </row>
    <row r="19759" spans="1:1" s="432" customFormat="1" ht="12.2" hidden="1" customHeight="1">
      <c r="A19759" s="431"/>
    </row>
    <row r="19760" spans="1:1" s="432" customFormat="1" ht="12.2" hidden="1" customHeight="1">
      <c r="A19760" s="431"/>
    </row>
    <row r="19761" spans="1:1" s="432" customFormat="1" ht="12.2" hidden="1" customHeight="1">
      <c r="A19761" s="431"/>
    </row>
    <row r="19762" spans="1:1" s="432" customFormat="1" ht="12.2" hidden="1" customHeight="1">
      <c r="A19762" s="431"/>
    </row>
    <row r="19763" spans="1:1" s="432" customFormat="1" ht="12.2" hidden="1" customHeight="1">
      <c r="A19763" s="431"/>
    </row>
    <row r="19764" spans="1:1" s="432" customFormat="1" ht="12.2" hidden="1" customHeight="1">
      <c r="A19764" s="431"/>
    </row>
    <row r="19765" spans="1:1" s="432" customFormat="1" ht="12.2" hidden="1" customHeight="1">
      <c r="A19765" s="431"/>
    </row>
    <row r="19766" spans="1:1" s="432" customFormat="1" ht="12.2" hidden="1" customHeight="1">
      <c r="A19766" s="431"/>
    </row>
    <row r="19767" spans="1:1" s="432" customFormat="1" ht="12.2" hidden="1" customHeight="1">
      <c r="A19767" s="431"/>
    </row>
    <row r="19768" spans="1:1" s="432" customFormat="1" ht="12.2" hidden="1" customHeight="1">
      <c r="A19768" s="431"/>
    </row>
    <row r="19769" spans="1:1" s="432" customFormat="1" ht="12.2" hidden="1" customHeight="1">
      <c r="A19769" s="431"/>
    </row>
    <row r="19770" spans="1:1" s="432" customFormat="1" ht="12.2" hidden="1" customHeight="1">
      <c r="A19770" s="431"/>
    </row>
    <row r="19771" spans="1:1" s="432" customFormat="1" ht="12.2" hidden="1" customHeight="1">
      <c r="A19771" s="431"/>
    </row>
    <row r="19772" spans="1:1" s="432" customFormat="1" ht="12.2" hidden="1" customHeight="1">
      <c r="A19772" s="431"/>
    </row>
    <row r="19773" spans="1:1" s="432" customFormat="1" ht="12.2" hidden="1" customHeight="1">
      <c r="A19773" s="431"/>
    </row>
    <row r="19774" spans="1:1" s="432" customFormat="1" ht="12.2" hidden="1" customHeight="1">
      <c r="A19774" s="431"/>
    </row>
    <row r="19775" spans="1:1" s="432" customFormat="1" ht="12.2" hidden="1" customHeight="1">
      <c r="A19775" s="431"/>
    </row>
    <row r="19776" spans="1:1" s="432" customFormat="1" ht="12.2" hidden="1" customHeight="1">
      <c r="A19776" s="431"/>
    </row>
    <row r="19777" spans="1:1" s="432" customFormat="1" ht="12.2" hidden="1" customHeight="1">
      <c r="A19777" s="431"/>
    </row>
    <row r="19778" spans="1:1" s="432" customFormat="1" ht="12.2" hidden="1" customHeight="1">
      <c r="A19778" s="431"/>
    </row>
    <row r="19779" spans="1:1" s="432" customFormat="1" ht="12.2" hidden="1" customHeight="1">
      <c r="A19779" s="431"/>
    </row>
    <row r="19780" spans="1:1" s="432" customFormat="1" ht="12.2" hidden="1" customHeight="1">
      <c r="A19780" s="431"/>
    </row>
    <row r="19781" spans="1:1" s="432" customFormat="1" ht="12.2" hidden="1" customHeight="1">
      <c r="A19781" s="431"/>
    </row>
    <row r="19782" spans="1:1" s="432" customFormat="1" ht="12.2" hidden="1" customHeight="1">
      <c r="A19782" s="431"/>
    </row>
    <row r="19783" spans="1:1" s="432" customFormat="1" ht="12.2" hidden="1" customHeight="1">
      <c r="A19783" s="431"/>
    </row>
    <row r="19784" spans="1:1" s="432" customFormat="1" ht="12.2" hidden="1" customHeight="1">
      <c r="A19784" s="431"/>
    </row>
    <row r="19785" spans="1:1" s="432" customFormat="1" ht="12.2" hidden="1" customHeight="1">
      <c r="A19785" s="431"/>
    </row>
    <row r="19786" spans="1:1" s="432" customFormat="1" ht="12.2" hidden="1" customHeight="1">
      <c r="A19786" s="431"/>
    </row>
    <row r="19787" spans="1:1" s="432" customFormat="1" ht="12.2" hidden="1" customHeight="1">
      <c r="A19787" s="431"/>
    </row>
    <row r="19788" spans="1:1" s="432" customFormat="1" ht="12.2" hidden="1" customHeight="1">
      <c r="A19788" s="431"/>
    </row>
    <row r="19789" spans="1:1" s="432" customFormat="1" ht="12.2" hidden="1" customHeight="1">
      <c r="A19789" s="431"/>
    </row>
    <row r="19790" spans="1:1" s="432" customFormat="1" ht="12.2" hidden="1" customHeight="1">
      <c r="A19790" s="431"/>
    </row>
    <row r="19791" spans="1:1" s="432" customFormat="1" ht="12.2" hidden="1" customHeight="1">
      <c r="A19791" s="431"/>
    </row>
    <row r="19792" spans="1:1" s="432" customFormat="1" ht="12.2" hidden="1" customHeight="1">
      <c r="A19792" s="431"/>
    </row>
    <row r="19793" spans="1:1" s="432" customFormat="1" ht="12.2" hidden="1" customHeight="1">
      <c r="A19793" s="431"/>
    </row>
    <row r="19794" spans="1:1" s="432" customFormat="1" ht="12.2" hidden="1" customHeight="1">
      <c r="A19794" s="431"/>
    </row>
    <row r="19795" spans="1:1" s="432" customFormat="1" ht="12.2" hidden="1" customHeight="1">
      <c r="A19795" s="431"/>
    </row>
    <row r="19796" spans="1:1" s="432" customFormat="1" ht="12.2" hidden="1" customHeight="1">
      <c r="A19796" s="431"/>
    </row>
    <row r="19797" spans="1:1" s="432" customFormat="1" ht="12.2" hidden="1" customHeight="1">
      <c r="A19797" s="431"/>
    </row>
    <row r="19798" spans="1:1" s="432" customFormat="1" ht="12.2" hidden="1" customHeight="1">
      <c r="A19798" s="431"/>
    </row>
    <row r="19799" spans="1:1" s="432" customFormat="1" ht="12.2" hidden="1" customHeight="1">
      <c r="A19799" s="431"/>
    </row>
    <row r="19800" spans="1:1" s="432" customFormat="1" ht="12.2" hidden="1" customHeight="1">
      <c r="A19800" s="431"/>
    </row>
    <row r="19801" spans="1:1" s="432" customFormat="1" ht="12.2" hidden="1" customHeight="1">
      <c r="A19801" s="431"/>
    </row>
    <row r="19802" spans="1:1" s="432" customFormat="1" ht="12.2" hidden="1" customHeight="1">
      <c r="A19802" s="431"/>
    </row>
    <row r="19803" spans="1:1" s="432" customFormat="1" ht="12.2" hidden="1" customHeight="1">
      <c r="A19803" s="431"/>
    </row>
    <row r="19804" spans="1:1" s="432" customFormat="1" ht="12.2" hidden="1" customHeight="1">
      <c r="A19804" s="431"/>
    </row>
    <row r="19805" spans="1:1" s="432" customFormat="1" ht="12.2" hidden="1" customHeight="1">
      <c r="A19805" s="431"/>
    </row>
    <row r="19806" spans="1:1" s="432" customFormat="1" ht="12.2" hidden="1" customHeight="1">
      <c r="A19806" s="431"/>
    </row>
    <row r="19807" spans="1:1" s="432" customFormat="1" ht="12.2" hidden="1" customHeight="1">
      <c r="A19807" s="431"/>
    </row>
    <row r="19808" spans="1:1" s="432" customFormat="1" ht="12.2" hidden="1" customHeight="1">
      <c r="A19808" s="431"/>
    </row>
    <row r="19809" spans="1:1" s="432" customFormat="1" ht="12.2" hidden="1" customHeight="1">
      <c r="A19809" s="431"/>
    </row>
    <row r="19810" spans="1:1" s="432" customFormat="1" ht="12.2" hidden="1" customHeight="1">
      <c r="A19810" s="431"/>
    </row>
    <row r="19811" spans="1:1" s="432" customFormat="1" ht="12.2" hidden="1" customHeight="1">
      <c r="A19811" s="431"/>
    </row>
    <row r="19812" spans="1:1" s="432" customFormat="1" ht="12.2" hidden="1" customHeight="1">
      <c r="A19812" s="431"/>
    </row>
    <row r="19813" spans="1:1" s="432" customFormat="1" ht="12.2" hidden="1" customHeight="1">
      <c r="A19813" s="431"/>
    </row>
    <row r="19814" spans="1:1" s="432" customFormat="1" ht="12.2" hidden="1" customHeight="1">
      <c r="A19814" s="431"/>
    </row>
    <row r="19815" spans="1:1" s="432" customFormat="1" ht="12.2" hidden="1" customHeight="1">
      <c r="A19815" s="431"/>
    </row>
    <row r="19816" spans="1:1" s="432" customFormat="1" ht="12.2" hidden="1" customHeight="1">
      <c r="A19816" s="431"/>
    </row>
    <row r="19817" spans="1:1" s="432" customFormat="1" ht="12.2" hidden="1" customHeight="1">
      <c r="A19817" s="431"/>
    </row>
    <row r="19818" spans="1:1" s="432" customFormat="1" ht="12.2" hidden="1" customHeight="1">
      <c r="A19818" s="431"/>
    </row>
    <row r="19819" spans="1:1" s="432" customFormat="1" ht="12.2" hidden="1" customHeight="1">
      <c r="A19819" s="431"/>
    </row>
    <row r="19820" spans="1:1" s="432" customFormat="1" ht="12.2" hidden="1" customHeight="1">
      <c r="A19820" s="431"/>
    </row>
    <row r="19821" spans="1:1" s="432" customFormat="1" ht="12.2" hidden="1" customHeight="1">
      <c r="A19821" s="431"/>
    </row>
    <row r="19822" spans="1:1" s="432" customFormat="1" ht="12.2" hidden="1" customHeight="1">
      <c r="A19822" s="431"/>
    </row>
    <row r="19823" spans="1:1" s="432" customFormat="1" ht="12.2" hidden="1" customHeight="1">
      <c r="A19823" s="431"/>
    </row>
    <row r="19824" spans="1:1" s="432" customFormat="1" ht="12.2" hidden="1" customHeight="1">
      <c r="A19824" s="431"/>
    </row>
    <row r="19825" spans="1:1" s="432" customFormat="1" ht="12.2" hidden="1" customHeight="1">
      <c r="A19825" s="431"/>
    </row>
    <row r="19826" spans="1:1" s="432" customFormat="1" ht="12.2" hidden="1" customHeight="1">
      <c r="A19826" s="431"/>
    </row>
    <row r="19827" spans="1:1" s="432" customFormat="1" ht="12.2" hidden="1" customHeight="1">
      <c r="A19827" s="431"/>
    </row>
    <row r="19828" spans="1:1" s="432" customFormat="1" ht="12.2" hidden="1" customHeight="1">
      <c r="A19828" s="431"/>
    </row>
    <row r="19829" spans="1:1" s="432" customFormat="1" ht="12.2" hidden="1" customHeight="1">
      <c r="A19829" s="431"/>
    </row>
    <row r="19830" spans="1:1" s="432" customFormat="1" ht="12.2" hidden="1" customHeight="1">
      <c r="A19830" s="431"/>
    </row>
    <row r="19831" spans="1:1" s="432" customFormat="1" ht="12.2" hidden="1" customHeight="1">
      <c r="A19831" s="431"/>
    </row>
    <row r="19832" spans="1:1" s="432" customFormat="1" ht="12.2" hidden="1" customHeight="1">
      <c r="A19832" s="431"/>
    </row>
    <row r="19833" spans="1:1" s="432" customFormat="1" ht="12.2" hidden="1" customHeight="1">
      <c r="A19833" s="431"/>
    </row>
    <row r="19834" spans="1:1" s="432" customFormat="1" ht="12.2" hidden="1" customHeight="1">
      <c r="A19834" s="431"/>
    </row>
    <row r="19835" spans="1:1" s="432" customFormat="1" ht="12.2" hidden="1" customHeight="1">
      <c r="A19835" s="431"/>
    </row>
    <row r="19836" spans="1:1" s="432" customFormat="1" ht="12.2" hidden="1" customHeight="1">
      <c r="A19836" s="431"/>
    </row>
    <row r="19837" spans="1:1" s="432" customFormat="1" ht="12.2" hidden="1" customHeight="1">
      <c r="A19837" s="431"/>
    </row>
    <row r="19838" spans="1:1" s="432" customFormat="1" ht="12.2" hidden="1" customHeight="1">
      <c r="A19838" s="431"/>
    </row>
    <row r="19839" spans="1:1" s="432" customFormat="1" ht="12.2" hidden="1" customHeight="1">
      <c r="A19839" s="431"/>
    </row>
    <row r="19840" spans="1:1" s="432" customFormat="1" ht="12.2" hidden="1" customHeight="1">
      <c r="A19840" s="431"/>
    </row>
    <row r="19841" spans="1:1" s="432" customFormat="1" ht="12.2" hidden="1" customHeight="1">
      <c r="A19841" s="431"/>
    </row>
    <row r="19842" spans="1:1" s="432" customFormat="1" ht="12.2" hidden="1" customHeight="1">
      <c r="A19842" s="431"/>
    </row>
    <row r="19843" spans="1:1" s="432" customFormat="1" ht="12.2" hidden="1" customHeight="1">
      <c r="A19843" s="431"/>
    </row>
    <row r="19844" spans="1:1" s="432" customFormat="1" ht="12.2" hidden="1" customHeight="1">
      <c r="A19844" s="431"/>
    </row>
    <row r="19845" spans="1:1" s="432" customFormat="1" ht="12.2" hidden="1" customHeight="1">
      <c r="A19845" s="431"/>
    </row>
    <row r="19846" spans="1:1" s="432" customFormat="1" ht="12.2" hidden="1" customHeight="1">
      <c r="A19846" s="431"/>
    </row>
    <row r="19847" spans="1:1" s="432" customFormat="1" ht="12.2" hidden="1" customHeight="1">
      <c r="A19847" s="431"/>
    </row>
    <row r="19848" spans="1:1" s="432" customFormat="1" ht="12.2" hidden="1" customHeight="1">
      <c r="A19848" s="431"/>
    </row>
    <row r="19849" spans="1:1" s="432" customFormat="1" ht="12.2" hidden="1" customHeight="1">
      <c r="A19849" s="431"/>
    </row>
    <row r="19850" spans="1:1" s="432" customFormat="1" ht="12.2" hidden="1" customHeight="1">
      <c r="A19850" s="431"/>
    </row>
    <row r="19851" spans="1:1" s="432" customFormat="1" ht="12.2" hidden="1" customHeight="1">
      <c r="A19851" s="431"/>
    </row>
    <row r="19852" spans="1:1" s="432" customFormat="1" ht="12.2" hidden="1" customHeight="1">
      <c r="A19852" s="431"/>
    </row>
    <row r="19853" spans="1:1" s="432" customFormat="1" ht="12.2" hidden="1" customHeight="1">
      <c r="A19853" s="431"/>
    </row>
    <row r="19854" spans="1:1" s="432" customFormat="1" ht="12.2" hidden="1" customHeight="1">
      <c r="A19854" s="431"/>
    </row>
    <row r="19855" spans="1:1" s="432" customFormat="1" ht="12.2" hidden="1" customHeight="1">
      <c r="A19855" s="431"/>
    </row>
    <row r="19856" spans="1:1" s="432" customFormat="1" ht="12.2" hidden="1" customHeight="1">
      <c r="A19856" s="431"/>
    </row>
    <row r="19857" spans="1:1" s="432" customFormat="1" ht="12.2" hidden="1" customHeight="1">
      <c r="A19857" s="431"/>
    </row>
    <row r="19858" spans="1:1" s="432" customFormat="1" ht="12.2" hidden="1" customHeight="1">
      <c r="A19858" s="431"/>
    </row>
    <row r="19859" spans="1:1" s="432" customFormat="1" ht="12.2" hidden="1" customHeight="1">
      <c r="A19859" s="431"/>
    </row>
    <row r="19860" spans="1:1" s="432" customFormat="1" ht="12.2" hidden="1" customHeight="1">
      <c r="A19860" s="431"/>
    </row>
    <row r="19861" spans="1:1" s="432" customFormat="1" ht="12.2" hidden="1" customHeight="1">
      <c r="A19861" s="431"/>
    </row>
    <row r="19862" spans="1:1" s="432" customFormat="1" ht="12.2" hidden="1" customHeight="1">
      <c r="A19862" s="431"/>
    </row>
    <row r="19863" spans="1:1" s="432" customFormat="1" ht="12.2" hidden="1" customHeight="1">
      <c r="A19863" s="431"/>
    </row>
    <row r="19864" spans="1:1" s="432" customFormat="1" ht="12.2" hidden="1" customHeight="1">
      <c r="A19864" s="431"/>
    </row>
    <row r="19865" spans="1:1" s="432" customFormat="1" ht="12.2" hidden="1" customHeight="1">
      <c r="A19865" s="431"/>
    </row>
    <row r="19866" spans="1:1" s="432" customFormat="1" ht="12.2" hidden="1" customHeight="1">
      <c r="A19866" s="431"/>
    </row>
    <row r="19867" spans="1:1" s="432" customFormat="1" ht="12.2" hidden="1" customHeight="1">
      <c r="A19867" s="431"/>
    </row>
    <row r="19868" spans="1:1" s="432" customFormat="1" ht="12.2" hidden="1" customHeight="1">
      <c r="A19868" s="431"/>
    </row>
    <row r="19869" spans="1:1" s="432" customFormat="1" ht="12.2" hidden="1" customHeight="1">
      <c r="A19869" s="431"/>
    </row>
    <row r="19870" spans="1:1" s="432" customFormat="1" ht="12.2" hidden="1" customHeight="1">
      <c r="A19870" s="431"/>
    </row>
    <row r="19871" spans="1:1" s="432" customFormat="1" ht="12.2" hidden="1" customHeight="1">
      <c r="A19871" s="431"/>
    </row>
    <row r="19872" spans="1:1" s="432" customFormat="1" ht="12.2" hidden="1" customHeight="1">
      <c r="A19872" s="431"/>
    </row>
    <row r="19873" spans="1:1" s="432" customFormat="1" ht="12.2" hidden="1" customHeight="1">
      <c r="A19873" s="431"/>
    </row>
    <row r="19874" spans="1:1" s="432" customFormat="1" ht="12.2" hidden="1" customHeight="1">
      <c r="A19874" s="431"/>
    </row>
    <row r="19875" spans="1:1" s="432" customFormat="1" ht="12.2" hidden="1" customHeight="1">
      <c r="A19875" s="431"/>
    </row>
    <row r="19876" spans="1:1" s="432" customFormat="1" ht="12.2" hidden="1" customHeight="1">
      <c r="A19876" s="431"/>
    </row>
    <row r="19877" spans="1:1" s="432" customFormat="1" ht="12.2" hidden="1" customHeight="1">
      <c r="A19877" s="431"/>
    </row>
    <row r="19878" spans="1:1" s="432" customFormat="1" ht="12.2" hidden="1" customHeight="1">
      <c r="A19878" s="431"/>
    </row>
    <row r="19879" spans="1:1" s="432" customFormat="1" ht="12.2" hidden="1" customHeight="1">
      <c r="A19879" s="431"/>
    </row>
    <row r="19880" spans="1:1" s="432" customFormat="1" ht="12.2" hidden="1" customHeight="1">
      <c r="A19880" s="431"/>
    </row>
    <row r="19881" spans="1:1" s="432" customFormat="1" ht="12.2" hidden="1" customHeight="1">
      <c r="A19881" s="431"/>
    </row>
    <row r="19882" spans="1:1" s="432" customFormat="1" ht="12.2" hidden="1" customHeight="1">
      <c r="A19882" s="431"/>
    </row>
    <row r="19883" spans="1:1" s="432" customFormat="1" ht="12.2" hidden="1" customHeight="1">
      <c r="A19883" s="431"/>
    </row>
    <row r="19884" spans="1:1" s="432" customFormat="1" ht="12.2" hidden="1" customHeight="1">
      <c r="A19884" s="431"/>
    </row>
    <row r="19885" spans="1:1" s="432" customFormat="1" ht="12.2" hidden="1" customHeight="1">
      <c r="A19885" s="431"/>
    </row>
    <row r="19886" spans="1:1" s="432" customFormat="1" ht="12.2" hidden="1" customHeight="1">
      <c r="A19886" s="431"/>
    </row>
    <row r="19887" spans="1:1" s="432" customFormat="1" ht="12.2" hidden="1" customHeight="1">
      <c r="A19887" s="431"/>
    </row>
    <row r="19888" spans="1:1" s="432" customFormat="1" ht="12.2" hidden="1" customHeight="1">
      <c r="A19888" s="431"/>
    </row>
    <row r="19889" spans="1:1" s="432" customFormat="1" ht="12.2" hidden="1" customHeight="1">
      <c r="A19889" s="431"/>
    </row>
    <row r="19890" spans="1:1" s="432" customFormat="1" ht="12.2" hidden="1" customHeight="1">
      <c r="A19890" s="431"/>
    </row>
    <row r="19891" spans="1:1" s="432" customFormat="1" ht="12.2" hidden="1" customHeight="1">
      <c r="A19891" s="431"/>
    </row>
    <row r="19892" spans="1:1" s="432" customFormat="1" ht="12.2" hidden="1" customHeight="1">
      <c r="A19892" s="431"/>
    </row>
    <row r="19893" spans="1:1" s="432" customFormat="1" ht="12.2" hidden="1" customHeight="1">
      <c r="A19893" s="431"/>
    </row>
    <row r="19894" spans="1:1" s="432" customFormat="1" ht="12.2" hidden="1" customHeight="1">
      <c r="A19894" s="431"/>
    </row>
    <row r="19895" spans="1:1" s="432" customFormat="1" ht="12.2" hidden="1" customHeight="1">
      <c r="A19895" s="431"/>
    </row>
    <row r="19896" spans="1:1" s="432" customFormat="1" ht="12.2" hidden="1" customHeight="1">
      <c r="A19896" s="431"/>
    </row>
    <row r="19897" spans="1:1" s="432" customFormat="1" ht="12.2" hidden="1" customHeight="1">
      <c r="A19897" s="431"/>
    </row>
    <row r="19898" spans="1:1" s="432" customFormat="1" ht="12.2" hidden="1" customHeight="1">
      <c r="A19898" s="431"/>
    </row>
    <row r="19899" spans="1:1" s="432" customFormat="1" ht="12.2" hidden="1" customHeight="1">
      <c r="A19899" s="431"/>
    </row>
    <row r="19900" spans="1:1" s="432" customFormat="1" ht="12.2" hidden="1" customHeight="1">
      <c r="A19900" s="431"/>
    </row>
    <row r="19901" spans="1:1" s="432" customFormat="1" ht="12.2" hidden="1" customHeight="1">
      <c r="A19901" s="431"/>
    </row>
    <row r="19902" spans="1:1" s="432" customFormat="1" ht="12.2" hidden="1" customHeight="1">
      <c r="A19902" s="431"/>
    </row>
    <row r="19903" spans="1:1" s="432" customFormat="1" ht="12.2" hidden="1" customHeight="1">
      <c r="A19903" s="431"/>
    </row>
    <row r="19904" spans="1:1" s="432" customFormat="1" ht="12.2" hidden="1" customHeight="1">
      <c r="A19904" s="431"/>
    </row>
    <row r="19905" spans="1:185" s="432" customFormat="1" ht="12.2" hidden="1" customHeight="1">
      <c r="A19905" s="431"/>
    </row>
    <row r="19906" spans="1:185" s="432" customFormat="1" ht="12.2" hidden="1" customHeight="1">
      <c r="A19906" s="431"/>
    </row>
    <row r="19907" spans="1:185" s="432" customFormat="1" ht="12.2" hidden="1" customHeight="1">
      <c r="A19907" s="431"/>
    </row>
    <row r="19908" spans="1:185" s="432" customFormat="1" ht="12.2" hidden="1" customHeight="1">
      <c r="A19908" s="431"/>
    </row>
    <row r="19909" spans="1:185" s="432" customFormat="1" ht="12.2" hidden="1" customHeight="1">
      <c r="A19909" s="431"/>
    </row>
    <row r="19910" spans="1:185" s="432" customFormat="1" ht="12.2" hidden="1" customHeight="1">
      <c r="A19910" s="431"/>
    </row>
    <row r="19911" spans="1:185" s="432" customFormat="1" ht="12.2" hidden="1" customHeight="1">
      <c r="A19911" s="431"/>
    </row>
    <row r="19912" spans="1:185" s="432" customFormat="1" ht="12.2" hidden="1" customHeight="1">
      <c r="A19912" s="431"/>
    </row>
    <row r="19913" spans="1:185" s="432" customFormat="1" ht="12.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1160</v>
      </c>
      <c r="B2" s="1904"/>
      <c r="C2" s="1905"/>
      <c r="D2" s="1905"/>
      <c r="E2" s="1905"/>
      <c r="F2" s="1905"/>
      <c r="G2" s="1905"/>
    </row>
    <row r="3" spans="1:9" s="256" customFormat="1">
      <c r="A3" s="1904" t="s">
        <v>1090</v>
      </c>
      <c r="B3" s="1904"/>
      <c r="C3" s="1905"/>
      <c r="D3" s="1905"/>
      <c r="E3" s="1905"/>
      <c r="F3" s="1905"/>
      <c r="G3" s="1905"/>
      <c r="I3" s="677" t="s">
        <v>318</v>
      </c>
    </row>
    <row r="4" spans="1:9">
      <c r="I4" s="678" t="s">
        <v>1161</v>
      </c>
    </row>
    <row r="5" spans="1:9" s="39" customFormat="1">
      <c r="A5" s="1908" t="s">
        <v>1091</v>
      </c>
      <c r="B5" s="1908"/>
      <c r="C5" s="1909"/>
      <c r="D5" s="1909"/>
      <c r="E5" s="1909"/>
      <c r="F5" s="1909"/>
      <c r="G5" s="1909"/>
      <c r="I5" s="678" t="s">
        <v>1162</v>
      </c>
    </row>
    <row r="6" spans="1:9" s="39" customFormat="1">
      <c r="A6" s="1908" t="s">
        <v>884</v>
      </c>
      <c r="B6" s="1908"/>
      <c r="C6" s="1909"/>
      <c r="D6" s="1909"/>
      <c r="E6" s="1909"/>
      <c r="F6" s="1909"/>
      <c r="G6" s="1909"/>
      <c r="I6" s="677" t="s">
        <v>628</v>
      </c>
    </row>
    <row r="7" spans="1:9" ht="11.85" customHeight="1"/>
    <row r="8" spans="1:9" s="39" customFormat="1">
      <c r="A8" s="1906" t="s">
        <v>1257</v>
      </c>
      <c r="B8" s="1906"/>
      <c r="C8" s="1907"/>
      <c r="D8" s="1907"/>
      <c r="E8" s="1907"/>
      <c r="F8" s="1907"/>
      <c r="G8" s="1907"/>
    </row>
    <row r="9" spans="1:9" s="39" customFormat="1">
      <c r="A9" s="1906" t="s">
        <v>1258</v>
      </c>
      <c r="B9" s="1906"/>
      <c r="C9" s="1907"/>
      <c r="D9" s="1907"/>
      <c r="E9" s="1907"/>
      <c r="F9" s="1907"/>
      <c r="G9" s="1907"/>
    </row>
    <row r="10" spans="1:9">
      <c r="A10" s="258"/>
      <c r="B10" s="258"/>
      <c r="C10" s="255"/>
      <c r="D10" s="255"/>
      <c r="E10" s="255"/>
      <c r="F10" s="255"/>
    </row>
    <row r="11" spans="1:9">
      <c r="A11" s="1910" t="s">
        <v>1260</v>
      </c>
      <c r="B11" s="1910"/>
      <c r="C11" s="1910"/>
      <c r="D11" s="1910"/>
      <c r="E11" s="1910"/>
      <c r="F11" s="1910"/>
      <c r="G11" s="1910"/>
    </row>
    <row r="12" spans="1:9">
      <c r="A12" s="255"/>
      <c r="B12" s="673"/>
      <c r="E12" s="50"/>
    </row>
    <row r="13" spans="1:9" ht="13.15" customHeight="1">
      <c r="C13" s="255"/>
      <c r="D13" s="1928" t="s">
        <v>1259</v>
      </c>
      <c r="E13" s="1928"/>
      <c r="F13" s="1928"/>
    </row>
    <row r="14" spans="1:9">
      <c r="C14" s="255"/>
      <c r="D14" s="1928"/>
      <c r="E14" s="1928"/>
      <c r="F14" s="1928"/>
    </row>
    <row r="15" spans="1:9">
      <c r="A15" s="260"/>
      <c r="B15" s="260"/>
      <c r="C15" s="260"/>
      <c r="D15" s="1867" t="s">
        <v>1242</v>
      </c>
      <c r="E15" s="1867"/>
      <c r="F15" s="1867"/>
    </row>
    <row r="16" spans="1:9">
      <c r="A16" s="260"/>
      <c r="B16" s="260"/>
      <c r="C16" s="260"/>
      <c r="D16" s="328"/>
    </row>
    <row r="17" spans="1:7" ht="14.25">
      <c r="A17" s="261"/>
      <c r="B17" s="679" t="s">
        <v>318</v>
      </c>
      <c r="C17" s="314"/>
      <c r="D17" s="1854" t="s">
        <v>1243</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79" t="s">
        <v>318</v>
      </c>
      <c r="D21" s="1920" t="s">
        <v>1244</v>
      </c>
      <c r="E21" s="1920"/>
      <c r="F21" s="1920"/>
    </row>
    <row r="22" spans="1:7" ht="14.25">
      <c r="A22" s="261"/>
      <c r="B22" s="261"/>
      <c r="D22" s="135"/>
    </row>
    <row r="23" spans="1:7" ht="14.25">
      <c r="A23" s="261"/>
      <c r="B23" s="679" t="s">
        <v>318</v>
      </c>
      <c r="D23" s="1854" t="s">
        <v>1245</v>
      </c>
      <c r="E23" s="1854"/>
      <c r="F23" s="1854"/>
    </row>
    <row r="24" spans="1:7" ht="14.25">
      <c r="A24" s="261"/>
      <c r="B24" s="261"/>
      <c r="D24" s="1854"/>
      <c r="E24" s="1854"/>
      <c r="F24" s="1854"/>
    </row>
    <row r="25" spans="1:7"/>
    <row r="26" spans="1:7" ht="14.25">
      <c r="A26" s="261"/>
      <c r="B26" s="679" t="s">
        <v>318</v>
      </c>
      <c r="D26" s="1889" t="s">
        <v>1246</v>
      </c>
      <c r="E26" s="1889"/>
      <c r="F26" s="1889"/>
    </row>
    <row r="27" spans="1:7">
      <c r="D27" s="1889"/>
      <c r="E27" s="1889"/>
      <c r="F27" s="1889"/>
    </row>
    <row r="28" spans="1:7">
      <c r="D28" s="1889"/>
      <c r="E28" s="1889"/>
      <c r="F28" s="1889"/>
    </row>
    <row r="29" spans="1:7">
      <c r="A29" s="558"/>
      <c r="C29" s="558"/>
      <c r="D29" s="1889"/>
      <c r="E29" s="1889"/>
      <c r="F29" s="1889"/>
    </row>
    <row r="30" spans="1:7">
      <c r="A30" s="558"/>
      <c r="C30" s="558"/>
      <c r="D30" s="1889"/>
      <c r="E30" s="1889"/>
      <c r="F30" s="1889"/>
    </row>
    <row r="31" spans="1:7" s="39" customFormat="1">
      <c r="A31" s="273"/>
      <c r="B31" s="273"/>
      <c r="C31" s="273"/>
      <c r="D31" s="443"/>
      <c r="E31" s="130"/>
      <c r="F31" s="130"/>
      <c r="G31" s="130"/>
    </row>
    <row r="32" spans="1:7" s="39" customFormat="1">
      <c r="A32" s="273"/>
      <c r="B32" s="679" t="s">
        <v>318</v>
      </c>
      <c r="C32" s="273"/>
      <c r="D32" s="1855" t="s">
        <v>1247</v>
      </c>
      <c r="E32" s="1855"/>
      <c r="F32" s="1855"/>
      <c r="G32" s="130"/>
    </row>
    <row r="33" spans="1:7" s="39" customFormat="1">
      <c r="A33" s="273"/>
      <c r="B33" s="273"/>
      <c r="C33" s="273"/>
      <c r="D33" s="1855"/>
      <c r="E33" s="1855"/>
      <c r="F33" s="1855"/>
      <c r="G33" s="130"/>
    </row>
    <row r="34" spans="1:7" ht="14.25">
      <c r="A34" s="261"/>
      <c r="B34" s="261"/>
      <c r="D34" s="404"/>
    </row>
    <row r="35" spans="1:7" ht="14.45" customHeight="1">
      <c r="A35" s="261"/>
      <c r="B35" s="679" t="s">
        <v>318</v>
      </c>
      <c r="C35" s="554"/>
      <c r="D35" s="1855" t="s">
        <v>1248</v>
      </c>
      <c r="E35" s="1855"/>
      <c r="F35" s="1855"/>
    </row>
    <row r="36" spans="1:7" ht="14.25">
      <c r="A36" s="261"/>
      <c r="B36" s="261"/>
      <c r="C36" s="554"/>
      <c r="D36" s="1855"/>
      <c r="E36" s="1855"/>
      <c r="F36" s="1855"/>
    </row>
    <row r="37" spans="1:7" ht="14.25">
      <c r="A37" s="261"/>
      <c r="B37" s="261"/>
      <c r="C37" s="554"/>
      <c r="D37" s="1855"/>
      <c r="E37" s="1855"/>
      <c r="F37" s="1855"/>
    </row>
    <row r="38" spans="1:7" ht="14.25">
      <c r="A38" s="261"/>
      <c r="B38" s="261"/>
      <c r="C38" s="554"/>
      <c r="D38" s="12"/>
    </row>
    <row r="39" spans="1:7" s="682" customFormat="1" ht="14.25">
      <c r="A39" s="261"/>
      <c r="B39" s="679" t="s">
        <v>318</v>
      </c>
      <c r="C39" s="699"/>
      <c r="D39" s="1855" t="s">
        <v>1249</v>
      </c>
      <c r="E39" s="1855"/>
      <c r="F39" s="1855"/>
      <c r="G39" s="7"/>
    </row>
    <row r="40" spans="1:7" s="682" customFormat="1" ht="14.25">
      <c r="A40" s="261"/>
      <c r="B40" s="261"/>
      <c r="C40" s="699"/>
      <c r="D40" s="1855"/>
      <c r="E40" s="1855"/>
      <c r="F40" s="1855"/>
      <c r="G40" s="7"/>
    </row>
    <row r="41" spans="1:7" s="682" customFormat="1" ht="14.25">
      <c r="A41" s="261"/>
      <c r="B41" s="261"/>
      <c r="C41" s="699"/>
      <c r="D41" s="1855"/>
      <c r="E41" s="1855"/>
      <c r="F41" s="1855"/>
      <c r="G41" s="7"/>
    </row>
    <row r="42" spans="1:7" s="682" customFormat="1" ht="14.25">
      <c r="A42" s="261"/>
      <c r="B42" s="261"/>
      <c r="C42" s="699"/>
      <c r="D42" s="1855"/>
      <c r="E42" s="1855"/>
      <c r="F42" s="1855"/>
      <c r="G42" s="7"/>
    </row>
    <row r="43" spans="1:7" s="682" customFormat="1" ht="14.25">
      <c r="A43" s="261"/>
      <c r="B43" s="261"/>
      <c r="C43" s="699"/>
      <c r="D43" s="1855"/>
      <c r="E43" s="1855"/>
      <c r="F43" s="1855"/>
      <c r="G43" s="7"/>
    </row>
    <row r="44" spans="1:7" s="682" customFormat="1" ht="14.25">
      <c r="A44" s="261"/>
      <c r="B44" s="261"/>
      <c r="C44" s="699"/>
      <c r="D44" s="698"/>
      <c r="E44" s="698"/>
      <c r="F44" s="698"/>
      <c r="G44" s="7"/>
    </row>
    <row r="45" spans="1:7" ht="14.25">
      <c r="A45" s="261"/>
      <c r="B45" s="679" t="s">
        <v>318</v>
      </c>
      <c r="C45" s="554"/>
      <c r="D45" s="1855" t="s">
        <v>1250</v>
      </c>
      <c r="E45" s="1855"/>
      <c r="F45" s="1855"/>
    </row>
    <row r="46" spans="1:7" ht="14.25">
      <c r="A46" s="261"/>
      <c r="B46" s="261"/>
      <c r="C46" s="554"/>
      <c r="D46" s="1855"/>
      <c r="E46" s="1855"/>
      <c r="F46" s="1855"/>
    </row>
    <row r="47" spans="1:7" ht="14.25">
      <c r="A47" s="261"/>
      <c r="B47" s="261"/>
      <c r="C47" s="554"/>
      <c r="D47" s="1855"/>
      <c r="E47" s="1855"/>
      <c r="F47" s="1855"/>
    </row>
    <row r="48" spans="1:7" ht="23.25" customHeight="1">
      <c r="A48" s="261"/>
      <c r="B48" s="261"/>
      <c r="C48" s="554"/>
      <c r="D48" s="1855"/>
      <c r="E48" s="1855"/>
      <c r="F48" s="1855"/>
    </row>
    <row r="49" spans="1:7" ht="14.25">
      <c r="A49" s="261"/>
      <c r="B49" s="261"/>
      <c r="D49" s="151"/>
    </row>
    <row r="50" spans="1:7" ht="14.45" customHeight="1">
      <c r="A50" s="261"/>
      <c r="B50" s="679" t="s">
        <v>318</v>
      </c>
      <c r="D50" s="1855" t="s">
        <v>1251</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6"/>
      <c r="D53" s="239"/>
      <c r="E53" s="22"/>
      <c r="F53" s="22"/>
      <c r="G53" s="22"/>
    </row>
    <row r="54" spans="1:7" s="2" customFormat="1" ht="14.25">
      <c r="A54" s="403"/>
      <c r="B54" s="679" t="s">
        <v>318</v>
      </c>
      <c r="C54" s="557"/>
      <c r="D54" s="1855" t="s">
        <v>1252</v>
      </c>
      <c r="E54" s="1855"/>
      <c r="F54" s="1855"/>
      <c r="G54" s="22"/>
    </row>
    <row r="55" spans="1:7" s="2" customFormat="1" ht="14.25">
      <c r="A55" s="403"/>
      <c r="B55" s="403"/>
      <c r="C55" s="557"/>
      <c r="D55" s="1855"/>
      <c r="E55" s="1855"/>
      <c r="F55" s="1855"/>
      <c r="G55" s="22"/>
    </row>
    <row r="56" spans="1:7" s="39" customFormat="1">
      <c r="A56" s="273"/>
      <c r="B56" s="273"/>
      <c r="C56" s="273"/>
      <c r="D56" s="443"/>
      <c r="E56" s="130"/>
      <c r="F56" s="130"/>
      <c r="G56" s="130"/>
    </row>
    <row r="57" spans="1:7" ht="14.25">
      <c r="A57" s="261"/>
      <c r="B57" s="679" t="s">
        <v>318</v>
      </c>
      <c r="D57" s="1855" t="s">
        <v>1253</v>
      </c>
      <c r="E57" s="1855"/>
      <c r="F57" s="1855"/>
    </row>
    <row r="58" spans="1:7">
      <c r="D58" s="1855"/>
      <c r="E58" s="1855"/>
      <c r="F58" s="1855"/>
    </row>
    <row r="59" spans="1:7">
      <c r="D59" s="1855"/>
      <c r="E59" s="1855"/>
      <c r="F59" s="1855"/>
    </row>
    <row r="60" spans="1:7" s="682" customFormat="1">
      <c r="A60" s="699"/>
      <c r="B60" s="699"/>
      <c r="C60" s="699"/>
      <c r="D60" s="678"/>
      <c r="E60" s="7"/>
      <c r="F60" s="7"/>
      <c r="G60" s="7"/>
    </row>
    <row r="61" spans="1:7" ht="14.25">
      <c r="A61" s="261"/>
      <c r="B61" s="679" t="s">
        <v>318</v>
      </c>
      <c r="D61" s="1855" t="s">
        <v>1254</v>
      </c>
      <c r="E61" s="1855"/>
      <c r="F61" s="1855"/>
    </row>
    <row r="62" spans="1:7">
      <c r="D62" s="1855"/>
      <c r="E62" s="1855"/>
      <c r="F62" s="1855"/>
    </row>
    <row r="63" spans="1:7"/>
    <row r="64" spans="1:7" ht="14.25">
      <c r="A64" s="261"/>
      <c r="B64" s="679" t="s">
        <v>318</v>
      </c>
      <c r="D64" s="1855" t="s">
        <v>1255</v>
      </c>
      <c r="E64" s="1855"/>
      <c r="F64" s="1855"/>
    </row>
    <row r="65" spans="1:7">
      <c r="D65" s="1855"/>
      <c r="E65" s="1855"/>
      <c r="F65" s="1855"/>
    </row>
    <row r="66" spans="1:7">
      <c r="A66" s="555"/>
      <c r="C66" s="555"/>
      <c r="D66" s="1855"/>
      <c r="E66" s="1855"/>
      <c r="F66" s="1855"/>
    </row>
    <row r="67" spans="1:7">
      <c r="D67" s="12"/>
    </row>
    <row r="68" spans="1:7" ht="14.25">
      <c r="A68" s="261"/>
      <c r="B68" s="679" t="s">
        <v>318</v>
      </c>
      <c r="D68" s="1854" t="s">
        <v>1256</v>
      </c>
      <c r="E68" s="1854"/>
      <c r="F68" s="1854"/>
    </row>
    <row r="69" spans="1:7">
      <c r="D69" s="1854"/>
      <c r="E69" s="1854"/>
      <c r="F69" s="1854"/>
    </row>
    <row r="70" spans="1:7" ht="14.25">
      <c r="A70" s="261"/>
      <c r="B70" s="261"/>
      <c r="D70" s="135"/>
    </row>
    <row r="71" spans="1:7">
      <c r="A71" s="1874" t="s">
        <v>1163</v>
      </c>
      <c r="B71" s="1874"/>
      <c r="C71" s="1874"/>
      <c r="D71" s="1874"/>
      <c r="E71" s="1874"/>
      <c r="F71" s="1874"/>
      <c r="G71" s="1874"/>
    </row>
    <row r="72" spans="1:7"/>
    <row r="73" spans="1:7">
      <c r="C73" s="262"/>
      <c r="D73" s="1903" t="s">
        <v>1261</v>
      </c>
      <c r="E73" s="1903"/>
      <c r="F73" s="1903"/>
    </row>
    <row r="74" spans="1:7">
      <c r="A74" s="135"/>
      <c r="B74" s="135"/>
      <c r="D74" s="1854" t="s">
        <v>1288</v>
      </c>
      <c r="E74" s="1854"/>
      <c r="F74" s="1854"/>
    </row>
    <row r="75" spans="1:7">
      <c r="A75" s="135"/>
      <c r="B75" s="135"/>
    </row>
    <row r="76" spans="1:7" ht="14.25">
      <c r="A76" s="261"/>
      <c r="B76" s="679" t="s">
        <v>318</v>
      </c>
      <c r="D76" s="1854" t="s">
        <v>1262</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6" customFormat="1" ht="14.25">
      <c r="A82" s="707"/>
      <c r="B82" s="707"/>
      <c r="C82" s="705"/>
      <c r="D82" s="709"/>
      <c r="E82" s="709"/>
      <c r="F82" s="709"/>
      <c r="G82" s="7"/>
    </row>
    <row r="83" spans="1:7" s="706" customFormat="1" ht="14.45" customHeight="1">
      <c r="A83" s="707"/>
      <c r="B83" s="712" t="s">
        <v>318</v>
      </c>
      <c r="C83" s="705"/>
      <c r="D83" s="1883" t="s">
        <v>1361</v>
      </c>
      <c r="E83" s="1883"/>
      <c r="F83" s="1883"/>
      <c r="G83" s="7"/>
    </row>
    <row r="84" spans="1:7" s="706" customFormat="1" ht="14.25">
      <c r="A84" s="707"/>
      <c r="B84" s="707"/>
      <c r="C84" s="705"/>
      <c r="D84" s="1883"/>
      <c r="E84" s="1883"/>
      <c r="F84" s="1883"/>
      <c r="G84" s="7"/>
    </row>
    <row r="85" spans="1:7" s="706" customFormat="1" ht="14.25">
      <c r="A85" s="707"/>
      <c r="B85" s="707"/>
      <c r="C85" s="705"/>
      <c r="D85" s="1883"/>
      <c r="E85" s="1883"/>
      <c r="F85" s="1883"/>
      <c r="G85" s="7"/>
    </row>
    <row r="86" spans="1:7" s="706" customFormat="1" ht="14.25">
      <c r="A86" s="707"/>
      <c r="B86" s="707"/>
      <c r="C86" s="705"/>
      <c r="D86" s="1883"/>
      <c r="E86" s="1883"/>
      <c r="F86" s="1883"/>
      <c r="G86" s="7"/>
    </row>
    <row r="87" spans="1:7" s="706" customFormat="1" ht="14.25">
      <c r="A87" s="707"/>
      <c r="B87" s="707"/>
      <c r="C87" s="705"/>
      <c r="D87" s="1883"/>
      <c r="E87" s="1883"/>
      <c r="F87" s="1883"/>
      <c r="G87" s="7"/>
    </row>
    <row r="88" spans="1:7" s="719" customFormat="1" ht="14.25">
      <c r="A88" s="714"/>
      <c r="B88" s="714"/>
      <c r="C88" s="745"/>
      <c r="D88" s="1883"/>
      <c r="E88" s="1883"/>
      <c r="F88" s="1883"/>
      <c r="G88" s="7"/>
    </row>
    <row r="89" spans="1:7" s="719" customFormat="1" ht="14.25">
      <c r="A89" s="714"/>
      <c r="B89" s="714"/>
      <c r="C89" s="745"/>
      <c r="D89" s="1883"/>
      <c r="E89" s="1883"/>
      <c r="F89" s="1883"/>
      <c r="G89" s="7"/>
    </row>
    <row r="90" spans="1:7" s="719" customFormat="1" ht="14.25">
      <c r="A90" s="714"/>
      <c r="B90" s="714"/>
      <c r="C90" s="745"/>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0" customFormat="1" ht="14.25">
      <c r="A97" s="711"/>
      <c r="B97" s="715" t="s">
        <v>318</v>
      </c>
      <c r="C97" s="705"/>
      <c r="D97" s="1854" t="s">
        <v>1263</v>
      </c>
      <c r="E97" s="1854"/>
      <c r="F97" s="1854"/>
      <c r="G97" s="7"/>
    </row>
    <row r="98" spans="1:11" s="710" customFormat="1" ht="14.25">
      <c r="A98" s="711"/>
      <c r="B98" s="711"/>
      <c r="C98" s="705"/>
      <c r="D98" s="1854"/>
      <c r="E98" s="1854"/>
      <c r="F98" s="1854"/>
      <c r="G98" s="7"/>
    </row>
    <row r="99" spans="1:11" s="710" customFormat="1" ht="14.25">
      <c r="A99" s="711"/>
      <c r="B99" s="711"/>
      <c r="C99" s="705"/>
      <c r="D99" s="1854"/>
      <c r="E99" s="1854"/>
      <c r="F99" s="1854"/>
      <c r="G99" s="7"/>
    </row>
    <row r="100" spans="1:11" s="710" customFormat="1" ht="14.25">
      <c r="A100" s="711"/>
      <c r="B100" s="711"/>
      <c r="C100" s="705"/>
      <c r="D100" s="1854"/>
      <c r="E100" s="1854"/>
      <c r="F100" s="1854"/>
      <c r="G100" s="7"/>
    </row>
    <row r="101" spans="1:11" s="710" customFormat="1" ht="14.25">
      <c r="A101" s="711"/>
      <c r="B101" s="711"/>
      <c r="C101" s="705"/>
      <c r="D101" s="1854"/>
      <c r="E101" s="1854"/>
      <c r="F101" s="1854"/>
      <c r="G101" s="7"/>
    </row>
    <row r="102" spans="1:11" s="710" customFormat="1" ht="14.25">
      <c r="A102" s="711"/>
      <c r="B102" s="711"/>
      <c r="C102" s="705"/>
      <c r="D102" s="1854"/>
      <c r="E102" s="1854"/>
      <c r="F102" s="1854"/>
      <c r="G102" s="7"/>
    </row>
    <row r="103" spans="1:11" s="710" customFormat="1" ht="14.25">
      <c r="A103" s="711"/>
      <c r="B103" s="711"/>
      <c r="C103" s="705"/>
      <c r="D103" s="1854"/>
      <c r="E103" s="1854"/>
      <c r="F103" s="1854"/>
      <c r="G103" s="7"/>
    </row>
    <row r="104" spans="1:11" s="710" customFormat="1" ht="14.25">
      <c r="A104" s="711"/>
      <c r="B104" s="711"/>
      <c r="C104" s="705"/>
      <c r="D104" s="1854"/>
      <c r="E104" s="1854"/>
      <c r="F104" s="1854"/>
      <c r="G104" s="7"/>
    </row>
    <row r="105" spans="1:11" s="713" customFormat="1" ht="14.25">
      <c r="A105" s="714"/>
      <c r="B105" s="714"/>
      <c r="C105" s="705"/>
      <c r="D105" s="716"/>
      <c r="E105" s="716"/>
      <c r="F105" s="716"/>
      <c r="G105" s="7"/>
    </row>
    <row r="106" spans="1:11" ht="14.25">
      <c r="A106" s="403"/>
      <c r="B106" s="708" t="s">
        <v>318</v>
      </c>
      <c r="C106" s="469"/>
      <c r="D106" s="1911" t="s">
        <v>1264</v>
      </c>
      <c r="E106" s="1911"/>
      <c r="F106" s="1911"/>
      <c r="G106" s="470"/>
      <c r="H106" s="468"/>
      <c r="I106" s="468"/>
      <c r="J106" s="468"/>
      <c r="K106" s="468"/>
    </row>
    <row r="107" spans="1:11" ht="14.25">
      <c r="A107" s="261"/>
      <c r="B107" s="261"/>
      <c r="C107" s="316"/>
      <c r="D107" s="1911"/>
      <c r="E107" s="1911"/>
      <c r="F107" s="1911"/>
      <c r="G107" s="470"/>
      <c r="H107" s="468"/>
      <c r="I107" s="468"/>
      <c r="J107" s="468"/>
      <c r="K107" s="468"/>
    </row>
    <row r="108" spans="1:11" ht="14.25">
      <c r="A108" s="261"/>
      <c r="B108" s="261"/>
      <c r="C108" s="316"/>
      <c r="D108" s="1911"/>
      <c r="E108" s="1911"/>
      <c r="F108" s="1911"/>
      <c r="G108" s="470"/>
      <c r="H108" s="468"/>
      <c r="I108" s="468"/>
      <c r="J108" s="468"/>
      <c r="K108" s="468"/>
    </row>
    <row r="109" spans="1:11" ht="14.25">
      <c r="A109" s="261"/>
      <c r="B109" s="261"/>
      <c r="C109" s="316"/>
      <c r="D109" s="1911"/>
      <c r="E109" s="1911"/>
      <c r="F109" s="1911"/>
      <c r="G109" s="470"/>
      <c r="H109" s="468"/>
      <c r="I109" s="468"/>
      <c r="J109" s="468"/>
      <c r="K109" s="468"/>
    </row>
    <row r="110" spans="1:11" ht="14.25">
      <c r="A110" s="261"/>
      <c r="B110" s="261"/>
      <c r="C110" s="316"/>
      <c r="D110" s="1911"/>
      <c r="E110" s="1911"/>
      <c r="F110" s="1911"/>
      <c r="G110" s="470"/>
      <c r="H110" s="468"/>
      <c r="I110" s="468"/>
      <c r="J110" s="468"/>
      <c r="K110" s="468"/>
    </row>
    <row r="111" spans="1:11">
      <c r="C111"/>
      <c r="D111" s="1911"/>
      <c r="E111" s="1911"/>
      <c r="F111" s="1911"/>
      <c r="G111"/>
      <c r="H111"/>
      <c r="I111"/>
      <c r="J111"/>
      <c r="K111"/>
    </row>
    <row r="112" spans="1:11">
      <c r="C112"/>
      <c r="D112" s="1911"/>
      <c r="E112" s="1911"/>
      <c r="F112" s="1911"/>
      <c r="G112"/>
      <c r="H112"/>
      <c r="I112"/>
      <c r="J112"/>
      <c r="K112"/>
    </row>
    <row r="113" spans="1:11">
      <c r="C113"/>
      <c r="D113" s="477"/>
      <c r="E113"/>
      <c r="F113"/>
      <c r="G113"/>
      <c r="H113"/>
      <c r="I113"/>
      <c r="J113"/>
      <c r="K113"/>
    </row>
    <row r="114" spans="1:11" ht="14.25">
      <c r="A114" s="261"/>
      <c r="B114" s="679" t="s">
        <v>318</v>
      </c>
      <c r="C114"/>
      <c r="D114" s="1912" t="s">
        <v>1265</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79" t="s">
        <v>318</v>
      </c>
      <c r="C117" s="10"/>
      <c r="D117" s="1854" t="s">
        <v>1266</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79" t="s">
        <v>318</v>
      </c>
      <c r="C123" s="10"/>
      <c r="D123" s="1855" t="s">
        <v>1267</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6"/>
      <c r="C125" s="10"/>
      <c r="D125" s="1855"/>
      <c r="E125" s="1855"/>
      <c r="F125" s="1855"/>
      <c r="G125" s="149"/>
    </row>
    <row r="126" spans="1:11" customFormat="1" ht="13.7" customHeight="1">
      <c r="A126" s="132"/>
      <c r="B126" s="676"/>
      <c r="C126" s="10"/>
      <c r="D126" s="1855"/>
      <c r="E126" s="1855"/>
      <c r="F126" s="1855"/>
      <c r="G126" s="149"/>
    </row>
    <row r="127" spans="1:11" customFormat="1" ht="13.7" customHeight="1">
      <c r="A127" s="132"/>
      <c r="B127" s="676"/>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2"/>
      <c r="D129" s="1855"/>
      <c r="E129" s="1855"/>
      <c r="F129" s="1855"/>
      <c r="G129" s="182"/>
    </row>
    <row r="130" spans="1:7" s="2" customFormat="1" ht="13.7" customHeight="1">
      <c r="A130" s="273"/>
      <c r="B130" s="273"/>
      <c r="C130" s="442"/>
      <c r="D130" s="1855"/>
      <c r="E130" s="1855"/>
      <c r="F130" s="1855"/>
      <c r="G130" s="182"/>
    </row>
    <row r="131" spans="1:7" customFormat="1" ht="13.7" customHeight="1">
      <c r="A131" s="132"/>
      <c r="B131" s="676"/>
      <c r="C131" s="10"/>
      <c r="D131" s="1855"/>
      <c r="E131" s="1855"/>
      <c r="F131" s="1855"/>
      <c r="G131" s="149"/>
    </row>
    <row r="132" spans="1:7" customFormat="1" ht="13.7" customHeight="1">
      <c r="A132" s="132"/>
      <c r="B132" s="676"/>
      <c r="C132" s="10"/>
      <c r="D132" s="1855"/>
      <c r="E132" s="1855"/>
      <c r="F132" s="1855"/>
      <c r="G132" s="149"/>
    </row>
    <row r="133" spans="1:7" customFormat="1" ht="13.7" customHeight="1">
      <c r="A133" s="132"/>
      <c r="B133" s="676"/>
      <c r="C133" s="10"/>
      <c r="D133" s="1855"/>
      <c r="E133" s="1855"/>
      <c r="F133" s="1855"/>
      <c r="G133" s="149"/>
    </row>
    <row r="134" spans="1:7" customFormat="1" ht="13.7" customHeight="1">
      <c r="A134" s="132"/>
      <c r="B134" s="676"/>
      <c r="C134" s="10"/>
      <c r="D134" s="1855"/>
      <c r="E134" s="1855"/>
      <c r="F134" s="1855"/>
      <c r="G134" s="149"/>
    </row>
    <row r="135" spans="1:7" customFormat="1" ht="13.7" customHeight="1">
      <c r="A135" s="132"/>
      <c r="B135" s="676"/>
      <c r="C135" s="10"/>
      <c r="D135" s="328"/>
      <c r="E135" s="151"/>
      <c r="F135" s="151"/>
      <c r="G135" s="149"/>
    </row>
    <row r="136" spans="1:7" s="717" customFormat="1" ht="13.7" customHeight="1">
      <c r="A136" s="705"/>
      <c r="B136" s="718" t="s">
        <v>318</v>
      </c>
      <c r="C136" s="10"/>
      <c r="D136" s="1854" t="s">
        <v>1375</v>
      </c>
      <c r="E136" s="1854"/>
      <c r="F136" s="1854"/>
      <c r="G136" s="149"/>
    </row>
    <row r="137" spans="1:7" s="717" customFormat="1" ht="13.7" customHeight="1">
      <c r="A137" s="705"/>
      <c r="B137" s="705"/>
      <c r="C137" s="10"/>
      <c r="D137" s="1854"/>
      <c r="E137" s="1854"/>
      <c r="F137" s="1854"/>
      <c r="G137" s="149"/>
    </row>
    <row r="138" spans="1:7" s="717" customFormat="1" ht="13.7" customHeight="1">
      <c r="A138" s="705"/>
      <c r="B138" s="705"/>
      <c r="C138" s="10"/>
      <c r="D138" s="1854"/>
      <c r="E138" s="1854"/>
      <c r="F138" s="1854"/>
      <c r="G138" s="149"/>
    </row>
    <row r="139" spans="1:7" s="717" customFormat="1" ht="13.7" customHeight="1">
      <c r="A139" s="705"/>
      <c r="B139" s="705"/>
      <c r="C139" s="10"/>
      <c r="D139" s="1854"/>
      <c r="E139" s="1854"/>
      <c r="F139" s="1854"/>
      <c r="G139" s="149"/>
    </row>
    <row r="140" spans="1:7" s="717" customFormat="1" ht="13.7" customHeight="1">
      <c r="A140" s="705"/>
      <c r="B140" s="705"/>
      <c r="C140" s="10"/>
      <c r="D140" s="1854"/>
      <c r="E140" s="1854"/>
      <c r="F140" s="1854"/>
      <c r="G140" s="149"/>
    </row>
    <row r="141" spans="1:7" s="717" customFormat="1" ht="13.7" customHeight="1">
      <c r="A141" s="705"/>
      <c r="B141" s="705"/>
      <c r="C141" s="10"/>
      <c r="D141" s="1854"/>
      <c r="E141" s="1854"/>
      <c r="F141" s="1854"/>
      <c r="G141" s="149"/>
    </row>
    <row r="142" spans="1:7" s="717" customFormat="1" ht="13.7" customHeight="1">
      <c r="A142" s="705"/>
      <c r="B142" s="705"/>
      <c r="C142" s="10"/>
      <c r="D142" s="1854"/>
      <c r="E142" s="1854"/>
      <c r="F142" s="1854"/>
      <c r="G142" s="149"/>
    </row>
    <row r="143" spans="1:7" s="717" customFormat="1" ht="13.7" customHeight="1">
      <c r="A143" s="705"/>
      <c r="B143" s="705"/>
      <c r="C143" s="10"/>
      <c r="D143" s="1854"/>
      <c r="E143" s="1854"/>
      <c r="F143" s="1854"/>
      <c r="G143" s="149"/>
    </row>
    <row r="144" spans="1:7" s="717" customFormat="1" ht="13.7" customHeight="1">
      <c r="A144" s="705"/>
      <c r="B144" s="705"/>
      <c r="C144" s="10"/>
      <c r="D144" s="1854"/>
      <c r="E144" s="1854"/>
      <c r="F144" s="1854"/>
      <c r="G144" s="149"/>
    </row>
    <row r="145" spans="1:7" s="717" customFormat="1" ht="13.7" customHeight="1">
      <c r="A145" s="705"/>
      <c r="B145" s="705"/>
      <c r="C145" s="10"/>
      <c r="D145" s="1854"/>
      <c r="E145" s="1854"/>
      <c r="F145" s="1854"/>
      <c r="G145" s="149"/>
    </row>
    <row r="146" spans="1:7" s="717" customFormat="1" ht="13.7" customHeight="1">
      <c r="A146" s="747"/>
      <c r="B146" s="747"/>
      <c r="C146" s="10"/>
      <c r="D146" s="1854"/>
      <c r="E146" s="1854"/>
      <c r="F146" s="1854"/>
      <c r="G146" s="149"/>
    </row>
    <row r="147" spans="1:7" s="717" customFormat="1" ht="13.7" customHeight="1">
      <c r="A147" s="747"/>
      <c r="B147" s="747"/>
      <c r="C147" s="10"/>
      <c r="D147" s="1854"/>
      <c r="E147" s="1854"/>
      <c r="F147" s="1854"/>
      <c r="G147" s="149"/>
    </row>
    <row r="148" spans="1:7" s="717" customFormat="1" ht="13.7" customHeight="1">
      <c r="A148" s="705"/>
      <c r="B148" s="705"/>
      <c r="C148" s="10"/>
      <c r="D148" s="1854"/>
      <c r="E148" s="1854"/>
      <c r="F148" s="1854"/>
      <c r="G148" s="149"/>
    </row>
    <row r="149" spans="1:7" s="717" customFormat="1" ht="13.7" customHeight="1">
      <c r="A149" s="705"/>
      <c r="B149" s="705"/>
      <c r="C149" s="10"/>
      <c r="D149" s="1854"/>
      <c r="E149" s="1854"/>
      <c r="F149" s="1854"/>
      <c r="G149" s="149"/>
    </row>
    <row r="150" spans="1:7" s="717" customFormat="1" ht="13.7" customHeight="1">
      <c r="A150" s="705"/>
      <c r="B150" s="705"/>
      <c r="C150" s="10"/>
      <c r="D150" s="1854"/>
      <c r="E150" s="1854"/>
      <c r="F150" s="1854"/>
      <c r="G150" s="149"/>
    </row>
    <row r="151" spans="1:7" s="717" customFormat="1" ht="13.7" customHeight="1">
      <c r="A151" s="705"/>
      <c r="B151" s="705"/>
      <c r="C151" s="10"/>
      <c r="D151" s="1854"/>
      <c r="E151" s="1854"/>
      <c r="F151" s="1854"/>
      <c r="G151" s="149"/>
    </row>
    <row r="152" spans="1:7" s="717" customFormat="1" ht="13.7" customHeight="1">
      <c r="A152" s="705"/>
      <c r="B152" s="705"/>
      <c r="C152" s="10"/>
      <c r="D152" s="1854"/>
      <c r="E152" s="1854"/>
      <c r="F152" s="1854"/>
      <c r="G152" s="149"/>
    </row>
    <row r="153" spans="1:7" s="717" customFormat="1" ht="13.7" customHeight="1">
      <c r="A153" s="705"/>
      <c r="B153" s="705"/>
      <c r="C153" s="10"/>
      <c r="D153" s="1854"/>
      <c r="E153" s="1854"/>
      <c r="F153" s="1854"/>
      <c r="G153" s="149"/>
    </row>
    <row r="154" spans="1:7" s="717" customFormat="1" ht="13.7" customHeight="1">
      <c r="A154" s="705"/>
      <c r="B154" s="705"/>
      <c r="C154" s="10"/>
      <c r="D154" s="1854"/>
      <c r="E154" s="1854"/>
      <c r="F154" s="1854"/>
      <c r="G154" s="149"/>
    </row>
    <row r="155" spans="1:7" s="717" customFormat="1" ht="13.7" customHeight="1">
      <c r="A155" s="705"/>
      <c r="B155" s="705"/>
      <c r="C155" s="10"/>
      <c r="D155" s="328"/>
      <c r="E155" s="151"/>
      <c r="F155" s="151"/>
      <c r="G155" s="149"/>
    </row>
    <row r="156" spans="1:7" customFormat="1" ht="13.7" customHeight="1">
      <c r="A156" s="379"/>
      <c r="B156" s="679" t="s">
        <v>318</v>
      </c>
      <c r="C156" s="326"/>
      <c r="D156" s="1866" t="s">
        <v>1268</v>
      </c>
      <c r="E156" s="1866"/>
      <c r="F156" s="1866"/>
      <c r="G156" s="444"/>
    </row>
    <row r="157" spans="1:7" customFormat="1" ht="13.7" customHeight="1">
      <c r="A157" s="379"/>
      <c r="B157" s="379"/>
      <c r="C157" s="326"/>
      <c r="D157" s="1866"/>
      <c r="E157" s="1866"/>
      <c r="F157" s="1866"/>
      <c r="G157" s="444"/>
    </row>
    <row r="158" spans="1:7" customFormat="1" ht="13.7" customHeight="1">
      <c r="A158" s="379"/>
      <c r="B158" s="379"/>
      <c r="C158" s="326"/>
      <c r="D158" s="328"/>
      <c r="E158" s="326"/>
      <c r="F158" s="326"/>
      <c r="G158" s="444"/>
    </row>
    <row r="159" spans="1:7" customFormat="1" ht="13.7" customHeight="1">
      <c r="A159" s="379"/>
      <c r="B159" s="679" t="s">
        <v>318</v>
      </c>
      <c r="C159" s="326"/>
      <c r="D159" s="1862" t="s">
        <v>1269</v>
      </c>
      <c r="E159" s="1862"/>
      <c r="F159" s="1862"/>
      <c r="G159" s="444"/>
    </row>
    <row r="160" spans="1:7" customFormat="1" ht="13.7" customHeight="1">
      <c r="A160" s="379"/>
      <c r="B160" s="379"/>
      <c r="C160" s="326"/>
      <c r="D160" s="1862"/>
      <c r="E160" s="1862"/>
      <c r="F160" s="1862"/>
      <c r="G160" s="444"/>
    </row>
    <row r="161" spans="1:7" customFormat="1" ht="13.7" customHeight="1">
      <c r="A161" s="379"/>
      <c r="B161" s="379"/>
      <c r="C161" s="326"/>
      <c r="D161" s="1862"/>
      <c r="E161" s="1862"/>
      <c r="F161" s="1862"/>
      <c r="G161" s="444"/>
    </row>
    <row r="162" spans="1:7" customFormat="1" ht="13.7" customHeight="1">
      <c r="A162" s="379"/>
      <c r="B162" s="379"/>
      <c r="C162" s="326"/>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318</v>
      </c>
      <c r="C164" s="10"/>
      <c r="D164" s="1897" t="s">
        <v>1270</v>
      </c>
      <c r="E164" s="1897"/>
      <c r="F164" s="1897"/>
      <c r="G164" s="149"/>
    </row>
    <row r="165" spans="1:7" customFormat="1" ht="13.7" customHeight="1">
      <c r="A165" s="132"/>
      <c r="B165" s="676"/>
      <c r="C165" s="10"/>
      <c r="D165" s="1897"/>
      <c r="E165" s="1897"/>
      <c r="F165" s="1897"/>
      <c r="G165" s="149"/>
    </row>
    <row r="166" spans="1:7" customFormat="1" ht="13.7" customHeight="1">
      <c r="A166" s="132"/>
      <c r="B166" s="676"/>
      <c r="C166" s="10"/>
      <c r="D166" s="1897"/>
      <c r="E166" s="1897"/>
      <c r="F166" s="1897"/>
      <c r="G166" s="149"/>
    </row>
    <row r="167" spans="1:7" customFormat="1" ht="13.7" customHeight="1">
      <c r="A167" s="23"/>
      <c r="B167" s="675"/>
      <c r="C167" s="10"/>
      <c r="D167" s="7"/>
      <c r="E167" s="151"/>
      <c r="F167" s="151"/>
      <c r="G167" s="149"/>
    </row>
    <row r="168" spans="1:7">
      <c r="A168" s="1874" t="s">
        <v>1164</v>
      </c>
      <c r="B168" s="1874"/>
      <c r="C168" s="1874"/>
      <c r="D168" s="1874"/>
      <c r="E168" s="1874"/>
      <c r="F168" s="1874"/>
      <c r="G168" s="1874"/>
    </row>
    <row r="169" spans="1:7" ht="12.2" customHeight="1">
      <c r="D169" s="135"/>
      <c r="E169" s="135"/>
      <c r="F169" s="135"/>
    </row>
    <row r="170" spans="1:7">
      <c r="B170" s="1902" t="s">
        <v>472</v>
      </c>
      <c r="C170" s="1902"/>
      <c r="D170" s="1902"/>
      <c r="E170" s="1902"/>
      <c r="F170" s="1902"/>
    </row>
    <row r="171" spans="1:7" ht="12.2" customHeight="1">
      <c r="A171" s="255"/>
      <c r="B171" s="673"/>
      <c r="C171" s="255"/>
    </row>
    <row r="172" spans="1:7">
      <c r="A172" s="1874" t="s">
        <v>1165</v>
      </c>
      <c r="B172" s="1874"/>
      <c r="C172" s="1874"/>
      <c r="D172" s="1874"/>
      <c r="E172" s="1874"/>
      <c r="F172" s="1874"/>
      <c r="G172" s="1874"/>
    </row>
    <row r="173" spans="1:7" ht="12.2" customHeight="1">
      <c r="A173" s="264"/>
      <c r="B173" s="264"/>
      <c r="C173" s="265"/>
      <c r="D173" s="57"/>
      <c r="E173" s="49"/>
      <c r="F173" s="57"/>
      <c r="G173" s="57"/>
    </row>
    <row r="174" spans="1:7" ht="13.15" customHeight="1">
      <c r="A174" s="264"/>
      <c r="B174" s="264"/>
      <c r="C174" s="265"/>
      <c r="D174" s="1898" t="s">
        <v>1273</v>
      </c>
      <c r="E174" s="1898"/>
      <c r="F174" s="1898"/>
      <c r="G174" s="57"/>
    </row>
    <row r="175" spans="1:7">
      <c r="A175" s="264"/>
      <c r="B175" s="264"/>
      <c r="C175" s="265"/>
      <c r="D175" s="1898"/>
      <c r="E175" s="1898"/>
      <c r="F175" s="1898"/>
      <c r="G175" s="57"/>
    </row>
    <row r="176" spans="1:7" s="719" customFormat="1">
      <c r="A176" s="721"/>
      <c r="B176" s="721"/>
      <c r="C176" s="265"/>
      <c r="D176" s="1899" t="s">
        <v>1274</v>
      </c>
      <c r="E176" s="1899"/>
      <c r="F176" s="1899"/>
      <c r="G176" s="57"/>
    </row>
    <row r="177" spans="1:7" ht="12.2" customHeight="1">
      <c r="A177" s="264"/>
      <c r="B177" s="264"/>
      <c r="C177" s="265"/>
      <c r="D177" s="57"/>
      <c r="E177" s="49"/>
      <c r="F177" s="57"/>
      <c r="G177" s="57"/>
    </row>
    <row r="178" spans="1:7" ht="14.25">
      <c r="A178" s="261"/>
      <c r="B178" s="679" t="s">
        <v>318</v>
      </c>
      <c r="C178" s="265"/>
      <c r="D178" s="1892" t="s">
        <v>1272</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4"/>
      <c r="E182" s="57"/>
      <c r="F182" s="57"/>
    </row>
    <row r="183" spans="1:7">
      <c r="A183" s="265"/>
      <c r="B183" s="265"/>
      <c r="C183" s="265"/>
      <c r="D183" s="1901" t="s">
        <v>1181</v>
      </c>
      <c r="E183" s="1901"/>
      <c r="F183" s="1901"/>
    </row>
    <row r="184" spans="1:7">
      <c r="A184" s="265"/>
      <c r="B184" s="265"/>
      <c r="C184" s="265"/>
      <c r="D184" s="1901"/>
      <c r="E184" s="1901"/>
      <c r="F184" s="1901"/>
    </row>
    <row r="185" spans="1:7" s="682" customFormat="1">
      <c r="A185" s="265"/>
      <c r="B185" s="265"/>
      <c r="C185" s="265"/>
      <c r="D185" s="696"/>
      <c r="E185" s="696"/>
      <c r="F185" s="696"/>
      <c r="G185" s="7"/>
    </row>
    <row r="186" spans="1:7" s="677" customFormat="1" ht="14.25">
      <c r="A186" s="261"/>
      <c r="B186" s="679" t="s">
        <v>318</v>
      </c>
      <c r="C186" s="557"/>
      <c r="D186" s="1854" t="s">
        <v>1271</v>
      </c>
      <c r="E186" s="1854"/>
      <c r="F186" s="1854"/>
      <c r="G186" s="678"/>
    </row>
    <row r="187" spans="1:7" s="677" customFormat="1" ht="14.45" customHeight="1">
      <c r="A187" s="261"/>
      <c r="C187" s="557"/>
      <c r="D187" s="1854"/>
      <c r="E187" s="1854"/>
      <c r="F187" s="1854"/>
      <c r="G187" s="678"/>
    </row>
    <row r="188" spans="1:7" s="677" customFormat="1" ht="14.25">
      <c r="A188" s="261"/>
      <c r="B188" s="697"/>
      <c r="C188" s="557"/>
      <c r="D188" s="1854"/>
      <c r="E188" s="1854"/>
      <c r="F188" s="1854"/>
      <c r="G188" s="678"/>
    </row>
    <row r="189" spans="1:7" s="677" customFormat="1" ht="14.25">
      <c r="A189" s="261"/>
      <c r="B189" s="697"/>
      <c r="C189" s="557"/>
      <c r="D189" s="1854"/>
      <c r="E189" s="1854"/>
      <c r="F189" s="1854"/>
      <c r="G189" s="678"/>
    </row>
    <row r="190" spans="1:7" s="682" customFormat="1">
      <c r="A190" s="265"/>
      <c r="B190" s="265"/>
      <c r="C190" s="265"/>
      <c r="D190" s="696"/>
      <c r="E190" s="696"/>
      <c r="F190" s="696"/>
      <c r="G190" s="7"/>
    </row>
    <row r="191" spans="1:7">
      <c r="A191" s="1874" t="s">
        <v>1166</v>
      </c>
      <c r="B191" s="1874"/>
      <c r="C191" s="1874"/>
      <c r="D191" s="1874"/>
      <c r="E191" s="1874"/>
      <c r="F191" s="1874"/>
      <c r="G191" s="1874"/>
    </row>
    <row r="192" spans="1:7" ht="12.2" customHeight="1">
      <c r="D192" s="135"/>
      <c r="E192" s="135"/>
      <c r="F192" s="135"/>
    </row>
    <row r="193" spans="1:6">
      <c r="C193" s="262"/>
      <c r="D193" s="1900" t="s">
        <v>214</v>
      </c>
      <c r="E193" s="1900"/>
      <c r="F193" s="1900"/>
    </row>
    <row r="194" spans="1:6">
      <c r="A194" s="255"/>
      <c r="B194" s="673"/>
      <c r="C194" s="255"/>
      <c r="D194" s="1869" t="s">
        <v>1295</v>
      </c>
      <c r="E194" s="1879"/>
      <c r="F194" s="1879"/>
    </row>
    <row r="195" spans="1:6" ht="12.2" customHeight="1">
      <c r="A195" s="23"/>
      <c r="B195" s="675"/>
      <c r="C195" s="23"/>
    </row>
    <row r="196" spans="1:6" ht="13.15" customHeight="1">
      <c r="A196" s="23"/>
      <c r="C196" s="23"/>
      <c r="D196" s="1877" t="s">
        <v>581</v>
      </c>
      <c r="E196" s="1877"/>
      <c r="F196" s="1877"/>
    </row>
    <row r="197" spans="1:6" ht="14.25">
      <c r="A197" s="261"/>
      <c r="B197" s="679" t="s">
        <v>318</v>
      </c>
      <c r="D197" s="1854" t="s">
        <v>1289</v>
      </c>
      <c r="E197" s="1854"/>
      <c r="F197" s="1854"/>
    </row>
    <row r="198" spans="1:6" ht="14.25">
      <c r="A198" s="261"/>
      <c r="B198" s="261"/>
      <c r="D198" s="1854"/>
      <c r="E198" s="1854"/>
      <c r="F198" s="1854"/>
    </row>
    <row r="199" spans="1:6"/>
    <row r="200" spans="1:6" ht="14.25">
      <c r="A200" s="261"/>
      <c r="B200" s="679" t="s">
        <v>318</v>
      </c>
      <c r="D200" s="1854" t="s">
        <v>1290</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1291</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79" t="s">
        <v>318</v>
      </c>
      <c r="D210" s="1868" t="s">
        <v>1292</v>
      </c>
      <c r="E210" s="1868"/>
      <c r="F210" s="1868"/>
    </row>
    <row r="211" spans="1:7" ht="14.25">
      <c r="A211" s="261"/>
      <c r="B211" s="261"/>
      <c r="D211" s="1868"/>
      <c r="E211" s="1868"/>
      <c r="F211" s="1868"/>
    </row>
    <row r="212" spans="1:7" ht="14.25">
      <c r="A212" s="261"/>
      <c r="B212" s="261"/>
      <c r="D212" s="1902" t="s">
        <v>966</v>
      </c>
      <c r="E212" s="1902"/>
      <c r="F212" s="1902"/>
    </row>
    <row r="213" spans="1:7" ht="14.25">
      <c r="A213" s="261"/>
      <c r="B213" s="261"/>
      <c r="D213" s="135"/>
      <c r="E213" s="135"/>
      <c r="F213" s="135"/>
    </row>
    <row r="214" spans="1:7" ht="14.45" customHeight="1">
      <c r="A214" s="261"/>
      <c r="B214" s="679" t="s">
        <v>318</v>
      </c>
      <c r="D214" s="1868" t="s">
        <v>1294</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79" t="s">
        <v>318</v>
      </c>
      <c r="D220" s="1854" t="s">
        <v>1293</v>
      </c>
      <c r="E220" s="1854"/>
      <c r="F220" s="1854"/>
    </row>
    <row r="221" spans="1:7" ht="14.25">
      <c r="A221" s="261"/>
      <c r="B221" s="261"/>
      <c r="D221" s="1854"/>
      <c r="E221" s="1854"/>
      <c r="F221" s="1854"/>
    </row>
    <row r="222" spans="1:7">
      <c r="D222" s="29"/>
    </row>
    <row r="223" spans="1:7">
      <c r="A223" s="1874" t="s">
        <v>1167</v>
      </c>
      <c r="B223" s="1874"/>
      <c r="C223" s="1874"/>
      <c r="D223" s="1874"/>
      <c r="E223" s="1874"/>
      <c r="F223" s="1874"/>
      <c r="G223" s="1874"/>
    </row>
    <row r="224" spans="1:7">
      <c r="D224" s="29"/>
    </row>
    <row r="225" spans="1:6">
      <c r="C225" s="262"/>
      <c r="D225" s="1877" t="s">
        <v>1296</v>
      </c>
      <c r="E225" s="1877"/>
      <c r="F225" s="1877"/>
    </row>
    <row r="226" spans="1:6">
      <c r="A226" s="255"/>
      <c r="B226" s="673"/>
      <c r="C226" s="255"/>
      <c r="D226" s="135"/>
      <c r="E226" s="135"/>
      <c r="F226" s="135"/>
    </row>
    <row r="227" spans="1:6">
      <c r="A227" s="260"/>
      <c r="B227" s="260"/>
      <c r="C227" s="260"/>
      <c r="D227" s="1877" t="s">
        <v>277</v>
      </c>
      <c r="E227" s="1877"/>
      <c r="F227" s="1877"/>
    </row>
    <row r="228" spans="1:6" ht="14.25">
      <c r="A228" s="261"/>
      <c r="B228" s="679" t="s">
        <v>318</v>
      </c>
      <c r="D228" s="1878" t="s">
        <v>1297</v>
      </c>
      <c r="E228" s="1878"/>
      <c r="F228" s="1878"/>
    </row>
    <row r="229" spans="1:6" ht="14.25">
      <c r="A229" s="261"/>
      <c r="B229" s="261"/>
      <c r="D229" s="1878"/>
      <c r="E229" s="1878"/>
      <c r="F229" s="1878"/>
    </row>
    <row r="230" spans="1:6">
      <c r="D230" s="135"/>
      <c r="E230" s="135"/>
      <c r="F230" s="135"/>
    </row>
    <row r="231" spans="1:6" ht="14.45" customHeight="1">
      <c r="A231" s="261"/>
      <c r="B231" s="679" t="s">
        <v>318</v>
      </c>
      <c r="D231" s="1868" t="s">
        <v>1298</v>
      </c>
      <c r="E231" s="1868"/>
      <c r="F231" s="1868"/>
    </row>
    <row r="232" spans="1:6">
      <c r="D232" s="1868"/>
      <c r="E232" s="1868"/>
      <c r="F232" s="1868"/>
    </row>
    <row r="233" spans="1:6">
      <c r="D233" s="1879" t="s">
        <v>957</v>
      </c>
      <c r="E233" s="1879"/>
      <c r="F233" s="1879"/>
    </row>
    <row r="234" spans="1:6">
      <c r="D234" s="135"/>
      <c r="E234" s="135"/>
      <c r="F234" s="135"/>
    </row>
    <row r="235" spans="1:6" ht="14.45" customHeight="1">
      <c r="A235" s="261"/>
      <c r="B235" s="679" t="s">
        <v>318</v>
      </c>
      <c r="D235" s="1868" t="s">
        <v>1300</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79" t="s">
        <v>318</v>
      </c>
      <c r="D241" s="1854" t="s">
        <v>1299</v>
      </c>
      <c r="E241" s="1854"/>
      <c r="F241" s="1854"/>
    </row>
    <row r="242" spans="1:7">
      <c r="D242" s="1854"/>
      <c r="E242" s="1854"/>
      <c r="F242" s="1854"/>
    </row>
    <row r="243" spans="1:7">
      <c r="D243" s="1854"/>
      <c r="E243" s="1854"/>
      <c r="F243" s="1854"/>
    </row>
    <row r="244" spans="1:7">
      <c r="D244" s="263"/>
      <c r="E244" s="135"/>
      <c r="F244" s="135"/>
    </row>
    <row r="245" spans="1:7">
      <c r="A245" s="1874" t="s">
        <v>1168</v>
      </c>
      <c r="B245" s="1874"/>
      <c r="C245" s="1874"/>
      <c r="D245" s="1874"/>
      <c r="E245" s="1874"/>
      <c r="F245" s="1874"/>
      <c r="G245" s="1874"/>
    </row>
    <row r="246" spans="1:7">
      <c r="D246" s="263"/>
      <c r="E246" s="135"/>
      <c r="F246" s="135"/>
    </row>
    <row r="247" spans="1:7">
      <c r="C247" s="255"/>
      <c r="D247" s="1903" t="s">
        <v>1301</v>
      </c>
      <c r="E247" s="1903"/>
      <c r="F247" s="1903"/>
    </row>
    <row r="248" spans="1:7">
      <c r="C248" s="255"/>
      <c r="D248" s="1903"/>
      <c r="E248" s="1903"/>
      <c r="F248" s="1903"/>
    </row>
    <row r="249" spans="1:7">
      <c r="A249" s="260"/>
      <c r="B249" s="260"/>
      <c r="C249" s="260"/>
      <c r="D249" s="5"/>
      <c r="E249" s="6"/>
      <c r="F249" s="6"/>
    </row>
    <row r="250" spans="1:7">
      <c r="C250" s="260"/>
      <c r="D250" s="1877" t="s">
        <v>215</v>
      </c>
      <c r="E250" s="1877"/>
      <c r="F250" s="1877"/>
    </row>
    <row r="251" spans="1:7" ht="15.75" customHeight="1">
      <c r="A251" s="261"/>
      <c r="B251" s="261"/>
      <c r="D251" s="1885" t="s">
        <v>1302</v>
      </c>
      <c r="E251" s="1885"/>
      <c r="F251" s="1885"/>
    </row>
    <row r="252" spans="1:7">
      <c r="E252" s="135"/>
      <c r="F252" s="135"/>
    </row>
    <row r="253" spans="1:7" ht="14.25">
      <c r="A253" s="261"/>
      <c r="B253" s="679" t="s">
        <v>318</v>
      </c>
      <c r="D253" s="1854" t="s">
        <v>1303</v>
      </c>
      <c r="E253" s="1854"/>
      <c r="F253" s="1854"/>
    </row>
    <row r="254" spans="1:7" ht="14.25">
      <c r="A254" s="261"/>
      <c r="B254" s="261"/>
      <c r="D254" s="1854"/>
      <c r="E254" s="1854"/>
      <c r="F254" s="1854"/>
    </row>
    <row r="255" spans="1:7">
      <c r="D255" s="135"/>
      <c r="E255" s="135"/>
      <c r="F255" s="135"/>
    </row>
    <row r="256" spans="1:7" ht="14.25">
      <c r="A256" s="261"/>
      <c r="B256" s="679" t="s">
        <v>318</v>
      </c>
      <c r="D256" s="1868" t="s">
        <v>1304</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79" t="s">
        <v>318</v>
      </c>
      <c r="D260" s="1854" t="s">
        <v>1305</v>
      </c>
      <c r="E260" s="1854"/>
      <c r="F260" s="1854"/>
    </row>
    <row r="261" spans="1:7" ht="14.25">
      <c r="A261" s="261"/>
      <c r="B261" s="261"/>
      <c r="D261" s="1854"/>
      <c r="E261" s="1854"/>
      <c r="F261" s="1854"/>
    </row>
    <row r="262" spans="1:7">
      <c r="A262" s="23"/>
      <c r="B262" s="675"/>
      <c r="E262" s="135"/>
      <c r="F262" s="135"/>
    </row>
    <row r="263" spans="1:7">
      <c r="A263" s="1874" t="s">
        <v>1169</v>
      </c>
      <c r="B263" s="1874"/>
      <c r="C263" s="1874"/>
      <c r="D263" s="1874"/>
      <c r="E263" s="1874"/>
      <c r="F263" s="1874"/>
      <c r="G263" s="1874"/>
    </row>
    <row r="264" spans="1:7">
      <c r="A264" s="23"/>
      <c r="B264" s="675"/>
      <c r="D264" s="135"/>
      <c r="E264" s="135"/>
      <c r="F264" s="135"/>
    </row>
    <row r="265" spans="1:7">
      <c r="C265" s="23"/>
      <c r="D265" s="1877" t="s">
        <v>721</v>
      </c>
      <c r="E265" s="1877"/>
      <c r="F265" s="1877"/>
    </row>
    <row r="266" spans="1:7">
      <c r="C266" s="23"/>
      <c r="D266" s="1867" t="s">
        <v>1306</v>
      </c>
      <c r="E266" s="1867"/>
      <c r="F266" s="1867"/>
    </row>
    <row r="267" spans="1:7">
      <c r="C267" s="23"/>
      <c r="D267" s="259"/>
    </row>
    <row r="268" spans="1:7">
      <c r="A268" s="273"/>
      <c r="B268" s="679" t="s">
        <v>318</v>
      </c>
      <c r="D268" s="1867" t="s">
        <v>1307</v>
      </c>
      <c r="E268" s="1867"/>
      <c r="F268" s="1867"/>
    </row>
    <row r="269" spans="1:7" s="39" customFormat="1" ht="14.25">
      <c r="A269" s="403"/>
      <c r="B269" s="403"/>
      <c r="C269" s="273"/>
      <c r="D269" s="497"/>
      <c r="E269" s="498"/>
      <c r="F269" s="498"/>
      <c r="G269" s="130"/>
    </row>
    <row r="270" spans="1:7" s="39" customFormat="1" ht="13.15" customHeight="1">
      <c r="A270" s="273"/>
      <c r="B270" s="679" t="s">
        <v>318</v>
      </c>
      <c r="C270" s="273"/>
      <c r="D270" s="1880" t="s">
        <v>1308</v>
      </c>
      <c r="E270" s="1880"/>
      <c r="F270" s="1880"/>
      <c r="G270" s="130"/>
    </row>
    <row r="271" spans="1:7" s="39" customFormat="1" ht="14.25">
      <c r="A271" s="403"/>
      <c r="B271" s="403"/>
      <c r="C271" s="273"/>
      <c r="D271" s="1880"/>
      <c r="E271" s="1880"/>
      <c r="F271" s="1880"/>
      <c r="G271" s="130"/>
    </row>
    <row r="272" spans="1:7" s="39" customFormat="1" ht="14.25">
      <c r="A272" s="403"/>
      <c r="B272" s="403"/>
      <c r="C272" s="273"/>
      <c r="D272" s="1880"/>
      <c r="E272" s="1880"/>
      <c r="F272" s="1880"/>
      <c r="G272" s="130"/>
    </row>
    <row r="273" spans="1:7" s="39" customFormat="1" ht="14.25">
      <c r="A273" s="403"/>
      <c r="B273" s="403"/>
      <c r="C273" s="273"/>
      <c r="D273" s="1880"/>
      <c r="E273" s="1880"/>
      <c r="F273" s="1880"/>
      <c r="G273" s="130"/>
    </row>
    <row r="274" spans="1:7" s="39" customFormat="1" ht="14.25">
      <c r="A274" s="403"/>
      <c r="B274" s="403"/>
      <c r="C274" s="273"/>
      <c r="D274" s="1880"/>
      <c r="E274" s="1880"/>
      <c r="F274" s="1880"/>
      <c r="G274" s="130"/>
    </row>
    <row r="275" spans="1:7" s="39" customFormat="1" ht="14.25">
      <c r="A275" s="403"/>
      <c r="B275" s="403"/>
      <c r="C275" s="273"/>
      <c r="D275" s="497"/>
      <c r="E275" s="498"/>
      <c r="F275" s="498"/>
      <c r="G275" s="130"/>
    </row>
    <row r="276" spans="1:7" s="39" customFormat="1" ht="13.15" customHeight="1">
      <c r="A276" s="273"/>
      <c r="B276" s="679" t="s">
        <v>318</v>
      </c>
      <c r="C276" s="273"/>
      <c r="D276" s="1880" t="s">
        <v>1309</v>
      </c>
      <c r="E276" s="1880"/>
      <c r="F276" s="1880"/>
      <c r="G276" s="130"/>
    </row>
    <row r="277" spans="1:7" s="39" customFormat="1">
      <c r="A277" s="273"/>
      <c r="B277" s="273"/>
      <c r="C277" s="273"/>
      <c r="D277" s="1880"/>
      <c r="E277" s="1880"/>
      <c r="F277" s="1880"/>
      <c r="G277" s="130"/>
    </row>
    <row r="278" spans="1:7" s="39" customFormat="1" ht="14.25">
      <c r="A278" s="403"/>
      <c r="B278" s="403"/>
      <c r="C278" s="273"/>
      <c r="D278" s="497"/>
      <c r="E278" s="498"/>
      <c r="F278" s="498"/>
      <c r="G278" s="130"/>
    </row>
    <row r="279" spans="1:7">
      <c r="A279" s="273"/>
      <c r="B279" s="679" t="s">
        <v>318</v>
      </c>
      <c r="D279" s="1867" t="s">
        <v>1310</v>
      </c>
      <c r="E279" s="1867"/>
      <c r="F279" s="1867"/>
    </row>
    <row r="280" spans="1:7">
      <c r="E280" s="135"/>
      <c r="F280" s="135"/>
    </row>
    <row r="281" spans="1:7" ht="14.25">
      <c r="A281" s="261"/>
      <c r="B281" s="679" t="s">
        <v>318</v>
      </c>
      <c r="D281" s="1868" t="s">
        <v>1311</v>
      </c>
      <c r="E281" s="1868"/>
      <c r="F281" s="1868"/>
    </row>
    <row r="282" spans="1:7" ht="14.25">
      <c r="A282" s="261"/>
      <c r="B282" s="261"/>
      <c r="D282" s="1868"/>
      <c r="E282" s="1868"/>
      <c r="F282" s="1868"/>
    </row>
    <row r="283" spans="1:7" s="719" customFormat="1" ht="14.25">
      <c r="A283" s="714"/>
      <c r="B283" s="714"/>
      <c r="C283" s="731"/>
      <c r="D283" s="1868"/>
      <c r="E283" s="1868"/>
      <c r="F283" s="1868"/>
      <c r="G283" s="7"/>
    </row>
    <row r="284" spans="1:7" s="719" customFormat="1" ht="14.25">
      <c r="A284" s="714"/>
      <c r="B284" s="714"/>
      <c r="C284" s="731"/>
      <c r="D284" s="1868"/>
      <c r="E284" s="1868"/>
      <c r="F284" s="1868"/>
      <c r="G284" s="7"/>
    </row>
    <row r="285" spans="1:7" s="719" customFormat="1" ht="14.25">
      <c r="A285" s="714"/>
      <c r="B285" s="714"/>
      <c r="C285" s="731"/>
      <c r="D285" s="1868"/>
      <c r="E285" s="1868"/>
      <c r="F285" s="1868"/>
      <c r="G285" s="7"/>
    </row>
    <row r="286" spans="1:7" s="719" customFormat="1" ht="14.25">
      <c r="A286" s="714"/>
      <c r="B286" s="714"/>
      <c r="C286" s="731"/>
      <c r="D286" s="1868"/>
      <c r="E286" s="1868"/>
      <c r="F286" s="1868"/>
      <c r="G286" s="7"/>
    </row>
    <row r="287" spans="1:7" s="719" customFormat="1" ht="14.25">
      <c r="A287" s="714"/>
      <c r="B287" s="714"/>
      <c r="C287" s="731"/>
      <c r="D287" s="1868"/>
      <c r="E287" s="1868"/>
      <c r="F287" s="1868"/>
      <c r="G287" s="7"/>
    </row>
    <row r="288" spans="1:7" s="719" customFormat="1" ht="14.25">
      <c r="A288" s="714"/>
      <c r="B288" s="714"/>
      <c r="C288" s="731"/>
      <c r="D288" s="1868"/>
      <c r="E288" s="1868"/>
      <c r="F288" s="1868"/>
      <c r="G288" s="7"/>
    </row>
    <row r="289" spans="1:7" s="719" customFormat="1" ht="14.25">
      <c r="A289" s="714"/>
      <c r="B289" s="714"/>
      <c r="C289" s="731"/>
      <c r="D289" s="1868"/>
      <c r="E289" s="1868"/>
      <c r="F289" s="1868"/>
      <c r="G289" s="7"/>
    </row>
    <row r="290" spans="1:7" s="719" customFormat="1" ht="14.25">
      <c r="A290" s="714"/>
      <c r="B290" s="714"/>
      <c r="C290" s="731"/>
      <c r="D290" s="1868"/>
      <c r="E290" s="1868"/>
      <c r="F290" s="1868"/>
      <c r="G290" s="7"/>
    </row>
    <row r="291" spans="1:7" s="719" customFormat="1" ht="14.25">
      <c r="A291" s="714"/>
      <c r="B291" s="714"/>
      <c r="C291" s="731"/>
      <c r="D291" s="1868"/>
      <c r="E291" s="1868"/>
      <c r="F291" s="1868"/>
      <c r="G291" s="7"/>
    </row>
    <row r="292" spans="1:7" s="719" customFormat="1" ht="14.25">
      <c r="A292" s="714"/>
      <c r="B292" s="714"/>
      <c r="C292" s="731"/>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79" t="s">
        <v>318</v>
      </c>
      <c r="D297" s="1868" t="s">
        <v>1312</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79" t="s">
        <v>318</v>
      </c>
      <c r="D307" s="1854" t="s">
        <v>1313</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19" customFormat="1">
      <c r="A313" s="731"/>
      <c r="B313" s="731"/>
      <c r="C313" s="731"/>
      <c r="D313" s="728"/>
      <c r="E313" s="728"/>
      <c r="F313" s="728"/>
    </row>
    <row r="314" spans="1:7" ht="13.5" thickBot="1">
      <c r="D314" s="1886" t="s">
        <v>1062</v>
      </c>
      <c r="E314" s="1886"/>
      <c r="F314" s="1886"/>
      <c r="G314" s="12"/>
    </row>
    <row r="315" spans="1:7" s="719" customFormat="1" ht="13.5" thickTop="1">
      <c r="A315" s="731"/>
      <c r="B315" s="731"/>
      <c r="C315" s="731"/>
      <c r="D315" s="1887" t="s">
        <v>1314</v>
      </c>
      <c r="E315" s="1887"/>
      <c r="F315" s="1887"/>
    </row>
    <row r="316" spans="1:7">
      <c r="A316" s="326"/>
      <c r="B316" s="326"/>
      <c r="C316" s="326"/>
      <c r="D316" s="467"/>
      <c r="E316" s="467"/>
      <c r="F316" s="135"/>
      <c r="G316" s="12"/>
    </row>
    <row r="317" spans="1:7" ht="14.25">
      <c r="A317" s="261"/>
      <c r="B317" s="679" t="s">
        <v>318</v>
      </c>
      <c r="C317" s="326"/>
      <c r="D317" s="1888" t="s">
        <v>1315</v>
      </c>
      <c r="E317" s="1888"/>
      <c r="F317" s="1888"/>
      <c r="G317" s="12"/>
    </row>
    <row r="318" spans="1:7">
      <c r="A318" s="326"/>
      <c r="B318" s="326"/>
      <c r="C318" s="326"/>
      <c r="D318" s="467"/>
      <c r="E318" s="467"/>
      <c r="F318" s="135"/>
      <c r="G318" s="12"/>
    </row>
    <row r="319" spans="1:7">
      <c r="A319" s="326"/>
      <c r="B319" s="679" t="s">
        <v>318</v>
      </c>
      <c r="C319" s="326"/>
      <c r="D319" s="1883" t="s">
        <v>1316</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19" customFormat="1">
      <c r="A323" s="326"/>
      <c r="B323" s="326"/>
      <c r="C323" s="326"/>
      <c r="D323" s="1883"/>
      <c r="E323" s="1883"/>
      <c r="F323" s="1883"/>
    </row>
    <row r="324" spans="1:7" s="719" customFormat="1">
      <c r="A324" s="326"/>
      <c r="B324" s="326"/>
      <c r="C324" s="326"/>
      <c r="D324" s="1883"/>
      <c r="E324" s="1883"/>
      <c r="F324" s="1883"/>
    </row>
    <row r="325" spans="1:7" s="719" customFormat="1">
      <c r="A325" s="326"/>
      <c r="B325" s="326"/>
      <c r="C325" s="326"/>
      <c r="D325" s="1883"/>
      <c r="E325" s="1883"/>
      <c r="F325" s="1883"/>
    </row>
    <row r="326" spans="1:7" s="719"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7"/>
      <c r="F330" s="135"/>
      <c r="G330" s="12"/>
    </row>
    <row r="331" spans="1:7" ht="14.25">
      <c r="A331" s="261"/>
      <c r="B331" s="679" t="s">
        <v>318</v>
      </c>
      <c r="C331" s="326"/>
      <c r="D331" s="1881" t="s">
        <v>1317</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5"/>
      <c r="E335" s="467"/>
      <c r="F335" s="135"/>
      <c r="G335" s="12"/>
    </row>
    <row r="336" spans="1:7">
      <c r="A336" s="326"/>
      <c r="B336" s="326"/>
      <c r="C336" s="326"/>
      <c r="D336" s="1881" t="s">
        <v>1318</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4499999999999993" customHeight="1">
      <c r="A344" s="326"/>
      <c r="B344" s="326"/>
      <c r="C344" s="326"/>
      <c r="D344" s="1881"/>
      <c r="E344" s="1881"/>
      <c r="F344" s="1881"/>
      <c r="G344" s="12"/>
    </row>
    <row r="345" spans="1:7" ht="13.15" customHeight="1">
      <c r="A345" s="326"/>
      <c r="B345" s="326"/>
      <c r="C345" s="326"/>
      <c r="D345" s="1882" t="s">
        <v>1319</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19" customFormat="1">
      <c r="A348" s="326"/>
      <c r="B348" s="326"/>
      <c r="C348" s="326"/>
      <c r="D348" s="1882"/>
      <c r="E348" s="1882"/>
      <c r="F348" s="1882"/>
    </row>
    <row r="349" spans="1:7" s="719" customFormat="1">
      <c r="A349" s="326"/>
      <c r="B349" s="326"/>
      <c r="C349" s="326"/>
      <c r="D349" s="1882"/>
      <c r="E349" s="1882"/>
      <c r="F349" s="1882"/>
    </row>
    <row r="350" spans="1:7" s="719" customFormat="1">
      <c r="A350" s="326"/>
      <c r="B350" s="326"/>
      <c r="C350" s="326"/>
      <c r="D350" s="1882"/>
      <c r="E350" s="1882"/>
      <c r="F350" s="1882"/>
    </row>
    <row r="351" spans="1:7" s="719" customFormat="1">
      <c r="A351" s="326"/>
      <c r="B351" s="326"/>
      <c r="C351" s="326"/>
      <c r="D351" s="1882"/>
      <c r="E351" s="1882"/>
      <c r="F351" s="1882"/>
    </row>
    <row r="352" spans="1:7" s="719"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7"/>
      <c r="D357" s="1882"/>
      <c r="E357" s="1882"/>
      <c r="F357" s="1882"/>
      <c r="G357" s="12"/>
    </row>
    <row r="358" spans="1:7">
      <c r="A358" s="326"/>
      <c r="B358" s="326"/>
      <c r="C358" s="507"/>
      <c r="D358" s="1882"/>
      <c r="E358" s="1882"/>
      <c r="F358" s="1882"/>
      <c r="G358" s="12"/>
    </row>
    <row r="359" spans="1:7">
      <c r="A359" s="326"/>
      <c r="B359" s="326"/>
      <c r="C359" s="326"/>
      <c r="D359" s="1882"/>
      <c r="E359" s="1882"/>
      <c r="F359" s="1882"/>
      <c r="G359" s="12"/>
    </row>
    <row r="360" spans="1:7">
      <c r="A360" s="326"/>
      <c r="B360" s="326"/>
      <c r="C360" s="507"/>
      <c r="D360" s="1882"/>
      <c r="E360" s="1882"/>
      <c r="F360" s="1882"/>
      <c r="G360" s="12"/>
    </row>
    <row r="361" spans="1:7">
      <c r="A361" s="326"/>
      <c r="B361" s="326"/>
      <c r="C361" s="507"/>
      <c r="D361" s="1882"/>
      <c r="E361" s="1882"/>
      <c r="F361" s="1882"/>
      <c r="G361" s="12"/>
    </row>
    <row r="362" spans="1:7">
      <c r="A362" s="326"/>
      <c r="B362" s="326"/>
      <c r="C362" s="507"/>
      <c r="D362" s="1882"/>
      <c r="E362" s="1882"/>
      <c r="F362" s="1882"/>
      <c r="G362" s="12"/>
    </row>
    <row r="363" spans="1:7">
      <c r="A363" s="326"/>
      <c r="B363" s="326"/>
      <c r="C363" s="326"/>
      <c r="D363" s="505"/>
      <c r="E363" s="467"/>
      <c r="F363" s="135"/>
      <c r="G363" s="12"/>
    </row>
    <row r="364" spans="1:7">
      <c r="A364" s="326"/>
      <c r="B364" s="679" t="s">
        <v>318</v>
      </c>
      <c r="C364" s="326"/>
      <c r="D364" s="1882" t="s">
        <v>1320</v>
      </c>
      <c r="E364" s="1882"/>
      <c r="F364" s="1882"/>
      <c r="G364" s="12"/>
    </row>
    <row r="365" spans="1:7">
      <c r="A365" s="326"/>
      <c r="B365" s="326"/>
      <c r="C365" s="326"/>
      <c r="D365" s="1882"/>
      <c r="E365" s="1882"/>
      <c r="F365" s="1882"/>
      <c r="G365" s="12"/>
    </row>
    <row r="366" spans="1:7">
      <c r="A366" s="326"/>
      <c r="B366" s="326"/>
      <c r="C366" s="326"/>
      <c r="D366" s="467"/>
      <c r="E366" s="467"/>
      <c r="F366" s="135"/>
      <c r="G366" s="12"/>
    </row>
    <row r="367" spans="1:7" ht="14.25">
      <c r="A367" s="261"/>
      <c r="B367" s="679" t="s">
        <v>318</v>
      </c>
      <c r="C367" s="326"/>
      <c r="D367" s="1883" t="s">
        <v>1321</v>
      </c>
      <c r="E367" s="1883"/>
      <c r="F367" s="1883"/>
      <c r="G367" s="12"/>
    </row>
    <row r="368" spans="1:7" ht="14.25">
      <c r="A368" s="506"/>
      <c r="B368" s="506"/>
      <c r="C368" s="326"/>
      <c r="D368" s="1883"/>
      <c r="E368" s="1883"/>
      <c r="F368" s="1883"/>
      <c r="G368" s="12"/>
    </row>
    <row r="369" spans="1:7" ht="14.25">
      <c r="A369" s="506"/>
      <c r="B369" s="506"/>
      <c r="C369" s="326"/>
      <c r="D369" s="1883"/>
      <c r="E369" s="1883"/>
      <c r="F369" s="1883"/>
      <c r="G369" s="12"/>
    </row>
    <row r="370" spans="1:7" ht="14.25">
      <c r="A370" s="506"/>
      <c r="B370" s="506"/>
      <c r="C370" s="326"/>
      <c r="D370" s="1883"/>
      <c r="E370" s="1883"/>
      <c r="F370" s="1883"/>
      <c r="G370" s="12"/>
    </row>
    <row r="371" spans="1:7" ht="14.25">
      <c r="A371" s="506"/>
      <c r="B371" s="506"/>
      <c r="C371" s="326"/>
      <c r="D371" s="1883"/>
      <c r="E371" s="1883"/>
      <c r="F371" s="1883"/>
      <c r="G371" s="12"/>
    </row>
    <row r="372" spans="1:7">
      <c r="D372" s="135"/>
      <c r="E372" s="135"/>
      <c r="F372" s="135"/>
      <c r="G372" s="12"/>
    </row>
    <row r="373" spans="1:7" ht="14.25">
      <c r="A373" s="261"/>
      <c r="B373" s="679" t="s">
        <v>318</v>
      </c>
      <c r="C373" s="266"/>
      <c r="D373" s="1854" t="s">
        <v>1322</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6"/>
      <c r="C402" s="132"/>
      <c r="D402" s="1854"/>
      <c r="E402" s="1854"/>
      <c r="F402" s="1854"/>
      <c r="G402" s="30"/>
    </row>
    <row r="403" spans="1:7" s="32" customFormat="1" ht="40.700000000000003" customHeight="1">
      <c r="A403" s="132"/>
      <c r="B403" s="676"/>
      <c r="C403" s="132"/>
      <c r="D403" s="1854"/>
      <c r="E403" s="1854"/>
      <c r="F403" s="1854"/>
      <c r="G403" s="30"/>
    </row>
    <row r="404" spans="1:7" s="32" customFormat="1">
      <c r="A404" s="132"/>
      <c r="B404" s="676"/>
      <c r="C404" s="132"/>
      <c r="D404" s="135"/>
      <c r="E404" s="135"/>
      <c r="F404" s="135"/>
      <c r="G404" s="30"/>
    </row>
    <row r="405" spans="1:7" ht="14.25">
      <c r="A405" s="261"/>
      <c r="B405" s="679" t="s">
        <v>318</v>
      </c>
      <c r="C405" s="266"/>
      <c r="D405" s="1867" t="s">
        <v>1323</v>
      </c>
      <c r="E405" s="1867"/>
      <c r="F405" s="1867"/>
    </row>
    <row r="406" spans="1:7">
      <c r="D406" s="1884" t="s">
        <v>1087</v>
      </c>
      <c r="E406" s="1884"/>
      <c r="F406" s="1884"/>
    </row>
    <row r="407" spans="1:7">
      <c r="D407" s="1868" t="s">
        <v>1324</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79" t="s">
        <v>318</v>
      </c>
      <c r="C412" s="266"/>
      <c r="D412" s="1854" t="s">
        <v>1325</v>
      </c>
      <c r="E412" s="1854"/>
      <c r="F412" s="1854"/>
      <c r="G412" s="12"/>
    </row>
    <row r="413" spans="1:7">
      <c r="D413" s="1854"/>
      <c r="E413" s="1854"/>
      <c r="F413" s="1854"/>
      <c r="G413" s="12"/>
    </row>
    <row r="414" spans="1:7">
      <c r="D414" s="1854"/>
      <c r="E414" s="1854"/>
      <c r="F414" s="1854"/>
      <c r="G414" s="12"/>
    </row>
    <row r="415" spans="1:7" s="719" customFormat="1">
      <c r="A415" s="731"/>
      <c r="B415" s="731"/>
      <c r="C415" s="731"/>
      <c r="D415" s="728"/>
      <c r="E415" s="728"/>
      <c r="F415" s="728"/>
    </row>
    <row r="416" spans="1:7" ht="14.25">
      <c r="B416" s="679" t="s">
        <v>318</v>
      </c>
      <c r="C416" s="261"/>
      <c r="D416" s="1868" t="s">
        <v>1326</v>
      </c>
      <c r="E416" s="1868"/>
      <c r="F416" s="1868"/>
      <c r="G416" s="12"/>
    </row>
    <row r="417" spans="1:7">
      <c r="D417" s="1868"/>
      <c r="E417" s="1868"/>
      <c r="F417" s="1868"/>
      <c r="G417" s="12"/>
    </row>
    <row r="418" spans="1:7">
      <c r="D418" s="135"/>
      <c r="E418" s="135"/>
      <c r="F418" s="135"/>
      <c r="G418" s="12"/>
    </row>
    <row r="419" spans="1:7" ht="14.25">
      <c r="B419" s="679" t="s">
        <v>318</v>
      </c>
      <c r="C419" s="261"/>
      <c r="D419" s="1868" t="s">
        <v>1327</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79"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79"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79" t="s">
        <v>318</v>
      </c>
      <c r="C430" s="12"/>
      <c r="D430" s="1868"/>
      <c r="E430" s="1868"/>
      <c r="F430" s="1868"/>
      <c r="G430" s="12"/>
    </row>
    <row r="431" spans="1:7">
      <c r="A431" s="12"/>
      <c r="B431" s="12"/>
      <c r="C431" s="12"/>
      <c r="D431" s="1868"/>
      <c r="E431" s="1868"/>
      <c r="F431" s="1868"/>
      <c r="G431" s="12"/>
    </row>
    <row r="432" spans="1:7">
      <c r="A432" s="12"/>
      <c r="B432" s="679" t="s">
        <v>318</v>
      </c>
      <c r="C432" s="12"/>
      <c r="D432" s="1868"/>
      <c r="E432" s="1868"/>
      <c r="F432" s="1868"/>
      <c r="G432" s="12"/>
    </row>
    <row r="433" spans="1:7" s="719" customFormat="1">
      <c r="D433" s="729"/>
      <c r="E433" s="729"/>
      <c r="F433" s="729"/>
    </row>
    <row r="434" spans="1:7">
      <c r="A434" s="12"/>
      <c r="B434" s="718" t="s">
        <v>318</v>
      </c>
      <c r="C434" s="12"/>
      <c r="D434" s="1868" t="s">
        <v>1328</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79" t="s">
        <v>318</v>
      </c>
      <c r="D440" s="1869" t="s">
        <v>1329</v>
      </c>
      <c r="E440" s="1869"/>
      <c r="F440" s="1869"/>
    </row>
    <row r="441" spans="1:7">
      <c r="A441" s="135"/>
      <c r="B441" s="135"/>
    </row>
    <row r="442" spans="1:7">
      <c r="A442" s="1874" t="s">
        <v>1170</v>
      </c>
      <c r="B442" s="1874"/>
      <c r="C442" s="1874"/>
      <c r="D442" s="1874"/>
      <c r="E442" s="1874"/>
      <c r="F442" s="1874"/>
      <c r="G442" s="1874"/>
    </row>
    <row r="443" spans="1:7">
      <c r="A443" s="135"/>
      <c r="B443" s="135"/>
    </row>
    <row r="444" spans="1:7">
      <c r="D444" s="1870" t="s">
        <v>951</v>
      </c>
      <c r="E444" s="1870"/>
      <c r="F444" s="1870"/>
    </row>
    <row r="445" spans="1:7" s="39" customFormat="1" ht="14.25">
      <c r="A445" s="403"/>
      <c r="B445" s="403"/>
      <c r="C445" s="273"/>
      <c r="D445" s="1871" t="s">
        <v>1330</v>
      </c>
      <c r="E445" s="1871"/>
      <c r="F445" s="1871"/>
      <c r="G445" s="130"/>
    </row>
    <row r="446" spans="1:7" s="39" customFormat="1" ht="14.25">
      <c r="A446" s="403"/>
      <c r="B446" s="403"/>
      <c r="C446" s="273"/>
      <c r="D446" s="732"/>
      <c r="E446" s="6"/>
      <c r="F446" s="6"/>
      <c r="G446" s="130"/>
    </row>
    <row r="447" spans="1:7" s="39" customFormat="1" ht="14.25">
      <c r="A447" s="261"/>
      <c r="B447" s="679" t="s">
        <v>318</v>
      </c>
      <c r="C447" s="273"/>
      <c r="D447" s="1872" t="s">
        <v>1331</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0"/>
      <c r="E449" s="6"/>
      <c r="F449" s="6"/>
      <c r="G449" s="130"/>
    </row>
    <row r="450" spans="1:7">
      <c r="B450" s="679" t="s">
        <v>318</v>
      </c>
      <c r="D450" s="1873" t="s">
        <v>1332</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8"/>
      <c r="E454" s="678"/>
      <c r="F454" s="678"/>
      <c r="G454" s="12"/>
    </row>
    <row r="455" spans="1:7" ht="14.25">
      <c r="A455" s="261"/>
      <c r="B455" s="679" t="s">
        <v>318</v>
      </c>
      <c r="D455" s="1855" t="s">
        <v>1333</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8"/>
      <c r="E458" s="678"/>
      <c r="F458" s="678"/>
      <c r="G458" s="12"/>
    </row>
    <row r="459" spans="1:7" ht="14.25">
      <c r="A459" s="261"/>
      <c r="B459" s="718" t="s">
        <v>318</v>
      </c>
      <c r="D459" s="1867" t="s">
        <v>1334</v>
      </c>
      <c r="E459" s="1867"/>
      <c r="F459" s="1867"/>
      <c r="G459" s="12"/>
    </row>
    <row r="460" spans="1:7" ht="14.25">
      <c r="A460" s="261"/>
      <c r="B460" s="261"/>
      <c r="D460" s="730"/>
      <c r="E460" s="6"/>
      <c r="F460" s="6"/>
      <c r="G460" s="12"/>
    </row>
    <row r="461" spans="1:7" ht="14.25">
      <c r="A461" s="261"/>
      <c r="B461" s="679" t="s">
        <v>318</v>
      </c>
      <c r="D461" s="1854" t="s">
        <v>1335</v>
      </c>
      <c r="E461" s="1854"/>
      <c r="F461" s="1854"/>
      <c r="G461" s="12"/>
    </row>
    <row r="462" spans="1:7" ht="14.25">
      <c r="A462" s="261"/>
      <c r="D462" s="1854"/>
      <c r="E462" s="1854"/>
      <c r="F462" s="1854"/>
      <c r="G462" s="12"/>
    </row>
    <row r="463" spans="1:7">
      <c r="A463" s="23"/>
      <c r="B463" s="675"/>
      <c r="D463" s="733"/>
      <c r="E463" s="6"/>
      <c r="F463" s="6"/>
      <c r="G463" s="12"/>
    </row>
    <row r="464" spans="1:7">
      <c r="A464" s="23"/>
      <c r="B464" s="718" t="s">
        <v>318</v>
      </c>
      <c r="D464" s="1867" t="s">
        <v>1336</v>
      </c>
      <c r="E464" s="1867"/>
      <c r="F464" s="1867"/>
      <c r="G464" s="12"/>
    </row>
    <row r="465" spans="1:7" ht="14.25">
      <c r="A465" s="261"/>
      <c r="B465" s="261"/>
      <c r="D465" s="135"/>
    </row>
    <row r="466" spans="1:7">
      <c r="A466" s="1874" t="s">
        <v>1171</v>
      </c>
      <c r="B466" s="1874"/>
      <c r="C466" s="1874"/>
      <c r="D466" s="1874"/>
      <c r="E466" s="1874"/>
      <c r="F466" s="1874"/>
      <c r="G466" s="1874"/>
    </row>
    <row r="467" spans="1:7" customFormat="1" ht="12.2" customHeight="1">
      <c r="A467" s="261"/>
      <c r="B467" s="261"/>
      <c r="C467" s="10"/>
      <c r="D467" s="151"/>
      <c r="E467" s="149"/>
      <c r="F467" s="149"/>
      <c r="G467" s="149"/>
    </row>
    <row r="468" spans="1:7" customFormat="1">
      <c r="A468" s="273"/>
      <c r="B468" s="273"/>
      <c r="C468" s="313"/>
      <c r="D468" s="1875" t="s">
        <v>855</v>
      </c>
      <c r="E468" s="1875"/>
      <c r="F468" s="1875"/>
      <c r="G468" s="182"/>
    </row>
    <row r="469" spans="1:7" customFormat="1" ht="13.15" customHeight="1">
      <c r="A469" s="260"/>
      <c r="B469" s="260"/>
      <c r="C469" s="314"/>
      <c r="D469" s="1876" t="s">
        <v>1214</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1"/>
      <c r="E474" s="149"/>
      <c r="F474" s="151"/>
      <c r="G474" s="149"/>
    </row>
    <row r="475" spans="1:7" customFormat="1" ht="14.45" customHeight="1">
      <c r="A475" s="261"/>
      <c r="B475" s="679" t="s">
        <v>318</v>
      </c>
      <c r="C475" s="314"/>
      <c r="D475" s="1916" t="s">
        <v>1205</v>
      </c>
      <c r="E475" s="1916"/>
      <c r="F475" s="1916"/>
      <c r="G475" s="149"/>
    </row>
    <row r="476" spans="1:7" customFormat="1">
      <c r="A476" s="260"/>
      <c r="B476" s="260"/>
      <c r="C476" s="314"/>
      <c r="D476" s="1916"/>
      <c r="E476" s="1916"/>
      <c r="F476" s="1916"/>
      <c r="G476" s="149"/>
    </row>
    <row r="477" spans="1:7" s="680" customFormat="1">
      <c r="A477" s="260"/>
      <c r="B477" s="260"/>
      <c r="C477" s="314"/>
      <c r="D477" s="1916"/>
      <c r="E477" s="1916"/>
      <c r="F477" s="1916"/>
      <c r="G477" s="149"/>
    </row>
    <row r="478" spans="1:7" s="680"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3"/>
      <c r="E480" s="149"/>
      <c r="F480" s="151"/>
      <c r="G480" s="149"/>
    </row>
    <row r="481" spans="1:7" customFormat="1" ht="14.45" customHeight="1">
      <c r="A481" s="261"/>
      <c r="B481" s="679" t="s">
        <v>318</v>
      </c>
      <c r="C481" s="314"/>
      <c r="D481" s="1916" t="s">
        <v>1208</v>
      </c>
      <c r="E481" s="1916"/>
      <c r="F481" s="1916"/>
      <c r="G481" s="149"/>
    </row>
    <row r="482" spans="1:7" customFormat="1">
      <c r="A482" s="260"/>
      <c r="B482" s="260"/>
      <c r="C482" s="314"/>
      <c r="D482" s="1916"/>
      <c r="E482" s="1916"/>
      <c r="F482" s="1916"/>
      <c r="G482" s="149"/>
    </row>
    <row r="483" spans="1:7" s="680" customFormat="1">
      <c r="A483" s="260"/>
      <c r="B483" s="260"/>
      <c r="C483" s="314"/>
      <c r="D483" s="1916"/>
      <c r="E483" s="1916"/>
      <c r="F483" s="1916"/>
      <c r="G483" s="149"/>
    </row>
    <row r="484" spans="1:7" customFormat="1">
      <c r="A484" s="260"/>
      <c r="B484" s="260"/>
      <c r="C484" s="314"/>
      <c r="D484" s="1916"/>
      <c r="E484" s="1916"/>
      <c r="F484" s="1916"/>
      <c r="G484" s="149"/>
    </row>
    <row r="485" spans="1:7" customFormat="1" ht="10.15" customHeight="1">
      <c r="A485" s="260"/>
      <c r="B485" s="260"/>
      <c r="C485" s="314"/>
      <c r="D485" s="443"/>
      <c r="E485" s="149"/>
      <c r="F485" s="151"/>
      <c r="G485" s="149"/>
    </row>
    <row r="486" spans="1:7" customFormat="1" ht="14.45" customHeight="1">
      <c r="A486" s="261"/>
      <c r="B486" s="679" t="s">
        <v>318</v>
      </c>
      <c r="C486" s="314"/>
      <c r="D486" s="1916" t="s">
        <v>1206</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0" customFormat="1">
      <c r="A489" s="260"/>
      <c r="B489" s="260"/>
      <c r="C489" s="314"/>
      <c r="D489" s="700"/>
      <c r="E489" s="700"/>
      <c r="F489" s="700"/>
      <c r="G489" s="149"/>
    </row>
    <row r="490" spans="1:7" customFormat="1" ht="14.45" customHeight="1">
      <c r="A490" s="261"/>
      <c r="B490" s="679" t="s">
        <v>318</v>
      </c>
      <c r="C490" s="314"/>
      <c r="D490" s="1916" t="s">
        <v>1207</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7"/>
      <c r="B497" s="487"/>
      <c r="C497" s="486"/>
      <c r="D497" s="1916"/>
      <c r="E497" s="1916"/>
      <c r="F497" s="1916"/>
      <c r="G497" s="149"/>
    </row>
    <row r="498" spans="1:7" customFormat="1">
      <c r="A498" s="487"/>
      <c r="B498" s="487"/>
      <c r="C498" s="486"/>
      <c r="D498" s="1916"/>
      <c r="E498" s="1916"/>
      <c r="F498" s="1916"/>
      <c r="G498" s="149"/>
    </row>
    <row r="499" spans="1:7" customFormat="1">
      <c r="A499" s="487"/>
      <c r="B499" s="487"/>
      <c r="C499" s="486"/>
      <c r="D499" s="443"/>
      <c r="E499" s="149"/>
      <c r="F499" s="151"/>
      <c r="G499" s="149"/>
    </row>
    <row r="500" spans="1:7" customFormat="1" ht="13.15" customHeight="1">
      <c r="A500" s="487"/>
      <c r="B500" s="679" t="s">
        <v>318</v>
      </c>
      <c r="C500" s="486"/>
      <c r="D500" s="1866" t="s">
        <v>1351</v>
      </c>
      <c r="E500" s="1866"/>
      <c r="F500" s="1866"/>
      <c r="G500" s="149"/>
    </row>
    <row r="501" spans="1:7" customFormat="1">
      <c r="A501" s="487"/>
      <c r="B501" s="487"/>
      <c r="C501" s="486"/>
      <c r="D501" s="1866"/>
      <c r="E501" s="1866"/>
      <c r="F501" s="1866"/>
      <c r="G501" s="149"/>
    </row>
    <row r="502" spans="1:7" customFormat="1">
      <c r="A502" s="487"/>
      <c r="B502" s="487"/>
      <c r="C502" s="486"/>
      <c r="D502" s="1866"/>
      <c r="E502" s="1866"/>
      <c r="F502" s="1866"/>
      <c r="G502" s="149"/>
    </row>
    <row r="503" spans="1:7" customFormat="1">
      <c r="A503" s="487"/>
      <c r="B503" s="487"/>
      <c r="C503" s="486"/>
      <c r="D503" s="1866"/>
      <c r="E503" s="1866"/>
      <c r="F503" s="1866"/>
      <c r="G503" s="149"/>
    </row>
    <row r="504" spans="1:7" customFormat="1">
      <c r="A504" s="260"/>
      <c r="B504" s="260"/>
      <c r="C504" s="314"/>
      <c r="D504" s="1866"/>
      <c r="E504" s="1866"/>
      <c r="F504" s="1866"/>
      <c r="G504" s="149"/>
    </row>
    <row r="505" spans="1:7" s="717" customFormat="1">
      <c r="A505" s="720"/>
      <c r="B505" s="720"/>
      <c r="C505" s="314"/>
      <c r="D505" s="741"/>
      <c r="E505" s="741"/>
      <c r="F505" s="741"/>
      <c r="G505" s="149"/>
    </row>
    <row r="506" spans="1:7" customFormat="1" ht="14.45" customHeight="1">
      <c r="A506" s="261"/>
      <c r="B506" s="679" t="s">
        <v>318</v>
      </c>
      <c r="C506" s="10"/>
      <c r="D506" s="1916" t="s">
        <v>1209</v>
      </c>
      <c r="E506" s="1916"/>
      <c r="F506" s="1916"/>
      <c r="G506" s="149"/>
    </row>
    <row r="507" spans="1:7" customFormat="1">
      <c r="A507" s="132"/>
      <c r="B507" s="676"/>
      <c r="C507" s="10"/>
      <c r="D507" s="1916"/>
      <c r="E507" s="1916"/>
      <c r="F507" s="1916"/>
      <c r="G507" s="149"/>
    </row>
    <row r="508" spans="1:7" customFormat="1">
      <c r="A508" s="132"/>
      <c r="B508" s="676"/>
      <c r="C508" s="10"/>
      <c r="D508" s="1916"/>
      <c r="E508" s="1916"/>
      <c r="F508" s="1916"/>
      <c r="G508" s="149"/>
    </row>
    <row r="509" spans="1:7" customFormat="1" ht="12.2" customHeight="1">
      <c r="A509" s="135"/>
      <c r="B509" s="135"/>
      <c r="C509" s="316"/>
      <c r="D509" s="135"/>
      <c r="E509" s="149"/>
      <c r="F509" s="315"/>
      <c r="G509" s="149"/>
    </row>
    <row r="510" spans="1:7">
      <c r="A510" s="1874" t="s">
        <v>1172</v>
      </c>
      <c r="B510" s="1874"/>
      <c r="C510" s="1874"/>
      <c r="D510" s="1874"/>
      <c r="E510" s="1874"/>
      <c r="F510" s="1874"/>
      <c r="G510" s="1874"/>
    </row>
    <row r="511" spans="1:7">
      <c r="A511" s="135"/>
      <c r="B511" s="135"/>
      <c r="C511" s="266"/>
      <c r="F511" s="134"/>
    </row>
    <row r="512" spans="1:7">
      <c r="B512" s="1902" t="s">
        <v>472</v>
      </c>
      <c r="C512" s="1902"/>
      <c r="D512" s="1902"/>
      <c r="E512" s="1902"/>
      <c r="F512" s="1902"/>
    </row>
    <row r="513" spans="1:7">
      <c r="A513" s="135"/>
      <c r="B513" s="135"/>
      <c r="C513" s="266"/>
      <c r="D513" s="135"/>
      <c r="F513" s="135"/>
    </row>
    <row r="514" spans="1:7">
      <c r="A514" s="1924" t="s">
        <v>1173</v>
      </c>
      <c r="B514" s="1924"/>
      <c r="C514" s="1924"/>
      <c r="D514" s="1924"/>
      <c r="E514" s="1924"/>
      <c r="F514" s="1924"/>
      <c r="G514" s="1924"/>
    </row>
    <row r="515" spans="1:7">
      <c r="A515" s="135"/>
      <c r="B515" s="135"/>
      <c r="C515" s="266"/>
      <c r="D515" s="135"/>
      <c r="F515" s="135"/>
    </row>
    <row r="516" spans="1:7">
      <c r="C516" s="266"/>
      <c r="D516" s="1877" t="s">
        <v>722</v>
      </c>
      <c r="E516" s="1877"/>
      <c r="F516" s="1877"/>
    </row>
    <row r="517" spans="1:7" s="682" customFormat="1">
      <c r="A517" s="699"/>
      <c r="B517" s="699"/>
      <c r="C517" s="266"/>
      <c r="D517" s="1867" t="s">
        <v>1230</v>
      </c>
      <c r="E517" s="1867"/>
      <c r="F517" s="1867"/>
      <c r="G517" s="7"/>
    </row>
    <row r="518" spans="1:7" s="682" customFormat="1">
      <c r="A518" s="699"/>
      <c r="B518" s="699"/>
      <c r="C518" s="266"/>
      <c r="D518" s="704"/>
      <c r="E518" s="704"/>
      <c r="F518" s="704"/>
      <c r="G518" s="7"/>
    </row>
    <row r="519" spans="1:7" ht="13.15" customHeight="1">
      <c r="A519" s="261"/>
      <c r="B519" s="679" t="s">
        <v>318</v>
      </c>
      <c r="C519" s="266"/>
      <c r="D519" s="1867" t="s">
        <v>952</v>
      </c>
      <c r="E519" s="1867"/>
      <c r="F519" s="1867"/>
      <c r="G519" s="12"/>
    </row>
    <row r="520" spans="1:7" ht="13.15" customHeight="1">
      <c r="A520" s="266"/>
      <c r="B520" s="266"/>
      <c r="C520" s="266"/>
      <c r="D520" s="704"/>
      <c r="E520" s="677"/>
      <c r="F520" s="677"/>
      <c r="G520" s="12"/>
    </row>
    <row r="521" spans="1:7" ht="14.25">
      <c r="A521" s="261"/>
      <c r="B521" s="679" t="s">
        <v>318</v>
      </c>
      <c r="C521" s="266"/>
      <c r="D521" s="1854" t="s">
        <v>1231</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79" t="s">
        <v>318</v>
      </c>
      <c r="C524" s="266"/>
      <c r="D524" s="1854" t="s">
        <v>1232</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79" t="s">
        <v>318</v>
      </c>
      <c r="C527" s="266"/>
      <c r="D527" s="1854" t="s">
        <v>1233</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79" t="s">
        <v>318</v>
      </c>
      <c r="C530" s="266"/>
      <c r="D530" s="1854" t="s">
        <v>1234</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79" t="s">
        <v>318</v>
      </c>
      <c r="C534" s="266"/>
      <c r="D534" s="1889" t="s">
        <v>1352</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79" t="s">
        <v>318</v>
      </c>
      <c r="C537" s="266"/>
      <c r="D537" s="1889" t="s">
        <v>1235</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79" t="s">
        <v>318</v>
      </c>
      <c r="C540" s="266"/>
      <c r="D540" s="1854" t="s">
        <v>1236</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79" t="s">
        <v>318</v>
      </c>
      <c r="C543" s="266"/>
      <c r="D543" s="1867" t="s">
        <v>1237</v>
      </c>
      <c r="E543" s="1867"/>
      <c r="F543" s="1867"/>
      <c r="G543" s="57"/>
    </row>
    <row r="544" spans="1:7">
      <c r="A544" s="23"/>
      <c r="B544" s="675"/>
      <c r="C544" s="266"/>
      <c r="D544" s="1867" t="s">
        <v>885</v>
      </c>
      <c r="E544" s="1867"/>
      <c r="F544" s="1867"/>
      <c r="G544" s="57"/>
    </row>
    <row r="545" spans="1:7">
      <c r="A545" s="23"/>
      <c r="B545" s="675"/>
      <c r="C545" s="266"/>
      <c r="D545" s="6"/>
      <c r="E545" s="1885" t="s">
        <v>1238</v>
      </c>
      <c r="F545" s="1885"/>
      <c r="G545" s="57"/>
    </row>
    <row r="546" spans="1:7" ht="14.25">
      <c r="A546" s="261"/>
      <c r="B546" s="261"/>
      <c r="C546" s="266"/>
      <c r="E546" s="135"/>
      <c r="F546" s="135"/>
      <c r="G546" s="57"/>
    </row>
    <row r="547" spans="1:7" ht="14.25">
      <c r="A547" s="261"/>
      <c r="B547" s="679" t="s">
        <v>318</v>
      </c>
      <c r="C547" s="266"/>
      <c r="D547" s="1929" t="s">
        <v>1239</v>
      </c>
      <c r="E547" s="1929"/>
      <c r="F547" s="1929"/>
      <c r="G547" s="57"/>
    </row>
    <row r="548" spans="1:7">
      <c r="C548" s="266"/>
      <c r="D548" s="1854" t="s">
        <v>1240</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79" t="s">
        <v>318</v>
      </c>
      <c r="C552" s="266"/>
      <c r="D552" s="1854" t="s">
        <v>1241</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1174</v>
      </c>
      <c r="B557" s="1874"/>
      <c r="C557" s="1874"/>
      <c r="D557" s="1874"/>
      <c r="E557" s="1874"/>
      <c r="F557" s="1874"/>
      <c r="G557" s="1874"/>
    </row>
    <row r="558" spans="1:7">
      <c r="A558" s="266"/>
      <c r="B558" s="266"/>
      <c r="C558" s="266"/>
      <c r="E558" s="135"/>
      <c r="F558" s="135"/>
      <c r="G558" s="57"/>
    </row>
    <row r="559" spans="1:7" ht="12.75" customHeight="1">
      <c r="C559" s="255"/>
      <c r="D559" s="1903" t="s">
        <v>217</v>
      </c>
      <c r="E559" s="1903"/>
      <c r="F559" s="1903"/>
      <c r="G559" s="57"/>
    </row>
    <row r="560" spans="1:7">
      <c r="A560" s="260"/>
      <c r="B560" s="260"/>
      <c r="C560" s="260"/>
      <c r="D560" s="1897" t="s">
        <v>1190</v>
      </c>
      <c r="E560" s="1897"/>
      <c r="F560" s="1897"/>
      <c r="G560" s="57"/>
    </row>
    <row r="561" spans="1:7">
      <c r="A561" s="12"/>
      <c r="B561" s="12"/>
      <c r="C561" s="260"/>
      <c r="D561" s="378"/>
      <c r="G561" s="57"/>
    </row>
    <row r="562" spans="1:7">
      <c r="A562" s="260"/>
      <c r="B562" s="679" t="s">
        <v>318</v>
      </c>
      <c r="D562" s="1897" t="s">
        <v>958</v>
      </c>
      <c r="E562" s="1897"/>
      <c r="F562" s="1897"/>
      <c r="G562" s="57"/>
    </row>
    <row r="563" spans="1:7">
      <c r="A563" s="23"/>
      <c r="B563" s="675"/>
      <c r="D563" s="326"/>
    </row>
    <row r="564" spans="1:7">
      <c r="A564" s="23"/>
      <c r="B564" s="679" t="s">
        <v>318</v>
      </c>
      <c r="D564" s="1873" t="s">
        <v>1191</v>
      </c>
      <c r="E564" s="1873"/>
      <c r="F564" s="1873"/>
    </row>
    <row r="565" spans="1:7">
      <c r="A565" s="23"/>
      <c r="B565" s="675"/>
      <c r="D565" s="1873"/>
      <c r="E565" s="1873"/>
      <c r="F565" s="1873"/>
    </row>
    <row r="566" spans="1:7">
      <c r="A566" s="23"/>
      <c r="B566" s="688"/>
      <c r="D566" s="1873"/>
      <c r="E566" s="1873"/>
      <c r="F566" s="1873"/>
    </row>
    <row r="567" spans="1:7">
      <c r="A567" s="23"/>
      <c r="B567" s="675"/>
      <c r="D567" s="478"/>
    </row>
    <row r="568" spans="1:7" s="682" customFormat="1">
      <c r="A568" s="688"/>
      <c r="B568" s="679" t="s">
        <v>318</v>
      </c>
      <c r="C568" s="689"/>
      <c r="D568" s="1873" t="s">
        <v>1192</v>
      </c>
      <c r="E568" s="1873"/>
      <c r="F568" s="1873"/>
      <c r="G568" s="7"/>
    </row>
    <row r="569" spans="1:7" s="682" customFormat="1">
      <c r="A569" s="688"/>
      <c r="B569" s="688"/>
      <c r="C569" s="689"/>
      <c r="D569" s="1873"/>
      <c r="E569" s="1873"/>
      <c r="F569" s="1873"/>
      <c r="G569" s="7"/>
    </row>
    <row r="570" spans="1:7" s="682" customFormat="1">
      <c r="A570" s="688"/>
      <c r="B570" s="688"/>
      <c r="C570" s="689"/>
      <c r="D570" s="1873"/>
      <c r="E570" s="1873"/>
      <c r="F570" s="1873"/>
      <c r="G570" s="7"/>
    </row>
    <row r="571" spans="1:7" s="682" customFormat="1">
      <c r="A571" s="688"/>
      <c r="B571" s="688"/>
      <c r="C571" s="689"/>
      <c r="D571" s="1873"/>
      <c r="E571" s="1873"/>
      <c r="F571" s="1873"/>
      <c r="G571" s="7"/>
    </row>
    <row r="572" spans="1:7" s="682" customFormat="1">
      <c r="A572" s="688"/>
      <c r="B572" s="688"/>
      <c r="C572" s="689"/>
      <c r="D572" s="694"/>
      <c r="E572" s="694"/>
      <c r="F572" s="694"/>
      <c r="G572" s="7"/>
    </row>
    <row r="573" spans="1:7">
      <c r="A573" s="23"/>
      <c r="B573" s="679" t="s">
        <v>318</v>
      </c>
      <c r="D573" s="1873" t="s">
        <v>1193</v>
      </c>
      <c r="E573" s="1873"/>
      <c r="F573" s="1873"/>
    </row>
    <row r="574" spans="1:7">
      <c r="A574" s="23"/>
      <c r="B574" s="675"/>
      <c r="D574" s="1873"/>
      <c r="E574" s="1873"/>
      <c r="F574" s="1873"/>
    </row>
    <row r="575" spans="1:7">
      <c r="A575" s="23"/>
      <c r="B575" s="675"/>
      <c r="D575" s="378"/>
    </row>
    <row r="576" spans="1:7" s="682" customFormat="1">
      <c r="A576" s="688"/>
      <c r="B576" s="679" t="s">
        <v>318</v>
      </c>
      <c r="C576" s="689"/>
      <c r="D576" s="1897" t="s">
        <v>1194</v>
      </c>
      <c r="E576" s="1897"/>
      <c r="F576" s="1897"/>
      <c r="G576" s="7"/>
    </row>
    <row r="577" spans="1:7" s="682" customFormat="1">
      <c r="A577" s="688"/>
      <c r="B577" s="688"/>
      <c r="C577" s="689"/>
      <c r="D577" s="1897"/>
      <c r="E577" s="1897"/>
      <c r="F577" s="1897"/>
      <c r="G577" s="7"/>
    </row>
    <row r="578" spans="1:7" s="682" customFormat="1">
      <c r="A578" s="688"/>
      <c r="B578" s="688"/>
      <c r="C578" s="689"/>
      <c r="D578" s="378"/>
      <c r="E578" s="7"/>
      <c r="F578" s="7"/>
      <c r="G578" s="7"/>
    </row>
    <row r="579" spans="1:7" ht="14.25">
      <c r="A579" s="261"/>
      <c r="B579" s="679" t="s">
        <v>318</v>
      </c>
      <c r="D579" s="1897" t="s">
        <v>953</v>
      </c>
      <c r="E579" s="1897"/>
      <c r="F579" s="1897"/>
    </row>
    <row r="580" spans="1:7" ht="14.25">
      <c r="A580" s="261"/>
      <c r="B580" s="261"/>
      <c r="D580" s="378"/>
    </row>
    <row r="581" spans="1:7" ht="14.25">
      <c r="A581" s="261"/>
      <c r="B581" s="679" t="s">
        <v>318</v>
      </c>
      <c r="D581" s="1897" t="s">
        <v>1195</v>
      </c>
      <c r="E581" s="1897"/>
      <c r="F581" s="1897"/>
    </row>
    <row r="582" spans="1:7" ht="14.25">
      <c r="A582" s="261"/>
      <c r="B582" s="261"/>
      <c r="D582" s="1897"/>
      <c r="E582" s="1897"/>
      <c r="F582" s="1897"/>
    </row>
    <row r="583" spans="1:7">
      <c r="D583" s="1897"/>
      <c r="E583" s="1897"/>
      <c r="F583" s="1897"/>
    </row>
    <row r="584" spans="1:7">
      <c r="D584" s="1897"/>
      <c r="E584" s="1897"/>
      <c r="F584" s="1897"/>
    </row>
    <row r="585" spans="1:7" s="682" customFormat="1">
      <c r="A585" s="689"/>
      <c r="B585" s="689"/>
      <c r="C585" s="689"/>
      <c r="D585" s="1897"/>
      <c r="E585" s="1897"/>
      <c r="F585" s="1897"/>
      <c r="G585" s="7"/>
    </row>
    <row r="586" spans="1:7" s="682" customFormat="1">
      <c r="A586" s="689"/>
      <c r="B586" s="689"/>
      <c r="C586" s="689"/>
      <c r="D586" s="1897"/>
      <c r="E586" s="1897"/>
      <c r="F586" s="1897"/>
      <c r="G586" s="7"/>
    </row>
    <row r="587" spans="1:7"/>
    <row r="588" spans="1:7">
      <c r="A588" s="1874" t="s">
        <v>1175</v>
      </c>
      <c r="B588" s="1874"/>
      <c r="C588" s="1874"/>
      <c r="D588" s="1874"/>
      <c r="E588" s="1874"/>
      <c r="F588" s="1874"/>
      <c r="G588" s="1874"/>
    </row>
    <row r="589" spans="1:7"/>
    <row r="590" spans="1:7">
      <c r="D590" s="1891" t="s">
        <v>1275</v>
      </c>
      <c r="E590" s="1891"/>
      <c r="F590" s="1891"/>
    </row>
    <row r="591" spans="1:7">
      <c r="D591" s="1930" t="s">
        <v>1276</v>
      </c>
      <c r="E591" s="1930"/>
      <c r="F591" s="1930"/>
    </row>
    <row r="592" spans="1:7" s="719" customFormat="1">
      <c r="A592" s="705"/>
      <c r="B592" s="705"/>
      <c r="C592" s="705"/>
      <c r="D592" s="723"/>
      <c r="E592" s="722"/>
      <c r="F592" s="722"/>
      <c r="G592" s="7"/>
    </row>
    <row r="593" spans="1:7" s="39" customFormat="1" ht="14.25">
      <c r="A593" s="403"/>
      <c r="B593" s="679" t="s">
        <v>318</v>
      </c>
      <c r="C593" s="273"/>
      <c r="D593" s="1893" t="s">
        <v>1277</v>
      </c>
      <c r="E593" s="1893"/>
      <c r="F593" s="1893"/>
      <c r="G593" s="130"/>
    </row>
    <row r="594" spans="1:7">
      <c r="D594" s="1893"/>
      <c r="E594" s="1893"/>
      <c r="F594" s="1893"/>
    </row>
    <row r="595" spans="1:7">
      <c r="D595" s="1893"/>
      <c r="E595" s="1893"/>
      <c r="F595" s="1893"/>
    </row>
    <row r="596" spans="1:7"/>
    <row r="597" spans="1:7">
      <c r="A597" s="1874" t="s">
        <v>1176</v>
      </c>
      <c r="B597" s="1874"/>
      <c r="C597" s="1874"/>
      <c r="D597" s="1874"/>
      <c r="E597" s="1874"/>
      <c r="F597" s="1874"/>
      <c r="G597" s="1874"/>
    </row>
    <row r="598" spans="1:7">
      <c r="A598" s="135"/>
      <c r="B598" s="135"/>
      <c r="G598" s="57"/>
    </row>
    <row r="599" spans="1:7">
      <c r="A599" s="257"/>
      <c r="B599" s="674"/>
      <c r="C599" s="255"/>
      <c r="D599" s="1931" t="s">
        <v>1278</v>
      </c>
      <c r="E599" s="1931"/>
      <c r="F599" s="1931"/>
      <c r="G599" s="57"/>
    </row>
    <row r="600" spans="1:7">
      <c r="A600" s="257"/>
      <c r="B600" s="674"/>
      <c r="C600" s="255"/>
      <c r="D600" s="1931"/>
      <c r="E600" s="1931"/>
      <c r="F600" s="1931"/>
      <c r="G600" s="57"/>
    </row>
    <row r="601" spans="1:7">
      <c r="C601" s="260"/>
      <c r="D601" s="1930" t="s">
        <v>1279</v>
      </c>
      <c r="E601" s="1930"/>
      <c r="F601" s="1930"/>
      <c r="G601" s="57"/>
    </row>
    <row r="602" spans="1:7" s="719" customFormat="1">
      <c r="A602" s="705"/>
      <c r="B602" s="705"/>
      <c r="C602" s="720"/>
      <c r="D602" s="724"/>
      <c r="E602" s="724"/>
      <c r="F602" s="724"/>
      <c r="G602" s="57"/>
    </row>
    <row r="603" spans="1:7">
      <c r="A603" s="23"/>
      <c r="B603" s="679" t="s">
        <v>318</v>
      </c>
      <c r="D603" s="1930" t="s">
        <v>455</v>
      </c>
      <c r="E603" s="1930"/>
      <c r="F603" s="1930"/>
      <c r="G603" s="57"/>
    </row>
    <row r="604" spans="1:7">
      <c r="C604" s="268"/>
      <c r="E604" s="12"/>
      <c r="G604" s="57"/>
    </row>
    <row r="605" spans="1:7">
      <c r="A605" s="23"/>
      <c r="B605" s="679" t="s">
        <v>318</v>
      </c>
      <c r="D605" s="1890" t="s">
        <v>1280</v>
      </c>
      <c r="E605" s="1890"/>
      <c r="F605" s="1890"/>
      <c r="G605" s="57"/>
    </row>
    <row r="606" spans="1:7">
      <c r="D606" s="1890"/>
      <c r="E606" s="1890"/>
      <c r="F606" s="1890"/>
      <c r="G606" s="57"/>
    </row>
    <row r="607" spans="1:7">
      <c r="D607" s="12"/>
      <c r="G607" s="57"/>
    </row>
    <row r="608" spans="1:7">
      <c r="B608" s="679" t="s">
        <v>318</v>
      </c>
      <c r="D608" s="1890" t="s">
        <v>1281</v>
      </c>
      <c r="E608" s="1890"/>
      <c r="F608" s="1890"/>
      <c r="G608" s="57"/>
    </row>
    <row r="609" spans="1:7">
      <c r="C609" s="268"/>
      <c r="D609" s="1890"/>
      <c r="E609" s="1890"/>
      <c r="F609" s="1890"/>
      <c r="G609" s="57"/>
    </row>
    <row r="610" spans="1:7">
      <c r="C610" s="268"/>
      <c r="G610" s="57"/>
    </row>
    <row r="611" spans="1:7">
      <c r="B611" s="679" t="s">
        <v>318</v>
      </c>
      <c r="C611" s="268"/>
      <c r="D611" s="1890" t="s">
        <v>1282</v>
      </c>
      <c r="E611" s="1890"/>
      <c r="F611" s="1890"/>
      <c r="G611" s="57"/>
    </row>
    <row r="612" spans="1:7">
      <c r="C612" s="268"/>
      <c r="D612" s="1890"/>
      <c r="E612" s="1890"/>
      <c r="F612" s="1890"/>
      <c r="G612" s="57"/>
    </row>
    <row r="613" spans="1:7">
      <c r="C613" s="268"/>
      <c r="G613" s="57"/>
    </row>
    <row r="614" spans="1:7">
      <c r="A614" s="1874" t="s">
        <v>1177</v>
      </c>
      <c r="B614" s="1874"/>
      <c r="C614" s="1874"/>
      <c r="D614" s="1874"/>
      <c r="E614" s="1874"/>
      <c r="F614" s="1874"/>
      <c r="G614" s="1874"/>
    </row>
    <row r="615" spans="1:7">
      <c r="A615" s="267"/>
      <c r="B615" s="267"/>
      <c r="C615" s="267"/>
      <c r="G615" s="57"/>
    </row>
    <row r="616" spans="1:7">
      <c r="C616" s="23"/>
      <c r="D616" s="1891" t="s">
        <v>1283</v>
      </c>
      <c r="E616" s="1891"/>
      <c r="F616" s="1891"/>
      <c r="G616" s="57"/>
    </row>
    <row r="617" spans="1:7">
      <c r="A617" s="23"/>
      <c r="B617" s="675"/>
      <c r="C617" s="265"/>
      <c r="D617" s="50"/>
      <c r="G617" s="57"/>
    </row>
    <row r="618" spans="1:7" ht="14.25">
      <c r="A618" s="261"/>
      <c r="B618" s="679" t="s">
        <v>318</v>
      </c>
      <c r="C618" s="265"/>
      <c r="D618" s="1892" t="s">
        <v>1284</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19" customFormat="1">
      <c r="A624" s="705"/>
      <c r="B624" s="705"/>
      <c r="C624" s="265"/>
      <c r="D624" s="725"/>
      <c r="E624" s="725"/>
      <c r="F624" s="725"/>
      <c r="G624" s="57"/>
    </row>
    <row r="625" spans="1:7" ht="14.25">
      <c r="A625" s="261"/>
      <c r="B625" s="679" t="s">
        <v>318</v>
      </c>
      <c r="C625" s="265"/>
      <c r="D625" s="1892" t="s">
        <v>1285</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79" t="s">
        <v>318</v>
      </c>
      <c r="C628" s="266"/>
      <c r="D628" s="1893" t="s">
        <v>1286</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19" customFormat="1">
      <c r="A632" s="266"/>
      <c r="B632" s="266"/>
      <c r="C632" s="266"/>
      <c r="D632" s="726"/>
      <c r="E632" s="726"/>
      <c r="F632" s="726"/>
      <c r="G632" s="57"/>
    </row>
    <row r="633" spans="1:7">
      <c r="A633" s="266"/>
      <c r="B633" s="679" t="s">
        <v>318</v>
      </c>
      <c r="C633" s="266"/>
      <c r="D633" s="1894" t="s">
        <v>1287</v>
      </c>
      <c r="E633" s="1894"/>
      <c r="F633" s="1894"/>
      <c r="G633" s="57"/>
    </row>
    <row r="634" spans="1:7">
      <c r="A634" s="266"/>
      <c r="B634" s="266"/>
      <c r="C634" s="266"/>
      <c r="D634" s="727"/>
      <c r="E634" s="727"/>
      <c r="F634" s="727"/>
      <c r="G634" s="57"/>
    </row>
    <row r="635" spans="1:7">
      <c r="A635" s="1874" t="s">
        <v>1178</v>
      </c>
      <c r="B635" s="1874"/>
      <c r="C635" s="1874"/>
      <c r="D635" s="1874"/>
      <c r="E635" s="1874"/>
      <c r="F635" s="1874"/>
      <c r="G635" s="1874"/>
    </row>
    <row r="636" spans="1:7">
      <c r="A636" s="135"/>
      <c r="B636" s="135"/>
      <c r="C636" s="266"/>
      <c r="D636" s="147"/>
      <c r="E636" s="147"/>
      <c r="F636" s="147"/>
      <c r="G636" s="57"/>
    </row>
    <row r="637" spans="1:7">
      <c r="C637" s="267"/>
      <c r="D637" s="1895" t="s">
        <v>1337</v>
      </c>
      <c r="E637" s="1895"/>
      <c r="F637" s="1895"/>
      <c r="G637" s="57"/>
    </row>
    <row r="638" spans="1:7">
      <c r="A638" s="260"/>
      <c r="B638" s="260"/>
      <c r="C638" s="260"/>
      <c r="D638" s="1896" t="s">
        <v>1338</v>
      </c>
      <c r="E638" s="1896"/>
      <c r="F638" s="1896"/>
      <c r="G638" s="57"/>
    </row>
    <row r="639" spans="1:7" s="719" customFormat="1">
      <c r="A639" s="720"/>
      <c r="B639" s="720"/>
      <c r="C639" s="720"/>
      <c r="D639" s="734"/>
      <c r="E639" s="734"/>
      <c r="F639" s="734"/>
      <c r="G639" s="57"/>
    </row>
    <row r="640" spans="1:7" ht="14.45" customHeight="1">
      <c r="A640" s="261"/>
      <c r="B640" s="679" t="s">
        <v>318</v>
      </c>
      <c r="C640" s="266"/>
      <c r="D640" s="1852" t="s">
        <v>1339</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2" customFormat="1" ht="14.25">
      <c r="A644" s="261"/>
      <c r="B644" s="261"/>
      <c r="C644" s="266"/>
      <c r="D644" s="1852"/>
      <c r="E644" s="1852"/>
      <c r="F644" s="1852"/>
      <c r="G644" s="57"/>
    </row>
    <row r="645" spans="1:11" s="719" customFormat="1" ht="14.25">
      <c r="A645" s="714"/>
      <c r="B645" s="714"/>
      <c r="C645" s="266"/>
      <c r="D645" s="736"/>
      <c r="E645" s="736"/>
      <c r="F645" s="736"/>
      <c r="G645" s="57"/>
    </row>
    <row r="646" spans="1:11" s="682" customFormat="1" ht="14.25">
      <c r="A646" s="261"/>
      <c r="B646" s="679" t="s">
        <v>318</v>
      </c>
      <c r="C646" s="266"/>
      <c r="D646" s="1913" t="s">
        <v>1189</v>
      </c>
      <c r="E646" s="1913"/>
      <c r="F646" s="1913"/>
      <c r="G646" s="57"/>
    </row>
    <row r="647" spans="1:11" s="682" customFormat="1" ht="14.25">
      <c r="A647" s="261"/>
      <c r="B647" s="261"/>
      <c r="C647" s="266"/>
      <c r="D647" s="1914" t="s">
        <v>1340</v>
      </c>
      <c r="E647" s="1914"/>
      <c r="F647" s="1914"/>
      <c r="G647" s="57"/>
    </row>
    <row r="648" spans="1:11" s="682" customFormat="1" ht="14.25">
      <c r="A648" s="261"/>
      <c r="B648" s="261"/>
      <c r="C648" s="266"/>
      <c r="D648" s="1914"/>
      <c r="E648" s="1914"/>
      <c r="F648" s="1914"/>
      <c r="G648" s="57"/>
    </row>
    <row r="649" spans="1:11" s="682" customFormat="1" ht="14.25">
      <c r="A649" s="261"/>
      <c r="B649" s="261"/>
      <c r="C649" s="266"/>
      <c r="D649" s="1914"/>
      <c r="E649" s="1914"/>
      <c r="F649" s="1914"/>
      <c r="G649" s="57"/>
    </row>
    <row r="650" spans="1:11" s="682" customFormat="1" ht="14.25">
      <c r="A650" s="261"/>
      <c r="B650" s="261"/>
      <c r="C650" s="266"/>
      <c r="D650" s="1914"/>
      <c r="E650" s="1914"/>
      <c r="F650" s="1914"/>
      <c r="G650" s="57"/>
    </row>
    <row r="651" spans="1:11" s="682" customFormat="1" ht="14.25">
      <c r="A651" s="261"/>
      <c r="B651" s="261"/>
      <c r="C651" s="266"/>
      <c r="D651" s="1914"/>
      <c r="E651" s="1914"/>
      <c r="F651" s="1914"/>
      <c r="G651" s="57"/>
    </row>
    <row r="652" spans="1:11" s="682" customFormat="1" ht="14.25">
      <c r="A652" s="261"/>
      <c r="B652" s="261"/>
      <c r="C652" s="266"/>
      <c r="D652" s="1915" t="s">
        <v>1341</v>
      </c>
      <c r="E652" s="1915"/>
      <c r="F652" s="1915"/>
      <c r="G652" s="57"/>
    </row>
    <row r="653" spans="1:11">
      <c r="A653" s="266"/>
      <c r="B653" s="266"/>
      <c r="C653" s="266"/>
      <c r="D653" s="147"/>
      <c r="E653" s="147"/>
      <c r="F653" s="147"/>
      <c r="G653" s="57"/>
    </row>
    <row r="654" spans="1:11">
      <c r="A654" s="1874" t="s">
        <v>1179</v>
      </c>
      <c r="B654" s="1874"/>
      <c r="C654" s="1874"/>
      <c r="D654" s="1874"/>
      <c r="E654" s="1874"/>
      <c r="F654" s="1874"/>
      <c r="G654" s="187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1215</v>
      </c>
      <c r="E658" s="1867"/>
      <c r="F658" s="1867"/>
      <c r="G658" s="57"/>
      <c r="H658" s="269"/>
      <c r="I658" s="269"/>
      <c r="J658" s="269"/>
      <c r="K658" s="269"/>
    </row>
    <row r="659" spans="1:11">
      <c r="A659" s="260"/>
      <c r="B659" s="260"/>
      <c r="C659" s="260"/>
      <c r="G659" s="57"/>
      <c r="H659" s="269"/>
      <c r="I659" s="269"/>
      <c r="J659" s="269"/>
      <c r="K659" s="269"/>
    </row>
    <row r="660" spans="1:11" ht="14.25">
      <c r="A660" s="261"/>
      <c r="B660" s="679" t="s">
        <v>318</v>
      </c>
      <c r="C660" s="260"/>
      <c r="D660" s="1867" t="s">
        <v>954</v>
      </c>
      <c r="E660" s="1867"/>
      <c r="F660" s="1867"/>
      <c r="G660" s="57"/>
      <c r="H660" s="269"/>
      <c r="I660" s="269"/>
      <c r="J660" s="269"/>
      <c r="K660" s="269"/>
    </row>
    <row r="661" spans="1:11">
      <c r="A661" s="260"/>
      <c r="B661" s="260"/>
      <c r="C661" s="260"/>
      <c r="D661" s="1867" t="s">
        <v>965</v>
      </c>
      <c r="E661" s="1867"/>
      <c r="F661" s="1867"/>
      <c r="G661" s="57"/>
      <c r="H661" s="269"/>
      <c r="I661" s="269"/>
      <c r="J661" s="269"/>
      <c r="K661" s="269"/>
    </row>
    <row r="662" spans="1:11">
      <c r="A662" s="260"/>
      <c r="B662" s="260"/>
      <c r="C662" s="260"/>
      <c r="D662" s="6"/>
      <c r="E662" s="1863" t="s">
        <v>1216</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318</v>
      </c>
      <c r="C665" s="260"/>
      <c r="D665" s="1854" t="s">
        <v>1217</v>
      </c>
      <c r="E665" s="1854"/>
      <c r="F665" s="1854"/>
      <c r="G665" s="57"/>
      <c r="H665" s="269"/>
      <c r="I665" s="269"/>
      <c r="J665" s="269"/>
      <c r="K665" s="269"/>
    </row>
    <row r="666" spans="1:11">
      <c r="A666" s="23"/>
      <c r="B666" s="675"/>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79" t="s">
        <v>318</v>
      </c>
      <c r="C669" s="260"/>
      <c r="D669" s="1867" t="s">
        <v>994</v>
      </c>
      <c r="E669" s="1867"/>
      <c r="F669" s="1867"/>
      <c r="G669" s="57"/>
      <c r="H669" s="269"/>
      <c r="I669" s="269"/>
      <c r="J669" s="269"/>
      <c r="K669" s="269"/>
    </row>
    <row r="670" spans="1:11" ht="14.25">
      <c r="A670" s="261"/>
      <c r="B670" s="261"/>
      <c r="C670" s="260"/>
      <c r="D670" s="1867" t="s">
        <v>965</v>
      </c>
      <c r="E670" s="1867"/>
      <c r="F670" s="1867"/>
      <c r="G670" s="57"/>
      <c r="H670" s="269"/>
      <c r="I670" s="269"/>
      <c r="J670" s="269"/>
      <c r="K670" s="269"/>
    </row>
    <row r="671" spans="1:11">
      <c r="A671" s="260"/>
      <c r="B671" s="260"/>
      <c r="C671" s="260"/>
      <c r="D671" s="6"/>
      <c r="E671" s="1885" t="s">
        <v>1218</v>
      </c>
      <c r="F671" s="1885"/>
      <c r="G671" s="57"/>
      <c r="H671" s="269"/>
      <c r="I671" s="269"/>
      <c r="J671" s="269"/>
      <c r="K671" s="269"/>
    </row>
    <row r="672" spans="1:11">
      <c r="A672" s="260"/>
      <c r="B672" s="260"/>
      <c r="C672" s="260"/>
      <c r="D672" s="50"/>
      <c r="G672" s="57"/>
      <c r="H672" s="269"/>
      <c r="I672" s="269"/>
      <c r="J672" s="269"/>
      <c r="K672" s="269"/>
    </row>
    <row r="673" spans="1:11" ht="14.25">
      <c r="A673" s="261"/>
      <c r="B673" s="679" t="s">
        <v>318</v>
      </c>
      <c r="C673" s="260"/>
      <c r="D673" s="1889" t="s">
        <v>1228</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7"/>
      <c r="B678" s="487"/>
      <c r="C678" s="487"/>
      <c r="D678" s="1889"/>
      <c r="E678" s="1889"/>
      <c r="F678" s="188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318</v>
      </c>
      <c r="C680" s="260"/>
      <c r="D680" s="1889" t="s">
        <v>1219</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318</v>
      </c>
      <c r="C693" s="260"/>
      <c r="D693" s="1889" t="s">
        <v>1229</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89" t="s">
        <v>1226</v>
      </c>
      <c r="E697" s="1889"/>
      <c r="F697" s="1889"/>
      <c r="G697" s="57"/>
      <c r="H697" s="269"/>
      <c r="I697" s="269"/>
      <c r="J697" s="269"/>
      <c r="K697" s="269"/>
    </row>
    <row r="698" spans="1:11" s="682" customFormat="1">
      <c r="A698" s="260"/>
      <c r="B698" s="260"/>
      <c r="C698" s="260"/>
      <c r="D698" s="1889"/>
      <c r="E698" s="1889"/>
      <c r="F698" s="188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89" t="s">
        <v>1227</v>
      </c>
      <c r="E700" s="1889"/>
      <c r="F700" s="1889"/>
      <c r="G700" s="57"/>
      <c r="H700" s="269"/>
      <c r="I700" s="269"/>
      <c r="J700" s="269"/>
      <c r="K700" s="269"/>
    </row>
    <row r="701" spans="1:11" s="682" customFormat="1">
      <c r="A701" s="260"/>
      <c r="B701" s="260"/>
      <c r="C701" s="260"/>
      <c r="D701" s="1889"/>
      <c r="E701" s="1889"/>
      <c r="F701" s="1889"/>
      <c r="G701" s="57"/>
      <c r="H701" s="269"/>
      <c r="I701" s="269"/>
      <c r="J701" s="269"/>
      <c r="K701" s="269"/>
    </row>
    <row r="702" spans="1:11" s="682" customFormat="1">
      <c r="A702" s="260"/>
      <c r="B702" s="260"/>
      <c r="C702" s="260"/>
      <c r="D702" s="1889"/>
      <c r="E702" s="1889"/>
      <c r="F702" s="188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89" t="s">
        <v>1220</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89" t="s">
        <v>1221</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79" t="s">
        <v>318</v>
      </c>
      <c r="C712" s="260"/>
      <c r="D712" s="1854" t="s">
        <v>1222</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79" t="s">
        <v>318</v>
      </c>
      <c r="C717" s="260"/>
      <c r="D717" s="1889" t="s">
        <v>1355</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1223</v>
      </c>
      <c r="E724" s="1922"/>
      <c r="F724" s="1922"/>
      <c r="G724" s="57"/>
      <c r="H724" s="269"/>
      <c r="I724" s="269"/>
      <c r="J724" s="269"/>
      <c r="K724" s="269"/>
    </row>
    <row r="725" spans="1:11" s="682" customFormat="1">
      <c r="A725" s="260"/>
      <c r="B725" s="260"/>
      <c r="C725" s="260"/>
      <c r="D725" s="533"/>
      <c r="E725" s="7"/>
      <c r="F725" s="7"/>
      <c r="G725" s="57"/>
      <c r="H725" s="269"/>
      <c r="I725" s="269"/>
      <c r="J725" s="269"/>
      <c r="K725" s="269"/>
    </row>
    <row r="726" spans="1:11">
      <c r="A726" s="1924" t="s">
        <v>1180</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15" customHeight="1">
      <c r="C728" s="260"/>
      <c r="D728" s="1903" t="s">
        <v>1196</v>
      </c>
      <c r="E728" s="1903"/>
      <c r="F728" s="1903"/>
      <c r="G728" s="271"/>
      <c r="H728" s="269"/>
      <c r="I728" s="269"/>
      <c r="J728" s="269"/>
      <c r="K728" s="269"/>
    </row>
    <row r="729" spans="1:11">
      <c r="A729" s="260"/>
      <c r="B729" s="260"/>
      <c r="C729" s="260"/>
      <c r="D729" s="1920" t="s">
        <v>1197</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79" t="s">
        <v>318</v>
      </c>
      <c r="C731" s="132"/>
      <c r="D731" s="1854" t="s">
        <v>1198</v>
      </c>
      <c r="E731" s="1854"/>
      <c r="F731" s="1854"/>
      <c r="G731" s="271"/>
      <c r="H731" s="272"/>
      <c r="I731" s="272"/>
      <c r="J731" s="272"/>
      <c r="K731" s="272"/>
    </row>
    <row r="732" spans="1:11" s="39" customFormat="1" ht="10.5" customHeight="1">
      <c r="A732" s="132"/>
      <c r="B732" s="676"/>
      <c r="C732" s="132"/>
      <c r="D732" s="1854"/>
      <c r="E732" s="1854"/>
      <c r="F732" s="1854"/>
      <c r="G732" s="271"/>
      <c r="H732" s="272"/>
      <c r="I732" s="272"/>
      <c r="J732" s="272"/>
      <c r="K732" s="272"/>
    </row>
    <row r="733" spans="1:11" s="39" customFormat="1">
      <c r="A733" s="132"/>
      <c r="B733" s="676"/>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318</v>
      </c>
      <c r="C738" s="408"/>
      <c r="D738" s="1855" t="s">
        <v>1199</v>
      </c>
      <c r="E738" s="1855"/>
      <c r="F738" s="1855"/>
      <c r="G738" s="312"/>
    </row>
    <row r="739" spans="1:11" s="409" customFormat="1">
      <c r="A739" s="408"/>
      <c r="B739" s="408"/>
      <c r="C739" s="408"/>
      <c r="D739" s="1855"/>
      <c r="E739" s="1855"/>
      <c r="F739" s="1855"/>
      <c r="G739" s="312"/>
    </row>
    <row r="740" spans="1:11" s="409" customFormat="1">
      <c r="A740" s="408"/>
      <c r="B740" s="408"/>
      <c r="C740" s="408"/>
      <c r="D740" s="1855"/>
      <c r="E740" s="1855"/>
      <c r="F740" s="1855"/>
      <c r="G740" s="312"/>
    </row>
    <row r="741" spans="1:11" s="409" customFormat="1">
      <c r="A741" s="408"/>
      <c r="B741" s="408"/>
      <c r="C741" s="408"/>
      <c r="D741" s="1855"/>
      <c r="E741" s="1855"/>
      <c r="F741" s="1855"/>
      <c r="G741" s="312"/>
    </row>
    <row r="742" spans="1:11" s="409" customFormat="1">
      <c r="A742" s="408"/>
      <c r="B742" s="408"/>
      <c r="C742" s="408"/>
      <c r="D742" s="378"/>
      <c r="E742" s="312"/>
      <c r="F742" s="312"/>
      <c r="G742" s="312"/>
    </row>
    <row r="743" spans="1:11" s="409" customFormat="1" ht="14.25">
      <c r="A743" s="261"/>
      <c r="B743" s="679" t="s">
        <v>318</v>
      </c>
      <c r="C743" s="408"/>
      <c r="D743" s="1921" t="s">
        <v>1200</v>
      </c>
      <c r="E743" s="1921"/>
      <c r="F743" s="1921"/>
      <c r="G743" s="312"/>
    </row>
    <row r="744" spans="1:11" s="409" customFormat="1">
      <c r="A744" s="408"/>
      <c r="B744" s="408"/>
      <c r="C744" s="408"/>
      <c r="D744" s="1921"/>
      <c r="E744" s="1921"/>
      <c r="F744" s="1921"/>
      <c r="G744" s="312"/>
    </row>
    <row r="745" spans="1:11" s="409" customFormat="1">
      <c r="A745" s="408"/>
      <c r="B745" s="408"/>
      <c r="C745" s="408"/>
      <c r="D745" s="1921"/>
      <c r="E745" s="1921"/>
      <c r="F745" s="1921"/>
      <c r="G745" s="312"/>
    </row>
    <row r="746" spans="1:11">
      <c r="A746" s="273"/>
      <c r="B746" s="273"/>
      <c r="C746" s="273"/>
      <c r="D746" s="378"/>
      <c r="E746" s="274"/>
      <c r="F746" s="274"/>
      <c r="G746" s="275"/>
      <c r="H746" s="269"/>
      <c r="I746" s="269"/>
      <c r="J746" s="269"/>
      <c r="K746" s="269"/>
    </row>
    <row r="747" spans="1:11" ht="14.25">
      <c r="A747" s="261"/>
      <c r="B747" s="679" t="s">
        <v>318</v>
      </c>
      <c r="C747" s="273"/>
      <c r="D747" s="1855" t="s">
        <v>1201</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5" t="s">
        <v>1202</v>
      </c>
      <c r="E750" s="1855"/>
      <c r="F750" s="1855"/>
      <c r="G750" s="275"/>
      <c r="H750" s="269"/>
      <c r="I750" s="269"/>
      <c r="J750" s="269"/>
      <c r="K750" s="269"/>
    </row>
    <row r="751" spans="1:11" s="682" customFormat="1">
      <c r="A751" s="273"/>
      <c r="B751" s="273"/>
      <c r="C751" s="273"/>
      <c r="D751" s="1855"/>
      <c r="E751" s="1855"/>
      <c r="F751" s="1855"/>
      <c r="G751" s="275"/>
      <c r="H751" s="269"/>
      <c r="I751" s="269"/>
      <c r="J751" s="269"/>
      <c r="K751" s="269"/>
    </row>
    <row r="752" spans="1:11" s="682" customFormat="1">
      <c r="A752" s="273"/>
      <c r="B752" s="273"/>
      <c r="C752" s="273"/>
      <c r="D752" s="1855"/>
      <c r="E752" s="1855"/>
      <c r="F752" s="185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6" t="s">
        <v>1203</v>
      </c>
      <c r="B754" s="1926"/>
      <c r="C754" s="1926"/>
      <c r="D754" s="1926"/>
      <c r="E754" s="1926"/>
      <c r="F754" s="1926"/>
      <c r="G754" s="1926"/>
    </row>
    <row r="755" spans="1:11">
      <c r="A755" s="260"/>
      <c r="B755" s="260"/>
      <c r="C755" s="260"/>
      <c r="D755" s="276"/>
      <c r="F755" s="147"/>
      <c r="G755" s="271"/>
    </row>
    <row r="756" spans="1:11">
      <c r="A756" s="273"/>
      <c r="B756" s="273"/>
      <c r="C756" s="442"/>
      <c r="D756" s="1927" t="s">
        <v>1187</v>
      </c>
      <c r="E756" s="1927"/>
      <c r="F756" s="1927"/>
      <c r="G756" s="271"/>
    </row>
    <row r="757" spans="1:11">
      <c r="A757" s="503"/>
      <c r="B757" s="503"/>
      <c r="C757" s="502"/>
      <c r="D757" s="1917" t="s">
        <v>1204</v>
      </c>
      <c r="E757" s="1917"/>
      <c r="F757" s="1917"/>
      <c r="G757" s="271"/>
    </row>
    <row r="758" spans="1:11">
      <c r="A758" s="273"/>
      <c r="B758" s="273"/>
      <c r="C758" s="442"/>
      <c r="D758" s="693"/>
      <c r="E758" s="693"/>
      <c r="F758" s="693"/>
      <c r="G758" s="271"/>
    </row>
    <row r="759" spans="1:11" ht="14.25">
      <c r="A759" s="261"/>
      <c r="B759" s="679" t="s">
        <v>318</v>
      </c>
      <c r="C759" s="442"/>
      <c r="D759" s="1918" t="s">
        <v>1072</v>
      </c>
      <c r="E759" s="1918"/>
      <c r="F759" s="1918"/>
      <c r="G759" s="271"/>
    </row>
    <row r="760" spans="1:11">
      <c r="A760" s="273"/>
      <c r="B760" s="273"/>
      <c r="C760" s="442"/>
      <c r="D760" s="692"/>
      <c r="E760" s="1919" t="s">
        <v>1188</v>
      </c>
      <c r="F760" s="1919"/>
      <c r="G760" s="271"/>
    </row>
    <row r="761" spans="1:11">
      <c r="A761" s="267"/>
      <c r="B761" s="267"/>
      <c r="C761" s="267"/>
      <c r="D761" s="135"/>
      <c r="F761" s="57"/>
      <c r="G761" s="271"/>
    </row>
    <row r="762" spans="1:11">
      <c r="A762" s="1923" t="s">
        <v>473</v>
      </c>
      <c r="B762" s="1923"/>
      <c r="C762" s="1923"/>
      <c r="D762" s="1923"/>
      <c r="E762" s="1923"/>
      <c r="F762" s="1923"/>
      <c r="G762" s="1923"/>
    </row>
    <row r="763" spans="1:11">
      <c r="A763" s="255"/>
      <c r="B763" s="673"/>
      <c r="C763" s="266"/>
      <c r="D763" s="271"/>
      <c r="E763" s="271"/>
      <c r="F763" s="271"/>
      <c r="G763" s="271"/>
    </row>
    <row r="764" spans="1:11">
      <c r="A764" s="135"/>
      <c r="B764" s="1925" t="s">
        <v>1071</v>
      </c>
      <c r="C764" s="1925"/>
      <c r="D764" s="1925"/>
      <c r="E764" s="1925"/>
      <c r="F764" s="1925"/>
      <c r="G764" s="271"/>
    </row>
    <row r="765" spans="1:11">
      <c r="A765" s="23"/>
      <c r="B765" s="675"/>
      <c r="G765" s="271"/>
    </row>
    <row r="766" spans="1:11">
      <c r="A766" s="1923" t="s">
        <v>474</v>
      </c>
      <c r="B766" s="1923"/>
      <c r="C766" s="1923"/>
      <c r="D766" s="1923"/>
      <c r="E766" s="1923"/>
      <c r="F766" s="1923"/>
      <c r="G766" s="1923"/>
    </row>
    <row r="767" spans="1:11">
      <c r="A767" s="255"/>
      <c r="B767" s="673"/>
      <c r="C767" s="255"/>
      <c r="D767" s="263"/>
      <c r="G767" s="271"/>
    </row>
    <row r="768" spans="1:11">
      <c r="A768" s="135"/>
      <c r="B768" s="1869" t="s">
        <v>472</v>
      </c>
      <c r="C768" s="1869"/>
      <c r="D768" s="1869"/>
      <c r="E768" s="1869"/>
      <c r="F768" s="1869"/>
      <c r="G768" s="271"/>
    </row>
    <row r="769" spans="1:7" ht="14.25">
      <c r="A769" s="261"/>
      <c r="B769" s="261"/>
      <c r="D769" s="135"/>
      <c r="E769" s="135"/>
      <c r="F769" s="271"/>
      <c r="G769" s="271"/>
    </row>
    <row r="770" spans="1:7">
      <c r="A770" s="1923" t="s">
        <v>475</v>
      </c>
      <c r="B770" s="1923"/>
      <c r="C770" s="1923"/>
      <c r="D770" s="1923"/>
      <c r="E770" s="1923"/>
      <c r="F770" s="1923"/>
      <c r="G770" s="1923"/>
    </row>
    <row r="771" spans="1:7">
      <c r="C771" s="260"/>
      <c r="D771" s="259"/>
      <c r="E771" s="135"/>
      <c r="F771" s="271"/>
      <c r="G771" s="271"/>
    </row>
    <row r="772" spans="1:7">
      <c r="A772" s="135"/>
      <c r="B772" s="1869" t="s">
        <v>472</v>
      </c>
      <c r="C772" s="1869"/>
      <c r="D772" s="1869"/>
      <c r="E772" s="1869"/>
      <c r="F772" s="1869"/>
      <c r="G772" s="271"/>
    </row>
    <row r="773" spans="1:7">
      <c r="A773" s="135"/>
      <c r="B773" s="135"/>
      <c r="C773" s="266"/>
      <c r="D773" s="271"/>
      <c r="E773" s="271"/>
      <c r="F773" s="271"/>
      <c r="G773" s="271"/>
    </row>
    <row r="774" spans="1:7">
      <c r="A774" s="1923" t="s">
        <v>476</v>
      </c>
      <c r="B774" s="1923"/>
      <c r="C774" s="1923"/>
      <c r="D774" s="1923"/>
      <c r="E774" s="1923"/>
      <c r="F774" s="1923"/>
      <c r="G774" s="1923"/>
    </row>
    <row r="775" spans="1:7">
      <c r="A775" s="135"/>
      <c r="B775" s="135"/>
    </row>
    <row r="776" spans="1:7">
      <c r="A776" s="135"/>
      <c r="B776" s="1869" t="s">
        <v>472</v>
      </c>
      <c r="C776" s="1869"/>
      <c r="D776" s="1869"/>
      <c r="E776" s="1869"/>
      <c r="F776" s="1869"/>
    </row>
    <row r="777" spans="1:7">
      <c r="A777" s="266"/>
      <c r="B777" s="266"/>
      <c r="C777" s="266"/>
      <c r="D777" s="258"/>
      <c r="F777" s="271"/>
    </row>
    <row r="778" spans="1:7">
      <c r="A778" s="1923" t="s">
        <v>477</v>
      </c>
      <c r="B778" s="1923"/>
      <c r="C778" s="1923"/>
      <c r="D778" s="1923"/>
      <c r="E778" s="1923"/>
      <c r="F778" s="1923"/>
      <c r="G778" s="1923"/>
    </row>
    <row r="779" spans="1:7">
      <c r="A779" s="135"/>
      <c r="B779" s="135"/>
    </row>
    <row r="780" spans="1:7">
      <c r="A780" s="135"/>
      <c r="B780" s="1869" t="s">
        <v>472</v>
      </c>
      <c r="C780" s="1869"/>
      <c r="D780" s="1869"/>
      <c r="E780" s="1869"/>
      <c r="F780" s="1869"/>
    </row>
    <row r="781" spans="1:7">
      <c r="A781" s="266"/>
      <c r="B781" s="266"/>
      <c r="C781" s="266"/>
      <c r="D781" s="258"/>
      <c r="F781" s="271"/>
    </row>
    <row r="782" spans="1:7">
      <c r="A782" s="1923" t="s">
        <v>478</v>
      </c>
      <c r="B782" s="1923"/>
      <c r="C782" s="1923"/>
      <c r="D782" s="1923"/>
      <c r="E782" s="1923"/>
      <c r="F782" s="1923"/>
      <c r="G782" s="1923"/>
    </row>
    <row r="783" spans="1:7">
      <c r="A783" s="135"/>
      <c r="B783" s="135"/>
    </row>
    <row r="784" spans="1:7">
      <c r="A784" s="135"/>
      <c r="B784" s="1869" t="s">
        <v>472</v>
      </c>
      <c r="C784" s="1869"/>
      <c r="D784" s="1869"/>
      <c r="E784" s="1869"/>
      <c r="F784" s="1869"/>
    </row>
    <row r="785" spans="1:7">
      <c r="A785" s="265"/>
      <c r="B785" s="265"/>
      <c r="C785" s="265"/>
      <c r="D785" s="277"/>
      <c r="E785" s="57"/>
      <c r="F785" s="57"/>
      <c r="G785" s="57"/>
    </row>
    <row r="786" spans="1:7">
      <c r="A786" s="1923" t="s">
        <v>192</v>
      </c>
      <c r="B786" s="1923"/>
      <c r="C786" s="1923"/>
      <c r="D786" s="1923"/>
      <c r="E786" s="1923"/>
      <c r="F786" s="1923"/>
      <c r="G786" s="1923"/>
    </row>
    <row r="787" spans="1:7">
      <c r="A787" s="135"/>
      <c r="B787" s="135"/>
    </row>
    <row r="788" spans="1:7">
      <c r="A788" s="135"/>
      <c r="B788" s="1869" t="s">
        <v>472</v>
      </c>
      <c r="C788" s="1869"/>
      <c r="D788" s="1869"/>
      <c r="E788" s="1869"/>
      <c r="F788" s="1869"/>
    </row>
    <row r="789" spans="1:7">
      <c r="A789" s="135"/>
      <c r="B789" s="135"/>
      <c r="D789" s="258"/>
    </row>
    <row r="790" spans="1:7">
      <c r="A790" s="1923" t="s">
        <v>941</v>
      </c>
      <c r="B790" s="1923"/>
      <c r="C790" s="1923"/>
      <c r="D790" s="1923"/>
      <c r="E790" s="1923"/>
      <c r="F790" s="1923"/>
      <c r="G790" s="1923"/>
    </row>
    <row r="791" spans="1:7">
      <c r="A791" s="135"/>
      <c r="B791" s="135"/>
    </row>
    <row r="792" spans="1:7">
      <c r="A792" s="135"/>
      <c r="B792" s="1869" t="s">
        <v>472</v>
      </c>
      <c r="C792" s="1869"/>
      <c r="D792" s="1869"/>
      <c r="E792" s="1869"/>
      <c r="F792" s="186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0" zoomScaleNormal="100" zoomScaleSheetLayoutView="100" workbookViewId="0">
      <selection activeCell="A15" sqref="A15:J20"/>
    </sheetView>
  </sheetViews>
  <sheetFormatPr defaultColWidth="0" defaultRowHeight="12.4" customHeight="1" zeroHeight="1"/>
  <cols>
    <col min="1" max="10" width="9.140625" style="722" customWidth="1"/>
    <col min="11" max="16384" width="8.85546875" style="722" hidden="1"/>
  </cols>
  <sheetData>
    <row r="1" spans="1:10" ht="14.25" customHeight="1"/>
    <row r="2" spans="1:10" ht="15.75">
      <c r="A2" s="1932" t="s">
        <v>2436</v>
      </c>
      <c r="B2" s="1933"/>
      <c r="C2" s="1933"/>
      <c r="D2" s="1933"/>
      <c r="E2" s="1933"/>
      <c r="F2" s="1933"/>
      <c r="G2" s="1933"/>
      <c r="H2" s="1933"/>
      <c r="I2" s="1933"/>
      <c r="J2" s="1933"/>
    </row>
    <row r="3" spans="1:10" ht="15.75">
      <c r="A3" s="1937" t="s">
        <v>685</v>
      </c>
      <c r="B3" s="1938"/>
      <c r="C3" s="1938"/>
      <c r="D3" s="1938"/>
      <c r="E3" s="1938"/>
      <c r="F3" s="1938"/>
      <c r="G3" s="1938"/>
      <c r="H3" s="1938"/>
      <c r="I3" s="1938"/>
      <c r="J3" s="1938"/>
    </row>
    <row r="4" spans="1:10" ht="15">
      <c r="A4" s="1939" t="s">
        <v>1509</v>
      </c>
      <c r="B4" s="1938"/>
      <c r="C4" s="1938"/>
      <c r="D4" s="1938"/>
      <c r="E4" s="1938"/>
      <c r="F4" s="1938"/>
      <c r="G4" s="1938"/>
      <c r="H4" s="1938"/>
      <c r="I4" s="1938"/>
      <c r="J4" s="1938"/>
    </row>
    <row r="5" spans="1:10" ht="12.75"/>
    <row r="6" spans="1:10" ht="12.75">
      <c r="A6" s="1934" t="s">
        <v>1531</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2" customHeight="1">
      <c r="A9" s="1935"/>
      <c r="B9" s="1935"/>
      <c r="C9" s="1935"/>
      <c r="D9" s="1935"/>
      <c r="E9" s="1935"/>
      <c r="F9" s="1935"/>
      <c r="G9" s="1935"/>
      <c r="H9" s="1935"/>
      <c r="I9" s="1935"/>
      <c r="J9" s="1935"/>
    </row>
    <row r="10" spans="1:10" ht="12.75">
      <c r="A10" s="772"/>
      <c r="B10" s="772"/>
      <c r="C10" s="772"/>
      <c r="D10" s="772"/>
      <c r="E10" s="772"/>
      <c r="F10" s="772"/>
      <c r="G10" s="772"/>
      <c r="H10" s="772"/>
      <c r="I10" s="772"/>
      <c r="J10" s="772"/>
    </row>
    <row r="11" spans="1:10" ht="12.75">
      <c r="A11" s="1940" t="s">
        <v>1394</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1481</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3" t="s">
        <v>1395</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4" t="s">
        <v>1396</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1397</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2"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6" t="s">
        <v>1398</v>
      </c>
      <c r="B75" s="1936"/>
      <c r="C75" s="1936"/>
      <c r="D75" s="1936"/>
      <c r="E75" s="1936"/>
      <c r="F75" s="1936"/>
      <c r="G75" s="1936"/>
      <c r="H75" s="1936"/>
      <c r="I75" s="1936"/>
    </row>
    <row r="76" spans="1:9" ht="12.75">
      <c r="A76" s="1860" t="s">
        <v>1096</v>
      </c>
      <c r="B76" s="1860"/>
      <c r="C76" s="1860"/>
      <c r="D76" s="1860"/>
      <c r="E76" s="1860"/>
    </row>
    <row r="77" spans="1:9" ht="12.75">
      <c r="A77" s="1860" t="s">
        <v>1399</v>
      </c>
      <c r="B77" s="1860"/>
      <c r="C77" s="1860"/>
      <c r="D77" s="1860"/>
      <c r="E77" s="1860"/>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85" zoomScale="115" zoomScaleNormal="115" zoomScaleSheetLayoutView="100" workbookViewId="0">
      <selection activeCell="D95" sqref="D95:F9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14" style="790" customWidth="1"/>
    <col min="10" max="16384" width="8.85546875" style="790"/>
  </cols>
  <sheetData>
    <row r="1" spans="1:9"/>
    <row r="2" spans="1:9">
      <c r="A2" s="1975" t="s">
        <v>2257</v>
      </c>
      <c r="B2" s="1975"/>
      <c r="C2" s="1976"/>
      <c r="D2" s="1976"/>
      <c r="E2" s="1976"/>
      <c r="F2" s="1976"/>
      <c r="G2" s="1976"/>
    </row>
    <row r="3" spans="1:9">
      <c r="A3" s="1982" t="s">
        <v>2258</v>
      </c>
      <c r="B3" s="1982"/>
      <c r="C3" s="1976"/>
      <c r="D3" s="1976"/>
      <c r="E3" s="1976"/>
      <c r="F3" s="1976"/>
      <c r="G3" s="1976"/>
      <c r="I3" s="693"/>
    </row>
    <row r="4" spans="1:9">
      <c r="A4" s="1979"/>
      <c r="B4" s="1979"/>
      <c r="C4" s="1983"/>
      <c r="D4" s="1983"/>
      <c r="E4" s="1983"/>
      <c r="F4" s="1983"/>
      <c r="G4" s="1983"/>
      <c r="I4" s="693"/>
    </row>
    <row r="5" spans="1:9" s="791" customFormat="1">
      <c r="A5" s="1979"/>
      <c r="B5" s="1979"/>
      <c r="C5" s="1980"/>
      <c r="D5" s="1980"/>
      <c r="E5" s="1980"/>
      <c r="F5" s="1980"/>
      <c r="G5" s="1980"/>
    </row>
    <row r="6" spans="1:9" s="791" customFormat="1">
      <c r="A6" s="1977" t="s">
        <v>1257</v>
      </c>
      <c r="B6" s="1977"/>
      <c r="C6" s="1978"/>
      <c r="D6" s="1978"/>
      <c r="E6" s="1978"/>
      <c r="F6" s="1978"/>
      <c r="G6" s="1978"/>
    </row>
    <row r="7" spans="1:9" s="791" customFormat="1">
      <c r="A7" s="1977" t="s">
        <v>1258</v>
      </c>
      <c r="B7" s="1977"/>
      <c r="C7" s="1978"/>
      <c r="D7" s="1978"/>
      <c r="E7" s="1978"/>
      <c r="F7" s="1978"/>
      <c r="G7" s="1978"/>
    </row>
    <row r="8" spans="1:9">
      <c r="A8" s="792"/>
      <c r="B8" s="792"/>
      <c r="C8" s="793"/>
      <c r="D8" s="793"/>
      <c r="E8" s="793"/>
      <c r="F8" s="793"/>
    </row>
    <row r="9" spans="1:9">
      <c r="A9" s="1910" t="s">
        <v>1260</v>
      </c>
      <c r="B9" s="1910"/>
      <c r="C9" s="1910"/>
      <c r="D9" s="1910"/>
      <c r="E9" s="1910"/>
      <c r="F9" s="1910"/>
      <c r="G9" s="1910"/>
    </row>
    <row r="10" spans="1:9">
      <c r="A10" s="793"/>
      <c r="B10" s="793"/>
      <c r="E10" s="794"/>
    </row>
    <row r="11" spans="1:9" ht="13.7" customHeight="1">
      <c r="C11" s="793"/>
      <c r="D11" s="2000" t="s">
        <v>1259</v>
      </c>
      <c r="E11" s="2000"/>
      <c r="F11" s="2000"/>
    </row>
    <row r="12" spans="1:9">
      <c r="C12" s="793"/>
      <c r="D12" s="2000"/>
      <c r="E12" s="2000"/>
      <c r="F12" s="2000"/>
    </row>
    <row r="13" spans="1:9">
      <c r="A13" s="795"/>
      <c r="B13" s="795"/>
      <c r="C13" s="795"/>
      <c r="D13" s="1894" t="s">
        <v>1242</v>
      </c>
      <c r="E13" s="1894"/>
      <c r="F13" s="1894"/>
    </row>
    <row r="14" spans="1:9">
      <c r="A14" s="795"/>
      <c r="B14" s="795"/>
      <c r="C14" s="795"/>
      <c r="D14" s="796"/>
    </row>
    <row r="15" spans="1:9" ht="14.25">
      <c r="A15" s="797"/>
      <c r="B15" s="798" t="s">
        <v>2629</v>
      </c>
      <c r="C15" s="799"/>
      <c r="D15" s="1892" t="s">
        <v>1243</v>
      </c>
      <c r="E15" s="1892"/>
      <c r="F15" s="1892"/>
    </row>
    <row r="16" spans="1:9">
      <c r="A16" s="795"/>
      <c r="B16" s="795"/>
      <c r="C16" s="799"/>
      <c r="D16" s="1892"/>
      <c r="E16" s="1892"/>
      <c r="F16" s="1892"/>
    </row>
    <row r="17" spans="1:7">
      <c r="A17" s="795"/>
      <c r="B17" s="795"/>
      <c r="C17" s="799"/>
      <c r="D17" s="1892"/>
      <c r="E17" s="1892"/>
      <c r="F17" s="1892"/>
    </row>
    <row r="18" spans="1:7">
      <c r="A18" s="795"/>
      <c r="B18" s="795"/>
      <c r="C18" s="795"/>
    </row>
    <row r="19" spans="1:7" ht="14.25">
      <c r="A19" s="797"/>
      <c r="B19" s="798" t="s">
        <v>2629</v>
      </c>
      <c r="D19" s="1918" t="s">
        <v>1244</v>
      </c>
      <c r="E19" s="1918"/>
      <c r="F19" s="1918"/>
    </row>
    <row r="20" spans="1:7" ht="14.25">
      <c r="A20" s="797"/>
      <c r="B20" s="797"/>
      <c r="D20" s="800"/>
    </row>
    <row r="21" spans="1:7" ht="14.25">
      <c r="A21" s="797"/>
      <c r="B21" s="1792" t="s">
        <v>2628</v>
      </c>
      <c r="D21" s="1892" t="s">
        <v>1245</v>
      </c>
      <c r="E21" s="1892"/>
      <c r="F21" s="1892"/>
    </row>
    <row r="22" spans="1:7" ht="14.25">
      <c r="A22" s="797"/>
      <c r="B22" s="797"/>
      <c r="D22" s="1892"/>
      <c r="E22" s="1892"/>
      <c r="F22" s="1892"/>
    </row>
    <row r="23" spans="1:7"/>
    <row r="24" spans="1:7" ht="14.25">
      <c r="A24" s="797"/>
      <c r="B24" s="798" t="s">
        <v>2629</v>
      </c>
      <c r="D24" s="1972" t="s">
        <v>1246</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1" customFormat="1">
      <c r="A29" s="801"/>
      <c r="B29" s="801"/>
      <c r="C29" s="801"/>
      <c r="D29" s="733"/>
      <c r="E29" s="802"/>
      <c r="F29" s="802"/>
      <c r="G29" s="802"/>
    </row>
    <row r="30" spans="1:7" s="791" customFormat="1">
      <c r="A30" s="801"/>
      <c r="B30" s="798" t="s">
        <v>2628</v>
      </c>
      <c r="C30" s="801"/>
      <c r="D30" s="1893" t="s">
        <v>1247</v>
      </c>
      <c r="E30" s="1893"/>
      <c r="F30" s="1893"/>
      <c r="G30" s="802"/>
    </row>
    <row r="31" spans="1:7" s="791" customFormat="1">
      <c r="A31" s="801"/>
      <c r="B31" s="801"/>
      <c r="C31" s="801"/>
      <c r="D31" s="1893"/>
      <c r="E31" s="1893"/>
      <c r="F31" s="1893"/>
      <c r="G31" s="802"/>
    </row>
    <row r="32" spans="1:7" ht="14.25">
      <c r="A32" s="797"/>
      <c r="B32" s="797"/>
      <c r="D32" s="803"/>
    </row>
    <row r="33" spans="1:6" ht="14.45" customHeight="1">
      <c r="A33" s="797"/>
      <c r="B33" s="798" t="s">
        <v>2628</v>
      </c>
      <c r="D33" s="1893" t="s">
        <v>1430</v>
      </c>
      <c r="E33" s="1893"/>
      <c r="F33" s="1893"/>
    </row>
    <row r="34" spans="1:6" ht="14.25">
      <c r="A34" s="797"/>
      <c r="B34" s="797"/>
      <c r="D34" s="1893"/>
      <c r="E34" s="1893"/>
      <c r="F34" s="1893"/>
    </row>
    <row r="35" spans="1:6" ht="14.25">
      <c r="A35" s="797"/>
      <c r="B35" s="797"/>
      <c r="D35" s="1893"/>
      <c r="E35" s="1893"/>
      <c r="F35" s="1893"/>
    </row>
    <row r="36" spans="1:6" ht="14.25">
      <c r="A36" s="797"/>
      <c r="B36" s="797"/>
      <c r="D36" s="1893"/>
      <c r="E36" s="1893"/>
      <c r="F36" s="1893"/>
    </row>
    <row r="37" spans="1:6" ht="14.25">
      <c r="A37" s="797"/>
      <c r="B37" s="797"/>
      <c r="D37" s="790"/>
    </row>
    <row r="38" spans="1:6" ht="14.25">
      <c r="A38" s="797"/>
      <c r="B38" s="798" t="s">
        <v>2628</v>
      </c>
      <c r="D38" s="1893" t="s">
        <v>1249</v>
      </c>
      <c r="E38" s="1893"/>
      <c r="F38" s="1893"/>
    </row>
    <row r="39" spans="1:6" ht="14.25">
      <c r="A39" s="797"/>
      <c r="B39" s="797"/>
      <c r="D39" s="1893"/>
      <c r="E39" s="1893"/>
      <c r="F39" s="1893"/>
    </row>
    <row r="40" spans="1:6" ht="14.25">
      <c r="A40" s="797"/>
      <c r="B40" s="797"/>
      <c r="D40" s="1893"/>
      <c r="E40" s="1893"/>
      <c r="F40" s="1893"/>
    </row>
    <row r="41" spans="1:6" ht="14.25">
      <c r="A41" s="797"/>
      <c r="B41" s="797"/>
      <c r="D41" s="1893"/>
      <c r="E41" s="1893"/>
      <c r="F41" s="1893"/>
    </row>
    <row r="42" spans="1:6" ht="14.25">
      <c r="A42" s="797"/>
      <c r="B42" s="797"/>
      <c r="D42" s="1893"/>
      <c r="E42" s="1893"/>
      <c r="F42" s="1893"/>
    </row>
    <row r="43" spans="1:6" ht="14.25">
      <c r="A43" s="797"/>
      <c r="B43" s="797"/>
      <c r="D43" s="781"/>
      <c r="E43" s="781"/>
      <c r="F43" s="781"/>
    </row>
    <row r="44" spans="1:6" ht="14.25">
      <c r="A44" s="797"/>
      <c r="B44" s="798" t="s">
        <v>2629</v>
      </c>
      <c r="D44" s="1893" t="s">
        <v>1250</v>
      </c>
      <c r="E44" s="1893"/>
      <c r="F44" s="1893"/>
    </row>
    <row r="45" spans="1:6" ht="14.25">
      <c r="A45" s="797"/>
      <c r="B45" s="797"/>
      <c r="D45" s="1893"/>
      <c r="E45" s="1893"/>
      <c r="F45" s="1893"/>
    </row>
    <row r="46" spans="1:6" ht="14.25">
      <c r="A46" s="797"/>
      <c r="B46" s="797"/>
      <c r="D46" s="1893"/>
      <c r="E46" s="1893"/>
      <c r="F46" s="1893"/>
    </row>
    <row r="47" spans="1:6" ht="23.25" customHeight="1">
      <c r="A47" s="797"/>
      <c r="B47" s="797"/>
      <c r="D47" s="1893"/>
      <c r="E47" s="1893"/>
      <c r="F47" s="1893"/>
    </row>
    <row r="48" spans="1:6" ht="14.25">
      <c r="A48" s="797"/>
      <c r="B48" s="797"/>
      <c r="D48" s="785"/>
    </row>
    <row r="49" spans="1:7" ht="14.45" customHeight="1">
      <c r="A49" s="797"/>
      <c r="B49" s="798" t="s">
        <v>2628</v>
      </c>
      <c r="D49" s="1893" t="s">
        <v>1251</v>
      </c>
      <c r="E49" s="1893"/>
      <c r="F49" s="1893"/>
    </row>
    <row r="50" spans="1:7" ht="14.25">
      <c r="A50" s="797"/>
      <c r="B50" s="797"/>
      <c r="D50" s="1893"/>
      <c r="E50" s="1893"/>
      <c r="F50" s="1893"/>
    </row>
    <row r="51" spans="1:7" ht="14.25">
      <c r="A51" s="797"/>
      <c r="B51" s="797"/>
      <c r="D51" s="1893"/>
      <c r="E51" s="1893"/>
      <c r="F51" s="1893"/>
    </row>
    <row r="52" spans="1:7" s="618" customFormat="1" ht="14.25">
      <c r="A52" s="797"/>
      <c r="B52" s="797"/>
      <c r="C52" s="804"/>
      <c r="D52" s="802"/>
      <c r="E52" s="693"/>
      <c r="F52" s="693"/>
      <c r="G52" s="693"/>
    </row>
    <row r="53" spans="1:7" s="618" customFormat="1" ht="14.25">
      <c r="A53" s="805"/>
      <c r="B53" s="798" t="s">
        <v>2629</v>
      </c>
      <c r="C53" s="806"/>
      <c r="D53" s="1893" t="s">
        <v>1252</v>
      </c>
      <c r="E53" s="1893"/>
      <c r="F53" s="1893"/>
      <c r="G53" s="693"/>
    </row>
    <row r="54" spans="1:7" s="618" customFormat="1" ht="14.25">
      <c r="A54" s="805"/>
      <c r="B54" s="805"/>
      <c r="C54" s="806"/>
      <c r="D54" s="1893"/>
      <c r="E54" s="1893"/>
      <c r="F54" s="1893"/>
      <c r="G54" s="693"/>
    </row>
    <row r="55" spans="1:7" s="791" customFormat="1">
      <c r="A55" s="801"/>
      <c r="B55" s="801"/>
      <c r="C55" s="801"/>
      <c r="D55" s="733"/>
      <c r="E55" s="802"/>
      <c r="F55" s="802"/>
      <c r="G55" s="802"/>
    </row>
    <row r="56" spans="1:7" ht="14.25">
      <c r="A56" s="797"/>
      <c r="B56" s="798" t="s">
        <v>2628</v>
      </c>
      <c r="D56" s="1893" t="s">
        <v>1253</v>
      </c>
      <c r="E56" s="1893"/>
      <c r="F56" s="1893"/>
    </row>
    <row r="57" spans="1:7">
      <c r="D57" s="1893"/>
      <c r="E57" s="1893"/>
      <c r="F57" s="1893"/>
    </row>
    <row r="58" spans="1:7">
      <c r="D58" s="1893"/>
      <c r="E58" s="1893"/>
      <c r="F58" s="1893"/>
    </row>
    <row r="59" spans="1:7">
      <c r="D59" s="693"/>
    </row>
    <row r="60" spans="1:7" ht="14.25">
      <c r="A60" s="797"/>
      <c r="B60" s="798" t="s">
        <v>2629</v>
      </c>
      <c r="D60" s="1893" t="s">
        <v>1254</v>
      </c>
      <c r="E60" s="1893"/>
      <c r="F60" s="1893"/>
    </row>
    <row r="61" spans="1:7">
      <c r="D61" s="1893"/>
      <c r="E61" s="1893"/>
      <c r="F61" s="1893"/>
    </row>
    <row r="62" spans="1:7"/>
    <row r="63" spans="1:7" ht="14.25">
      <c r="A63" s="797"/>
      <c r="B63" s="798" t="s">
        <v>2628</v>
      </c>
      <c r="D63" s="1893" t="s">
        <v>1255</v>
      </c>
      <c r="E63" s="1893"/>
      <c r="F63" s="1893"/>
    </row>
    <row r="64" spans="1:7">
      <c r="D64" s="1893"/>
      <c r="E64" s="1893"/>
      <c r="F64" s="1893"/>
    </row>
    <row r="65" spans="1:7">
      <c r="D65" s="1893"/>
      <c r="E65" s="1893"/>
      <c r="F65" s="1893"/>
    </row>
    <row r="66" spans="1:7">
      <c r="D66" s="790"/>
    </row>
    <row r="67" spans="1:7" ht="14.25">
      <c r="A67" s="797"/>
      <c r="B67" s="798" t="s">
        <v>2628</v>
      </c>
      <c r="D67" s="1892" t="s">
        <v>1256</v>
      </c>
      <c r="E67" s="1892"/>
      <c r="F67" s="1892"/>
    </row>
    <row r="68" spans="1:7">
      <c r="D68" s="1892"/>
      <c r="E68" s="1892"/>
      <c r="F68" s="1892"/>
    </row>
    <row r="69" spans="1:7" ht="14.25">
      <c r="A69" s="797"/>
      <c r="B69" s="797"/>
      <c r="D69" s="800"/>
    </row>
    <row r="70" spans="1:7">
      <c r="A70" s="1874" t="s">
        <v>1163</v>
      </c>
      <c r="B70" s="1874"/>
      <c r="C70" s="1874"/>
      <c r="D70" s="1874"/>
      <c r="E70" s="1874"/>
      <c r="F70" s="1874"/>
      <c r="G70" s="1874"/>
    </row>
    <row r="71" spans="1:7"/>
    <row r="72" spans="1:7">
      <c r="C72" s="807"/>
      <c r="D72" s="1969" t="s">
        <v>1261</v>
      </c>
      <c r="E72" s="1969"/>
      <c r="F72" s="1969"/>
    </row>
    <row r="73" spans="1:7">
      <c r="A73" s="800"/>
      <c r="B73" s="800"/>
      <c r="D73" s="1892" t="s">
        <v>1288</v>
      </c>
      <c r="E73" s="1892"/>
      <c r="F73" s="1892"/>
    </row>
    <row r="74" spans="1:7">
      <c r="A74" s="800"/>
      <c r="B74" s="800"/>
    </row>
    <row r="75" spans="1:7" ht="13.7" customHeight="1">
      <c r="A75" s="797"/>
      <c r="B75" s="798" t="s">
        <v>2629</v>
      </c>
      <c r="D75" s="1892" t="s">
        <v>1480</v>
      </c>
      <c r="E75" s="1892"/>
      <c r="F75" s="1892"/>
    </row>
    <row r="76" spans="1:7" ht="14.25">
      <c r="A76" s="797"/>
      <c r="B76" s="797"/>
      <c r="D76" s="1892"/>
      <c r="E76" s="1892"/>
      <c r="F76" s="1892"/>
    </row>
    <row r="77" spans="1:7" ht="14.25">
      <c r="A77" s="797"/>
      <c r="B77" s="797"/>
      <c r="D77" s="1892"/>
      <c r="E77" s="1892"/>
      <c r="F77" s="1892"/>
    </row>
    <row r="78" spans="1:7" ht="14.25">
      <c r="A78" s="797"/>
      <c r="B78" s="797"/>
      <c r="D78" s="1892"/>
      <c r="E78" s="1892"/>
      <c r="F78" s="1892"/>
    </row>
    <row r="79" spans="1:7" ht="14.25">
      <c r="A79" s="797"/>
      <c r="B79" s="797"/>
      <c r="D79" s="1892"/>
      <c r="E79" s="1892"/>
      <c r="F79" s="1892"/>
    </row>
    <row r="80" spans="1:7" ht="14.25">
      <c r="A80" s="797"/>
      <c r="B80" s="797"/>
      <c r="D80" s="1892"/>
      <c r="E80" s="1892"/>
      <c r="F80" s="1892"/>
    </row>
    <row r="81" spans="1:6" ht="14.25">
      <c r="A81" s="797"/>
      <c r="B81" s="797"/>
      <c r="D81" s="1892"/>
      <c r="E81" s="1892"/>
      <c r="F81" s="1892"/>
    </row>
    <row r="82" spans="1:6" ht="14.25">
      <c r="A82" s="797"/>
      <c r="B82" s="797"/>
      <c r="D82" s="1892"/>
      <c r="E82" s="1892"/>
      <c r="F82" s="1892"/>
    </row>
    <row r="83" spans="1:6" ht="14.25">
      <c r="A83" s="797"/>
      <c r="B83" s="797"/>
      <c r="D83" s="879"/>
      <c r="E83" s="879"/>
      <c r="F83" s="879"/>
    </row>
    <row r="84" spans="1:6" ht="15" customHeight="1">
      <c r="A84" s="797"/>
      <c r="B84" s="1792" t="s">
        <v>2629</v>
      </c>
      <c r="D84" s="1892" t="s">
        <v>2259</v>
      </c>
      <c r="E84" s="1892"/>
      <c r="F84" s="1892"/>
    </row>
    <row r="85" spans="1:6" ht="14.25">
      <c r="A85" s="797"/>
      <c r="B85" s="797"/>
      <c r="D85" s="1892"/>
      <c r="E85" s="1892"/>
      <c r="F85" s="1892"/>
    </row>
    <row r="86" spans="1:6" ht="14.25">
      <c r="A86" s="797"/>
      <c r="B86" s="797"/>
      <c r="D86" s="1718"/>
      <c r="E86" s="1718"/>
      <c r="F86" s="1718"/>
    </row>
    <row r="87" spans="1:6" ht="14.25">
      <c r="A87" s="797"/>
      <c r="B87" s="1792" t="s">
        <v>2629</v>
      </c>
      <c r="D87" s="1892" t="s">
        <v>2263</v>
      </c>
      <c r="E87" s="1892"/>
      <c r="F87" s="1892"/>
    </row>
    <row r="88" spans="1:6" ht="14.25">
      <c r="A88" s="797"/>
      <c r="B88" s="797"/>
      <c r="D88" s="1892"/>
      <c r="E88" s="1892"/>
      <c r="F88" s="1892"/>
    </row>
    <row r="89" spans="1:6" ht="14.25">
      <c r="A89" s="797"/>
      <c r="B89" s="797"/>
      <c r="D89" s="1892"/>
      <c r="E89" s="1892"/>
      <c r="F89" s="1892"/>
    </row>
    <row r="90" spans="1:6" ht="14.25">
      <c r="A90" s="797"/>
      <c r="B90" s="797"/>
      <c r="D90" s="1718"/>
      <c r="E90" s="1718"/>
      <c r="F90" s="1718"/>
    </row>
    <row r="91" spans="1:6" ht="14.25">
      <c r="A91" s="797"/>
      <c r="B91" s="1792" t="s">
        <v>2629</v>
      </c>
      <c r="D91" s="1892" t="s">
        <v>2261</v>
      </c>
      <c r="E91" s="1892"/>
      <c r="F91" s="1892"/>
    </row>
    <row r="92" spans="1:6" s="1735" customFormat="1" ht="14.25">
      <c r="A92" s="1733"/>
      <c r="B92" s="1733"/>
      <c r="C92" s="1734"/>
      <c r="D92" s="1892"/>
      <c r="E92" s="1892"/>
      <c r="F92" s="1892"/>
    </row>
    <row r="93" spans="1:6" ht="14.25">
      <c r="A93" s="797"/>
      <c r="B93" s="797"/>
      <c r="D93" s="1724"/>
      <c r="E93" s="1725" t="s">
        <v>2262</v>
      </c>
      <c r="F93" s="1718"/>
    </row>
    <row r="94" spans="1:6" ht="14.25">
      <c r="A94" s="797"/>
      <c r="B94" s="797"/>
      <c r="D94" s="879"/>
      <c r="E94" s="879"/>
      <c r="F94" s="879"/>
    </row>
    <row r="95" spans="1:6" ht="14.25">
      <c r="A95" s="797"/>
      <c r="B95" s="798" t="s">
        <v>2628</v>
      </c>
      <c r="D95" s="1892" t="s">
        <v>2260</v>
      </c>
      <c r="E95" s="1892"/>
      <c r="F95" s="1892"/>
    </row>
    <row r="96" spans="1:6" ht="14.25">
      <c r="A96" s="797"/>
      <c r="B96" s="797"/>
      <c r="D96" s="1892"/>
      <c r="E96" s="1892"/>
      <c r="F96" s="1892"/>
    </row>
    <row r="97" spans="1:7" ht="14.25">
      <c r="A97" s="797"/>
      <c r="B97" s="797"/>
      <c r="D97" s="1718"/>
      <c r="E97" s="1718"/>
      <c r="F97" s="1718"/>
    </row>
    <row r="98" spans="1:7" ht="14.45" customHeight="1">
      <c r="A98" s="797"/>
      <c r="B98" s="798" t="s">
        <v>2628</v>
      </c>
      <c r="D98" s="1892" t="s">
        <v>1405</v>
      </c>
      <c r="E98" s="1892"/>
      <c r="F98" s="1892"/>
      <c r="G98" s="790"/>
    </row>
    <row r="99" spans="1:7" ht="14.25">
      <c r="A99" s="797"/>
      <c r="B99" s="797"/>
      <c r="D99" s="1892"/>
      <c r="E99" s="1892"/>
      <c r="F99" s="1892"/>
      <c r="G99" s="790"/>
    </row>
    <row r="100" spans="1:7" ht="14.25">
      <c r="A100" s="797"/>
      <c r="B100" s="797"/>
      <c r="D100" s="1892"/>
      <c r="E100" s="1892"/>
      <c r="F100" s="1892"/>
      <c r="G100" s="790"/>
    </row>
    <row r="101" spans="1:7" ht="14.25">
      <c r="A101" s="797"/>
      <c r="B101" s="797"/>
      <c r="D101" s="1892"/>
      <c r="E101" s="1892"/>
      <c r="F101" s="1892"/>
      <c r="G101" s="790"/>
    </row>
    <row r="102" spans="1:7" ht="14.25">
      <c r="A102" s="797"/>
      <c r="B102" s="797"/>
      <c r="D102" s="1892"/>
      <c r="E102" s="1892"/>
      <c r="F102" s="1892"/>
      <c r="G102" s="790"/>
    </row>
    <row r="103" spans="1:7" ht="14.25">
      <c r="A103" s="797"/>
      <c r="B103" s="797"/>
      <c r="D103" s="1892"/>
      <c r="E103" s="1892"/>
      <c r="F103" s="1892"/>
      <c r="G103" s="790"/>
    </row>
    <row r="104" spans="1:7" ht="14.25">
      <c r="A104" s="797"/>
      <c r="B104" s="797"/>
      <c r="D104" s="1892"/>
      <c r="E104" s="1892"/>
      <c r="F104" s="1892"/>
      <c r="G104" s="790"/>
    </row>
    <row r="105" spans="1:7" ht="14.25">
      <c r="A105" s="797"/>
      <c r="B105" s="797"/>
      <c r="D105" s="1892"/>
      <c r="E105" s="1892"/>
      <c r="F105" s="1892"/>
      <c r="G105" s="790"/>
    </row>
    <row r="106" spans="1:7" ht="14.25">
      <c r="A106" s="797"/>
      <c r="B106" s="797"/>
      <c r="D106" s="1892"/>
      <c r="E106" s="1892"/>
      <c r="F106" s="1892"/>
      <c r="G106" s="790"/>
    </row>
    <row r="107" spans="1:7" ht="14.25">
      <c r="A107" s="797"/>
      <c r="B107" s="797"/>
      <c r="D107" s="1892"/>
      <c r="E107" s="1892"/>
      <c r="F107" s="1892"/>
      <c r="G107" s="790"/>
    </row>
    <row r="108" spans="1:7" ht="14.25">
      <c r="A108" s="797"/>
      <c r="B108" s="797"/>
      <c r="D108" s="1892"/>
      <c r="E108" s="1892"/>
      <c r="F108" s="1892"/>
      <c r="G108" s="790"/>
    </row>
    <row r="109" spans="1:7" ht="14.25">
      <c r="A109" s="797"/>
      <c r="B109" s="797"/>
      <c r="D109" s="1892"/>
      <c r="E109" s="1892"/>
      <c r="F109" s="1892"/>
      <c r="G109" s="790"/>
    </row>
    <row r="110" spans="1:7" ht="14.25">
      <c r="A110" s="797"/>
      <c r="B110" s="797"/>
      <c r="D110" s="1892"/>
      <c r="E110" s="1892"/>
      <c r="F110" s="1892"/>
      <c r="G110" s="790"/>
    </row>
    <row r="111" spans="1:7" ht="14.25">
      <c r="A111" s="797"/>
      <c r="B111" s="797"/>
      <c r="D111" s="1892"/>
      <c r="E111" s="1892"/>
      <c r="F111" s="1892"/>
    </row>
    <row r="112" spans="1:7" ht="14.25">
      <c r="A112" s="797"/>
      <c r="B112" s="797"/>
      <c r="D112" s="1892"/>
      <c r="E112" s="1892"/>
      <c r="F112" s="1892"/>
    </row>
    <row r="113" spans="1:11" ht="14.25">
      <c r="A113" s="797"/>
      <c r="B113" s="797"/>
      <c r="D113" s="905"/>
      <c r="E113" s="905"/>
      <c r="F113" s="905"/>
    </row>
    <row r="114" spans="1:11" ht="14.25" customHeight="1">
      <c r="A114" s="797"/>
      <c r="B114" s="798" t="s">
        <v>2628</v>
      </c>
      <c r="D114" s="1912" t="s">
        <v>1263</v>
      </c>
      <c r="E114" s="1912"/>
      <c r="F114" s="1912"/>
    </row>
    <row r="115" spans="1:11" ht="14.25">
      <c r="A115" s="797"/>
      <c r="B115" s="797"/>
      <c r="D115" s="1912"/>
      <c r="E115" s="1912"/>
      <c r="F115" s="1912"/>
    </row>
    <row r="116" spans="1:11" ht="14.25">
      <c r="A116" s="797"/>
      <c r="B116" s="797"/>
      <c r="D116" s="1912"/>
      <c r="E116" s="1912"/>
      <c r="F116" s="1912"/>
    </row>
    <row r="117" spans="1:11" ht="14.25">
      <c r="A117" s="797"/>
      <c r="B117" s="797"/>
      <c r="D117" s="1912"/>
      <c r="E117" s="1912"/>
      <c r="F117" s="1912"/>
    </row>
    <row r="118" spans="1:11" ht="14.25">
      <c r="A118" s="797"/>
      <c r="B118" s="797"/>
      <c r="D118" s="1912"/>
      <c r="E118" s="1912"/>
      <c r="F118" s="1912"/>
    </row>
    <row r="119" spans="1:11" ht="14.25">
      <c r="A119" s="797"/>
      <c r="B119" s="797"/>
      <c r="D119" s="1912"/>
      <c r="E119" s="1912"/>
      <c r="F119" s="1912"/>
    </row>
    <row r="120" spans="1:11" ht="14.25">
      <c r="A120" s="797"/>
      <c r="B120" s="797"/>
      <c r="D120" s="1912"/>
      <c r="E120" s="1912"/>
      <c r="F120" s="1912"/>
    </row>
    <row r="121" spans="1:11" ht="14.25">
      <c r="A121" s="797"/>
      <c r="B121" s="797"/>
      <c r="D121" s="1912"/>
      <c r="E121" s="1912"/>
      <c r="F121" s="1912"/>
    </row>
    <row r="122" spans="1:11">
      <c r="C122" s="722"/>
      <c r="D122" s="906"/>
      <c r="E122" s="906"/>
      <c r="F122" s="906"/>
      <c r="G122" s="722"/>
      <c r="H122" s="722"/>
      <c r="I122" s="722"/>
      <c r="J122" s="722"/>
      <c r="K122" s="722"/>
    </row>
    <row r="123" spans="1:11" ht="14.25">
      <c r="A123" s="797"/>
      <c r="B123" s="798" t="s">
        <v>2629</v>
      </c>
      <c r="C123" s="722"/>
      <c r="D123" s="1912" t="s">
        <v>1265</v>
      </c>
      <c r="E123" s="1912"/>
      <c r="F123" s="1912"/>
      <c r="G123" s="722"/>
      <c r="H123" s="722"/>
      <c r="I123" s="722"/>
      <c r="J123" s="722"/>
      <c r="K123" s="722"/>
    </row>
    <row r="124" spans="1:11" ht="14.25">
      <c r="A124" s="797"/>
      <c r="B124" s="797"/>
      <c r="C124" s="722"/>
      <c r="D124" s="1912"/>
      <c r="E124" s="1912"/>
      <c r="F124" s="1912"/>
      <c r="G124" s="722"/>
      <c r="H124" s="722"/>
      <c r="I124" s="722"/>
      <c r="J124" s="722"/>
      <c r="K124" s="722"/>
    </row>
    <row r="125" spans="1:11"/>
    <row r="126" spans="1:11" ht="14.25">
      <c r="A126" s="797"/>
      <c r="B126" s="1792" t="s">
        <v>2629</v>
      </c>
      <c r="C126" s="804"/>
      <c r="D126" s="1892" t="s">
        <v>1266</v>
      </c>
      <c r="E126" s="1892"/>
      <c r="F126" s="1892"/>
    </row>
    <row r="127" spans="1:11">
      <c r="C127" s="804"/>
      <c r="D127" s="1892"/>
      <c r="E127" s="1892"/>
      <c r="F127" s="1892"/>
    </row>
    <row r="128" spans="1:11">
      <c r="C128" s="804"/>
      <c r="D128" s="1892"/>
      <c r="E128" s="1892"/>
      <c r="F128" s="1892"/>
    </row>
    <row r="129" spans="1:7">
      <c r="C129" s="804"/>
      <c r="D129" s="1892"/>
      <c r="E129" s="1892"/>
      <c r="F129" s="1892"/>
    </row>
    <row r="130" spans="1:7">
      <c r="C130" s="804"/>
      <c r="D130" s="1892"/>
      <c r="E130" s="1892"/>
      <c r="F130" s="1892"/>
    </row>
    <row r="131" spans="1:7">
      <c r="C131" s="804"/>
      <c r="D131" s="672"/>
      <c r="E131" s="672"/>
      <c r="F131" s="672"/>
    </row>
    <row r="132" spans="1:7" s="722" customFormat="1" ht="14.25">
      <c r="A132" s="797"/>
      <c r="B132" s="798" t="s">
        <v>2628</v>
      </c>
      <c r="C132" s="804"/>
      <c r="D132" s="1893" t="s">
        <v>1267</v>
      </c>
      <c r="E132" s="1893"/>
      <c r="F132" s="1893"/>
      <c r="G132" s="672"/>
    </row>
    <row r="133" spans="1:7" s="812" customFormat="1" ht="13.7" customHeight="1">
      <c r="A133" s="809"/>
      <c r="B133" s="809"/>
      <c r="C133" s="810"/>
      <c r="D133" s="1893"/>
      <c r="E133" s="1893"/>
      <c r="F133" s="1893"/>
      <c r="G133" s="811"/>
    </row>
    <row r="134" spans="1:7" s="722" customFormat="1" ht="13.7" customHeight="1">
      <c r="A134" s="788"/>
      <c r="B134" s="788"/>
      <c r="C134" s="804"/>
      <c r="D134" s="1893"/>
      <c r="E134" s="1893"/>
      <c r="F134" s="1893"/>
      <c r="G134" s="672"/>
    </row>
    <row r="135" spans="1:7" s="722" customFormat="1" ht="13.7" customHeight="1">
      <c r="A135" s="788"/>
      <c r="B135" s="788"/>
      <c r="C135" s="804"/>
      <c r="D135" s="1893"/>
      <c r="E135" s="1893"/>
      <c r="F135" s="1893"/>
      <c r="G135" s="672"/>
    </row>
    <row r="136" spans="1:7" s="722" customFormat="1" ht="13.7" customHeight="1">
      <c r="A136" s="788"/>
      <c r="B136" s="788"/>
      <c r="C136" s="804"/>
      <c r="D136" s="1893"/>
      <c r="E136" s="1893"/>
      <c r="F136" s="1893"/>
      <c r="G136" s="672"/>
    </row>
    <row r="137" spans="1:7" s="722" customFormat="1" ht="13.7" customHeight="1">
      <c r="A137" s="813"/>
      <c r="B137" s="813"/>
      <c r="C137" s="804"/>
      <c r="D137" s="1893"/>
      <c r="E137" s="1893"/>
      <c r="F137" s="1893"/>
      <c r="G137" s="672"/>
    </row>
    <row r="138" spans="1:7" s="618" customFormat="1" ht="13.7" customHeight="1">
      <c r="A138" s="801"/>
      <c r="B138" s="801"/>
      <c r="C138" s="806"/>
      <c r="D138" s="1893"/>
      <c r="E138" s="1893"/>
      <c r="F138" s="1893"/>
      <c r="G138" s="693"/>
    </row>
    <row r="139" spans="1:7" s="618" customFormat="1" ht="13.7" customHeight="1">
      <c r="A139" s="801"/>
      <c r="B139" s="801"/>
      <c r="C139" s="806"/>
      <c r="D139" s="1893"/>
      <c r="E139" s="1893"/>
      <c r="F139" s="1893"/>
      <c r="G139" s="693"/>
    </row>
    <row r="140" spans="1:7" s="722" customFormat="1" ht="13.7" customHeight="1">
      <c r="A140" s="788"/>
      <c r="B140" s="788"/>
      <c r="C140" s="804"/>
      <c r="D140" s="1893"/>
      <c r="E140" s="1893"/>
      <c r="F140" s="1893"/>
      <c r="G140" s="672"/>
    </row>
    <row r="141" spans="1:7" s="722" customFormat="1" ht="13.7" customHeight="1">
      <c r="A141" s="788"/>
      <c r="B141" s="788"/>
      <c r="C141" s="804"/>
      <c r="D141" s="1893"/>
      <c r="E141" s="1893"/>
      <c r="F141" s="1893"/>
      <c r="G141" s="672"/>
    </row>
    <row r="142" spans="1:7" s="722" customFormat="1" ht="13.7" customHeight="1">
      <c r="A142" s="788"/>
      <c r="B142" s="788"/>
      <c r="C142" s="804"/>
      <c r="D142" s="1893"/>
      <c r="E142" s="1893"/>
      <c r="F142" s="1893"/>
      <c r="G142" s="672"/>
    </row>
    <row r="143" spans="1:7" s="722" customFormat="1" ht="13.7" customHeight="1">
      <c r="A143" s="788"/>
      <c r="B143" s="788"/>
      <c r="C143" s="804"/>
      <c r="D143" s="1893"/>
      <c r="E143" s="1893"/>
      <c r="F143" s="1893"/>
      <c r="G143" s="672"/>
    </row>
    <row r="144" spans="1:7" s="722" customFormat="1" ht="13.7" customHeight="1">
      <c r="A144" s="788"/>
      <c r="B144" s="788"/>
      <c r="C144" s="804"/>
      <c r="D144" s="796"/>
      <c r="E144" s="785"/>
      <c r="F144" s="785"/>
      <c r="G144" s="672"/>
    </row>
    <row r="145" spans="1:7" s="722" customFormat="1" ht="13.7" customHeight="1">
      <c r="A145" s="788"/>
      <c r="B145" s="798" t="s">
        <v>2628</v>
      </c>
      <c r="C145" s="804"/>
      <c r="D145" s="1985" t="s">
        <v>1375</v>
      </c>
      <c r="E145" s="1985"/>
      <c r="F145" s="1985"/>
      <c r="G145" s="672"/>
    </row>
    <row r="146" spans="1:7" s="722" customFormat="1" ht="13.7" customHeight="1">
      <c r="A146" s="788"/>
      <c r="B146" s="788"/>
      <c r="C146" s="804"/>
      <c r="D146" s="1985"/>
      <c r="E146" s="1985"/>
      <c r="F146" s="1985"/>
      <c r="G146" s="672"/>
    </row>
    <row r="147" spans="1:7" s="722" customFormat="1" ht="13.7" customHeight="1">
      <c r="A147" s="788"/>
      <c r="B147" s="788"/>
      <c r="C147" s="804"/>
      <c r="D147" s="1985"/>
      <c r="E147" s="1985"/>
      <c r="F147" s="1985"/>
      <c r="G147" s="672"/>
    </row>
    <row r="148" spans="1:7" s="722" customFormat="1" ht="13.7" customHeight="1">
      <c r="A148" s="788"/>
      <c r="B148" s="788"/>
      <c r="C148" s="804"/>
      <c r="D148" s="1985"/>
      <c r="E148" s="1985"/>
      <c r="F148" s="1985"/>
      <c r="G148" s="672"/>
    </row>
    <row r="149" spans="1:7" s="722" customFormat="1" ht="13.7" customHeight="1">
      <c r="A149" s="788"/>
      <c r="B149" s="788"/>
      <c r="C149" s="804"/>
      <c r="D149" s="1985"/>
      <c r="E149" s="1985"/>
      <c r="F149" s="1985"/>
      <c r="G149" s="672"/>
    </row>
    <row r="150" spans="1:7" s="722" customFormat="1" ht="13.7" customHeight="1">
      <c r="A150" s="788"/>
      <c r="B150" s="788"/>
      <c r="C150" s="804"/>
      <c r="D150" s="1985"/>
      <c r="E150" s="1985"/>
      <c r="F150" s="1985"/>
      <c r="G150" s="672"/>
    </row>
    <row r="151" spans="1:7" s="722" customFormat="1" ht="13.7" customHeight="1">
      <c r="A151" s="788"/>
      <c r="B151" s="788"/>
      <c r="C151" s="804"/>
      <c r="D151" s="1985"/>
      <c r="E151" s="1985"/>
      <c r="F151" s="1985"/>
      <c r="G151" s="672"/>
    </row>
    <row r="152" spans="1:7" s="722" customFormat="1" ht="13.7" customHeight="1">
      <c r="A152" s="788"/>
      <c r="B152" s="788"/>
      <c r="C152" s="804"/>
      <c r="D152" s="1985"/>
      <c r="E152" s="1985"/>
      <c r="F152" s="1985"/>
      <c r="G152" s="672"/>
    </row>
    <row r="153" spans="1:7" s="722" customFormat="1" ht="13.7" customHeight="1">
      <c r="A153" s="788"/>
      <c r="B153" s="788"/>
      <c r="C153" s="804"/>
      <c r="D153" s="1985"/>
      <c r="E153" s="1985"/>
      <c r="F153" s="1985"/>
      <c r="G153" s="672"/>
    </row>
    <row r="154" spans="1:7" s="722" customFormat="1" ht="13.7" customHeight="1">
      <c r="A154" s="788"/>
      <c r="B154" s="788"/>
      <c r="C154" s="804"/>
      <c r="D154" s="1985"/>
      <c r="E154" s="1985"/>
      <c r="F154" s="1985"/>
      <c r="G154" s="672"/>
    </row>
    <row r="155" spans="1:7" s="722" customFormat="1" ht="13.7" customHeight="1">
      <c r="A155" s="788"/>
      <c r="B155" s="788"/>
      <c r="C155" s="804"/>
      <c r="D155" s="1985"/>
      <c r="E155" s="1985"/>
      <c r="F155" s="1985"/>
      <c r="G155" s="672"/>
    </row>
    <row r="156" spans="1:7" s="722" customFormat="1" ht="13.7" customHeight="1">
      <c r="A156" s="788"/>
      <c r="B156" s="788"/>
      <c r="C156" s="804"/>
      <c r="D156" s="1985"/>
      <c r="E156" s="1985"/>
      <c r="F156" s="1985"/>
      <c r="G156" s="672"/>
    </row>
    <row r="157" spans="1:7" s="722" customFormat="1" ht="13.7" customHeight="1">
      <c r="A157" s="788"/>
      <c r="B157" s="788"/>
      <c r="C157" s="804"/>
      <c r="D157" s="1985"/>
      <c r="E157" s="1985"/>
      <c r="F157" s="1985"/>
      <c r="G157" s="672"/>
    </row>
    <row r="158" spans="1:7" s="722" customFormat="1" ht="13.7" customHeight="1">
      <c r="A158" s="788"/>
      <c r="B158" s="788"/>
      <c r="C158" s="804"/>
      <c r="D158" s="1985"/>
      <c r="E158" s="1985"/>
      <c r="F158" s="1985"/>
      <c r="G158" s="672"/>
    </row>
    <row r="159" spans="1:7" s="722" customFormat="1" ht="13.7" customHeight="1">
      <c r="A159" s="788"/>
      <c r="B159" s="788"/>
      <c r="C159" s="804"/>
      <c r="D159" s="1985"/>
      <c r="E159" s="1985"/>
      <c r="F159" s="1985"/>
      <c r="G159" s="672"/>
    </row>
    <row r="160" spans="1:7" s="722" customFormat="1" ht="13.7" customHeight="1">
      <c r="A160" s="788"/>
      <c r="B160" s="788"/>
      <c r="C160" s="804"/>
      <c r="D160" s="1985"/>
      <c r="E160" s="1985"/>
      <c r="F160" s="1985"/>
      <c r="G160" s="672"/>
    </row>
    <row r="161" spans="1:7" s="722" customFormat="1" ht="13.7" customHeight="1">
      <c r="A161" s="788"/>
      <c r="B161" s="788"/>
      <c r="C161" s="804"/>
      <c r="D161" s="1985"/>
      <c r="E161" s="1985"/>
      <c r="F161" s="1985"/>
      <c r="G161" s="672"/>
    </row>
    <row r="162" spans="1:7" s="722" customFormat="1" ht="13.7" customHeight="1">
      <c r="A162" s="788"/>
      <c r="B162" s="788"/>
      <c r="C162" s="804"/>
      <c r="D162" s="1985"/>
      <c r="E162" s="1985"/>
      <c r="F162" s="1985"/>
      <c r="G162" s="672"/>
    </row>
    <row r="163" spans="1:7" s="722" customFormat="1" ht="13.7" customHeight="1">
      <c r="A163" s="788"/>
      <c r="B163" s="788"/>
      <c r="C163" s="804"/>
      <c r="D163" s="1986" t="s">
        <v>1413</v>
      </c>
      <c r="E163" s="1986"/>
      <c r="F163" s="1986"/>
      <c r="G163" s="857"/>
    </row>
    <row r="164" spans="1:7" s="722" customFormat="1" ht="13.7" customHeight="1">
      <c r="A164" s="788"/>
      <c r="B164" s="788"/>
      <c r="C164" s="804"/>
      <c r="D164" s="1984"/>
      <c r="E164" s="1984"/>
      <c r="F164" s="1984"/>
      <c r="G164" s="1984"/>
    </row>
    <row r="165" spans="1:7" s="722" customFormat="1" ht="14.45" customHeight="1">
      <c r="A165" s="813"/>
      <c r="B165" s="1792" t="s">
        <v>2628</v>
      </c>
      <c r="C165" s="814"/>
      <c r="D165" s="1866" t="s">
        <v>1441</v>
      </c>
      <c r="E165" s="1866"/>
      <c r="F165" s="1866"/>
      <c r="G165" s="815"/>
    </row>
    <row r="166" spans="1:7" s="722" customFormat="1" ht="14.45" customHeight="1">
      <c r="A166" s="813"/>
      <c r="B166" s="813"/>
      <c r="C166" s="814"/>
      <c r="D166" s="1866"/>
      <c r="E166" s="1866"/>
      <c r="F166" s="1866"/>
      <c r="G166" s="815"/>
    </row>
    <row r="167" spans="1:7" s="722" customFormat="1" ht="13.7" customHeight="1">
      <c r="A167" s="813"/>
      <c r="B167" s="813"/>
      <c r="C167" s="814"/>
      <c r="D167" s="1866"/>
      <c r="E167" s="1866"/>
      <c r="F167" s="1866"/>
      <c r="G167" s="815"/>
    </row>
    <row r="168" spans="1:7" s="722" customFormat="1" ht="13.7" customHeight="1">
      <c r="A168" s="813"/>
      <c r="B168" s="813"/>
      <c r="C168" s="814"/>
      <c r="D168" s="796"/>
      <c r="E168" s="814"/>
      <c r="F168" s="814"/>
      <c r="G168" s="815"/>
    </row>
    <row r="169" spans="1:7" s="722" customFormat="1" ht="13.7" customHeight="1">
      <c r="A169" s="813"/>
      <c r="B169" s="798" t="s">
        <v>2629</v>
      </c>
      <c r="C169" s="814"/>
      <c r="D169" s="1862" t="s">
        <v>1269</v>
      </c>
      <c r="E169" s="1862"/>
      <c r="F169" s="1862"/>
      <c r="G169" s="815"/>
    </row>
    <row r="170" spans="1:7" s="722" customFormat="1" ht="13.7" customHeight="1">
      <c r="A170" s="813"/>
      <c r="B170" s="813"/>
      <c r="C170" s="814"/>
      <c r="D170" s="1862"/>
      <c r="E170" s="1862"/>
      <c r="F170" s="1862"/>
      <c r="G170" s="815"/>
    </row>
    <row r="171" spans="1:7" s="722" customFormat="1" ht="13.7" customHeight="1">
      <c r="A171" s="813"/>
      <c r="B171" s="813"/>
      <c r="C171" s="814"/>
      <c r="D171" s="1862"/>
      <c r="E171" s="1862"/>
      <c r="F171" s="1862"/>
      <c r="G171" s="815"/>
    </row>
    <row r="172" spans="1:7" s="722" customFormat="1" ht="13.7" customHeight="1">
      <c r="A172" s="813"/>
      <c r="B172" s="813"/>
      <c r="C172" s="814"/>
      <c r="D172" s="1862"/>
      <c r="E172" s="1862"/>
      <c r="F172" s="1862"/>
      <c r="G172" s="815"/>
    </row>
    <row r="173" spans="1:7" s="722" customFormat="1" ht="13.7" customHeight="1">
      <c r="A173" s="788"/>
      <c r="B173" s="788"/>
      <c r="C173" s="804"/>
      <c r="D173" s="785"/>
      <c r="E173" s="785"/>
      <c r="F173" s="785"/>
      <c r="G173" s="672"/>
    </row>
    <row r="174" spans="1:7" s="722" customFormat="1" ht="13.7" customHeight="1">
      <c r="A174" s="788"/>
      <c r="B174" s="1792" t="s">
        <v>2629</v>
      </c>
      <c r="C174" s="804"/>
      <c r="D174" s="1897" t="s">
        <v>1270</v>
      </c>
      <c r="E174" s="1897"/>
      <c r="F174" s="1897"/>
      <c r="G174" s="672"/>
    </row>
    <row r="175" spans="1:7" s="722" customFormat="1" ht="13.7" customHeight="1">
      <c r="A175" s="788"/>
      <c r="B175" s="788"/>
      <c r="C175" s="804"/>
      <c r="D175" s="1897"/>
      <c r="E175" s="1897"/>
      <c r="F175" s="1897"/>
      <c r="G175" s="672"/>
    </row>
    <row r="176" spans="1:7" s="722" customFormat="1" ht="13.7" customHeight="1">
      <c r="A176" s="788"/>
      <c r="B176" s="788"/>
      <c r="C176" s="804"/>
      <c r="D176" s="1897"/>
      <c r="E176" s="1897"/>
      <c r="F176" s="1897"/>
      <c r="G176" s="672"/>
    </row>
    <row r="177" spans="1:7" s="722" customFormat="1" ht="13.7" customHeight="1">
      <c r="A177" s="816"/>
      <c r="B177" s="816"/>
      <c r="C177" s="804"/>
      <c r="D177" s="789"/>
      <c r="E177" s="785"/>
      <c r="F177" s="785"/>
      <c r="G177" s="672"/>
    </row>
    <row r="178" spans="1:7">
      <c r="A178" s="1874" t="s">
        <v>1164</v>
      </c>
      <c r="B178" s="1874"/>
      <c r="C178" s="1874"/>
      <c r="D178" s="1874"/>
      <c r="E178" s="1874"/>
      <c r="F178" s="1874"/>
      <c r="G178" s="1874"/>
    </row>
    <row r="179" spans="1:7" ht="12.2" customHeight="1">
      <c r="D179" s="800"/>
      <c r="E179" s="800"/>
      <c r="F179" s="800"/>
    </row>
    <row r="180" spans="1:7">
      <c r="B180" s="1970" t="s">
        <v>472</v>
      </c>
      <c r="C180" s="1970"/>
      <c r="D180" s="1970"/>
      <c r="E180" s="1970"/>
      <c r="F180" s="1970"/>
    </row>
    <row r="181" spans="1:7" ht="12.2" customHeight="1">
      <c r="A181" s="793"/>
      <c r="B181" s="793"/>
      <c r="C181" s="793"/>
    </row>
    <row r="182" spans="1:7">
      <c r="A182" s="1874" t="s">
        <v>1165</v>
      </c>
      <c r="B182" s="1874"/>
      <c r="C182" s="1874"/>
      <c r="D182" s="1874"/>
      <c r="E182" s="1874"/>
      <c r="F182" s="1874"/>
      <c r="G182" s="1874"/>
    </row>
    <row r="183" spans="1:7" ht="12.2" customHeight="1">
      <c r="A183" s="817"/>
      <c r="B183" s="817"/>
      <c r="C183" s="818"/>
      <c r="D183" s="819"/>
      <c r="E183" s="820"/>
      <c r="F183" s="819"/>
      <c r="G183" s="819"/>
    </row>
    <row r="184" spans="1:7" ht="13.7" customHeight="1">
      <c r="A184" s="817"/>
      <c r="B184" s="817"/>
      <c r="C184" s="818"/>
      <c r="D184" s="1898" t="s">
        <v>2264</v>
      </c>
      <c r="E184" s="1898"/>
      <c r="F184" s="1898"/>
      <c r="G184" s="819"/>
    </row>
    <row r="185" spans="1:7">
      <c r="A185" s="817"/>
      <c r="B185" s="817"/>
      <c r="C185" s="818"/>
      <c r="D185" s="1898"/>
      <c r="E185" s="1898"/>
      <c r="F185" s="1898"/>
      <c r="G185" s="819"/>
    </row>
    <row r="186" spans="1:7">
      <c r="A186" s="817"/>
      <c r="B186" s="817"/>
      <c r="C186" s="818"/>
      <c r="D186" s="1899" t="s">
        <v>1406</v>
      </c>
      <c r="E186" s="1899"/>
      <c r="F186" s="1899"/>
      <c r="G186" s="819"/>
    </row>
    <row r="187" spans="1:7">
      <c r="A187" s="817"/>
      <c r="B187" s="817"/>
      <c r="C187" s="818"/>
      <c r="D187" s="1719"/>
      <c r="E187" s="1719"/>
      <c r="F187" s="1719"/>
      <c r="G187" s="819"/>
    </row>
    <row r="188" spans="1:7">
      <c r="A188" s="817"/>
      <c r="B188" s="798" t="s">
        <v>2628</v>
      </c>
      <c r="C188" s="818"/>
      <c r="D188" s="1867" t="s">
        <v>2265</v>
      </c>
      <c r="E188" s="1867"/>
      <c r="F188" s="1867"/>
      <c r="G188" s="819"/>
    </row>
    <row r="189" spans="1:7">
      <c r="A189" s="817"/>
      <c r="B189" s="817"/>
      <c r="C189" s="818"/>
      <c r="D189" s="1920" t="s">
        <v>2266</v>
      </c>
      <c r="E189" s="1920"/>
      <c r="F189" s="1920"/>
      <c r="G189" s="819"/>
    </row>
    <row r="190" spans="1:7">
      <c r="A190" s="817"/>
      <c r="B190" s="817"/>
      <c r="C190" s="818"/>
      <c r="D190" s="1736" t="s">
        <v>2267</v>
      </c>
      <c r="E190" s="1948" t="s">
        <v>2268</v>
      </c>
      <c r="F190" s="1948"/>
      <c r="G190" s="819"/>
    </row>
    <row r="191" spans="1:7">
      <c r="A191" s="817"/>
      <c r="B191" s="817"/>
      <c r="C191" s="818"/>
      <c r="D191" s="155"/>
      <c r="E191" s="155"/>
      <c r="F191" s="155"/>
      <c r="G191" s="819"/>
    </row>
    <row r="192" spans="1:7">
      <c r="A192" s="817"/>
      <c r="B192" s="1792" t="s">
        <v>2628</v>
      </c>
      <c r="C192" s="818"/>
      <c r="D192" s="1920" t="s">
        <v>2269</v>
      </c>
      <c r="E192" s="1920"/>
      <c r="F192" s="1920"/>
      <c r="G192" s="819"/>
    </row>
    <row r="193" spans="1:7">
      <c r="A193" s="817"/>
      <c r="B193" s="817"/>
      <c r="C193" s="818"/>
      <c r="D193" s="1867" t="s">
        <v>2266</v>
      </c>
      <c r="E193" s="1867"/>
      <c r="F193" s="1867"/>
      <c r="G193" s="819"/>
    </row>
    <row r="194" spans="1:7">
      <c r="A194" s="817"/>
      <c r="B194" s="817"/>
      <c r="C194" s="818"/>
      <c r="D194" s="1717" t="s">
        <v>2270</v>
      </c>
      <c r="E194" s="1968" t="s">
        <v>2271</v>
      </c>
      <c r="F194" s="1968"/>
      <c r="G194" s="819"/>
    </row>
    <row r="195" spans="1:7">
      <c r="A195" s="817"/>
      <c r="B195" s="817"/>
      <c r="C195" s="818"/>
      <c r="D195" s="155"/>
      <c r="E195" s="155"/>
      <c r="F195" s="155"/>
      <c r="G195" s="819"/>
    </row>
    <row r="196" spans="1:7">
      <c r="A196" s="817"/>
      <c r="B196" s="798" t="s">
        <v>2629</v>
      </c>
      <c r="C196" s="818"/>
      <c r="D196" s="1920" t="s">
        <v>2272</v>
      </c>
      <c r="E196" s="1920"/>
      <c r="F196" s="1920"/>
      <c r="G196" s="819"/>
    </row>
    <row r="197" spans="1:7">
      <c r="A197" s="817"/>
      <c r="B197" s="817"/>
      <c r="C197" s="818"/>
      <c r="D197" s="1712" t="s">
        <v>2266</v>
      </c>
      <c r="E197" s="155"/>
      <c r="F197" s="155"/>
      <c r="G197" s="819"/>
    </row>
    <row r="198" spans="1:7">
      <c r="A198" s="817"/>
      <c r="B198" s="817"/>
      <c r="C198" s="818"/>
      <c r="D198" s="1717" t="s">
        <v>2267</v>
      </c>
      <c r="E198" s="1968" t="s">
        <v>2273</v>
      </c>
      <c r="F198" s="1968"/>
      <c r="G198" s="819"/>
    </row>
    <row r="199" spans="1:7">
      <c r="A199" s="817"/>
      <c r="B199" s="817"/>
      <c r="C199" s="818"/>
      <c r="D199" s="1719"/>
      <c r="E199" s="1719"/>
      <c r="F199" s="1719"/>
      <c r="G199" s="819"/>
    </row>
    <row r="200" spans="1:7" ht="14.25">
      <c r="A200" s="797"/>
      <c r="B200" s="1792" t="s">
        <v>2628</v>
      </c>
      <c r="C200" s="818"/>
      <c r="D200" s="1892" t="s">
        <v>2274</v>
      </c>
      <c r="E200" s="1892"/>
      <c r="F200" s="1892"/>
      <c r="G200" s="819"/>
    </row>
    <row r="201" spans="1:7" ht="14.25">
      <c r="A201" s="797"/>
      <c r="B201" s="797"/>
      <c r="C201" s="818"/>
      <c r="D201" s="1892"/>
      <c r="E201" s="1892"/>
      <c r="F201" s="1892"/>
      <c r="G201" s="819"/>
    </row>
    <row r="202" spans="1:7">
      <c r="A202" s="818"/>
      <c r="B202" s="818"/>
      <c r="C202" s="818"/>
      <c r="D202" s="1892"/>
      <c r="E202" s="1892"/>
      <c r="F202" s="1892"/>
    </row>
    <row r="203" spans="1:7">
      <c r="A203" s="818"/>
      <c r="B203" s="818"/>
      <c r="C203" s="818"/>
      <c r="D203" s="803"/>
      <c r="E203" s="819"/>
      <c r="F203" s="819"/>
    </row>
    <row r="204" spans="1:7">
      <c r="A204" s="818"/>
      <c r="B204" s="1792" t="s">
        <v>2628</v>
      </c>
      <c r="C204" s="818"/>
      <c r="D204" s="1920" t="s">
        <v>2275</v>
      </c>
      <c r="E204" s="1920"/>
      <c r="F204" s="1920"/>
    </row>
    <row r="205" spans="1:7">
      <c r="A205" s="818"/>
      <c r="B205" s="818"/>
      <c r="C205" s="818"/>
      <c r="D205" s="1920" t="s">
        <v>2266</v>
      </c>
      <c r="E205" s="1920"/>
      <c r="F205" s="1920"/>
    </row>
    <row r="206" spans="1:7">
      <c r="A206" s="818"/>
      <c r="B206" s="818"/>
      <c r="C206" s="818"/>
      <c r="D206" s="1717" t="s">
        <v>2267</v>
      </c>
      <c r="E206" s="1968" t="s">
        <v>2276</v>
      </c>
      <c r="F206" s="1968"/>
    </row>
    <row r="207" spans="1:7">
      <c r="A207" s="818"/>
      <c r="B207" s="818"/>
      <c r="C207" s="818"/>
      <c r="D207" s="779"/>
      <c r="E207" s="779"/>
      <c r="F207" s="779"/>
    </row>
    <row r="208" spans="1:7" s="618" customFormat="1" ht="14.25">
      <c r="A208" s="797"/>
      <c r="B208" s="1792" t="s">
        <v>2628</v>
      </c>
      <c r="C208" s="806"/>
      <c r="D208" s="1892" t="s">
        <v>1432</v>
      </c>
      <c r="E208" s="1892"/>
      <c r="F208" s="1892"/>
      <c r="G208" s="693"/>
    </row>
    <row r="209" spans="1:7" s="618" customFormat="1" ht="14.45" customHeight="1">
      <c r="A209" s="797"/>
      <c r="C209" s="806"/>
      <c r="D209" s="1892"/>
      <c r="E209" s="1892"/>
      <c r="F209" s="1892"/>
      <c r="G209" s="693"/>
    </row>
    <row r="210" spans="1:7" s="618" customFormat="1" ht="14.25">
      <c r="A210" s="797"/>
      <c r="B210" s="818"/>
      <c r="C210" s="806"/>
      <c r="D210" s="1892"/>
      <c r="E210" s="1892"/>
      <c r="F210" s="1892"/>
      <c r="G210" s="693"/>
    </row>
    <row r="211" spans="1:7" s="618" customFormat="1" ht="14.25">
      <c r="A211" s="797"/>
      <c r="B211" s="818"/>
      <c r="C211" s="806"/>
      <c r="D211" s="1892"/>
      <c r="E211" s="1892"/>
      <c r="F211" s="1892"/>
      <c r="G211" s="693"/>
    </row>
    <row r="212" spans="1:7">
      <c r="A212" s="818"/>
      <c r="B212" s="818"/>
      <c r="C212" s="818"/>
      <c r="D212" s="779"/>
      <c r="E212" s="779"/>
      <c r="F212" s="779"/>
    </row>
    <row r="213" spans="1:7">
      <c r="A213" s="1874" t="s">
        <v>1166</v>
      </c>
      <c r="B213" s="1874"/>
      <c r="C213" s="1874"/>
      <c r="D213" s="1874"/>
      <c r="E213" s="1874"/>
      <c r="F213" s="1874"/>
      <c r="G213" s="1874"/>
    </row>
    <row r="214" spans="1:7" ht="12.2" customHeight="1">
      <c r="D214" s="800"/>
      <c r="E214" s="800"/>
      <c r="F214" s="800"/>
    </row>
    <row r="215" spans="1:7">
      <c r="C215" s="807"/>
      <c r="D215" s="1981" t="s">
        <v>214</v>
      </c>
      <c r="E215" s="1981"/>
      <c r="F215" s="1981"/>
    </row>
    <row r="216" spans="1:7">
      <c r="A216" s="793"/>
      <c r="B216" s="793"/>
      <c r="C216" s="793"/>
      <c r="D216" s="1990" t="s">
        <v>1295</v>
      </c>
      <c r="E216" s="1990"/>
      <c r="F216" s="1990"/>
    </row>
    <row r="217" spans="1:7" ht="12.2" customHeight="1">
      <c r="A217" s="816"/>
      <c r="B217" s="816"/>
      <c r="C217" s="816"/>
    </row>
    <row r="218" spans="1:7" ht="13.7" customHeight="1">
      <c r="A218" s="816"/>
      <c r="C218" s="816"/>
      <c r="D218" s="1891" t="s">
        <v>581</v>
      </c>
      <c r="E218" s="1891"/>
      <c r="F218" s="1891"/>
    </row>
    <row r="219" spans="1:7" ht="14.25">
      <c r="A219" s="797"/>
      <c r="B219" s="798" t="s">
        <v>2629</v>
      </c>
      <c r="D219" s="1892" t="s">
        <v>2277</v>
      </c>
      <c r="E219" s="1892"/>
      <c r="F219" s="1892"/>
    </row>
    <row r="220" spans="1:7" ht="14.25" customHeight="1">
      <c r="A220" s="797"/>
      <c r="B220" s="797"/>
      <c r="D220" s="1892"/>
      <c r="E220" s="1892"/>
      <c r="F220" s="1892"/>
    </row>
    <row r="221" spans="1:7" ht="14.25" customHeight="1">
      <c r="A221" s="797"/>
      <c r="B221" s="797"/>
      <c r="D221" s="1892"/>
      <c r="E221" s="1892"/>
      <c r="F221" s="1892"/>
    </row>
    <row r="222" spans="1:7" ht="14.25">
      <c r="A222" s="797"/>
      <c r="B222" s="797"/>
      <c r="D222" s="1892"/>
      <c r="E222" s="1892"/>
      <c r="F222" s="1892"/>
    </row>
    <row r="223" spans="1:7" ht="14.25">
      <c r="A223" s="797"/>
      <c r="B223" s="797"/>
      <c r="D223" s="1718"/>
      <c r="E223" s="1718"/>
      <c r="F223" s="1718"/>
    </row>
    <row r="224" spans="1:7" ht="14.25">
      <c r="A224" s="797"/>
      <c r="B224" s="1792" t="s">
        <v>2629</v>
      </c>
      <c r="D224" s="1892" t="s">
        <v>2278</v>
      </c>
      <c r="E224" s="1892"/>
      <c r="F224" s="1892"/>
    </row>
    <row r="225" spans="1:6" ht="14.25">
      <c r="A225" s="797"/>
      <c r="B225" s="797"/>
      <c r="D225" s="1892"/>
      <c r="E225" s="1892"/>
      <c r="F225" s="1892"/>
    </row>
    <row r="226" spans="1:6" ht="14.25">
      <c r="A226" s="797"/>
      <c r="B226" s="797"/>
      <c r="D226" s="1892"/>
      <c r="E226" s="1892"/>
      <c r="F226" s="1892"/>
    </row>
    <row r="227" spans="1:6" ht="14.25">
      <c r="A227" s="797"/>
      <c r="B227" s="797"/>
      <c r="D227" s="1892"/>
      <c r="E227" s="1892"/>
      <c r="F227" s="1892"/>
    </row>
    <row r="228" spans="1:6" ht="14.25" customHeight="1">
      <c r="A228" s="797"/>
      <c r="B228" s="797"/>
      <c r="D228" s="1892"/>
      <c r="E228" s="1892"/>
      <c r="F228" s="1892"/>
    </row>
    <row r="229" spans="1:6" ht="14.25" customHeight="1">
      <c r="A229" s="797"/>
      <c r="B229" s="797"/>
      <c r="D229" s="1718"/>
      <c r="E229" s="1718"/>
      <c r="F229" s="1718"/>
    </row>
    <row r="230" spans="1:6" ht="14.25">
      <c r="A230" s="797"/>
      <c r="B230" s="797"/>
      <c r="D230" s="1892" t="s">
        <v>1291</v>
      </c>
      <c r="E230" s="1892"/>
      <c r="F230" s="1892"/>
    </row>
    <row r="231" spans="1:6" ht="14.25">
      <c r="A231" s="797"/>
      <c r="B231" s="797"/>
      <c r="D231" s="1892"/>
      <c r="E231" s="1892"/>
      <c r="F231" s="1892"/>
    </row>
    <row r="232" spans="1:6" ht="14.25">
      <c r="A232" s="797"/>
      <c r="B232" s="797"/>
      <c r="D232" s="1892"/>
      <c r="E232" s="1892"/>
      <c r="F232" s="1892"/>
    </row>
    <row r="233" spans="1:6" ht="14.25">
      <c r="A233" s="797"/>
      <c r="B233" s="797"/>
      <c r="D233" s="1892"/>
      <c r="E233" s="1892"/>
      <c r="F233" s="1892"/>
    </row>
    <row r="234" spans="1:6" ht="14.25">
      <c r="A234" s="797"/>
      <c r="B234" s="797"/>
      <c r="D234" s="1892"/>
      <c r="E234" s="1892"/>
      <c r="F234" s="1892"/>
    </row>
    <row r="235" spans="1:6" ht="14.25">
      <c r="A235" s="797"/>
      <c r="B235" s="797"/>
      <c r="D235" s="800"/>
      <c r="E235" s="800"/>
      <c r="F235" s="800"/>
    </row>
    <row r="236" spans="1:6" ht="14.25">
      <c r="A236" s="797"/>
      <c r="B236" s="1792" t="s">
        <v>2629</v>
      </c>
      <c r="D236" s="1987" t="s">
        <v>2282</v>
      </c>
      <c r="E236" s="1987"/>
      <c r="F236" s="1987"/>
    </row>
    <row r="237" spans="1:6" ht="14.25">
      <c r="A237" s="797"/>
      <c r="B237" s="797"/>
      <c r="D237" s="1987"/>
      <c r="E237" s="1987"/>
      <c r="F237" s="1987"/>
    </row>
    <row r="238" spans="1:6" ht="14.25">
      <c r="A238" s="797"/>
      <c r="B238" s="797"/>
      <c r="D238" s="1987"/>
      <c r="E238" s="1987"/>
      <c r="F238" s="1987"/>
    </row>
    <row r="239" spans="1:6" ht="14.25">
      <c r="A239" s="797"/>
      <c r="B239" s="797"/>
      <c r="D239" s="1970" t="s">
        <v>966</v>
      </c>
      <c r="E239" s="1970"/>
      <c r="F239" s="1970"/>
    </row>
    <row r="240" spans="1:6" ht="14.25">
      <c r="A240" s="797"/>
      <c r="B240" s="797"/>
      <c r="D240" s="800"/>
      <c r="E240" s="800"/>
      <c r="F240" s="800"/>
    </row>
    <row r="241" spans="1:7" ht="14.45" customHeight="1">
      <c r="A241" s="797"/>
      <c r="B241" s="1792" t="s">
        <v>2629</v>
      </c>
      <c r="D241" s="1987" t="s">
        <v>1294</v>
      </c>
      <c r="E241" s="1987"/>
      <c r="F241" s="1987"/>
    </row>
    <row r="242" spans="1:7" ht="14.25">
      <c r="A242" s="797"/>
      <c r="B242" s="797"/>
      <c r="D242" s="1987"/>
      <c r="E242" s="1987"/>
      <c r="F242" s="1987"/>
    </row>
    <row r="243" spans="1:7" ht="14.25">
      <c r="A243" s="797"/>
      <c r="B243" s="797"/>
      <c r="D243" s="1987"/>
      <c r="E243" s="1987"/>
      <c r="F243" s="1987"/>
    </row>
    <row r="244" spans="1:7" ht="14.25">
      <c r="A244" s="797"/>
      <c r="B244" s="797"/>
      <c r="D244" s="1987"/>
      <c r="E244" s="1987"/>
      <c r="F244" s="1987"/>
    </row>
    <row r="245" spans="1:7" ht="14.25">
      <c r="A245" s="797"/>
      <c r="B245" s="797"/>
      <c r="D245" s="1987"/>
      <c r="E245" s="1987"/>
      <c r="F245" s="1987"/>
    </row>
    <row r="246" spans="1:7" ht="14.25">
      <c r="A246" s="797"/>
      <c r="B246" s="797"/>
      <c r="D246" s="1730"/>
      <c r="E246" s="1730"/>
      <c r="F246" s="1730"/>
    </row>
    <row r="247" spans="1:7" ht="14.25">
      <c r="A247" s="797"/>
      <c r="B247" s="1792" t="s">
        <v>2629</v>
      </c>
      <c r="D247" s="1729" t="s">
        <v>2279</v>
      </c>
      <c r="E247" s="1730"/>
      <c r="F247" s="1730"/>
    </row>
    <row r="248" spans="1:7" ht="14.25">
      <c r="A248" s="797"/>
      <c r="B248" s="797"/>
      <c r="D248" s="1729"/>
      <c r="E248" s="1737" t="s">
        <v>2280</v>
      </c>
      <c r="F248" s="1730"/>
    </row>
    <row r="249" spans="1:7">
      <c r="D249" s="800"/>
      <c r="E249" s="800"/>
      <c r="F249" s="800"/>
    </row>
    <row r="250" spans="1:7" ht="14.25">
      <c r="A250" s="797"/>
      <c r="B250" s="1792" t="s">
        <v>2629</v>
      </c>
      <c r="D250" s="1892" t="s">
        <v>1293</v>
      </c>
      <c r="E250" s="1892"/>
      <c r="F250" s="1892"/>
    </row>
    <row r="251" spans="1:7" ht="14.25">
      <c r="A251" s="797"/>
      <c r="B251" s="797"/>
      <c r="D251" s="1892"/>
      <c r="E251" s="1892"/>
      <c r="F251" s="1892"/>
    </row>
    <row r="252" spans="1:7">
      <c r="D252" s="821"/>
    </row>
    <row r="253" spans="1:7">
      <c r="A253" s="1874" t="s">
        <v>1167</v>
      </c>
      <c r="B253" s="1874"/>
      <c r="C253" s="1874"/>
      <c r="D253" s="1874"/>
      <c r="E253" s="1874"/>
      <c r="F253" s="1874"/>
      <c r="G253" s="1874"/>
    </row>
    <row r="254" spans="1:7">
      <c r="D254" s="821"/>
    </row>
    <row r="255" spans="1:7">
      <c r="C255" s="807"/>
      <c r="D255" s="1891" t="s">
        <v>1296</v>
      </c>
      <c r="E255" s="1891"/>
      <c r="F255" s="1891"/>
    </row>
    <row r="256" spans="1:7">
      <c r="A256" s="793"/>
      <c r="B256" s="793"/>
      <c r="C256" s="793"/>
      <c r="D256" s="800"/>
      <c r="E256" s="800"/>
      <c r="F256" s="800"/>
    </row>
    <row r="257" spans="1:6">
      <c r="A257" s="795"/>
      <c r="B257" s="795"/>
      <c r="C257" s="795"/>
      <c r="D257" s="1891" t="s">
        <v>277</v>
      </c>
      <c r="E257" s="1891"/>
      <c r="F257" s="1891"/>
    </row>
    <row r="258" spans="1:6" ht="14.45" customHeight="1">
      <c r="A258" s="797"/>
      <c r="B258" s="1792" t="s">
        <v>2629</v>
      </c>
      <c r="D258" s="1989" t="s">
        <v>1407</v>
      </c>
      <c r="E258" s="1989"/>
      <c r="F258" s="1989"/>
    </row>
    <row r="259" spans="1:6">
      <c r="D259" s="1989"/>
      <c r="E259" s="1989"/>
      <c r="F259" s="1989"/>
    </row>
    <row r="260" spans="1:6">
      <c r="D260" s="1990" t="s">
        <v>957</v>
      </c>
      <c r="E260" s="1990"/>
      <c r="F260" s="1990"/>
    </row>
    <row r="261" spans="1:6">
      <c r="D261" s="800"/>
      <c r="E261" s="800"/>
      <c r="F261" s="800"/>
    </row>
    <row r="262" spans="1:6" ht="14.45" customHeight="1">
      <c r="A262" s="797"/>
      <c r="B262" s="798" t="s">
        <v>2628</v>
      </c>
      <c r="D262" s="1987" t="s">
        <v>2281</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0"/>
      <c r="E268" s="800"/>
      <c r="F268" s="800"/>
    </row>
    <row r="269" spans="1:6" ht="14.25">
      <c r="A269" s="797"/>
      <c r="B269" s="798" t="s">
        <v>2628</v>
      </c>
      <c r="D269" s="1892" t="s">
        <v>1299</v>
      </c>
      <c r="E269" s="1892"/>
      <c r="F269" s="1892"/>
    </row>
    <row r="270" spans="1:6">
      <c r="D270" s="1892"/>
      <c r="E270" s="1892"/>
      <c r="F270" s="1892"/>
    </row>
    <row r="271" spans="1:6">
      <c r="D271" s="1892"/>
      <c r="E271" s="1892"/>
      <c r="F271" s="1892"/>
    </row>
    <row r="272" spans="1:6">
      <c r="D272" s="822"/>
      <c r="E272" s="800"/>
      <c r="F272" s="800"/>
    </row>
    <row r="273" spans="1:7">
      <c r="A273" s="1874" t="s">
        <v>1168</v>
      </c>
      <c r="B273" s="1874"/>
      <c r="C273" s="1874"/>
      <c r="D273" s="1874"/>
      <c r="E273" s="1874"/>
      <c r="F273" s="1874"/>
      <c r="G273" s="1874"/>
    </row>
    <row r="274" spans="1:7">
      <c r="D274" s="822"/>
      <c r="E274" s="800"/>
      <c r="F274" s="800"/>
    </row>
    <row r="275" spans="1:7">
      <c r="C275" s="793"/>
      <c r="D275" s="1969" t="s">
        <v>1301</v>
      </c>
      <c r="E275" s="1969"/>
      <c r="F275" s="1969"/>
    </row>
    <row r="276" spans="1:7">
      <c r="C276" s="793"/>
      <c r="D276" s="1969"/>
      <c r="E276" s="1969"/>
      <c r="F276" s="1969"/>
    </row>
    <row r="277" spans="1:7">
      <c r="A277" s="795"/>
      <c r="B277" s="795"/>
      <c r="C277" s="795"/>
      <c r="D277" s="622"/>
      <c r="E277" s="672"/>
      <c r="F277" s="672"/>
    </row>
    <row r="278" spans="1:7">
      <c r="C278" s="795"/>
      <c r="D278" s="1891" t="s">
        <v>215</v>
      </c>
      <c r="E278" s="1891"/>
      <c r="F278" s="1891"/>
    </row>
    <row r="279" spans="1:7" ht="15.75" customHeight="1">
      <c r="A279" s="797"/>
      <c r="B279" s="797"/>
      <c r="D279" s="1971" t="s">
        <v>1302</v>
      </c>
      <c r="E279" s="1971"/>
      <c r="F279" s="1971"/>
    </row>
    <row r="280" spans="1:7">
      <c r="E280" s="800"/>
      <c r="F280" s="800"/>
    </row>
    <row r="281" spans="1:7" ht="14.25">
      <c r="A281" s="797"/>
      <c r="B281" s="1792" t="s">
        <v>2628</v>
      </c>
      <c r="D281" s="1892" t="s">
        <v>1303</v>
      </c>
      <c r="E281" s="1892"/>
      <c r="F281" s="1892"/>
    </row>
    <row r="282" spans="1:7" ht="14.25">
      <c r="A282" s="797"/>
      <c r="B282" s="797"/>
      <c r="D282" s="1892"/>
      <c r="E282" s="1892"/>
      <c r="F282" s="1892"/>
    </row>
    <row r="283" spans="1:7">
      <c r="D283" s="800"/>
      <c r="E283" s="800"/>
      <c r="F283" s="800"/>
    </row>
    <row r="284" spans="1:7" ht="14.25">
      <c r="A284" s="797"/>
      <c r="B284" s="1792" t="s">
        <v>2628</v>
      </c>
      <c r="D284" s="1987" t="s">
        <v>1304</v>
      </c>
      <c r="E284" s="1987"/>
      <c r="F284" s="1987"/>
    </row>
    <row r="285" spans="1:7" ht="14.25">
      <c r="A285" s="797"/>
      <c r="B285" s="797"/>
      <c r="D285" s="1987"/>
      <c r="E285" s="1987"/>
      <c r="F285" s="1987"/>
    </row>
    <row r="286" spans="1:7" ht="14.25">
      <c r="A286" s="797"/>
      <c r="B286" s="797"/>
      <c r="D286" s="1987"/>
      <c r="E286" s="1987"/>
      <c r="F286" s="1987"/>
    </row>
    <row r="287" spans="1:7">
      <c r="D287" s="800"/>
      <c r="E287" s="800"/>
      <c r="F287" s="800"/>
    </row>
    <row r="288" spans="1:7" ht="14.25">
      <c r="A288" s="797"/>
      <c r="B288" s="1792" t="s">
        <v>2628</v>
      </c>
      <c r="D288" s="1892" t="s">
        <v>1305</v>
      </c>
      <c r="E288" s="1892"/>
      <c r="F288" s="1892"/>
    </row>
    <row r="289" spans="1:7" ht="14.25">
      <c r="A289" s="797"/>
      <c r="B289" s="797"/>
      <c r="D289" s="1892"/>
      <c r="E289" s="1892"/>
      <c r="F289" s="1892"/>
    </row>
    <row r="290" spans="1:7">
      <c r="A290" s="816"/>
      <c r="B290" s="816"/>
      <c r="E290" s="800"/>
      <c r="F290" s="800"/>
    </row>
    <row r="291" spans="1:7">
      <c r="A291" s="1874" t="s">
        <v>1169</v>
      </c>
      <c r="B291" s="1874"/>
      <c r="C291" s="1874"/>
      <c r="D291" s="1874"/>
      <c r="E291" s="1874"/>
      <c r="F291" s="1874"/>
      <c r="G291" s="1874"/>
    </row>
    <row r="292" spans="1:7">
      <c r="A292" s="816"/>
      <c r="B292" s="816"/>
      <c r="D292" s="800"/>
      <c r="E292" s="800"/>
      <c r="F292" s="800"/>
    </row>
    <row r="293" spans="1:7">
      <c r="C293" s="816"/>
      <c r="D293" s="1891" t="s">
        <v>721</v>
      </c>
      <c r="E293" s="1891"/>
      <c r="F293" s="1891"/>
    </row>
    <row r="294" spans="1:7">
      <c r="C294" s="816"/>
      <c r="D294" s="1894" t="s">
        <v>1306</v>
      </c>
      <c r="E294" s="1894"/>
      <c r="F294" s="1894"/>
    </row>
    <row r="295" spans="1:7">
      <c r="C295" s="816"/>
      <c r="D295" s="823"/>
    </row>
    <row r="296" spans="1:7">
      <c r="A296" s="801"/>
      <c r="B296" s="1792" t="s">
        <v>2628</v>
      </c>
      <c r="D296" s="1894" t="s">
        <v>1307</v>
      </c>
      <c r="E296" s="1894"/>
      <c r="F296" s="1894"/>
    </row>
    <row r="297" spans="1:7" s="791" customFormat="1" ht="14.25">
      <c r="A297" s="805"/>
      <c r="B297" s="805"/>
      <c r="C297" s="801"/>
      <c r="D297" s="824"/>
      <c r="E297" s="825"/>
      <c r="F297" s="825"/>
      <c r="G297" s="802"/>
    </row>
    <row r="298" spans="1:7" s="791" customFormat="1" ht="13.7" customHeight="1">
      <c r="A298" s="801"/>
      <c r="B298" s="1792" t="s">
        <v>2628</v>
      </c>
      <c r="C298" s="801"/>
      <c r="D298" s="1996" t="s">
        <v>1436</v>
      </c>
      <c r="E298" s="1996"/>
      <c r="F298" s="1996"/>
      <c r="G298" s="802"/>
    </row>
    <row r="299" spans="1:7" s="791" customFormat="1" ht="14.25">
      <c r="A299" s="805"/>
      <c r="B299" s="805"/>
      <c r="C299" s="801"/>
      <c r="D299" s="1996"/>
      <c r="E299" s="1996"/>
      <c r="F299" s="1996"/>
      <c r="G299" s="802"/>
    </row>
    <row r="300" spans="1:7" s="791" customFormat="1" ht="14.25">
      <c r="A300" s="805"/>
      <c r="B300" s="805"/>
      <c r="C300" s="801"/>
      <c r="D300" s="1996"/>
      <c r="E300" s="1996"/>
      <c r="F300" s="1996"/>
      <c r="G300" s="802"/>
    </row>
    <row r="301" spans="1:7" s="791" customFormat="1" ht="14.25">
      <c r="A301" s="805"/>
      <c r="B301" s="805"/>
      <c r="C301" s="801"/>
      <c r="D301" s="1996"/>
      <c r="E301" s="1996"/>
      <c r="F301" s="1996"/>
      <c r="G301" s="802"/>
    </row>
    <row r="302" spans="1:7" s="791" customFormat="1" ht="14.25">
      <c r="A302" s="805"/>
      <c r="B302" s="805"/>
      <c r="C302" s="801"/>
      <c r="D302" s="1996"/>
      <c r="E302" s="1996"/>
      <c r="F302" s="1996"/>
      <c r="G302" s="802"/>
    </row>
    <row r="303" spans="1:7" s="791" customFormat="1" ht="14.25">
      <c r="A303" s="805"/>
      <c r="B303" s="805"/>
      <c r="C303" s="801"/>
      <c r="D303" s="824"/>
      <c r="E303" s="825"/>
      <c r="F303" s="825"/>
      <c r="G303" s="802"/>
    </row>
    <row r="304" spans="1:7" s="791" customFormat="1" ht="13.7" customHeight="1">
      <c r="A304" s="801"/>
      <c r="B304" s="1792" t="s">
        <v>2628</v>
      </c>
      <c r="C304" s="801"/>
      <c r="D304" s="1996" t="s">
        <v>1309</v>
      </c>
      <c r="E304" s="1996"/>
      <c r="F304" s="1996"/>
      <c r="G304" s="802"/>
    </row>
    <row r="305" spans="1:7" s="791" customFormat="1">
      <c r="A305" s="801"/>
      <c r="B305" s="801"/>
      <c r="C305" s="801"/>
      <c r="D305" s="1996"/>
      <c r="E305" s="1996"/>
      <c r="F305" s="1996"/>
      <c r="G305" s="802"/>
    </row>
    <row r="306" spans="1:7" s="791" customFormat="1" ht="14.25">
      <c r="A306" s="805"/>
      <c r="B306" s="805"/>
      <c r="C306" s="801"/>
      <c r="D306" s="824"/>
      <c r="E306" s="825"/>
      <c r="F306" s="825"/>
      <c r="G306" s="802"/>
    </row>
    <row r="307" spans="1:7">
      <c r="A307" s="801"/>
      <c r="B307" s="1792" t="s">
        <v>2628</v>
      </c>
      <c r="D307" s="1894" t="s">
        <v>1310</v>
      </c>
      <c r="E307" s="1894"/>
      <c r="F307" s="1894"/>
    </row>
    <row r="308" spans="1:7">
      <c r="E308" s="800"/>
      <c r="F308" s="800"/>
    </row>
    <row r="309" spans="1:7" ht="14.25">
      <c r="A309" s="797"/>
      <c r="B309" s="1792" t="s">
        <v>2628</v>
      </c>
      <c r="D309" s="1987" t="s">
        <v>1464</v>
      </c>
      <c r="E309" s="1987"/>
      <c r="F309" s="1987"/>
    </row>
    <row r="310" spans="1:7" ht="14.25">
      <c r="A310" s="797"/>
      <c r="B310" s="797"/>
      <c r="D310" s="1987"/>
      <c r="E310" s="1987"/>
      <c r="F310" s="1987"/>
    </row>
    <row r="311" spans="1:7" ht="14.25">
      <c r="A311" s="797"/>
      <c r="B311" s="797"/>
      <c r="D311" s="1987"/>
      <c r="E311" s="1987"/>
      <c r="F311" s="1987"/>
    </row>
    <row r="312" spans="1:7" ht="14.25">
      <c r="A312" s="797"/>
      <c r="B312" s="797"/>
      <c r="D312" s="1987"/>
      <c r="E312" s="1987"/>
      <c r="F312" s="1987"/>
    </row>
    <row r="313" spans="1:7" ht="14.25">
      <c r="A313" s="797"/>
      <c r="B313" s="797"/>
      <c r="D313" s="1987"/>
      <c r="E313" s="1987"/>
      <c r="F313" s="1987"/>
    </row>
    <row r="314" spans="1:7" ht="14.25">
      <c r="A314" s="797"/>
      <c r="B314" s="797"/>
      <c r="D314" s="1987"/>
      <c r="E314" s="1987"/>
      <c r="F314" s="1987"/>
    </row>
    <row r="315" spans="1:7" ht="14.25">
      <c r="A315" s="797"/>
      <c r="B315" s="797"/>
      <c r="D315" s="1987"/>
      <c r="E315" s="1987"/>
      <c r="F315" s="1987"/>
    </row>
    <row r="316" spans="1:7" ht="14.25">
      <c r="A316" s="797"/>
      <c r="B316" s="797"/>
      <c r="D316" s="1987"/>
      <c r="E316" s="1987"/>
      <c r="F316" s="1987"/>
    </row>
    <row r="317" spans="1:7" ht="14.25">
      <c r="A317" s="797"/>
      <c r="B317" s="797"/>
      <c r="D317" s="1987"/>
      <c r="E317" s="1987"/>
      <c r="F317" s="1987"/>
    </row>
    <row r="318" spans="1:7" ht="14.25">
      <c r="A318" s="797"/>
      <c r="B318" s="797"/>
      <c r="D318" s="1987"/>
      <c r="E318" s="1987"/>
      <c r="F318" s="1987"/>
    </row>
    <row r="319" spans="1:7" ht="14.25">
      <c r="A319" s="797"/>
      <c r="B319" s="797"/>
      <c r="D319" s="1987"/>
      <c r="E319" s="1987"/>
      <c r="F319" s="1987"/>
    </row>
    <row r="320" spans="1:7" ht="14.25">
      <c r="A320" s="797"/>
      <c r="B320" s="797"/>
      <c r="D320" s="1987"/>
      <c r="E320" s="1987"/>
      <c r="F320" s="1987"/>
    </row>
    <row r="321" spans="1:7" ht="14.25">
      <c r="A321" s="797"/>
      <c r="B321" s="797"/>
      <c r="D321" s="1987"/>
      <c r="E321" s="1987"/>
      <c r="F321" s="1987"/>
    </row>
    <row r="322" spans="1:7" ht="14.25">
      <c r="A322" s="797"/>
      <c r="B322" s="797"/>
      <c r="D322" s="1987"/>
      <c r="E322" s="1987"/>
      <c r="F322" s="1987"/>
    </row>
    <row r="323" spans="1:7" ht="14.25">
      <c r="A323" s="797"/>
      <c r="B323" s="797"/>
      <c r="D323" s="1987"/>
      <c r="E323" s="1987"/>
      <c r="F323" s="1987"/>
    </row>
    <row r="324" spans="1:7">
      <c r="D324" s="800"/>
      <c r="E324" s="800"/>
      <c r="F324" s="800"/>
    </row>
    <row r="325" spans="1:7" ht="14.25">
      <c r="A325" s="797"/>
      <c r="B325" s="1792" t="s">
        <v>2628</v>
      </c>
      <c r="D325" s="1987" t="s">
        <v>1312</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0"/>
      <c r="E334" s="800"/>
      <c r="F334" s="800"/>
    </row>
    <row r="335" spans="1:7" ht="14.25">
      <c r="A335" s="797"/>
      <c r="B335" s="1792" t="s">
        <v>2628</v>
      </c>
      <c r="D335" s="1892" t="s">
        <v>1515</v>
      </c>
      <c r="E335" s="1892"/>
      <c r="F335" s="1892"/>
    </row>
    <row r="336" spans="1:7">
      <c r="D336" s="1892"/>
      <c r="E336" s="1892"/>
      <c r="F336" s="1892"/>
      <c r="G336" s="790"/>
    </row>
    <row r="337" spans="1:9">
      <c r="D337" s="1892"/>
      <c r="E337" s="1892"/>
      <c r="F337" s="1892"/>
      <c r="G337" s="790"/>
    </row>
    <row r="338" spans="1:9">
      <c r="D338" s="1892"/>
      <c r="E338" s="1892"/>
      <c r="F338" s="1892"/>
      <c r="G338" s="790"/>
    </row>
    <row r="339" spans="1:9">
      <c r="D339" s="1892"/>
      <c r="E339" s="1892"/>
      <c r="F339" s="1892"/>
      <c r="G339" s="790"/>
    </row>
    <row r="340" spans="1:9">
      <c r="D340" s="1892"/>
      <c r="E340" s="1892"/>
      <c r="F340" s="1892"/>
      <c r="G340" s="790"/>
    </row>
    <row r="341" spans="1:9">
      <c r="D341" s="784"/>
      <c r="E341" s="784"/>
      <c r="F341" s="784"/>
      <c r="G341" s="790"/>
    </row>
    <row r="342" spans="1:9" ht="13.5" thickBot="1">
      <c r="D342" s="1988" t="s">
        <v>1062</v>
      </c>
      <c r="E342" s="1988"/>
      <c r="F342" s="1988"/>
      <c r="G342" s="790"/>
    </row>
    <row r="343" spans="1:9" ht="13.5" thickTop="1">
      <c r="D343" s="1997" t="s">
        <v>1314</v>
      </c>
      <c r="E343" s="1997"/>
      <c r="F343" s="1997"/>
      <c r="G343" s="790"/>
    </row>
    <row r="344" spans="1:9">
      <c r="A344" s="814"/>
      <c r="B344" s="814"/>
      <c r="C344" s="814"/>
      <c r="D344" s="786"/>
      <c r="E344" s="786"/>
      <c r="F344" s="800"/>
      <c r="G344" s="790"/>
    </row>
    <row r="345" spans="1:9" ht="14.25">
      <c r="A345" s="797"/>
      <c r="B345" s="1792" t="s">
        <v>2628</v>
      </c>
      <c r="C345" s="814"/>
      <c r="D345" s="1888" t="s">
        <v>1315</v>
      </c>
      <c r="E345" s="1888"/>
      <c r="F345" s="1888"/>
      <c r="G345" s="790"/>
    </row>
    <row r="346" spans="1:9">
      <c r="A346" s="814"/>
      <c r="B346" s="814"/>
      <c r="C346" s="814"/>
      <c r="D346" s="786"/>
      <c r="E346" s="786"/>
      <c r="F346" s="800"/>
      <c r="G346" s="790"/>
    </row>
    <row r="347" spans="1:9">
      <c r="A347" s="814"/>
      <c r="B347" s="1792" t="s">
        <v>2628</v>
      </c>
      <c r="C347" s="814"/>
      <c r="D347" s="1883" t="s">
        <v>1439</v>
      </c>
      <c r="E347" s="1883"/>
      <c r="F347" s="1883"/>
      <c r="G347" s="790"/>
    </row>
    <row r="348" spans="1:9">
      <c r="A348" s="814"/>
      <c r="B348" s="814"/>
      <c r="C348" s="814"/>
      <c r="D348" s="1883"/>
      <c r="E348" s="1883"/>
      <c r="F348" s="1883"/>
      <c r="G348" s="790"/>
    </row>
    <row r="349" spans="1:9">
      <c r="A349" s="814"/>
      <c r="B349" s="814"/>
      <c r="C349" s="814"/>
      <c r="D349" s="1883"/>
      <c r="E349" s="1883"/>
      <c r="F349" s="1883"/>
      <c r="G349" s="790"/>
    </row>
    <row r="350" spans="1:9">
      <c r="A350" s="814"/>
      <c r="B350" s="814"/>
      <c r="C350" s="814"/>
      <c r="D350" s="1883"/>
      <c r="E350" s="1883"/>
      <c r="F350" s="1883"/>
      <c r="G350" s="790"/>
    </row>
    <row r="351" spans="1:9">
      <c r="A351" s="814"/>
      <c r="B351" s="814"/>
      <c r="C351" s="814"/>
      <c r="D351" s="1883"/>
      <c r="E351" s="1883"/>
      <c r="F351" s="1883"/>
      <c r="G351" s="790"/>
      <c r="I351" s="1789"/>
    </row>
    <row r="352" spans="1:9">
      <c r="A352" s="814"/>
      <c r="B352" s="814"/>
      <c r="C352" s="814"/>
      <c r="D352" s="1883"/>
      <c r="E352" s="1883"/>
      <c r="F352" s="1883"/>
      <c r="G352" s="790"/>
      <c r="I352" s="1789"/>
    </row>
    <row r="353" spans="1:9">
      <c r="A353" s="814"/>
      <c r="B353" s="814"/>
      <c r="C353" s="814"/>
      <c r="D353" s="1883"/>
      <c r="E353" s="1883"/>
      <c r="F353" s="1883"/>
      <c r="G353" s="790"/>
      <c r="I353" s="1789"/>
    </row>
    <row r="354" spans="1:9">
      <c r="A354" s="814"/>
      <c r="B354" s="814"/>
      <c r="C354" s="814"/>
      <c r="D354" s="1883"/>
      <c r="E354" s="1883"/>
      <c r="F354" s="1883"/>
      <c r="G354" s="790"/>
      <c r="I354" s="1789"/>
    </row>
    <row r="355" spans="1:9">
      <c r="A355" s="814"/>
      <c r="B355" s="814"/>
      <c r="C355" s="814"/>
      <c r="D355" s="1883"/>
      <c r="E355" s="1883"/>
      <c r="F355" s="1883"/>
      <c r="G355" s="790"/>
      <c r="I355" s="1789"/>
    </row>
    <row r="356" spans="1:9">
      <c r="A356" s="814"/>
      <c r="B356" s="814"/>
      <c r="C356" s="814"/>
      <c r="D356" s="1883"/>
      <c r="E356" s="1883"/>
      <c r="F356" s="1883"/>
      <c r="G356" s="790"/>
      <c r="I356" s="1789"/>
    </row>
    <row r="357" spans="1:9">
      <c r="A357" s="814"/>
      <c r="B357" s="814"/>
      <c r="C357" s="814"/>
      <c r="D357" s="1883"/>
      <c r="E357" s="1883"/>
      <c r="F357" s="1883"/>
      <c r="G357" s="790"/>
    </row>
    <row r="358" spans="1:9">
      <c r="A358" s="814"/>
      <c r="B358" s="814"/>
      <c r="C358" s="814"/>
      <c r="D358" s="1883"/>
      <c r="E358" s="1883"/>
      <c r="F358" s="1883"/>
      <c r="G358" s="790"/>
    </row>
    <row r="359" spans="1:9" s="1789" customFormat="1">
      <c r="A359" s="1794"/>
      <c r="B359" s="1794"/>
      <c r="C359" s="1794"/>
      <c r="D359" s="1796"/>
      <c r="E359" s="1796"/>
      <c r="F359" s="1796"/>
    </row>
    <row r="360" spans="1:9" ht="12.4" customHeight="1">
      <c r="A360" s="814"/>
      <c r="B360" s="1792" t="s">
        <v>2628</v>
      </c>
      <c r="C360" s="814"/>
      <c r="D360" s="2001" t="s">
        <v>1440</v>
      </c>
      <c r="E360" s="2001"/>
      <c r="F360" s="2001"/>
      <c r="G360" s="790"/>
    </row>
    <row r="361" spans="1:9">
      <c r="A361" s="814"/>
      <c r="B361" s="814"/>
      <c r="C361" s="814"/>
      <c r="D361" s="2001"/>
      <c r="E361" s="2001"/>
      <c r="F361" s="2001"/>
      <c r="G361" s="790"/>
    </row>
    <row r="362" spans="1:9">
      <c r="A362" s="814"/>
      <c r="B362" s="814"/>
      <c r="C362" s="814"/>
      <c r="D362" s="2001"/>
      <c r="E362" s="2001"/>
      <c r="F362" s="2001"/>
      <c r="G362" s="790"/>
    </row>
    <row r="363" spans="1:9">
      <c r="A363" s="814"/>
      <c r="B363" s="814"/>
      <c r="C363" s="814"/>
      <c r="D363" s="2001"/>
      <c r="E363" s="2001"/>
      <c r="F363" s="2001"/>
      <c r="G363" s="790"/>
    </row>
    <row r="364" spans="1:9" s="1789" customFormat="1">
      <c r="A364" s="1794"/>
      <c r="B364" s="1794"/>
      <c r="C364" s="1794"/>
      <c r="D364" s="1795"/>
      <c r="E364" s="1795"/>
      <c r="F364" s="1795"/>
    </row>
    <row r="365" spans="1:9" s="1789" customFormat="1">
      <c r="A365" s="1794"/>
      <c r="B365" s="1792" t="s">
        <v>2628</v>
      </c>
      <c r="C365" s="1794"/>
      <c r="D365" s="1789" t="s">
        <v>2422</v>
      </c>
      <c r="E365" s="1795"/>
      <c r="F365" s="1795"/>
    </row>
    <row r="366" spans="1:9" s="1789" customFormat="1">
      <c r="A366" s="1794"/>
      <c r="B366" s="1794"/>
      <c r="C366" s="1794"/>
      <c r="D366" s="1789" t="s">
        <v>2423</v>
      </c>
      <c r="E366" s="1795"/>
      <c r="F366" s="1795"/>
    </row>
    <row r="367" spans="1:9" s="1789" customFormat="1">
      <c r="A367" s="1794"/>
      <c r="B367" s="1794"/>
      <c r="C367" s="1794"/>
      <c r="D367" s="1789" t="s">
        <v>2424</v>
      </c>
      <c r="E367" s="1795"/>
      <c r="F367" s="1795"/>
    </row>
    <row r="368" spans="1:9" s="1789" customFormat="1">
      <c r="A368" s="1794"/>
      <c r="B368" s="1794"/>
      <c r="C368" s="1794"/>
      <c r="D368" s="1789" t="s">
        <v>2425</v>
      </c>
      <c r="E368" s="1795"/>
      <c r="F368" s="1795"/>
    </row>
    <row r="369" spans="1:7" s="1789" customFormat="1">
      <c r="A369" s="1794"/>
      <c r="B369" s="1794"/>
      <c r="C369" s="1794"/>
      <c r="D369" s="1789" t="s">
        <v>2426</v>
      </c>
      <c r="E369" s="1795"/>
      <c r="F369" s="1795"/>
    </row>
    <row r="370" spans="1:7" s="1789" customFormat="1">
      <c r="A370" s="1794"/>
      <c r="B370" s="1794"/>
      <c r="C370" s="1794"/>
      <c r="D370" s="1789" t="s">
        <v>2427</v>
      </c>
      <c r="E370" s="1795"/>
      <c r="F370" s="1795"/>
    </row>
    <row r="371" spans="1:7">
      <c r="A371" s="814"/>
      <c r="B371" s="814"/>
      <c r="C371" s="814"/>
      <c r="D371" s="790"/>
      <c r="E371" s="786"/>
      <c r="F371" s="800"/>
      <c r="G371" s="790"/>
    </row>
    <row r="372" spans="1:7" ht="14.25">
      <c r="A372" s="797"/>
      <c r="B372" s="1792" t="s">
        <v>2628</v>
      </c>
      <c r="C372" s="814"/>
      <c r="D372" s="1881" t="s">
        <v>1317</v>
      </c>
      <c r="E372" s="1881"/>
      <c r="F372" s="1881"/>
      <c r="G372" s="790"/>
    </row>
    <row r="373" spans="1:7">
      <c r="A373" s="814"/>
      <c r="B373" s="814"/>
      <c r="C373" s="814"/>
      <c r="D373" s="1881"/>
      <c r="E373" s="1881"/>
      <c r="F373" s="1881"/>
      <c r="G373" s="790"/>
    </row>
    <row r="374" spans="1:7">
      <c r="A374" s="814"/>
      <c r="B374" s="814"/>
      <c r="C374" s="814"/>
      <c r="D374" s="1881"/>
      <c r="E374" s="1881"/>
      <c r="F374" s="1881"/>
      <c r="G374" s="790"/>
    </row>
    <row r="375" spans="1:7">
      <c r="A375" s="814"/>
      <c r="B375" s="814"/>
      <c r="C375" s="814"/>
      <c r="D375" s="1881"/>
      <c r="E375" s="1881"/>
      <c r="F375" s="1881"/>
      <c r="G375" s="790"/>
    </row>
    <row r="376" spans="1:7">
      <c r="A376" s="814"/>
      <c r="B376" s="814"/>
      <c r="C376" s="814"/>
      <c r="D376" s="826"/>
      <c r="E376" s="786"/>
      <c r="F376" s="800"/>
      <c r="G376" s="790"/>
    </row>
    <row r="377" spans="1:7">
      <c r="A377" s="814"/>
      <c r="B377" s="814"/>
      <c r="C377" s="814"/>
      <c r="D377" s="1881" t="s">
        <v>1318</v>
      </c>
      <c r="E377" s="1881"/>
      <c r="F377" s="1881"/>
      <c r="G377" s="790"/>
    </row>
    <row r="378" spans="1:7">
      <c r="A378" s="814"/>
      <c r="B378" s="814"/>
      <c r="C378" s="814"/>
      <c r="D378" s="1881"/>
      <c r="E378" s="1881"/>
      <c r="F378" s="1881"/>
      <c r="G378" s="790"/>
    </row>
    <row r="379" spans="1:7">
      <c r="A379" s="814"/>
      <c r="B379" s="814"/>
      <c r="C379" s="814"/>
      <c r="D379" s="1881"/>
      <c r="E379" s="1881"/>
      <c r="F379" s="1881"/>
      <c r="G379" s="790"/>
    </row>
    <row r="380" spans="1:7">
      <c r="A380" s="814"/>
      <c r="B380" s="814"/>
      <c r="C380" s="814"/>
      <c r="D380" s="1881"/>
      <c r="E380" s="1881"/>
      <c r="F380" s="1881"/>
      <c r="G380" s="790"/>
    </row>
    <row r="381" spans="1:7" ht="18" customHeight="1">
      <c r="A381" s="814"/>
      <c r="B381" s="814"/>
      <c r="C381" s="814"/>
      <c r="D381" s="1881"/>
      <c r="E381" s="1881"/>
      <c r="F381" s="1881"/>
      <c r="G381" s="790"/>
    </row>
    <row r="382" spans="1:7">
      <c r="A382" s="814"/>
      <c r="B382" s="814"/>
      <c r="C382" s="814"/>
      <c r="D382" s="1881"/>
      <c r="E382" s="1881"/>
      <c r="F382" s="1881"/>
      <c r="G382" s="790"/>
    </row>
    <row r="383" spans="1:7">
      <c r="A383" s="814"/>
      <c r="B383" s="814"/>
      <c r="C383" s="814"/>
      <c r="D383" s="1881"/>
      <c r="E383" s="1881"/>
      <c r="F383" s="1881"/>
      <c r="G383" s="790"/>
    </row>
    <row r="384" spans="1:7">
      <c r="A384" s="814"/>
      <c r="B384" s="814"/>
      <c r="C384" s="814"/>
      <c r="D384" s="1881"/>
      <c r="E384" s="1881"/>
      <c r="F384" s="1881"/>
      <c r="G384" s="790"/>
    </row>
    <row r="385" spans="1:7" ht="8.4499999999999993" customHeight="1">
      <c r="A385" s="814"/>
      <c r="B385" s="814"/>
      <c r="C385" s="814"/>
      <c r="D385" s="1881"/>
      <c r="E385" s="1881"/>
      <c r="F385" s="1881"/>
      <c r="G385" s="790"/>
    </row>
    <row r="386" spans="1:7" ht="13.7" customHeight="1">
      <c r="A386" s="814"/>
      <c r="B386" s="814"/>
      <c r="C386" s="814"/>
      <c r="D386" s="1882" t="s">
        <v>1319</v>
      </c>
      <c r="E386" s="1882"/>
      <c r="F386" s="1882"/>
      <c r="G386" s="790"/>
    </row>
    <row r="387" spans="1:7">
      <c r="A387" s="814"/>
      <c r="B387" s="814"/>
      <c r="C387" s="814"/>
      <c r="D387" s="1882"/>
      <c r="E387" s="1882"/>
      <c r="F387" s="1882"/>
      <c r="G387" s="790"/>
    </row>
    <row r="388" spans="1:7">
      <c r="A388" s="814"/>
      <c r="B388" s="814"/>
      <c r="C388" s="814"/>
      <c r="D388" s="1882"/>
      <c r="E388" s="1882"/>
      <c r="F388" s="1882"/>
      <c r="G388" s="790"/>
    </row>
    <row r="389" spans="1:7">
      <c r="A389" s="814"/>
      <c r="B389" s="814"/>
      <c r="C389" s="814"/>
      <c r="D389" s="1882"/>
      <c r="E389" s="1882"/>
      <c r="F389" s="1882"/>
      <c r="G389" s="790"/>
    </row>
    <row r="390" spans="1:7">
      <c r="A390" s="814"/>
      <c r="B390" s="814"/>
      <c r="C390" s="814"/>
      <c r="D390" s="1882"/>
      <c r="E390" s="1882"/>
      <c r="F390" s="1882"/>
      <c r="G390" s="790"/>
    </row>
    <row r="391" spans="1:7">
      <c r="A391" s="814"/>
      <c r="B391" s="814"/>
      <c r="C391" s="814"/>
      <c r="D391" s="1882"/>
      <c r="E391" s="1882"/>
      <c r="F391" s="1882"/>
      <c r="G391" s="790"/>
    </row>
    <row r="392" spans="1:7">
      <c r="A392" s="814"/>
      <c r="B392" s="814"/>
      <c r="C392" s="814"/>
      <c r="D392" s="1882"/>
      <c r="E392" s="1882"/>
      <c r="F392" s="1882"/>
      <c r="G392" s="790"/>
    </row>
    <row r="393" spans="1:7">
      <c r="A393" s="814"/>
      <c r="B393" s="814"/>
      <c r="C393" s="814"/>
      <c r="D393" s="1882"/>
      <c r="E393" s="1882"/>
      <c r="F393" s="1882"/>
      <c r="G393" s="790"/>
    </row>
    <row r="394" spans="1:7">
      <c r="A394" s="814"/>
      <c r="B394" s="814"/>
      <c r="C394" s="814"/>
      <c r="D394" s="1882"/>
      <c r="E394" s="1882"/>
      <c r="F394" s="1882"/>
      <c r="G394" s="790"/>
    </row>
    <row r="395" spans="1:7">
      <c r="A395" s="814"/>
      <c r="B395" s="814"/>
      <c r="C395" s="814"/>
      <c r="D395" s="1882"/>
      <c r="E395" s="1882"/>
      <c r="F395" s="1882"/>
      <c r="G395" s="790"/>
    </row>
    <row r="396" spans="1:7">
      <c r="A396" s="814"/>
      <c r="B396" s="814"/>
      <c r="C396" s="814"/>
      <c r="D396" s="1882"/>
      <c r="E396" s="1882"/>
      <c r="F396" s="1882"/>
      <c r="G396" s="790"/>
    </row>
    <row r="397" spans="1:7">
      <c r="A397" s="814"/>
      <c r="B397" s="814"/>
      <c r="C397" s="814"/>
      <c r="D397" s="1882"/>
      <c r="E397" s="1882"/>
      <c r="F397" s="1882"/>
      <c r="G397" s="790"/>
    </row>
    <row r="398" spans="1:7">
      <c r="A398" s="814"/>
      <c r="B398" s="814"/>
      <c r="C398" s="827"/>
      <c r="D398" s="1882"/>
      <c r="E398" s="1882"/>
      <c r="F398" s="1882"/>
      <c r="G398" s="790"/>
    </row>
    <row r="399" spans="1:7">
      <c r="A399" s="814"/>
      <c r="B399" s="814"/>
      <c r="C399" s="827"/>
      <c r="D399" s="1882"/>
      <c r="E399" s="1882"/>
      <c r="F399" s="1882"/>
      <c r="G399" s="790"/>
    </row>
    <row r="400" spans="1:7">
      <c r="A400" s="814"/>
      <c r="B400" s="814"/>
      <c r="C400" s="814"/>
      <c r="D400" s="1882"/>
      <c r="E400" s="1882"/>
      <c r="F400" s="1882"/>
      <c r="G400" s="790"/>
    </row>
    <row r="401" spans="1:7">
      <c r="A401" s="814"/>
      <c r="B401" s="814"/>
      <c r="C401" s="827"/>
      <c r="D401" s="1882"/>
      <c r="E401" s="1882"/>
      <c r="F401" s="1882"/>
      <c r="G401" s="790"/>
    </row>
    <row r="402" spans="1:7">
      <c r="A402" s="814"/>
      <c r="B402" s="814"/>
      <c r="C402" s="827"/>
      <c r="D402" s="1882"/>
      <c r="E402" s="1882"/>
      <c r="F402" s="1882"/>
      <c r="G402" s="790"/>
    </row>
    <row r="403" spans="1:7">
      <c r="A403" s="814"/>
      <c r="B403" s="814"/>
      <c r="C403" s="827"/>
      <c r="D403" s="1882"/>
      <c r="E403" s="1882"/>
      <c r="F403" s="1882"/>
      <c r="G403" s="790"/>
    </row>
    <row r="404" spans="1:7">
      <c r="A404" s="814"/>
      <c r="B404" s="814"/>
      <c r="C404" s="814"/>
      <c r="D404" s="826"/>
      <c r="E404" s="786"/>
      <c r="F404" s="800"/>
      <c r="G404" s="790"/>
    </row>
    <row r="405" spans="1:7">
      <c r="A405" s="814"/>
      <c r="B405" s="1792" t="s">
        <v>2628</v>
      </c>
      <c r="C405" s="814"/>
      <c r="D405" s="1882" t="s">
        <v>1320</v>
      </c>
      <c r="E405" s="1882"/>
      <c r="F405" s="1882"/>
      <c r="G405" s="790"/>
    </row>
    <row r="406" spans="1:7">
      <c r="A406" s="814"/>
      <c r="B406" s="814"/>
      <c r="C406" s="814"/>
      <c r="D406" s="1882"/>
      <c r="E406" s="1882"/>
      <c r="F406" s="1882"/>
      <c r="G406" s="790"/>
    </row>
    <row r="407" spans="1:7">
      <c r="A407" s="814"/>
      <c r="B407" s="814"/>
      <c r="C407" s="814"/>
      <c r="D407" s="904"/>
      <c r="E407" s="904"/>
      <c r="F407" s="904"/>
      <c r="G407" s="790"/>
    </row>
    <row r="408" spans="1:7" ht="14.45" customHeight="1">
      <c r="A408" s="797"/>
      <c r="B408" s="1792" t="s">
        <v>2628</v>
      </c>
      <c r="D408" s="1882" t="s">
        <v>1537</v>
      </c>
      <c r="E408" s="1882"/>
      <c r="F408" s="1882"/>
    </row>
    <row r="409" spans="1:7" ht="14.45" customHeight="1">
      <c r="A409" s="797"/>
      <c r="D409" s="1882"/>
      <c r="E409" s="1882"/>
      <c r="F409" s="1882"/>
    </row>
    <row r="410" spans="1:7" ht="14.45" customHeight="1">
      <c r="A410" s="797"/>
      <c r="D410" s="1882"/>
      <c r="E410" s="1882"/>
      <c r="F410" s="1882"/>
    </row>
    <row r="411" spans="1:7" ht="14.45" customHeight="1">
      <c r="A411" s="797"/>
      <c r="D411" s="1882"/>
      <c r="E411" s="1882"/>
      <c r="F411" s="1882"/>
    </row>
    <row r="412" spans="1:7" ht="14.45" customHeight="1">
      <c r="A412" s="797"/>
      <c r="D412" s="1882"/>
      <c r="E412" s="1882"/>
      <c r="F412" s="1882"/>
    </row>
    <row r="413" spans="1:7" ht="14.45" customHeight="1">
      <c r="A413" s="797"/>
      <c r="D413" s="879"/>
      <c r="E413" s="879"/>
      <c r="F413" s="879"/>
    </row>
    <row r="414" spans="1:7" ht="13.7" customHeight="1">
      <c r="A414" s="797"/>
      <c r="B414" s="1792" t="s">
        <v>2628</v>
      </c>
      <c r="C414" s="814"/>
      <c r="D414" s="1883" t="s">
        <v>1465</v>
      </c>
      <c r="E414" s="1883"/>
      <c r="F414" s="1883"/>
      <c r="G414" s="790"/>
    </row>
    <row r="415" spans="1:7" ht="14.25">
      <c r="A415" s="828"/>
      <c r="B415" s="828"/>
      <c r="C415" s="814"/>
      <c r="D415" s="1883"/>
      <c r="E415" s="1883"/>
      <c r="F415" s="1883"/>
      <c r="G415" s="790"/>
    </row>
    <row r="416" spans="1:7" ht="14.25">
      <c r="A416" s="828"/>
      <c r="B416" s="828"/>
      <c r="C416" s="814"/>
      <c r="D416" s="1883"/>
      <c r="E416" s="1883"/>
      <c r="F416" s="1883"/>
      <c r="G416" s="790"/>
    </row>
    <row r="417" spans="1:7" ht="14.25">
      <c r="A417" s="828"/>
      <c r="B417" s="828"/>
      <c r="C417" s="814"/>
      <c r="D417" s="1883"/>
      <c r="E417" s="1883"/>
      <c r="F417" s="1883"/>
      <c r="G417" s="790"/>
    </row>
    <row r="418" spans="1:7" ht="15.75" customHeight="1">
      <c r="A418" s="828"/>
      <c r="B418" s="828"/>
      <c r="C418" s="814"/>
      <c r="D418" s="1998" t="s">
        <v>1516</v>
      </c>
      <c r="E418" s="1883"/>
      <c r="F418" s="1883"/>
      <c r="G418" s="790"/>
    </row>
    <row r="419" spans="1:7">
      <c r="D419" s="800"/>
      <c r="E419" s="800"/>
      <c r="F419" s="800"/>
      <c r="G419" s="790"/>
    </row>
    <row r="420" spans="1:7" ht="14.25">
      <c r="A420" s="797"/>
      <c r="B420" s="1792" t="s">
        <v>2628</v>
      </c>
      <c r="C420" s="829"/>
      <c r="D420" s="1892" t="s">
        <v>1322</v>
      </c>
      <c r="E420" s="1892"/>
      <c r="F420" s="1892"/>
      <c r="G420" s="790"/>
    </row>
    <row r="421" spans="1:7" ht="14.25">
      <c r="A421" s="797"/>
      <c r="B421" s="797"/>
      <c r="D421" s="1892"/>
      <c r="E421" s="1892"/>
      <c r="F421" s="1892"/>
      <c r="G421" s="790"/>
    </row>
    <row r="422" spans="1:7">
      <c r="D422" s="1892"/>
      <c r="E422" s="1892"/>
      <c r="F422" s="1892"/>
      <c r="G422" s="790"/>
    </row>
    <row r="423" spans="1:7">
      <c r="D423" s="1892"/>
      <c r="E423" s="1892"/>
      <c r="F423" s="1892"/>
      <c r="G423" s="790"/>
    </row>
    <row r="424" spans="1:7">
      <c r="D424" s="1892"/>
      <c r="E424" s="1892"/>
      <c r="F424" s="1892"/>
      <c r="G424" s="790"/>
    </row>
    <row r="425" spans="1:7">
      <c r="D425" s="1892"/>
      <c r="E425" s="1892"/>
      <c r="F425" s="1892"/>
      <c r="G425" s="790"/>
    </row>
    <row r="426" spans="1:7">
      <c r="D426" s="1892"/>
      <c r="E426" s="1892"/>
      <c r="F426" s="1892"/>
      <c r="G426" s="790"/>
    </row>
    <row r="427" spans="1:7">
      <c r="D427" s="1892"/>
      <c r="E427" s="1892"/>
      <c r="F427" s="1892"/>
      <c r="G427" s="790"/>
    </row>
    <row r="428" spans="1:7">
      <c r="D428" s="1892"/>
      <c r="E428" s="1892"/>
      <c r="F428" s="1892"/>
      <c r="G428" s="790"/>
    </row>
    <row r="429" spans="1:7">
      <c r="D429" s="1892"/>
      <c r="E429" s="1892"/>
      <c r="F429" s="1892"/>
      <c r="G429" s="790"/>
    </row>
    <row r="430" spans="1:7">
      <c r="D430" s="1892"/>
      <c r="E430" s="1892"/>
      <c r="F430" s="1892"/>
      <c r="G430" s="790"/>
    </row>
    <row r="431" spans="1:7">
      <c r="D431" s="1892"/>
      <c r="E431" s="1892"/>
      <c r="F431" s="1892"/>
      <c r="G431" s="790"/>
    </row>
    <row r="432" spans="1:7">
      <c r="D432" s="1892"/>
      <c r="E432" s="1892"/>
      <c r="F432" s="1892"/>
      <c r="G432" s="790"/>
    </row>
    <row r="433" spans="1:7">
      <c r="A433" s="790"/>
      <c r="B433" s="790"/>
      <c r="C433" s="790"/>
      <c r="D433" s="1892"/>
      <c r="E433" s="1892"/>
      <c r="F433" s="1892"/>
      <c r="G433" s="790"/>
    </row>
    <row r="434" spans="1:7">
      <c r="A434" s="790"/>
      <c r="B434" s="790"/>
      <c r="C434" s="790"/>
      <c r="D434" s="1892"/>
      <c r="E434" s="1892"/>
      <c r="F434" s="1892"/>
      <c r="G434" s="790"/>
    </row>
    <row r="435" spans="1:7">
      <c r="A435" s="790"/>
      <c r="B435" s="790"/>
      <c r="C435" s="790"/>
      <c r="D435" s="1892"/>
      <c r="E435" s="1892"/>
      <c r="F435" s="1892"/>
      <c r="G435" s="790"/>
    </row>
    <row r="436" spans="1:7">
      <c r="A436" s="790"/>
      <c r="B436" s="790"/>
      <c r="C436" s="790"/>
      <c r="D436" s="1892"/>
      <c r="E436" s="1892"/>
      <c r="F436" s="1892"/>
      <c r="G436" s="790"/>
    </row>
    <row r="437" spans="1:7">
      <c r="A437" s="790"/>
      <c r="B437" s="790"/>
      <c r="C437" s="790"/>
      <c r="D437" s="1892"/>
      <c r="E437" s="1892"/>
      <c r="F437" s="1892"/>
      <c r="G437" s="790"/>
    </row>
    <row r="438" spans="1:7">
      <c r="A438" s="790"/>
      <c r="B438" s="790"/>
      <c r="C438" s="790"/>
      <c r="D438" s="1892"/>
      <c r="E438" s="1892"/>
      <c r="F438" s="1892"/>
      <c r="G438" s="790"/>
    </row>
    <row r="439" spans="1:7">
      <c r="A439" s="790"/>
      <c r="B439" s="790"/>
      <c r="C439" s="790"/>
      <c r="D439" s="1892"/>
      <c r="E439" s="1892"/>
      <c r="F439" s="1892"/>
      <c r="G439" s="790"/>
    </row>
    <row r="440" spans="1:7">
      <c r="A440" s="790"/>
      <c r="B440" s="790"/>
      <c r="C440" s="790"/>
      <c r="D440" s="1892"/>
      <c r="E440" s="1892"/>
      <c r="F440" s="1892"/>
      <c r="G440" s="790"/>
    </row>
    <row r="441" spans="1:7">
      <c r="A441" s="790"/>
      <c r="B441" s="790"/>
      <c r="C441" s="790"/>
      <c r="D441" s="1892"/>
      <c r="E441" s="1892"/>
      <c r="F441" s="1892"/>
      <c r="G441" s="790"/>
    </row>
    <row r="442" spans="1:7">
      <c r="A442" s="790"/>
      <c r="B442" s="790"/>
      <c r="C442" s="790"/>
      <c r="D442" s="1892"/>
      <c r="E442" s="1892"/>
      <c r="F442" s="1892"/>
      <c r="G442" s="790"/>
    </row>
    <row r="443" spans="1:7">
      <c r="A443" s="790"/>
      <c r="B443" s="790"/>
      <c r="C443" s="790"/>
      <c r="D443" s="1892"/>
      <c r="E443" s="1892"/>
      <c r="F443" s="1892"/>
      <c r="G443" s="790"/>
    </row>
    <row r="444" spans="1:7">
      <c r="A444" s="790"/>
      <c r="B444" s="790"/>
      <c r="C444" s="790"/>
      <c r="D444" s="1892"/>
      <c r="E444" s="1892"/>
      <c r="F444" s="1892"/>
      <c r="G444" s="790"/>
    </row>
    <row r="445" spans="1:7">
      <c r="A445" s="790"/>
      <c r="B445" s="790"/>
      <c r="C445" s="790"/>
      <c r="D445" s="1892"/>
      <c r="E445" s="1892"/>
      <c r="F445" s="1892"/>
      <c r="G445" s="790"/>
    </row>
    <row r="446" spans="1:7">
      <c r="A446" s="790"/>
      <c r="B446" s="790"/>
      <c r="C446" s="790"/>
      <c r="D446" s="1892"/>
      <c r="E446" s="1892"/>
      <c r="F446" s="1892"/>
      <c r="G446" s="790"/>
    </row>
    <row r="447" spans="1:7">
      <c r="A447" s="790"/>
      <c r="B447" s="790"/>
      <c r="C447" s="790"/>
      <c r="D447" s="1892"/>
      <c r="E447" s="1892"/>
      <c r="F447" s="1892"/>
      <c r="G447" s="790"/>
    </row>
    <row r="448" spans="1:7">
      <c r="A448" s="790"/>
      <c r="B448" s="790"/>
      <c r="C448" s="790"/>
      <c r="D448" s="1892"/>
      <c r="E448" s="1892"/>
      <c r="F448" s="1892"/>
      <c r="G448" s="790"/>
    </row>
    <row r="449" spans="1:7" s="831" customFormat="1">
      <c r="A449" s="788"/>
      <c r="B449" s="788"/>
      <c r="C449" s="788"/>
      <c r="D449" s="1892"/>
      <c r="E449" s="1892"/>
      <c r="F449" s="1892"/>
      <c r="G449" s="830"/>
    </row>
    <row r="450" spans="1:7" s="831" customFormat="1" ht="40.700000000000003" customHeight="1">
      <c r="A450" s="788"/>
      <c r="B450" s="788"/>
      <c r="C450" s="788"/>
      <c r="D450" s="1892"/>
      <c r="E450" s="1892"/>
      <c r="F450" s="1892"/>
      <c r="G450" s="830"/>
    </row>
    <row r="451" spans="1:7" s="831" customFormat="1">
      <c r="A451" s="788"/>
      <c r="B451" s="788"/>
      <c r="C451" s="788"/>
      <c r="D451" s="800"/>
      <c r="E451" s="800"/>
      <c r="F451" s="800"/>
      <c r="G451" s="830"/>
    </row>
    <row r="452" spans="1:7" ht="14.25">
      <c r="A452" s="797"/>
      <c r="B452" s="1792" t="s">
        <v>2628</v>
      </c>
      <c r="C452" s="829"/>
      <c r="D452" s="1894" t="s">
        <v>1323</v>
      </c>
      <c r="E452" s="1894"/>
      <c r="F452" s="1894"/>
    </row>
    <row r="453" spans="1:7">
      <c r="D453" s="1884" t="s">
        <v>1462</v>
      </c>
      <c r="E453" s="1884"/>
      <c r="F453" s="1884"/>
    </row>
    <row r="454" spans="1:7">
      <c r="D454" s="1987" t="s">
        <v>1461</v>
      </c>
      <c r="E454" s="1987"/>
      <c r="F454" s="1987"/>
    </row>
    <row r="455" spans="1:7">
      <c r="D455" s="1987"/>
      <c r="E455" s="1987"/>
      <c r="F455" s="1987"/>
    </row>
    <row r="456" spans="1:7">
      <c r="D456" s="1987"/>
      <c r="E456" s="1987"/>
      <c r="F456" s="1987"/>
    </row>
    <row r="457" spans="1:7">
      <c r="D457" s="800"/>
      <c r="E457" s="800"/>
      <c r="F457" s="800"/>
      <c r="G457" s="790"/>
    </row>
    <row r="458" spans="1:7" ht="14.25">
      <c r="A458" s="797"/>
      <c r="B458" s="1792" t="s">
        <v>2628</v>
      </c>
      <c r="C458" s="829"/>
      <c r="D458" s="1892" t="s">
        <v>1325</v>
      </c>
      <c r="E458" s="1892"/>
      <c r="F458" s="1892"/>
      <c r="G458" s="790"/>
    </row>
    <row r="459" spans="1:7">
      <c r="D459" s="1892"/>
      <c r="E459" s="1892"/>
      <c r="F459" s="1892"/>
      <c r="G459" s="790"/>
    </row>
    <row r="460" spans="1:7">
      <c r="D460" s="1892"/>
      <c r="E460" s="1892"/>
      <c r="F460" s="1892"/>
      <c r="G460" s="790"/>
    </row>
    <row r="461" spans="1:7">
      <c r="D461" s="784"/>
      <c r="E461" s="784"/>
      <c r="F461" s="784"/>
      <c r="G461" s="790"/>
    </row>
    <row r="462" spans="1:7" ht="14.25">
      <c r="B462" s="1792" t="s">
        <v>2628</v>
      </c>
      <c r="C462" s="797"/>
      <c r="D462" s="1987" t="s">
        <v>1408</v>
      </c>
      <c r="E462" s="1987"/>
      <c r="F462" s="1987"/>
      <c r="G462" s="790"/>
    </row>
    <row r="463" spans="1:7">
      <c r="D463" s="1987"/>
      <c r="E463" s="1987"/>
      <c r="F463" s="1987"/>
      <c r="G463" s="790"/>
    </row>
    <row r="464" spans="1:7">
      <c r="D464" s="800"/>
      <c r="E464" s="800"/>
      <c r="F464" s="800"/>
      <c r="G464" s="790"/>
    </row>
    <row r="465" spans="1:7" ht="14.25">
      <c r="B465" s="1792" t="s">
        <v>2628</v>
      </c>
      <c r="C465" s="797"/>
      <c r="D465" s="1987" t="s">
        <v>1327</v>
      </c>
      <c r="E465" s="1987"/>
      <c r="F465" s="1987"/>
      <c r="G465" s="790"/>
    </row>
    <row r="466" spans="1:7">
      <c r="D466" s="1987"/>
      <c r="E466" s="1987"/>
      <c r="F466" s="1987"/>
      <c r="G466" s="790"/>
    </row>
    <row r="467" spans="1:7">
      <c r="D467" s="1987"/>
      <c r="E467" s="1987"/>
      <c r="F467" s="1987"/>
      <c r="G467" s="790"/>
    </row>
    <row r="468" spans="1:7">
      <c r="D468" s="1987"/>
      <c r="E468" s="1987"/>
      <c r="F468" s="1987"/>
      <c r="G468" s="790"/>
    </row>
    <row r="469" spans="1:7">
      <c r="B469" s="1792" t="s">
        <v>2628</v>
      </c>
      <c r="D469" s="1987"/>
      <c r="E469" s="1987"/>
      <c r="F469" s="1987"/>
      <c r="G469" s="790"/>
    </row>
    <row r="470" spans="1:7">
      <c r="A470" s="790"/>
      <c r="B470" s="790"/>
      <c r="C470" s="790"/>
      <c r="D470" s="1987"/>
      <c r="E470" s="1987"/>
      <c r="F470" s="1987"/>
      <c r="G470" s="790"/>
    </row>
    <row r="471" spans="1:7">
      <c r="A471" s="790"/>
      <c r="C471" s="790"/>
      <c r="D471" s="1987"/>
      <c r="E471" s="1987"/>
      <c r="F471" s="1987"/>
      <c r="G471" s="790"/>
    </row>
    <row r="472" spans="1:7">
      <c r="A472" s="790"/>
      <c r="B472" s="1792" t="s">
        <v>2628</v>
      </c>
      <c r="C472" s="790"/>
      <c r="D472" s="1987"/>
      <c r="E472" s="1987"/>
      <c r="F472" s="1987"/>
      <c r="G472" s="790"/>
    </row>
    <row r="473" spans="1:7">
      <c r="A473" s="790"/>
      <c r="B473" s="790"/>
      <c r="C473" s="790"/>
      <c r="D473" s="1987"/>
      <c r="E473" s="1987"/>
      <c r="F473" s="1987"/>
      <c r="G473" s="790"/>
    </row>
    <row r="474" spans="1:7">
      <c r="A474" s="790"/>
      <c r="C474" s="790"/>
      <c r="D474" s="1987"/>
      <c r="E474" s="1987"/>
      <c r="F474" s="1987"/>
      <c r="G474" s="790"/>
    </row>
    <row r="475" spans="1:7">
      <c r="A475" s="790"/>
      <c r="C475" s="790"/>
      <c r="D475" s="1987"/>
      <c r="E475" s="1987"/>
      <c r="F475" s="1987"/>
      <c r="G475" s="790"/>
    </row>
    <row r="476" spans="1:7">
      <c r="A476" s="790"/>
      <c r="B476" s="1792" t="s">
        <v>2628</v>
      </c>
      <c r="C476" s="790"/>
      <c r="D476" s="1987"/>
      <c r="E476" s="1987"/>
      <c r="F476" s="1987"/>
      <c r="G476" s="790"/>
    </row>
    <row r="477" spans="1:7">
      <c r="A477" s="790"/>
      <c r="B477" s="790"/>
      <c r="C477" s="790"/>
      <c r="D477" s="1987"/>
      <c r="E477" s="1987"/>
      <c r="F477" s="1987"/>
      <c r="G477" s="790"/>
    </row>
    <row r="478" spans="1:7">
      <c r="A478" s="790"/>
      <c r="B478" s="1792" t="s">
        <v>2628</v>
      </c>
      <c r="C478" s="790"/>
      <c r="D478" s="1987"/>
      <c r="E478" s="1987"/>
      <c r="F478" s="1987"/>
      <c r="G478" s="790"/>
    </row>
    <row r="479" spans="1:7">
      <c r="A479" s="790"/>
      <c r="B479" s="790"/>
      <c r="C479" s="790"/>
      <c r="D479" s="832"/>
      <c r="E479" s="832"/>
      <c r="F479" s="832"/>
      <c r="G479" s="790"/>
    </row>
    <row r="480" spans="1:7">
      <c r="A480" s="790"/>
      <c r="B480" s="1792" t="s">
        <v>2628</v>
      </c>
      <c r="C480" s="790"/>
      <c r="D480" s="1987" t="s">
        <v>1328</v>
      </c>
      <c r="E480" s="1987"/>
      <c r="F480" s="1987"/>
      <c r="G480" s="790"/>
    </row>
    <row r="481" spans="1:7">
      <c r="A481" s="790"/>
      <c r="B481" s="790"/>
      <c r="C481" s="790"/>
      <c r="D481" s="1987"/>
      <c r="E481" s="1987"/>
      <c r="F481" s="1987"/>
      <c r="G481" s="790"/>
    </row>
    <row r="482" spans="1:7">
      <c r="A482" s="790"/>
      <c r="B482" s="790"/>
      <c r="C482" s="790"/>
      <c r="D482" s="1987"/>
      <c r="E482" s="1987"/>
      <c r="F482" s="1987"/>
      <c r="G482" s="790"/>
    </row>
    <row r="483" spans="1:7">
      <c r="A483" s="790"/>
      <c r="B483" s="790"/>
      <c r="C483" s="790"/>
      <c r="D483" s="1987"/>
      <c r="E483" s="1987"/>
      <c r="F483" s="1987"/>
      <c r="G483" s="790"/>
    </row>
    <row r="484" spans="1:7">
      <c r="D484" s="1987"/>
      <c r="E484" s="1987"/>
      <c r="F484" s="1987"/>
    </row>
    <row r="485" spans="1:7">
      <c r="D485" s="800"/>
      <c r="E485" s="800"/>
      <c r="F485" s="800"/>
    </row>
    <row r="486" spans="1:7">
      <c r="B486" s="1792" t="s">
        <v>2628</v>
      </c>
      <c r="D486" s="1990" t="s">
        <v>1329</v>
      </c>
      <c r="E486" s="1990"/>
      <c r="F486" s="1990"/>
    </row>
    <row r="487" spans="1:7">
      <c r="A487" s="800"/>
      <c r="B487" s="800"/>
    </row>
    <row r="488" spans="1:7">
      <c r="A488" s="1874" t="s">
        <v>1170</v>
      </c>
      <c r="B488" s="1874"/>
      <c r="C488" s="1874"/>
      <c r="D488" s="1874"/>
      <c r="E488" s="1874"/>
      <c r="F488" s="1874"/>
      <c r="G488" s="1874"/>
    </row>
    <row r="489" spans="1:7">
      <c r="A489" s="800"/>
      <c r="B489" s="800"/>
    </row>
    <row r="490" spans="1:7">
      <c r="D490" s="1870" t="s">
        <v>951</v>
      </c>
      <c r="E490" s="1870"/>
      <c r="F490" s="1870"/>
    </row>
    <row r="491" spans="1:7" s="791" customFormat="1" ht="14.25">
      <c r="A491" s="805"/>
      <c r="B491" s="805"/>
      <c r="C491" s="801"/>
      <c r="D491" s="1871" t="s">
        <v>1330</v>
      </c>
      <c r="E491" s="1871"/>
      <c r="F491" s="1871"/>
      <c r="G491" s="802"/>
    </row>
    <row r="492" spans="1:7" s="791" customFormat="1" ht="14.25">
      <c r="A492" s="805"/>
      <c r="B492" s="805"/>
      <c r="C492" s="801"/>
      <c r="D492" s="787"/>
      <c r="E492" s="672"/>
      <c r="F492" s="672"/>
      <c r="G492" s="802"/>
    </row>
    <row r="493" spans="1:7" s="791" customFormat="1" ht="14.25">
      <c r="A493" s="797"/>
      <c r="B493" s="1792" t="s">
        <v>2628</v>
      </c>
      <c r="C493" s="801"/>
      <c r="D493" s="1872" t="s">
        <v>1331</v>
      </c>
      <c r="E493" s="1872"/>
      <c r="F493" s="1872"/>
      <c r="G493" s="802"/>
    </row>
    <row r="494" spans="1:7" s="791" customFormat="1" ht="14.25">
      <c r="A494" s="797"/>
      <c r="B494" s="797"/>
      <c r="C494" s="801"/>
      <c r="D494" s="1872"/>
      <c r="E494" s="1872"/>
      <c r="F494" s="1872"/>
      <c r="G494" s="802"/>
    </row>
    <row r="495" spans="1:7" s="791" customFormat="1" ht="14.25">
      <c r="A495" s="797"/>
      <c r="B495" s="797"/>
      <c r="C495" s="801"/>
      <c r="D495" s="785"/>
      <c r="E495" s="672"/>
      <c r="F495" s="672"/>
      <c r="G495" s="802"/>
    </row>
    <row r="496" spans="1:7" ht="12.75" customHeight="1">
      <c r="B496" s="1792" t="s">
        <v>2628</v>
      </c>
      <c r="D496" s="1873" t="s">
        <v>1517</v>
      </c>
      <c r="E496" s="1873"/>
      <c r="F496" s="1873"/>
    </row>
    <row r="497" spans="1:7" ht="14.25">
      <c r="A497" s="797"/>
      <c r="D497" s="1873"/>
      <c r="E497" s="1873"/>
      <c r="F497" s="1873"/>
    </row>
    <row r="498" spans="1:7" ht="14.25">
      <c r="A498" s="797"/>
      <c r="B498" s="797"/>
      <c r="D498" s="1873"/>
      <c r="E498" s="1873"/>
      <c r="F498" s="1873"/>
    </row>
    <row r="499" spans="1:7" ht="14.25">
      <c r="A499" s="797"/>
      <c r="B499" s="797"/>
      <c r="D499" s="1873"/>
      <c r="E499" s="1873"/>
      <c r="F499" s="1873"/>
    </row>
    <row r="500" spans="1:7" ht="14.25">
      <c r="A500" s="797"/>
      <c r="D500" s="894"/>
      <c r="E500" s="894"/>
      <c r="F500" s="894"/>
      <c r="G500" s="790"/>
    </row>
    <row r="501" spans="1:7" ht="14.25">
      <c r="A501" s="797"/>
      <c r="B501" s="1792" t="s">
        <v>2628</v>
      </c>
      <c r="D501" s="1894" t="s">
        <v>1334</v>
      </c>
      <c r="E501" s="1894"/>
      <c r="F501" s="1894"/>
      <c r="G501" s="790"/>
    </row>
    <row r="502" spans="1:7" ht="14.25">
      <c r="A502" s="797"/>
      <c r="B502" s="797"/>
      <c r="D502" s="785"/>
      <c r="E502" s="672"/>
      <c r="F502" s="672"/>
      <c r="G502" s="790"/>
    </row>
    <row r="503" spans="1:7" ht="14.25">
      <c r="A503" s="797"/>
      <c r="B503" s="1792" t="s">
        <v>2628</v>
      </c>
      <c r="D503" s="1892" t="s">
        <v>1335</v>
      </c>
      <c r="E503" s="1892"/>
      <c r="F503" s="1892"/>
      <c r="G503" s="790"/>
    </row>
    <row r="504" spans="1:7" ht="14.25">
      <c r="A504" s="797"/>
      <c r="D504" s="1892"/>
      <c r="E504" s="1892"/>
      <c r="F504" s="1892"/>
      <c r="G504" s="790"/>
    </row>
    <row r="505" spans="1:7">
      <c r="A505" s="816"/>
      <c r="B505" s="816"/>
      <c r="D505" s="733"/>
      <c r="E505" s="672"/>
      <c r="F505" s="672"/>
      <c r="G505" s="790"/>
    </row>
    <row r="506" spans="1:7">
      <c r="A506" s="816"/>
      <c r="B506" s="1792" t="s">
        <v>2628</v>
      </c>
      <c r="D506" s="1894" t="s">
        <v>1336</v>
      </c>
      <c r="E506" s="1894"/>
      <c r="F506" s="1894"/>
      <c r="G506" s="790"/>
    </row>
    <row r="507" spans="1:7" ht="14.25">
      <c r="A507" s="797"/>
      <c r="B507" s="797"/>
      <c r="D507" s="800"/>
    </row>
    <row r="508" spans="1:7">
      <c r="A508" s="1874" t="s">
        <v>1171</v>
      </c>
      <c r="B508" s="1874"/>
      <c r="C508" s="1874"/>
      <c r="D508" s="1874"/>
      <c r="E508" s="1874"/>
      <c r="F508" s="1874"/>
      <c r="G508" s="1874"/>
    </row>
    <row r="509" spans="1:7" s="722" customFormat="1" ht="12.2" customHeight="1">
      <c r="A509" s="797"/>
      <c r="B509" s="797"/>
      <c r="C509" s="804"/>
      <c r="D509" s="785"/>
      <c r="E509" s="672"/>
      <c r="F509" s="672"/>
      <c r="G509" s="672"/>
    </row>
    <row r="510" spans="1:7" s="722" customFormat="1">
      <c r="A510" s="801"/>
      <c r="B510" s="801"/>
      <c r="C510" s="833"/>
      <c r="D510" s="2002" t="s">
        <v>855</v>
      </c>
      <c r="E510" s="2002"/>
      <c r="F510" s="2002"/>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7" customHeight="1">
      <c r="A514" s="795"/>
      <c r="B514" s="798" t="s">
        <v>2629</v>
      </c>
      <c r="C514" s="799"/>
      <c r="D514" s="1866" t="s">
        <v>2283</v>
      </c>
      <c r="E514" s="1866"/>
      <c r="F514" s="1866"/>
      <c r="G514" s="672"/>
    </row>
    <row r="515" spans="1:7" s="722" customFormat="1">
      <c r="A515" s="795"/>
      <c r="B515" s="795"/>
      <c r="C515" s="799"/>
      <c r="D515" s="1866"/>
      <c r="E515" s="1866"/>
      <c r="F515" s="1866"/>
      <c r="G515" s="672"/>
    </row>
    <row r="516" spans="1:7" s="722" customFormat="1">
      <c r="A516" s="795"/>
      <c r="B516" s="795"/>
      <c r="C516" s="799"/>
      <c r="D516" s="1711"/>
      <c r="E516" s="1711"/>
      <c r="F516" s="1711"/>
      <c r="G516" s="672"/>
    </row>
    <row r="517" spans="1:7" s="722" customFormat="1">
      <c r="A517" s="795"/>
      <c r="B517" s="798" t="s">
        <v>2628</v>
      </c>
      <c r="C517" s="804"/>
      <c r="D517" s="1866" t="s">
        <v>1209</v>
      </c>
      <c r="E517" s="1866"/>
      <c r="F517" s="1866"/>
      <c r="G517" s="672"/>
    </row>
    <row r="518" spans="1:7" s="722" customFormat="1">
      <c r="A518" s="795"/>
      <c r="B518" s="795"/>
      <c r="C518" s="804"/>
      <c r="D518" s="1866"/>
      <c r="E518" s="1866"/>
      <c r="F518" s="1866"/>
      <c r="G518" s="672"/>
    </row>
    <row r="519" spans="1:7" s="722" customFormat="1">
      <c r="A519" s="795"/>
      <c r="B519" s="795"/>
      <c r="C519" s="799"/>
      <c r="D519" s="1866"/>
      <c r="E519" s="1866"/>
      <c r="F519" s="1866"/>
      <c r="G519" s="672"/>
    </row>
    <row r="520" spans="1:7" s="722" customFormat="1">
      <c r="A520" s="795"/>
      <c r="B520" s="795"/>
      <c r="C520" s="799"/>
      <c r="D520" s="834"/>
      <c r="E520" s="672"/>
      <c r="F520" s="785"/>
      <c r="G520" s="672"/>
    </row>
    <row r="521" spans="1:7" s="722" customFormat="1" ht="13.15" customHeight="1">
      <c r="A521" s="795"/>
      <c r="B521" s="798" t="s">
        <v>2628</v>
      </c>
      <c r="C521" s="799"/>
      <c r="D521" s="1972" t="s">
        <v>1235</v>
      </c>
      <c r="E521" s="1972"/>
      <c r="F521" s="1972"/>
      <c r="G521" s="672"/>
    </row>
    <row r="522" spans="1:7" s="722" customFormat="1">
      <c r="A522" s="795"/>
      <c r="B522" s="795"/>
      <c r="C522" s="799"/>
      <c r="D522" s="1972"/>
      <c r="E522" s="1972"/>
      <c r="F522" s="1972"/>
      <c r="G522" s="672"/>
    </row>
    <row r="523" spans="1:7" s="722" customFormat="1" ht="12.2" customHeight="1">
      <c r="A523" s="800"/>
      <c r="B523" s="800"/>
      <c r="C523" s="808"/>
      <c r="D523" s="800"/>
      <c r="E523" s="672"/>
      <c r="F523" s="836"/>
      <c r="G523" s="672"/>
    </row>
    <row r="524" spans="1:7">
      <c r="A524" s="1874" t="s">
        <v>1172</v>
      </c>
      <c r="B524" s="1874"/>
      <c r="C524" s="1874"/>
      <c r="D524" s="1874"/>
      <c r="E524" s="1874"/>
      <c r="F524" s="1874"/>
      <c r="G524" s="1874"/>
    </row>
    <row r="525" spans="1:7">
      <c r="A525" s="800"/>
      <c r="B525" s="800"/>
      <c r="C525" s="829"/>
      <c r="F525" s="837"/>
    </row>
    <row r="526" spans="1:7">
      <c r="B526" s="1970" t="s">
        <v>472</v>
      </c>
      <c r="C526" s="1970"/>
      <c r="D526" s="1970"/>
      <c r="E526" s="1970"/>
      <c r="F526" s="1970"/>
    </row>
    <row r="527" spans="1:7">
      <c r="A527" s="800"/>
      <c r="B527" s="800"/>
      <c r="C527" s="829"/>
      <c r="D527" s="800"/>
      <c r="F527" s="800"/>
    </row>
    <row r="528" spans="1:7">
      <c r="A528" s="1924" t="s">
        <v>1173</v>
      </c>
      <c r="B528" s="1924"/>
      <c r="C528" s="1924"/>
      <c r="D528" s="1924"/>
      <c r="E528" s="1924"/>
      <c r="F528" s="1924"/>
      <c r="G528" s="1924"/>
    </row>
    <row r="529" spans="1:7">
      <c r="A529" s="800"/>
      <c r="B529" s="800"/>
      <c r="C529" s="829"/>
      <c r="D529" s="800"/>
      <c r="F529" s="800"/>
    </row>
    <row r="530" spans="1:7">
      <c r="C530" s="829"/>
      <c r="D530" s="1891" t="s">
        <v>722</v>
      </c>
      <c r="E530" s="1891"/>
      <c r="F530" s="1891"/>
    </row>
    <row r="531" spans="1:7">
      <c r="C531" s="829"/>
      <c r="D531" s="1894" t="s">
        <v>1230</v>
      </c>
      <c r="E531" s="1894"/>
      <c r="F531" s="1894"/>
    </row>
    <row r="532" spans="1:7">
      <c r="C532" s="829"/>
      <c r="D532" s="785"/>
      <c r="E532" s="785"/>
      <c r="F532" s="785"/>
    </row>
    <row r="533" spans="1:7" ht="13.7" customHeight="1">
      <c r="A533" s="797"/>
      <c r="B533" s="798" t="s">
        <v>2629</v>
      </c>
      <c r="C533" s="829"/>
      <c r="D533" s="1894" t="s">
        <v>952</v>
      </c>
      <c r="E533" s="1894"/>
      <c r="F533" s="1894"/>
      <c r="G533" s="790"/>
    </row>
    <row r="534" spans="1:7" ht="13.7" customHeight="1">
      <c r="A534" s="829"/>
      <c r="B534" s="829"/>
      <c r="C534" s="829"/>
      <c r="D534" s="785"/>
      <c r="E534" s="618"/>
      <c r="F534" s="618"/>
      <c r="G534" s="790"/>
    </row>
    <row r="535" spans="1:7" ht="14.25">
      <c r="A535" s="797"/>
      <c r="B535" s="1792" t="s">
        <v>2629</v>
      </c>
      <c r="C535" s="829"/>
      <c r="D535" s="1892" t="s">
        <v>1231</v>
      </c>
      <c r="E535" s="1892"/>
      <c r="F535" s="1892"/>
      <c r="G535" s="790"/>
    </row>
    <row r="536" spans="1:7">
      <c r="A536" s="829"/>
      <c r="B536" s="829"/>
      <c r="C536" s="829"/>
      <c r="D536" s="1892"/>
      <c r="E536" s="1892"/>
      <c r="F536" s="1892"/>
      <c r="G536" s="790"/>
    </row>
    <row r="537" spans="1:7">
      <c r="A537" s="829"/>
      <c r="B537" s="829"/>
      <c r="C537" s="829"/>
      <c r="D537" s="800"/>
      <c r="E537" s="800"/>
      <c r="F537" s="800"/>
      <c r="G537" s="790"/>
    </row>
    <row r="538" spans="1:7" ht="14.25">
      <c r="A538" s="797"/>
      <c r="B538" s="1792" t="s">
        <v>2629</v>
      </c>
      <c r="C538" s="829"/>
      <c r="D538" s="1892" t="s">
        <v>1232</v>
      </c>
      <c r="E538" s="1892"/>
      <c r="F538" s="1892"/>
      <c r="G538" s="790"/>
    </row>
    <row r="539" spans="1:7">
      <c r="A539" s="829"/>
      <c r="B539" s="829"/>
      <c r="C539" s="829"/>
      <c r="D539" s="1892"/>
      <c r="E539" s="1892"/>
      <c r="F539" s="1892"/>
      <c r="G539" s="790"/>
    </row>
    <row r="540" spans="1:7">
      <c r="A540" s="829"/>
      <c r="B540" s="829"/>
      <c r="C540" s="829"/>
      <c r="D540" s="800"/>
      <c r="E540" s="800"/>
      <c r="F540" s="800"/>
      <c r="G540" s="790"/>
    </row>
    <row r="541" spans="1:7" ht="14.25">
      <c r="A541" s="797"/>
      <c r="B541" s="1792" t="s">
        <v>2629</v>
      </c>
      <c r="C541" s="829"/>
      <c r="D541" s="1892" t="s">
        <v>1233</v>
      </c>
      <c r="E541" s="1892"/>
      <c r="F541" s="1892"/>
      <c r="G541" s="790"/>
    </row>
    <row r="542" spans="1:7">
      <c r="A542" s="829"/>
      <c r="B542" s="829"/>
      <c r="C542" s="829"/>
      <c r="D542" s="1892"/>
      <c r="E542" s="1892"/>
      <c r="F542" s="1892"/>
      <c r="G542" s="790"/>
    </row>
    <row r="543" spans="1:7">
      <c r="A543" s="829"/>
      <c r="B543" s="829"/>
      <c r="C543" s="829"/>
      <c r="D543" s="800"/>
      <c r="E543" s="800"/>
      <c r="F543" s="800"/>
      <c r="G543" s="790"/>
    </row>
    <row r="544" spans="1:7" ht="14.25">
      <c r="A544" s="797"/>
      <c r="B544" s="1792" t="s">
        <v>2629</v>
      </c>
      <c r="C544" s="829"/>
      <c r="D544" s="1892" t="s">
        <v>1234</v>
      </c>
      <c r="E544" s="1892"/>
      <c r="F544" s="1892"/>
      <c r="G544" s="790"/>
    </row>
    <row r="545" spans="1:7">
      <c r="A545" s="829"/>
      <c r="B545" s="829"/>
      <c r="C545" s="829"/>
      <c r="D545" s="1892"/>
      <c r="E545" s="1892"/>
      <c r="F545" s="1892"/>
      <c r="G545" s="790"/>
    </row>
    <row r="546" spans="1:7">
      <c r="A546" s="829"/>
      <c r="B546" s="829"/>
      <c r="C546" s="829"/>
      <c r="D546" s="1892"/>
      <c r="E546" s="1892"/>
      <c r="F546" s="1892"/>
      <c r="G546" s="790"/>
    </row>
    <row r="547" spans="1:7">
      <c r="A547" s="829"/>
      <c r="B547" s="829"/>
      <c r="C547" s="829"/>
      <c r="D547" s="800"/>
      <c r="E547" s="800"/>
      <c r="F547" s="800"/>
    </row>
    <row r="548" spans="1:7" ht="14.25">
      <c r="A548" s="797"/>
      <c r="B548" s="1792" t="s">
        <v>2629</v>
      </c>
      <c r="C548" s="829"/>
      <c r="D548" s="1972" t="s">
        <v>1352</v>
      </c>
      <c r="E548" s="1972"/>
      <c r="F548" s="1972"/>
    </row>
    <row r="549" spans="1:7">
      <c r="A549" s="829"/>
      <c r="B549" s="829"/>
      <c r="C549" s="829"/>
      <c r="D549" s="1972"/>
      <c r="E549" s="1972"/>
      <c r="F549" s="1972"/>
    </row>
    <row r="550" spans="1:7">
      <c r="A550" s="829"/>
      <c r="B550" s="829"/>
      <c r="C550" s="829"/>
      <c r="D550" s="800"/>
      <c r="E550" s="800"/>
      <c r="F550" s="800"/>
    </row>
    <row r="551" spans="1:7" ht="14.25">
      <c r="A551" s="797"/>
      <c r="B551" s="1792" t="s">
        <v>2629</v>
      </c>
      <c r="C551" s="829"/>
      <c r="D551" s="1892" t="s">
        <v>1236</v>
      </c>
      <c r="E551" s="1892"/>
      <c r="F551" s="1892"/>
    </row>
    <row r="552" spans="1:7">
      <c r="A552" s="829"/>
      <c r="B552" s="829"/>
      <c r="C552" s="829"/>
      <c r="D552" s="1892"/>
      <c r="E552" s="1892"/>
      <c r="F552" s="1892"/>
      <c r="G552" s="819"/>
    </row>
    <row r="553" spans="1:7">
      <c r="A553" s="829"/>
      <c r="B553" s="829"/>
      <c r="C553" s="829"/>
      <c r="D553" s="800"/>
      <c r="E553" s="800"/>
      <c r="F553" s="800"/>
      <c r="G553" s="819"/>
    </row>
    <row r="554" spans="1:7" ht="14.25">
      <c r="A554" s="797"/>
      <c r="B554" s="1792" t="s">
        <v>2629</v>
      </c>
      <c r="C554" s="829"/>
      <c r="D554" s="1894" t="s">
        <v>1237</v>
      </c>
      <c r="E554" s="1894"/>
      <c r="F554" s="1894"/>
      <c r="G554" s="819"/>
    </row>
    <row r="555" spans="1:7">
      <c r="A555" s="816"/>
      <c r="B555" s="816"/>
      <c r="C555" s="829"/>
      <c r="D555" s="1894" t="s">
        <v>885</v>
      </c>
      <c r="E555" s="1894"/>
      <c r="F555" s="1894"/>
      <c r="G555" s="819"/>
    </row>
    <row r="556" spans="1:7">
      <c r="A556" s="816"/>
      <c r="B556" s="816"/>
      <c r="C556" s="829"/>
      <c r="D556" s="672"/>
      <c r="E556" s="1971" t="s">
        <v>1238</v>
      </c>
      <c r="F556" s="1971"/>
      <c r="G556" s="819"/>
    </row>
    <row r="557" spans="1:7" ht="14.25">
      <c r="A557" s="797"/>
      <c r="B557" s="797"/>
      <c r="C557" s="829"/>
      <c r="E557" s="800"/>
      <c r="F557" s="800"/>
      <c r="G557" s="819"/>
    </row>
    <row r="558" spans="1:7" ht="14.25">
      <c r="A558" s="797"/>
      <c r="B558" s="1792" t="s">
        <v>2629</v>
      </c>
      <c r="C558" s="829"/>
      <c r="D558" s="1999" t="s">
        <v>1239</v>
      </c>
      <c r="E558" s="1999"/>
      <c r="F558" s="1999"/>
      <c r="G558" s="819"/>
    </row>
    <row r="559" spans="1:7">
      <c r="C559" s="829"/>
      <c r="D559" s="1892" t="s">
        <v>1240</v>
      </c>
      <c r="E559" s="1892"/>
      <c r="F559" s="1892"/>
      <c r="G559" s="819"/>
    </row>
    <row r="560" spans="1:7">
      <c r="A560" s="829"/>
      <c r="B560" s="829"/>
      <c r="C560" s="829"/>
      <c r="D560" s="1892"/>
      <c r="E560" s="1892"/>
      <c r="F560" s="1892"/>
      <c r="G560" s="819"/>
    </row>
    <row r="561" spans="1:7">
      <c r="A561" s="829"/>
      <c r="B561" s="829"/>
      <c r="C561" s="829"/>
      <c r="D561" s="1892"/>
      <c r="E561" s="1892"/>
      <c r="F561" s="1892"/>
      <c r="G561" s="819"/>
    </row>
    <row r="562" spans="1:7">
      <c r="A562" s="829"/>
      <c r="B562" s="829"/>
      <c r="C562" s="829"/>
      <c r="D562" s="800"/>
      <c r="E562" s="800"/>
      <c r="F562" s="800"/>
      <c r="G562" s="819"/>
    </row>
    <row r="563" spans="1:7" ht="14.25">
      <c r="A563" s="797"/>
      <c r="B563" s="1792" t="s">
        <v>2629</v>
      </c>
      <c r="C563" s="829"/>
      <c r="D563" s="1892" t="s">
        <v>1241</v>
      </c>
      <c r="E563" s="1892"/>
      <c r="F563" s="1892"/>
      <c r="G563" s="819"/>
    </row>
    <row r="564" spans="1:7" ht="14.25">
      <c r="A564" s="797"/>
      <c r="B564" s="797"/>
      <c r="C564" s="829"/>
      <c r="D564" s="1892"/>
      <c r="E564" s="1892"/>
      <c r="F564" s="1892"/>
      <c r="G564" s="819"/>
    </row>
    <row r="565" spans="1:7" ht="14.25">
      <c r="A565" s="797"/>
      <c r="B565" s="797"/>
      <c r="C565" s="829"/>
      <c r="D565" s="1892"/>
      <c r="E565" s="1892"/>
      <c r="F565" s="1892"/>
      <c r="G565" s="819"/>
    </row>
    <row r="566" spans="1:7" ht="14.25">
      <c r="A566" s="797"/>
      <c r="B566" s="797"/>
      <c r="C566" s="829"/>
      <c r="D566" s="1892"/>
      <c r="E566" s="1892"/>
      <c r="F566" s="1892"/>
      <c r="G566" s="819"/>
    </row>
    <row r="567" spans="1:7" ht="14.25">
      <c r="A567" s="797"/>
      <c r="B567" s="797"/>
      <c r="C567" s="829"/>
      <c r="D567" s="800"/>
      <c r="E567" s="800"/>
      <c r="F567" s="800"/>
      <c r="G567" s="819"/>
    </row>
    <row r="568" spans="1:7">
      <c r="A568" s="1874" t="s">
        <v>1174</v>
      </c>
      <c r="B568" s="1874"/>
      <c r="C568" s="1874"/>
      <c r="D568" s="1874"/>
      <c r="E568" s="1874"/>
      <c r="F568" s="1874"/>
      <c r="G568" s="1874"/>
    </row>
    <row r="569" spans="1:7">
      <c r="A569" s="829"/>
      <c r="B569" s="829"/>
      <c r="C569" s="829"/>
      <c r="E569" s="800"/>
      <c r="F569" s="800"/>
      <c r="G569" s="819"/>
    </row>
    <row r="570" spans="1:7" ht="12.75" customHeight="1">
      <c r="C570" s="793"/>
      <c r="D570" s="1969" t="s">
        <v>217</v>
      </c>
      <c r="E570" s="1969"/>
      <c r="F570" s="1969"/>
      <c r="G570" s="819"/>
    </row>
    <row r="571" spans="1:7">
      <c r="A571" s="795"/>
      <c r="B571" s="795"/>
      <c r="C571" s="795"/>
      <c r="D571" s="1897" t="s">
        <v>1190</v>
      </c>
      <c r="E571" s="1897"/>
      <c r="F571" s="1897"/>
      <c r="G571" s="819"/>
    </row>
    <row r="572" spans="1:7">
      <c r="A572" s="790"/>
      <c r="B572" s="790"/>
      <c r="C572" s="795"/>
      <c r="D572" s="838"/>
      <c r="G572" s="819"/>
    </row>
    <row r="573" spans="1:7">
      <c r="A573" s="795"/>
      <c r="B573" s="1792" t="s">
        <v>2629</v>
      </c>
      <c r="D573" s="1897" t="s">
        <v>958</v>
      </c>
      <c r="E573" s="1897"/>
      <c r="F573" s="1897"/>
      <c r="G573" s="819"/>
    </row>
    <row r="574" spans="1:7">
      <c r="A574" s="816"/>
      <c r="B574" s="816"/>
      <c r="D574" s="814"/>
    </row>
    <row r="575" spans="1:7">
      <c r="A575" s="816"/>
      <c r="B575" s="1792" t="s">
        <v>2629</v>
      </c>
      <c r="D575" s="1873" t="s">
        <v>1191</v>
      </c>
      <c r="E575" s="1873"/>
      <c r="F575" s="1873"/>
    </row>
    <row r="576" spans="1:7">
      <c r="A576" s="816"/>
      <c r="B576" s="816"/>
      <c r="D576" s="1873"/>
      <c r="E576" s="1873"/>
      <c r="F576" s="1873"/>
      <c r="G576" s="790"/>
    </row>
    <row r="577" spans="1:7">
      <c r="A577" s="816"/>
      <c r="B577" s="816"/>
      <c r="D577" s="1873"/>
      <c r="E577" s="1873"/>
      <c r="F577" s="1873"/>
      <c r="G577" s="790"/>
    </row>
    <row r="578" spans="1:7">
      <c r="A578" s="816"/>
      <c r="B578" s="816"/>
      <c r="D578" s="1873"/>
      <c r="E578" s="1873"/>
      <c r="F578" s="1873"/>
      <c r="G578" s="790"/>
    </row>
    <row r="579" spans="1:7">
      <c r="A579" s="816"/>
      <c r="B579" s="798" t="s">
        <v>2628</v>
      </c>
      <c r="D579" s="1873" t="s">
        <v>1192</v>
      </c>
      <c r="E579" s="1873"/>
      <c r="F579" s="1873"/>
      <c r="G579" s="790"/>
    </row>
    <row r="580" spans="1:7">
      <c r="A580" s="816"/>
      <c r="B580" s="816"/>
      <c r="D580" s="1873"/>
      <c r="E580" s="1873"/>
      <c r="F580" s="1873"/>
      <c r="G580" s="790"/>
    </row>
    <row r="581" spans="1:7">
      <c r="A581" s="816"/>
      <c r="B581" s="816"/>
      <c r="D581" s="1873"/>
      <c r="E581" s="1873"/>
      <c r="F581" s="1873"/>
      <c r="G581" s="790"/>
    </row>
    <row r="582" spans="1:7">
      <c r="A582" s="816"/>
      <c r="B582" s="816"/>
      <c r="D582" s="1873"/>
      <c r="E582" s="1873"/>
      <c r="F582" s="1873"/>
      <c r="G582" s="790"/>
    </row>
    <row r="583" spans="1:7">
      <c r="A583" s="816"/>
      <c r="B583" s="816"/>
      <c r="D583" s="783"/>
      <c r="E583" s="783"/>
      <c r="F583" s="783"/>
      <c r="G583" s="790"/>
    </row>
    <row r="584" spans="1:7">
      <c r="A584" s="816"/>
      <c r="B584" s="1792" t="s">
        <v>2629</v>
      </c>
      <c r="D584" s="1873" t="s">
        <v>1193</v>
      </c>
      <c r="E584" s="1873"/>
      <c r="F584" s="1873"/>
      <c r="G584" s="790"/>
    </row>
    <row r="585" spans="1:7">
      <c r="A585" s="816"/>
      <c r="B585" s="816"/>
      <c r="D585" s="1873"/>
      <c r="E585" s="1873"/>
      <c r="F585" s="1873"/>
      <c r="G585" s="790"/>
    </row>
    <row r="586" spans="1:7">
      <c r="A586" s="816"/>
      <c r="B586" s="816"/>
      <c r="D586" s="838"/>
      <c r="G586" s="790"/>
    </row>
    <row r="587" spans="1:7">
      <c r="A587" s="816"/>
      <c r="B587" s="798" t="s">
        <v>2628</v>
      </c>
      <c r="D587" s="1897" t="s">
        <v>1194</v>
      </c>
      <c r="E587" s="1897"/>
      <c r="F587" s="1897"/>
      <c r="G587" s="790"/>
    </row>
    <row r="588" spans="1:7">
      <c r="A588" s="816"/>
      <c r="B588" s="816"/>
      <c r="D588" s="1897"/>
      <c r="E588" s="1897"/>
      <c r="F588" s="1897"/>
      <c r="G588" s="790"/>
    </row>
    <row r="589" spans="1:7">
      <c r="A589" s="816"/>
      <c r="B589" s="816"/>
      <c r="D589" s="838"/>
      <c r="G589" s="790"/>
    </row>
    <row r="590" spans="1:7" ht="14.25">
      <c r="A590" s="797"/>
      <c r="B590" s="1792" t="s">
        <v>2629</v>
      </c>
      <c r="D590" s="1897" t="s">
        <v>953</v>
      </c>
      <c r="E590" s="1897"/>
      <c r="F590" s="1897"/>
      <c r="G590" s="790"/>
    </row>
    <row r="591" spans="1:7" ht="14.25">
      <c r="A591" s="797"/>
      <c r="B591" s="797"/>
      <c r="D591" s="838"/>
      <c r="G591" s="790"/>
    </row>
    <row r="592" spans="1:7">
      <c r="A592" s="1874" t="s">
        <v>1175</v>
      </c>
      <c r="B592" s="1874"/>
      <c r="C592" s="1874"/>
      <c r="D592" s="1874"/>
      <c r="E592" s="1874"/>
      <c r="F592" s="1874"/>
      <c r="G592" s="1874"/>
    </row>
    <row r="593" spans="1:7"/>
    <row r="594" spans="1:7">
      <c r="D594" s="1891" t="s">
        <v>1275</v>
      </c>
      <c r="E594" s="1891"/>
      <c r="F594" s="1891"/>
    </row>
    <row r="595" spans="1:7">
      <c r="D595" s="1930" t="s">
        <v>1276</v>
      </c>
      <c r="E595" s="1930"/>
      <c r="F595" s="1930"/>
    </row>
    <row r="596" spans="1:7">
      <c r="D596" s="780"/>
      <c r="E596" s="722"/>
      <c r="F596" s="722"/>
    </row>
    <row r="597" spans="1:7" s="791" customFormat="1" ht="14.25">
      <c r="A597" s="805"/>
      <c r="B597" s="1792" t="s">
        <v>2629</v>
      </c>
      <c r="C597" s="801"/>
      <c r="D597" s="1893" t="s">
        <v>1277</v>
      </c>
      <c r="E597" s="1893"/>
      <c r="F597" s="1893"/>
      <c r="G597" s="802"/>
    </row>
    <row r="598" spans="1:7">
      <c r="D598" s="1893"/>
      <c r="E598" s="1893"/>
      <c r="F598" s="1893"/>
    </row>
    <row r="599" spans="1:7">
      <c r="D599" s="1893"/>
      <c r="E599" s="1893"/>
      <c r="F599" s="1893"/>
    </row>
    <row r="600" spans="1:7"/>
    <row r="601" spans="1:7">
      <c r="A601" s="1874" t="s">
        <v>1176</v>
      </c>
      <c r="B601" s="1874"/>
      <c r="C601" s="1874"/>
      <c r="D601" s="1874"/>
      <c r="E601" s="1874"/>
      <c r="F601" s="1874"/>
      <c r="G601" s="1874"/>
    </row>
    <row r="602" spans="1:7">
      <c r="A602" s="800"/>
      <c r="B602" s="800"/>
      <c r="G602" s="819"/>
    </row>
    <row r="603" spans="1:7">
      <c r="A603" s="839"/>
      <c r="B603" s="839"/>
      <c r="C603" s="793"/>
      <c r="D603" s="1931" t="s">
        <v>1278</v>
      </c>
      <c r="E603" s="1931"/>
      <c r="F603" s="1931"/>
      <c r="G603" s="819"/>
    </row>
    <row r="604" spans="1:7">
      <c r="A604" s="839"/>
      <c r="B604" s="839"/>
      <c r="C604" s="793"/>
      <c r="D604" s="1931"/>
      <c r="E604" s="1931"/>
      <c r="F604" s="1931"/>
      <c r="G604" s="819"/>
    </row>
    <row r="605" spans="1:7">
      <c r="C605" s="795"/>
      <c r="D605" s="1930" t="s">
        <v>1279</v>
      </c>
      <c r="E605" s="1930"/>
      <c r="F605" s="1930"/>
      <c r="G605" s="819"/>
    </row>
    <row r="606" spans="1:7">
      <c r="C606" s="795"/>
      <c r="D606" s="780"/>
      <c r="E606" s="780"/>
      <c r="F606" s="780"/>
      <c r="G606" s="819"/>
    </row>
    <row r="607" spans="1:7">
      <c r="A607" s="816"/>
      <c r="B607" s="1792" t="s">
        <v>2629</v>
      </c>
      <c r="D607" s="1930" t="s">
        <v>455</v>
      </c>
      <c r="E607" s="1930"/>
      <c r="F607" s="1930"/>
      <c r="G607" s="819"/>
    </row>
    <row r="608" spans="1:7">
      <c r="C608" s="840"/>
      <c r="E608" s="790"/>
      <c r="G608" s="819"/>
    </row>
    <row r="609" spans="1:7">
      <c r="A609" s="816"/>
      <c r="B609" s="1792" t="s">
        <v>2629</v>
      </c>
      <c r="D609" s="1890" t="s">
        <v>1280</v>
      </c>
      <c r="E609" s="1890"/>
      <c r="F609" s="1890"/>
      <c r="G609" s="819"/>
    </row>
    <row r="610" spans="1:7">
      <c r="D610" s="1890"/>
      <c r="E610" s="1890"/>
      <c r="F610" s="1890"/>
      <c r="G610" s="819"/>
    </row>
    <row r="611" spans="1:7">
      <c r="D611" s="790"/>
      <c r="G611" s="819"/>
    </row>
    <row r="612" spans="1:7">
      <c r="B612" s="1792" t="s">
        <v>2629</v>
      </c>
      <c r="D612" s="1890" t="s">
        <v>1281</v>
      </c>
      <c r="E612" s="1890"/>
      <c r="F612" s="1890"/>
      <c r="G612" s="819"/>
    </row>
    <row r="613" spans="1:7">
      <c r="C613" s="840"/>
      <c r="D613" s="1890"/>
      <c r="E613" s="1890"/>
      <c r="F613" s="1890"/>
      <c r="G613" s="819"/>
    </row>
    <row r="614" spans="1:7">
      <c r="C614" s="840"/>
      <c r="G614" s="819"/>
    </row>
    <row r="615" spans="1:7">
      <c r="B615" s="798" t="s">
        <v>2628</v>
      </c>
      <c r="C615" s="840"/>
      <c r="D615" s="1890" t="s">
        <v>1282</v>
      </c>
      <c r="E615" s="1890"/>
      <c r="F615" s="1890"/>
      <c r="G615" s="819"/>
    </row>
    <row r="616" spans="1:7">
      <c r="C616" s="840"/>
      <c r="D616" s="1890"/>
      <c r="E616" s="1890"/>
      <c r="F616" s="1890"/>
      <c r="G616" s="819"/>
    </row>
    <row r="617" spans="1:7">
      <c r="C617" s="840"/>
      <c r="G617" s="819"/>
    </row>
    <row r="618" spans="1:7">
      <c r="A618" s="1874" t="s">
        <v>1177</v>
      </c>
      <c r="B618" s="1874"/>
      <c r="C618" s="1874"/>
      <c r="D618" s="1874"/>
      <c r="E618" s="1874"/>
      <c r="F618" s="1874"/>
      <c r="G618" s="1874"/>
    </row>
    <row r="619" spans="1:7">
      <c r="A619" s="841"/>
      <c r="B619" s="841"/>
      <c r="C619" s="841"/>
      <c r="G619" s="819"/>
    </row>
    <row r="620" spans="1:7">
      <c r="C620" s="816"/>
      <c r="D620" s="1891" t="s">
        <v>1283</v>
      </c>
      <c r="E620" s="1891"/>
      <c r="F620" s="1891"/>
      <c r="G620" s="819"/>
    </row>
    <row r="621" spans="1:7">
      <c r="A621" s="816"/>
      <c r="B621" s="816"/>
      <c r="C621" s="818"/>
      <c r="D621" s="794"/>
      <c r="G621" s="819"/>
    </row>
    <row r="622" spans="1:7" ht="14.25">
      <c r="A622" s="797"/>
      <c r="B622" s="1792" t="s">
        <v>2629</v>
      </c>
      <c r="C622" s="818"/>
      <c r="D622" s="1892" t="s">
        <v>1511</v>
      </c>
      <c r="E622" s="1892"/>
      <c r="F622" s="1892"/>
      <c r="G622" s="819"/>
    </row>
    <row r="623" spans="1:7">
      <c r="C623" s="818"/>
      <c r="D623" s="1892"/>
      <c r="E623" s="1892"/>
      <c r="F623" s="1892"/>
      <c r="G623" s="819"/>
    </row>
    <row r="624" spans="1:7">
      <c r="C624" s="818"/>
      <c r="D624" s="1892"/>
      <c r="E624" s="1892"/>
      <c r="F624" s="1892"/>
      <c r="G624" s="819"/>
    </row>
    <row r="625" spans="1:7">
      <c r="C625" s="818"/>
      <c r="D625" s="1892"/>
      <c r="E625" s="1892"/>
      <c r="F625" s="1892"/>
      <c r="G625" s="819"/>
    </row>
    <row r="626" spans="1:7">
      <c r="C626" s="818"/>
      <c r="D626" s="1892"/>
      <c r="E626" s="1892"/>
      <c r="F626" s="1892"/>
      <c r="G626" s="819"/>
    </row>
    <row r="627" spans="1:7">
      <c r="C627" s="818"/>
      <c r="D627" s="1892"/>
      <c r="E627" s="1892"/>
      <c r="F627" s="1892"/>
      <c r="G627" s="819"/>
    </row>
    <row r="628" spans="1:7">
      <c r="C628" s="818"/>
      <c r="D628" s="784"/>
      <c r="E628" s="784"/>
      <c r="F628" s="784"/>
      <c r="G628" s="819"/>
    </row>
    <row r="629" spans="1:7" ht="14.25">
      <c r="A629" s="797"/>
      <c r="B629" s="1792" t="s">
        <v>2628</v>
      </c>
      <c r="C629" s="818"/>
      <c r="D629" s="1892" t="s">
        <v>1285</v>
      </c>
      <c r="E629" s="1892"/>
      <c r="F629" s="1892"/>
      <c r="G629" s="819"/>
    </row>
    <row r="630" spans="1:7">
      <c r="A630" s="829"/>
      <c r="B630" s="829"/>
      <c r="C630" s="829"/>
      <c r="D630" s="1892"/>
      <c r="E630" s="1892"/>
      <c r="F630" s="1892"/>
      <c r="G630" s="819"/>
    </row>
    <row r="631" spans="1:7">
      <c r="A631" s="829"/>
      <c r="B631" s="829"/>
      <c r="C631" s="829"/>
      <c r="D631" s="785"/>
      <c r="E631" s="842"/>
      <c r="F631" s="842"/>
      <c r="G631" s="819"/>
    </row>
    <row r="632" spans="1:7" ht="14.25">
      <c r="A632" s="797"/>
      <c r="B632" s="798" t="s">
        <v>2628</v>
      </c>
      <c r="C632" s="829"/>
      <c r="D632" s="1893" t="s">
        <v>1446</v>
      </c>
      <c r="E632" s="1893"/>
      <c r="F632" s="1893"/>
      <c r="G632" s="819"/>
    </row>
    <row r="633" spans="1:7" ht="14.25">
      <c r="A633" s="797"/>
      <c r="B633" s="797"/>
      <c r="C633" s="829"/>
      <c r="D633" s="1893"/>
      <c r="E633" s="1893"/>
      <c r="F633" s="1893"/>
      <c r="G633" s="819"/>
    </row>
    <row r="634" spans="1:7" ht="14.25">
      <c r="A634" s="797"/>
      <c r="B634" s="797"/>
      <c r="C634" s="829"/>
      <c r="D634" s="1893"/>
      <c r="E634" s="1893"/>
      <c r="F634" s="1893"/>
      <c r="G634" s="819"/>
    </row>
    <row r="635" spans="1:7">
      <c r="A635" s="829"/>
      <c r="B635" s="798" t="s">
        <v>2628</v>
      </c>
      <c r="C635" s="829"/>
      <c r="D635" s="1894" t="s">
        <v>1287</v>
      </c>
      <c r="E635" s="1894"/>
      <c r="F635" s="1894"/>
      <c r="G635" s="819"/>
    </row>
    <row r="636" spans="1:7">
      <c r="A636" s="829"/>
      <c r="B636" s="829"/>
      <c r="C636" s="829"/>
      <c r="D636" s="727"/>
      <c r="E636" s="727"/>
      <c r="F636" s="727"/>
      <c r="G636" s="819"/>
    </row>
    <row r="637" spans="1:7">
      <c r="A637" s="1874" t="s">
        <v>1178</v>
      </c>
      <c r="B637" s="1874"/>
      <c r="C637" s="1874"/>
      <c r="D637" s="1874"/>
      <c r="E637" s="1874"/>
      <c r="F637" s="1874"/>
      <c r="G637" s="1874"/>
    </row>
    <row r="638" spans="1:7">
      <c r="A638" s="800"/>
      <c r="B638" s="800"/>
      <c r="C638" s="829"/>
      <c r="D638" s="842"/>
      <c r="E638" s="842"/>
      <c r="F638" s="842"/>
      <c r="G638" s="819"/>
    </row>
    <row r="639" spans="1:7">
      <c r="C639" s="841"/>
      <c r="D639" s="1992" t="s">
        <v>1337</v>
      </c>
      <c r="E639" s="1992"/>
      <c r="F639" s="1992"/>
      <c r="G639" s="819"/>
    </row>
    <row r="640" spans="1:7">
      <c r="A640" s="795"/>
      <c r="B640" s="795"/>
      <c r="C640" s="795"/>
      <c r="D640" s="1993" t="s">
        <v>1338</v>
      </c>
      <c r="E640" s="1993"/>
      <c r="F640" s="1993"/>
      <c r="G640" s="819"/>
    </row>
    <row r="641" spans="1:7">
      <c r="A641" s="795"/>
      <c r="B641" s="795"/>
      <c r="C641" s="795"/>
      <c r="D641" s="727"/>
      <c r="E641" s="727"/>
      <c r="F641" s="727"/>
      <c r="G641" s="819"/>
    </row>
    <row r="642" spans="1:7" ht="12.75" customHeight="1">
      <c r="B642" s="1792" t="s">
        <v>2629</v>
      </c>
      <c r="C642" s="829"/>
      <c r="D642" s="1985" t="s">
        <v>1533</v>
      </c>
      <c r="E642" s="1985"/>
      <c r="F642" s="1985"/>
    </row>
    <row r="643" spans="1:7">
      <c r="D643" s="1985"/>
      <c r="E643" s="1985"/>
      <c r="F643" s="1985"/>
    </row>
    <row r="644" spans="1:7">
      <c r="D644" s="1985"/>
      <c r="E644" s="1985"/>
      <c r="F644" s="1985"/>
    </row>
    <row r="645" spans="1:7">
      <c r="D645" s="1985"/>
      <c r="E645" s="1985"/>
      <c r="F645" s="1985"/>
    </row>
    <row r="646" spans="1:7" ht="14.45" customHeight="1">
      <c r="A646" s="797"/>
      <c r="B646" s="797"/>
      <c r="C646" s="829"/>
      <c r="D646" s="901"/>
      <c r="E646" s="901"/>
      <c r="F646" s="901"/>
      <c r="G646" s="819"/>
    </row>
    <row r="647" spans="1:7" ht="12.75" customHeight="1">
      <c r="A647" s="795"/>
      <c r="B647" s="1792" t="s">
        <v>2629</v>
      </c>
      <c r="C647" s="829"/>
      <c r="D647" s="1985" t="s">
        <v>1536</v>
      </c>
      <c r="E647" s="1985"/>
      <c r="F647" s="1985"/>
      <c r="G647" s="819"/>
    </row>
    <row r="648" spans="1:7" ht="14.25">
      <c r="A648" s="795"/>
      <c r="B648" s="797"/>
      <c r="C648" s="829"/>
      <c r="D648" s="1985"/>
      <c r="E648" s="1985"/>
      <c r="F648" s="1985"/>
      <c r="G648" s="819"/>
    </row>
    <row r="649" spans="1:7" ht="14.25">
      <c r="A649" s="795"/>
      <c r="B649" s="797"/>
      <c r="C649" s="829"/>
      <c r="D649" s="1985"/>
      <c r="E649" s="1985"/>
      <c r="F649" s="1985"/>
      <c r="G649" s="819"/>
    </row>
    <row r="650" spans="1:7" ht="14.25">
      <c r="A650" s="795"/>
      <c r="B650" s="797"/>
      <c r="C650" s="829"/>
      <c r="D650" s="1985"/>
      <c r="E650" s="1985"/>
      <c r="F650" s="1985"/>
      <c r="G650" s="819"/>
    </row>
    <row r="651" spans="1:7" ht="14.25">
      <c r="A651" s="795"/>
      <c r="B651" s="797"/>
      <c r="C651" s="829"/>
      <c r="D651" s="1985"/>
      <c r="E651" s="1985"/>
      <c r="F651" s="1985"/>
      <c r="G651" s="819"/>
    </row>
    <row r="652" spans="1:7" ht="14.25" customHeight="1">
      <c r="A652" s="795"/>
      <c r="B652" s="797"/>
      <c r="C652" s="829"/>
      <c r="F652" s="902"/>
      <c r="G652" s="819"/>
    </row>
    <row r="653" spans="1:7" ht="12.75" customHeight="1">
      <c r="A653" s="795"/>
      <c r="B653" s="1792" t="s">
        <v>2629</v>
      </c>
      <c r="C653" s="829"/>
      <c r="D653" s="1985" t="s">
        <v>1534</v>
      </c>
      <c r="E653" s="1985"/>
      <c r="F653" s="1985"/>
      <c r="G653" s="819"/>
    </row>
    <row r="654" spans="1:7" ht="14.25">
      <c r="A654" s="795"/>
      <c r="B654" s="797"/>
      <c r="C654" s="829"/>
      <c r="D654" s="1985"/>
      <c r="E654" s="1985"/>
      <c r="F654" s="1985"/>
      <c r="G654" s="819"/>
    </row>
    <row r="655" spans="1:7" ht="14.25">
      <c r="A655" s="797"/>
      <c r="B655" s="797"/>
      <c r="C655" s="829"/>
      <c r="D655" s="1985"/>
      <c r="E655" s="1985"/>
      <c r="F655" s="1985"/>
      <c r="G655" s="819"/>
    </row>
    <row r="656" spans="1:7" ht="14.25">
      <c r="A656" s="797"/>
      <c r="B656" s="797"/>
      <c r="C656" s="829"/>
      <c r="D656" s="1985"/>
      <c r="E656" s="1985"/>
      <c r="F656" s="1985"/>
      <c r="G656" s="819"/>
    </row>
    <row r="657" spans="1:11" ht="14.25">
      <c r="A657" s="797"/>
      <c r="B657" s="797"/>
      <c r="C657" s="829"/>
      <c r="D657" s="893"/>
      <c r="E657" s="893"/>
      <c r="F657" s="893"/>
      <c r="G657" s="819"/>
    </row>
    <row r="658" spans="1:11" ht="12.75" customHeight="1">
      <c r="A658" s="795"/>
      <c r="B658" s="1792" t="s">
        <v>2628</v>
      </c>
      <c r="C658" s="829"/>
      <c r="D658" s="1985" t="s">
        <v>1535</v>
      </c>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ht="12.75" customHeight="1">
      <c r="A663" s="795"/>
      <c r="B663" s="797"/>
      <c r="C663" s="829"/>
      <c r="D663" s="1985"/>
      <c r="E663" s="1985"/>
      <c r="F663" s="1985"/>
      <c r="G663" s="819"/>
    </row>
    <row r="664" spans="1:11" ht="12.75" customHeight="1">
      <c r="A664" s="795"/>
      <c r="B664" s="797"/>
      <c r="C664" s="829"/>
      <c r="D664" s="1985"/>
      <c r="E664" s="1985"/>
      <c r="F664" s="1985"/>
      <c r="G664" s="819"/>
    </row>
    <row r="665" spans="1:11" ht="12.75" customHeight="1">
      <c r="A665" s="795"/>
      <c r="B665" s="797"/>
      <c r="C665" s="829"/>
      <c r="D665" s="1985"/>
      <c r="E665" s="1985"/>
      <c r="F665" s="1985"/>
      <c r="G665" s="819"/>
    </row>
    <row r="666" spans="1:11" ht="12.75" customHeight="1">
      <c r="A666" s="795"/>
      <c r="B666" s="797"/>
      <c r="C666" s="829"/>
      <c r="D666" s="1985"/>
      <c r="E666" s="1985"/>
      <c r="F666" s="1985"/>
      <c r="G666" s="819"/>
    </row>
    <row r="667" spans="1:11">
      <c r="A667" s="829"/>
      <c r="B667" s="829"/>
      <c r="C667" s="829"/>
      <c r="D667" s="842"/>
      <c r="E667" s="842"/>
      <c r="F667" s="842"/>
      <c r="G667" s="819"/>
    </row>
    <row r="668" spans="1:11">
      <c r="A668" s="1874" t="s">
        <v>1179</v>
      </c>
      <c r="B668" s="1874"/>
      <c r="C668" s="1874"/>
      <c r="D668" s="1874"/>
      <c r="E668" s="1874"/>
      <c r="F668" s="1874"/>
      <c r="G668" s="1874"/>
      <c r="H668" s="843"/>
      <c r="I668" s="843"/>
      <c r="J668" s="843"/>
      <c r="K668" s="843"/>
    </row>
    <row r="669" spans="1:11">
      <c r="A669" s="735"/>
      <c r="B669" s="735"/>
      <c r="C669" s="735"/>
      <c r="D669" s="735"/>
      <c r="E669" s="735"/>
      <c r="F669" s="735"/>
      <c r="G669" s="735"/>
      <c r="H669" s="843"/>
      <c r="I669" s="843"/>
      <c r="J669" s="843"/>
      <c r="K669" s="843"/>
    </row>
    <row r="670" spans="1:11">
      <c r="C670" s="841"/>
      <c r="D670" s="1891" t="s">
        <v>104</v>
      </c>
      <c r="E670" s="1891"/>
      <c r="F670" s="1891"/>
      <c r="G670" s="819"/>
      <c r="H670" s="843"/>
      <c r="I670" s="843"/>
      <c r="J670" s="843"/>
      <c r="K670" s="843"/>
    </row>
    <row r="671" spans="1:11">
      <c r="A671" s="841"/>
      <c r="B671" s="841"/>
      <c r="C671" s="841"/>
      <c r="D671" s="1891" t="s">
        <v>128</v>
      </c>
      <c r="E671" s="1891"/>
      <c r="F671" s="1891"/>
      <c r="G671" s="819"/>
      <c r="H671" s="843"/>
      <c r="I671" s="843"/>
      <c r="J671" s="843"/>
      <c r="K671" s="843"/>
    </row>
    <row r="672" spans="1:11">
      <c r="A672" s="795"/>
      <c r="B672" s="795"/>
      <c r="C672" s="795"/>
      <c r="D672" s="1894" t="s">
        <v>1215</v>
      </c>
      <c r="E672" s="1894"/>
      <c r="F672" s="1894"/>
      <c r="G672" s="819"/>
      <c r="H672" s="843"/>
      <c r="I672" s="843"/>
      <c r="J672" s="843"/>
      <c r="K672" s="843"/>
    </row>
    <row r="673" spans="1:11">
      <c r="A673" s="795"/>
      <c r="B673" s="795"/>
      <c r="C673" s="795"/>
      <c r="G673" s="819"/>
      <c r="H673" s="843"/>
      <c r="I673" s="843"/>
      <c r="J673" s="843"/>
      <c r="K673" s="843"/>
    </row>
    <row r="674" spans="1:11" ht="14.25">
      <c r="A674" s="797"/>
      <c r="B674" s="798" t="s">
        <v>2629</v>
      </c>
      <c r="C674" s="795"/>
      <c r="D674" s="1894" t="s">
        <v>954</v>
      </c>
      <c r="E674" s="1894"/>
      <c r="F674" s="1894"/>
      <c r="G674" s="819"/>
      <c r="H674" s="843"/>
      <c r="I674" s="843"/>
      <c r="J674" s="843"/>
      <c r="K674" s="843"/>
    </row>
    <row r="675" spans="1:11">
      <c r="A675" s="795"/>
      <c r="B675" s="795"/>
      <c r="C675" s="795"/>
      <c r="D675" s="1894" t="s">
        <v>965</v>
      </c>
      <c r="E675" s="1894"/>
      <c r="F675" s="1894"/>
      <c r="G675" s="819"/>
      <c r="H675" s="843"/>
      <c r="I675" s="843"/>
      <c r="J675" s="843"/>
      <c r="K675" s="843"/>
    </row>
    <row r="676" spans="1:11">
      <c r="A676" s="795"/>
      <c r="B676" s="795"/>
      <c r="C676" s="795"/>
      <c r="D676" s="672"/>
      <c r="E676" s="1973" t="s">
        <v>1216</v>
      </c>
      <c r="F676" s="1973"/>
      <c r="G676" s="819"/>
      <c r="H676" s="843"/>
      <c r="I676" s="843"/>
      <c r="J676" s="843"/>
      <c r="K676" s="843"/>
    </row>
    <row r="677" spans="1:11">
      <c r="A677" s="795"/>
      <c r="B677" s="795"/>
      <c r="C677" s="795"/>
      <c r="D677" s="672"/>
      <c r="E677" s="1973"/>
      <c r="F677" s="1973"/>
      <c r="G677" s="819"/>
      <c r="H677" s="843"/>
      <c r="I677" s="843"/>
      <c r="J677" s="843"/>
      <c r="K677" s="843"/>
    </row>
    <row r="678" spans="1:11">
      <c r="A678" s="795"/>
      <c r="B678" s="795"/>
      <c r="C678" s="795"/>
      <c r="D678" s="844"/>
      <c r="E678" s="800"/>
      <c r="G678" s="819"/>
      <c r="H678" s="843"/>
      <c r="I678" s="843"/>
      <c r="J678" s="843"/>
      <c r="K678" s="843"/>
    </row>
    <row r="679" spans="1:11" ht="14.25">
      <c r="A679" s="797"/>
      <c r="B679" s="798" t="s">
        <v>2628</v>
      </c>
      <c r="C679" s="795"/>
      <c r="D679" s="1892" t="s">
        <v>1412</v>
      </c>
      <c r="E679" s="1892"/>
      <c r="F679" s="1892"/>
      <c r="G679" s="819"/>
      <c r="H679" s="843"/>
      <c r="I679" s="843"/>
      <c r="J679" s="843"/>
      <c r="K679" s="843"/>
    </row>
    <row r="680" spans="1:11">
      <c r="A680" s="816"/>
      <c r="B680" s="816"/>
      <c r="C680" s="795"/>
      <c r="D680" s="1892"/>
      <c r="E680" s="1892"/>
      <c r="F680" s="1892"/>
      <c r="G680" s="819"/>
      <c r="H680" s="843"/>
      <c r="I680" s="843"/>
      <c r="J680" s="843"/>
      <c r="K680" s="843"/>
    </row>
    <row r="681" spans="1:11">
      <c r="A681" s="795"/>
      <c r="B681" s="795"/>
      <c r="C681" s="795"/>
      <c r="D681" s="1892"/>
      <c r="E681" s="1892"/>
      <c r="F681" s="1892"/>
      <c r="G681" s="819"/>
      <c r="H681" s="843"/>
      <c r="I681" s="843"/>
      <c r="J681" s="843"/>
      <c r="K681" s="843"/>
    </row>
    <row r="682" spans="1:11">
      <c r="A682" s="795"/>
      <c r="B682" s="795"/>
      <c r="C682" s="795"/>
      <c r="G682" s="819"/>
      <c r="H682" s="843"/>
      <c r="I682" s="843"/>
      <c r="J682" s="843"/>
      <c r="K682" s="843"/>
    </row>
    <row r="683" spans="1:11" ht="14.25">
      <c r="A683" s="797"/>
      <c r="B683" s="798" t="s">
        <v>2629</v>
      </c>
      <c r="C683" s="795"/>
      <c r="D683" s="1894" t="s">
        <v>994</v>
      </c>
      <c r="E683" s="1894"/>
      <c r="F683" s="1894"/>
      <c r="G683" s="819"/>
      <c r="H683" s="843"/>
      <c r="I683" s="843"/>
      <c r="J683" s="843"/>
      <c r="K683" s="843"/>
    </row>
    <row r="684" spans="1:11" ht="14.25">
      <c r="A684" s="797"/>
      <c r="B684" s="797"/>
      <c r="C684" s="795"/>
      <c r="D684" s="1894" t="s">
        <v>965</v>
      </c>
      <c r="E684" s="1894"/>
      <c r="F684" s="1894"/>
      <c r="G684" s="819"/>
      <c r="H684" s="843"/>
      <c r="I684" s="843"/>
      <c r="J684" s="843"/>
      <c r="K684" s="843"/>
    </row>
    <row r="685" spans="1:11">
      <c r="A685" s="795"/>
      <c r="B685" s="795"/>
      <c r="C685" s="795"/>
      <c r="D685" s="672"/>
      <c r="E685" s="1971" t="s">
        <v>1218</v>
      </c>
      <c r="F685" s="1971"/>
      <c r="G685" s="819"/>
      <c r="H685" s="843"/>
      <c r="I685" s="843"/>
      <c r="J685" s="843"/>
      <c r="K685" s="843"/>
    </row>
    <row r="686" spans="1:11">
      <c r="A686" s="795"/>
      <c r="B686" s="795"/>
      <c r="C686" s="795"/>
      <c r="D686" s="794"/>
      <c r="G686" s="819"/>
      <c r="H686" s="843"/>
      <c r="I686" s="843"/>
      <c r="J686" s="843"/>
      <c r="K686" s="843"/>
    </row>
    <row r="687" spans="1:11" ht="14.25">
      <c r="A687" s="797"/>
      <c r="B687" s="1792" t="s">
        <v>2629</v>
      </c>
      <c r="C687" s="795"/>
      <c r="D687" s="1972" t="s">
        <v>1228</v>
      </c>
      <c r="E687" s="1972"/>
      <c r="F687" s="1972"/>
      <c r="G687" s="819"/>
      <c r="H687" s="843"/>
      <c r="I687" s="843"/>
      <c r="J687" s="843"/>
      <c r="K687" s="843"/>
    </row>
    <row r="688" spans="1:11">
      <c r="A688" s="795"/>
      <c r="B688" s="795"/>
      <c r="C688" s="795"/>
      <c r="D688" s="1972"/>
      <c r="E688" s="1972"/>
      <c r="F688" s="1972"/>
      <c r="G688" s="819"/>
      <c r="H688" s="843"/>
      <c r="I688" s="843"/>
      <c r="J688" s="843"/>
      <c r="K688" s="843"/>
    </row>
    <row r="689" spans="1:11">
      <c r="A689" s="795"/>
      <c r="B689" s="795"/>
      <c r="C689" s="795"/>
      <c r="D689" s="1972"/>
      <c r="E689" s="1972"/>
      <c r="F689" s="1972"/>
      <c r="G689" s="819"/>
      <c r="H689" s="843"/>
      <c r="I689" s="843"/>
      <c r="J689" s="843"/>
      <c r="K689" s="843"/>
    </row>
    <row r="690" spans="1:11">
      <c r="A690" s="795"/>
      <c r="B690" s="795"/>
      <c r="C690" s="795"/>
      <c r="D690" s="1972"/>
      <c r="E690" s="1972"/>
      <c r="F690" s="1972"/>
      <c r="G690" s="819"/>
      <c r="H690" s="843"/>
      <c r="I690" s="843"/>
      <c r="J690" s="843"/>
      <c r="K690" s="843"/>
    </row>
    <row r="691" spans="1:11">
      <c r="A691" s="795"/>
      <c r="B691" s="795"/>
      <c r="C691" s="795"/>
      <c r="D691" s="1972"/>
      <c r="E691" s="1972"/>
      <c r="F691" s="1972"/>
      <c r="G691" s="819"/>
      <c r="H691" s="843"/>
      <c r="I691" s="843"/>
      <c r="J691" s="843"/>
      <c r="K691" s="843"/>
    </row>
    <row r="692" spans="1:11" s="791" customFormat="1">
      <c r="A692" s="835"/>
      <c r="B692" s="835"/>
      <c r="C692" s="835"/>
      <c r="D692" s="1972"/>
      <c r="E692" s="1972"/>
      <c r="F692" s="1972"/>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1792" t="s">
        <v>2629</v>
      </c>
      <c r="C694" s="835"/>
      <c r="D694" s="1972" t="s">
        <v>1414</v>
      </c>
      <c r="E694" s="1972"/>
      <c r="F694" s="1972"/>
      <c r="G694" s="845"/>
      <c r="H694" s="846"/>
      <c r="I694" s="846"/>
      <c r="J694" s="846"/>
      <c r="K694" s="846"/>
    </row>
    <row r="695" spans="1:11" s="791" customFormat="1">
      <c r="A695" s="835"/>
      <c r="B695" s="835"/>
      <c r="C695" s="835"/>
      <c r="D695" s="1972"/>
      <c r="E695" s="1972"/>
      <c r="F695" s="1972"/>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2628</v>
      </c>
      <c r="C697" s="795"/>
      <c r="D697" s="1972" t="s">
        <v>1219</v>
      </c>
      <c r="E697" s="1972"/>
      <c r="F697" s="1972"/>
      <c r="G697" s="819"/>
      <c r="H697" s="843"/>
      <c r="I697" s="843"/>
      <c r="J697" s="843"/>
      <c r="K697" s="843"/>
    </row>
    <row r="698" spans="1:11">
      <c r="A698" s="795"/>
      <c r="B698" s="795"/>
      <c r="C698" s="795"/>
      <c r="D698" s="1972"/>
      <c r="E698" s="1972"/>
      <c r="F698" s="1972"/>
      <c r="G698" s="819"/>
      <c r="H698" s="843"/>
      <c r="I698" s="843"/>
      <c r="J698" s="843"/>
      <c r="K698" s="843"/>
    </row>
    <row r="699" spans="1:11">
      <c r="A699" s="795"/>
      <c r="B699" s="795"/>
      <c r="C699" s="795"/>
      <c r="D699" s="1972"/>
      <c r="E699" s="1972"/>
      <c r="F699" s="1972"/>
      <c r="G699" s="819"/>
      <c r="H699" s="843"/>
      <c r="I699" s="843"/>
      <c r="J699" s="843"/>
      <c r="K699" s="843"/>
    </row>
    <row r="700" spans="1:11" ht="15" customHeight="1">
      <c r="A700" s="795"/>
      <c r="B700" s="795"/>
      <c r="C700" s="795"/>
      <c r="D700" s="1972"/>
      <c r="E700" s="1972"/>
      <c r="F700" s="1972"/>
      <c r="G700" s="819"/>
      <c r="H700" s="843"/>
      <c r="I700" s="843"/>
      <c r="J700" s="843"/>
      <c r="K700" s="843"/>
    </row>
    <row r="701" spans="1:11" ht="15" customHeight="1">
      <c r="A701" s="795"/>
      <c r="B701" s="795"/>
      <c r="C701" s="795"/>
      <c r="D701" s="1972"/>
      <c r="E701" s="1972"/>
      <c r="F701" s="1972"/>
      <c r="G701" s="819"/>
      <c r="H701" s="843"/>
      <c r="I701" s="843"/>
      <c r="J701" s="843"/>
      <c r="K701" s="843"/>
    </row>
    <row r="702" spans="1:11">
      <c r="A702" s="795"/>
      <c r="B702" s="795"/>
      <c r="C702" s="795"/>
      <c r="D702" s="1972"/>
      <c r="E702" s="1972"/>
      <c r="F702" s="1972"/>
      <c r="G702" s="819"/>
      <c r="H702" s="843"/>
      <c r="I702" s="843"/>
      <c r="J702" s="843"/>
      <c r="K702" s="843"/>
    </row>
    <row r="703" spans="1:11">
      <c r="A703" s="795"/>
      <c r="B703" s="795"/>
      <c r="C703" s="795"/>
      <c r="D703" s="1972"/>
      <c r="E703" s="1972"/>
      <c r="F703" s="1972"/>
      <c r="G703" s="819"/>
      <c r="H703" s="843"/>
      <c r="I703" s="843"/>
      <c r="J703" s="843"/>
      <c r="K703" s="843"/>
    </row>
    <row r="704" spans="1:11">
      <c r="A704" s="795"/>
      <c r="B704" s="795"/>
      <c r="C704" s="795"/>
      <c r="D704" s="1972"/>
      <c r="E704" s="1972"/>
      <c r="F704" s="1972"/>
      <c r="G704" s="819"/>
      <c r="H704" s="843"/>
      <c r="I704" s="843"/>
      <c r="J704" s="843"/>
      <c r="K704" s="843"/>
    </row>
    <row r="705" spans="1:11" ht="15" customHeight="1">
      <c r="A705" s="795"/>
      <c r="B705" s="795"/>
      <c r="C705" s="795"/>
      <c r="D705" s="1972"/>
      <c r="E705" s="1972"/>
      <c r="F705" s="1972"/>
      <c r="G705" s="819"/>
      <c r="H705" s="843"/>
      <c r="I705" s="843"/>
      <c r="J705" s="843"/>
      <c r="K705" s="843"/>
    </row>
    <row r="706" spans="1:11">
      <c r="A706" s="795"/>
      <c r="B706" s="795"/>
      <c r="C706" s="795"/>
      <c r="D706" s="1972"/>
      <c r="E706" s="1972"/>
      <c r="F706" s="1972"/>
      <c r="G706" s="819"/>
      <c r="H706" s="843"/>
      <c r="I706" s="843"/>
      <c r="J706" s="843"/>
      <c r="K706" s="843"/>
    </row>
    <row r="707" spans="1:11">
      <c r="A707" s="795"/>
      <c r="B707" s="795"/>
      <c r="C707" s="795"/>
      <c r="D707" s="1972"/>
      <c r="E707" s="1972"/>
      <c r="F707" s="1972"/>
      <c r="G707" s="819"/>
      <c r="H707" s="843"/>
      <c r="I707" s="843"/>
      <c r="J707" s="843"/>
      <c r="K707" s="843"/>
    </row>
    <row r="708" spans="1:11">
      <c r="A708" s="795"/>
      <c r="B708" s="795"/>
      <c r="C708" s="795"/>
      <c r="D708" s="1972"/>
      <c r="E708" s="1972"/>
      <c r="F708" s="1972"/>
      <c r="G708" s="819"/>
      <c r="H708" s="843"/>
      <c r="I708" s="843"/>
      <c r="J708" s="843"/>
      <c r="K708" s="843"/>
    </row>
    <row r="709" spans="1:11">
      <c r="A709" s="795"/>
      <c r="B709" s="795"/>
      <c r="C709" s="795"/>
      <c r="D709" s="1972"/>
      <c r="E709" s="1972"/>
      <c r="F709" s="1972"/>
      <c r="G709" s="819"/>
      <c r="H709" s="843"/>
      <c r="I709" s="843"/>
      <c r="J709" s="843"/>
      <c r="K709" s="843"/>
    </row>
    <row r="710" spans="1:11">
      <c r="A710" s="795"/>
      <c r="B710" s="1792" t="s">
        <v>2628</v>
      </c>
      <c r="C710" s="795"/>
      <c r="D710" s="1972" t="s">
        <v>1226</v>
      </c>
      <c r="E710" s="1972"/>
      <c r="F710" s="1972"/>
      <c r="G710" s="819"/>
      <c r="H710" s="843"/>
      <c r="I710" s="843"/>
      <c r="J710" s="843"/>
      <c r="K710" s="843"/>
    </row>
    <row r="711" spans="1:11">
      <c r="A711" s="795"/>
      <c r="B711" s="795"/>
      <c r="C711" s="795"/>
      <c r="D711" s="1972"/>
      <c r="E711" s="1972"/>
      <c r="F711" s="1972"/>
      <c r="G711" s="819"/>
      <c r="H711" s="843"/>
      <c r="I711" s="843"/>
      <c r="J711" s="843"/>
      <c r="K711" s="843"/>
    </row>
    <row r="712" spans="1:11">
      <c r="A712" s="795"/>
      <c r="B712" s="795"/>
      <c r="C712" s="795"/>
      <c r="D712" s="847"/>
      <c r="E712" s="847"/>
      <c r="F712" s="847"/>
      <c r="G712" s="819"/>
      <c r="H712" s="843"/>
      <c r="I712" s="843"/>
      <c r="J712" s="843"/>
      <c r="K712" s="843"/>
    </row>
    <row r="713" spans="1:11">
      <c r="A713" s="795"/>
      <c r="B713" s="1792" t="s">
        <v>2628</v>
      </c>
      <c r="C713" s="795"/>
      <c r="D713" s="1972" t="s">
        <v>1227</v>
      </c>
      <c r="E713" s="1972"/>
      <c r="F713" s="1972"/>
      <c r="G713" s="819"/>
      <c r="H713" s="843"/>
      <c r="I713" s="843"/>
      <c r="J713" s="843"/>
      <c r="K713" s="843"/>
    </row>
    <row r="714" spans="1:11">
      <c r="A714" s="795"/>
      <c r="B714" s="795"/>
      <c r="C714" s="795"/>
      <c r="D714" s="1972"/>
      <c r="E714" s="1972"/>
      <c r="F714" s="1972"/>
      <c r="G714" s="819"/>
      <c r="H714" s="843"/>
      <c r="I714" s="843"/>
      <c r="J714" s="843"/>
      <c r="K714" s="843"/>
    </row>
    <row r="715" spans="1:11">
      <c r="A715" s="795"/>
      <c r="B715" s="795"/>
      <c r="C715" s="795"/>
      <c r="D715" s="1972"/>
      <c r="E715" s="1972"/>
      <c r="F715" s="1972"/>
      <c r="G715" s="819"/>
      <c r="H715" s="843"/>
      <c r="I715" s="843"/>
      <c r="J715" s="843"/>
      <c r="K715" s="843"/>
    </row>
    <row r="716" spans="1:11">
      <c r="A716" s="795"/>
      <c r="B716" s="795"/>
      <c r="C716" s="795"/>
      <c r="D716" s="847"/>
      <c r="E716" s="847"/>
      <c r="F716" s="847"/>
      <c r="G716" s="819"/>
      <c r="H716" s="843"/>
      <c r="I716" s="843"/>
      <c r="J716" s="843"/>
      <c r="K716" s="843"/>
    </row>
    <row r="717" spans="1:11">
      <c r="A717" s="795"/>
      <c r="B717" s="1792" t="s">
        <v>2628</v>
      </c>
      <c r="C717" s="795"/>
      <c r="D717" s="1972" t="s">
        <v>1220</v>
      </c>
      <c r="E717" s="1972"/>
      <c r="F717" s="1972"/>
      <c r="G717" s="819"/>
      <c r="H717" s="843"/>
      <c r="I717" s="843"/>
      <c r="J717" s="843"/>
      <c r="K717" s="843"/>
    </row>
    <row r="718" spans="1:11">
      <c r="A718" s="795"/>
      <c r="B718" s="795"/>
      <c r="C718" s="795"/>
      <c r="D718" s="1972"/>
      <c r="E718" s="1972"/>
      <c r="F718" s="1972"/>
      <c r="G718" s="819"/>
      <c r="H718" s="843"/>
      <c r="I718" s="843"/>
      <c r="J718" s="843"/>
      <c r="K718" s="843"/>
    </row>
    <row r="719" spans="1:11">
      <c r="A719" s="795"/>
      <c r="B719" s="795"/>
      <c r="C719" s="795"/>
      <c r="D719" s="1972"/>
      <c r="E719" s="1972"/>
      <c r="F719" s="1972"/>
      <c r="G719" s="819"/>
      <c r="H719" s="843"/>
      <c r="I719" s="843"/>
      <c r="J719" s="843"/>
      <c r="K719" s="843"/>
    </row>
    <row r="720" spans="1:11">
      <c r="A720" s="795"/>
      <c r="B720" s="795"/>
      <c r="C720" s="795"/>
      <c r="D720" s="802"/>
      <c r="G720" s="819"/>
      <c r="H720" s="843"/>
      <c r="I720" s="843"/>
      <c r="J720" s="843"/>
      <c r="K720" s="843"/>
    </row>
    <row r="721" spans="1:11">
      <c r="A721" s="795"/>
      <c r="B721" s="1792" t="s">
        <v>2628</v>
      </c>
      <c r="C721" s="795"/>
      <c r="D721" s="1972" t="s">
        <v>1221</v>
      </c>
      <c r="E721" s="1972"/>
      <c r="F721" s="1972"/>
      <c r="G721" s="819"/>
      <c r="H721" s="843"/>
      <c r="I721" s="843"/>
      <c r="J721" s="843"/>
      <c r="K721" s="843"/>
    </row>
    <row r="722" spans="1:11">
      <c r="A722" s="795"/>
      <c r="B722" s="795"/>
      <c r="C722" s="795"/>
      <c r="D722" s="1972"/>
      <c r="E722" s="1972"/>
      <c r="F722" s="1972"/>
      <c r="G722" s="819"/>
      <c r="H722" s="843"/>
      <c r="I722" s="843"/>
      <c r="J722" s="843"/>
      <c r="K722" s="843"/>
    </row>
    <row r="723" spans="1:11">
      <c r="A723" s="795"/>
      <c r="B723" s="795"/>
      <c r="C723" s="795"/>
      <c r="D723" s="1972"/>
      <c r="E723" s="1972"/>
      <c r="F723" s="1972"/>
      <c r="G723" s="819"/>
      <c r="H723" s="843"/>
      <c r="I723" s="843"/>
      <c r="J723" s="843"/>
      <c r="K723" s="843"/>
    </row>
    <row r="724" spans="1:11">
      <c r="A724" s="795"/>
      <c r="B724" s="795"/>
      <c r="C724" s="795"/>
      <c r="D724" s="790"/>
      <c r="G724" s="819"/>
      <c r="H724" s="843"/>
      <c r="I724" s="843"/>
      <c r="J724" s="843"/>
      <c r="K724" s="843"/>
    </row>
    <row r="725" spans="1:11" ht="14.25">
      <c r="A725" s="797"/>
      <c r="B725" s="1792" t="s">
        <v>2628</v>
      </c>
      <c r="C725" s="795"/>
      <c r="D725" s="1892" t="s">
        <v>1222</v>
      </c>
      <c r="E725" s="1892"/>
      <c r="F725" s="1892"/>
      <c r="G725" s="819"/>
      <c r="H725" s="843"/>
      <c r="I725" s="843"/>
      <c r="J725" s="843"/>
      <c r="K725" s="843"/>
    </row>
    <row r="726" spans="1:11">
      <c r="A726" s="795"/>
      <c r="B726" s="795"/>
      <c r="C726" s="795"/>
      <c r="D726" s="1892"/>
      <c r="E726" s="1892"/>
      <c r="F726" s="1892"/>
      <c r="G726" s="819"/>
      <c r="H726" s="843"/>
      <c r="I726" s="843"/>
      <c r="J726" s="843"/>
      <c r="K726" s="843"/>
    </row>
    <row r="727" spans="1:11">
      <c r="A727" s="795"/>
      <c r="B727" s="795"/>
      <c r="C727" s="795"/>
      <c r="D727" s="1892"/>
      <c r="E727" s="1892"/>
      <c r="F727" s="1892"/>
      <c r="G727" s="819"/>
      <c r="H727" s="843"/>
      <c r="I727" s="843"/>
      <c r="J727" s="843"/>
      <c r="K727" s="843"/>
    </row>
    <row r="728" spans="1:11">
      <c r="A728" s="795"/>
      <c r="B728" s="795"/>
      <c r="C728" s="795"/>
      <c r="D728" s="1892"/>
      <c r="E728" s="1892"/>
      <c r="F728" s="1892"/>
      <c r="G728" s="819"/>
      <c r="H728" s="843"/>
      <c r="I728" s="843"/>
      <c r="J728" s="843"/>
      <c r="K728" s="843"/>
    </row>
    <row r="729" spans="1:11">
      <c r="A729" s="795"/>
      <c r="B729" s="795"/>
      <c r="C729" s="795"/>
      <c r="D729" s="822"/>
      <c r="G729" s="819"/>
      <c r="H729" s="843"/>
      <c r="I729" s="843"/>
      <c r="J729" s="843"/>
      <c r="K729" s="843"/>
    </row>
    <row r="730" spans="1:11" ht="14.25">
      <c r="A730" s="797"/>
      <c r="B730" s="1792" t="s">
        <v>2628</v>
      </c>
      <c r="C730" s="795"/>
      <c r="D730" s="1972" t="s">
        <v>1355</v>
      </c>
      <c r="E730" s="1972"/>
      <c r="F730" s="1972"/>
      <c r="G730" s="819"/>
      <c r="H730" s="843"/>
      <c r="I730" s="843"/>
      <c r="J730" s="843"/>
      <c r="K730" s="843"/>
    </row>
    <row r="731" spans="1:11">
      <c r="A731" s="795"/>
      <c r="B731" s="795"/>
      <c r="C731" s="795"/>
      <c r="D731" s="1972"/>
      <c r="E731" s="1972"/>
      <c r="F731" s="1972"/>
      <c r="G731" s="819"/>
      <c r="H731" s="843"/>
      <c r="I731" s="843"/>
      <c r="J731" s="843"/>
      <c r="K731" s="843"/>
    </row>
    <row r="732" spans="1:11">
      <c r="A732" s="795"/>
      <c r="B732" s="795"/>
      <c r="C732" s="795"/>
      <c r="D732" s="1972"/>
      <c r="E732" s="1972"/>
      <c r="F732" s="1972"/>
      <c r="G732" s="819"/>
      <c r="H732" s="843"/>
      <c r="I732" s="843"/>
      <c r="J732" s="843"/>
      <c r="K732" s="843"/>
    </row>
    <row r="733" spans="1:11">
      <c r="A733" s="795"/>
      <c r="B733" s="795"/>
      <c r="C733" s="795"/>
      <c r="D733" s="1972"/>
      <c r="E733" s="1972"/>
      <c r="F733" s="1972"/>
      <c r="G733" s="819"/>
      <c r="H733" s="843"/>
      <c r="I733" s="843"/>
      <c r="J733" s="843"/>
      <c r="K733" s="843"/>
    </row>
    <row r="734" spans="1:11">
      <c r="A734" s="795"/>
      <c r="B734" s="795"/>
      <c r="C734" s="795"/>
      <c r="D734" s="1972"/>
      <c r="E734" s="1972"/>
      <c r="F734" s="1972"/>
      <c r="G734" s="819"/>
      <c r="H734" s="843"/>
      <c r="I734" s="843"/>
      <c r="J734" s="843"/>
      <c r="K734" s="843"/>
    </row>
    <row r="735" spans="1:11">
      <c r="A735" s="795"/>
      <c r="B735" s="795"/>
      <c r="C735" s="795"/>
      <c r="D735" s="1972"/>
      <c r="E735" s="1972"/>
      <c r="F735" s="1972"/>
      <c r="G735" s="819"/>
      <c r="H735" s="843"/>
      <c r="I735" s="843"/>
      <c r="J735" s="843"/>
      <c r="K735" s="843"/>
    </row>
    <row r="736" spans="1:11">
      <c r="A736" s="795"/>
      <c r="B736" s="795"/>
      <c r="C736" s="795"/>
      <c r="D736" s="1972"/>
      <c r="E736" s="1972"/>
      <c r="F736" s="1972"/>
      <c r="G736" s="819"/>
      <c r="H736" s="843"/>
      <c r="I736" s="843"/>
      <c r="J736" s="843"/>
      <c r="K736" s="843"/>
    </row>
    <row r="737" spans="1:11">
      <c r="A737" s="795"/>
      <c r="B737" s="795"/>
      <c r="C737" s="795"/>
      <c r="D737" s="1922" t="s">
        <v>1223</v>
      </c>
      <c r="E737" s="1922"/>
      <c r="F737" s="1922"/>
      <c r="G737" s="819"/>
      <c r="H737" s="843"/>
      <c r="I737" s="843"/>
      <c r="J737" s="843"/>
      <c r="K737" s="843"/>
    </row>
    <row r="738" spans="1:11">
      <c r="A738" s="795"/>
      <c r="B738" s="795"/>
      <c r="C738" s="795"/>
      <c r="D738" s="782"/>
      <c r="G738" s="819"/>
      <c r="H738" s="843"/>
      <c r="I738" s="843"/>
      <c r="J738" s="843"/>
      <c r="K738" s="843"/>
    </row>
    <row r="739" spans="1:11">
      <c r="A739" s="1924" t="s">
        <v>1180</v>
      </c>
      <c r="B739" s="1924"/>
      <c r="C739" s="1924"/>
      <c r="D739" s="1924"/>
      <c r="E739" s="1924"/>
      <c r="F739" s="1924"/>
      <c r="G739" s="1924"/>
      <c r="H739" s="843"/>
      <c r="I739" s="843"/>
      <c r="J739" s="843"/>
      <c r="K739" s="843"/>
    </row>
    <row r="740" spans="1:11">
      <c r="A740" s="795"/>
      <c r="B740" s="795"/>
      <c r="C740" s="795"/>
      <c r="D740" s="822"/>
      <c r="G740" s="848"/>
      <c r="H740" s="843"/>
      <c r="I740" s="843"/>
      <c r="J740" s="843"/>
      <c r="K740" s="843"/>
    </row>
    <row r="741" spans="1:11" ht="13.7" customHeight="1">
      <c r="C741" s="795"/>
      <c r="D741" s="1969" t="s">
        <v>1196</v>
      </c>
      <c r="E741" s="1969"/>
      <c r="F741" s="1969"/>
      <c r="G741" s="848"/>
      <c r="H741" s="843"/>
      <c r="I741" s="843"/>
      <c r="J741" s="843"/>
      <c r="K741" s="843"/>
    </row>
    <row r="742" spans="1:11">
      <c r="A742" s="795"/>
      <c r="B742" s="795"/>
      <c r="C742" s="795"/>
      <c r="D742" s="1918" t="s">
        <v>1197</v>
      </c>
      <c r="E742" s="1918"/>
      <c r="F742" s="1918"/>
      <c r="G742" s="848"/>
      <c r="H742" s="843"/>
      <c r="I742" s="843"/>
      <c r="J742" s="843"/>
      <c r="K742" s="843"/>
    </row>
    <row r="743" spans="1:11">
      <c r="A743" s="795"/>
      <c r="B743" s="795"/>
      <c r="C743" s="795"/>
      <c r="G743" s="848"/>
      <c r="H743" s="843"/>
      <c r="I743" s="843"/>
      <c r="J743" s="843"/>
      <c r="K743" s="843"/>
    </row>
    <row r="744" spans="1:11" s="791" customFormat="1" ht="14.25">
      <c r="A744" s="797"/>
      <c r="B744" s="798" t="s">
        <v>2629</v>
      </c>
      <c r="C744" s="788"/>
      <c r="D744" s="1892" t="s">
        <v>1198</v>
      </c>
      <c r="E744" s="1892"/>
      <c r="F744" s="1892"/>
      <c r="G744" s="848"/>
      <c r="H744" s="846"/>
      <c r="I744" s="846"/>
      <c r="J744" s="846"/>
      <c r="K744" s="846"/>
    </row>
    <row r="745" spans="1:11" s="791" customFormat="1" ht="10.5" customHeight="1">
      <c r="A745" s="788"/>
      <c r="B745" s="788"/>
      <c r="C745" s="788"/>
      <c r="D745" s="1892"/>
      <c r="E745" s="1892"/>
      <c r="F745" s="1892"/>
      <c r="G745" s="848"/>
      <c r="H745" s="846"/>
      <c r="I745" s="846"/>
      <c r="J745" s="846"/>
      <c r="K745" s="846"/>
    </row>
    <row r="746" spans="1:11" s="791" customFormat="1">
      <c r="A746" s="788"/>
      <c r="B746" s="788"/>
      <c r="C746" s="788"/>
      <c r="D746" s="1892"/>
      <c r="E746" s="1892"/>
      <c r="F746" s="1892"/>
      <c r="G746" s="848"/>
      <c r="H746" s="846"/>
      <c r="I746" s="846"/>
      <c r="J746" s="846"/>
      <c r="K746" s="846"/>
    </row>
    <row r="747" spans="1:11">
      <c r="D747" s="1892"/>
      <c r="E747" s="1892"/>
      <c r="F747" s="1892"/>
      <c r="G747" s="848"/>
      <c r="H747" s="843"/>
      <c r="I747" s="843"/>
      <c r="J747" s="843"/>
      <c r="K747" s="843"/>
    </row>
    <row r="748" spans="1:11">
      <c r="A748" s="801"/>
      <c r="B748" s="801"/>
      <c r="C748" s="801"/>
      <c r="D748" s="1892"/>
      <c r="E748" s="1892"/>
      <c r="F748" s="1892"/>
      <c r="G748" s="849"/>
      <c r="H748" s="843"/>
      <c r="I748" s="843"/>
      <c r="J748" s="843"/>
      <c r="K748" s="843"/>
    </row>
    <row r="749" spans="1:11" ht="15.6" customHeight="1">
      <c r="A749" s="801"/>
      <c r="B749" s="801"/>
      <c r="C749" s="801"/>
      <c r="D749" s="1892"/>
      <c r="E749" s="1892"/>
      <c r="F749" s="1892"/>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1792" t="s">
        <v>2628</v>
      </c>
      <c r="C751" s="852"/>
      <c r="D751" s="1893" t="s">
        <v>1466</v>
      </c>
      <c r="E751" s="1893"/>
      <c r="F751" s="1893"/>
      <c r="G751" s="853"/>
    </row>
    <row r="752" spans="1:11" s="854" customFormat="1">
      <c r="A752" s="852"/>
      <c r="B752" s="852"/>
      <c r="C752" s="852"/>
      <c r="D752" s="1893"/>
      <c r="E752" s="1893"/>
      <c r="F752" s="1893"/>
      <c r="G752" s="853"/>
    </row>
    <row r="753" spans="1:11" s="854" customFormat="1">
      <c r="A753" s="852"/>
      <c r="B753" s="852"/>
      <c r="C753" s="852"/>
      <c r="D753" s="1893"/>
      <c r="E753" s="1893"/>
      <c r="F753" s="1893"/>
      <c r="G753" s="853"/>
    </row>
    <row r="754" spans="1:11" s="854" customFormat="1">
      <c r="A754" s="852"/>
      <c r="B754" s="852"/>
      <c r="C754" s="852"/>
      <c r="D754" s="1893"/>
      <c r="E754" s="1893"/>
      <c r="F754" s="1893"/>
      <c r="G754" s="853"/>
    </row>
    <row r="755" spans="1:11" s="854" customFormat="1">
      <c r="A755" s="852"/>
      <c r="B755" s="852"/>
      <c r="C755" s="852"/>
      <c r="D755" s="838"/>
      <c r="E755" s="853"/>
      <c r="F755" s="853"/>
      <c r="G755" s="853"/>
    </row>
    <row r="756" spans="1:11" s="854" customFormat="1" ht="14.25">
      <c r="A756" s="797"/>
      <c r="B756" s="798" t="s">
        <v>2628</v>
      </c>
      <c r="C756" s="852"/>
      <c r="D756" s="1974" t="s">
        <v>1467</v>
      </c>
      <c r="E756" s="1974"/>
      <c r="F756" s="1974"/>
      <c r="G756" s="853"/>
    </row>
    <row r="757" spans="1:11" s="854" customFormat="1">
      <c r="A757" s="852"/>
      <c r="B757" s="852"/>
      <c r="C757" s="852"/>
      <c r="D757" s="1974"/>
      <c r="E757" s="1974"/>
      <c r="F757" s="1974"/>
      <c r="G757" s="853"/>
    </row>
    <row r="758" spans="1:11" s="854" customFormat="1">
      <c r="A758" s="852"/>
      <c r="B758" s="852"/>
      <c r="C758" s="852"/>
      <c r="D758" s="1974"/>
      <c r="E758" s="1974"/>
      <c r="F758" s="1974"/>
      <c r="G758" s="853"/>
    </row>
    <row r="759" spans="1:11">
      <c r="A759" s="801"/>
      <c r="B759" s="801"/>
      <c r="C759" s="801"/>
      <c r="D759" s="838"/>
      <c r="E759" s="850"/>
      <c r="F759" s="850"/>
      <c r="G759" s="849"/>
      <c r="H759" s="843"/>
      <c r="I759" s="843"/>
      <c r="J759" s="843"/>
      <c r="K759" s="843"/>
    </row>
    <row r="760" spans="1:11" ht="14.25">
      <c r="A760" s="797"/>
      <c r="B760" s="798" t="s">
        <v>2628</v>
      </c>
      <c r="C760" s="801"/>
      <c r="D760" s="1893" t="s">
        <v>1409</v>
      </c>
      <c r="E760" s="1893"/>
      <c r="F760" s="1893"/>
      <c r="G760" s="849"/>
      <c r="H760" s="843"/>
      <c r="I760" s="843"/>
      <c r="J760" s="843"/>
      <c r="K760" s="843"/>
    </row>
    <row r="761" spans="1:11">
      <c r="A761" s="801"/>
      <c r="B761" s="801"/>
      <c r="C761" s="801"/>
      <c r="D761" s="1893"/>
      <c r="E761" s="1893"/>
      <c r="F761" s="1893"/>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2629</v>
      </c>
      <c r="C763" s="801"/>
      <c r="D763" s="1893" t="s">
        <v>1431</v>
      </c>
      <c r="E763" s="1893"/>
      <c r="F763" s="1893"/>
      <c r="G763" s="849"/>
      <c r="H763" s="843"/>
      <c r="I763" s="843"/>
      <c r="J763" s="843"/>
      <c r="K763" s="843"/>
    </row>
    <row r="764" spans="1:11">
      <c r="A764" s="801"/>
      <c r="B764" s="801"/>
      <c r="C764" s="801"/>
      <c r="D764" s="1893"/>
      <c r="E764" s="1893"/>
      <c r="F764" s="1893"/>
      <c r="G764" s="849"/>
      <c r="H764" s="843"/>
      <c r="I764" s="843"/>
      <c r="J764" s="843"/>
      <c r="K764" s="843"/>
    </row>
    <row r="765" spans="1:11">
      <c r="A765" s="801"/>
      <c r="B765" s="801"/>
      <c r="C765" s="801"/>
      <c r="D765" s="1893"/>
      <c r="E765" s="1893"/>
      <c r="F765" s="1893"/>
      <c r="G765" s="849"/>
      <c r="H765" s="843"/>
      <c r="I765" s="843"/>
      <c r="J765" s="843"/>
      <c r="K765" s="843"/>
    </row>
    <row r="766" spans="1:11">
      <c r="A766" s="801"/>
      <c r="B766" s="801"/>
      <c r="C766" s="801"/>
      <c r="D766" s="781"/>
      <c r="E766" s="781"/>
      <c r="F766" s="781"/>
      <c r="G766" s="849"/>
      <c r="H766" s="843"/>
      <c r="I766" s="843"/>
      <c r="J766" s="843"/>
      <c r="K766" s="843"/>
    </row>
    <row r="767" spans="1:11">
      <c r="A767" s="1994" t="s">
        <v>2381</v>
      </c>
      <c r="B767" s="1994"/>
      <c r="C767" s="1994"/>
      <c r="D767" s="1994"/>
      <c r="E767" s="1994"/>
      <c r="F767" s="1994"/>
      <c r="G767" s="1994"/>
    </row>
    <row r="768" spans="1:11">
      <c r="A768" s="93"/>
      <c r="B768" s="93"/>
      <c r="C768" s="1738"/>
      <c r="D768" s="155"/>
      <c r="E768" s="155"/>
      <c r="F768" s="155"/>
      <c r="G768" s="686"/>
    </row>
    <row r="769" spans="1:7">
      <c r="A769" s="93"/>
      <c r="B769" s="93"/>
      <c r="C769" s="1738"/>
      <c r="D769" s="1995" t="s">
        <v>2448</v>
      </c>
      <c r="E769" s="1995"/>
      <c r="F769" s="1995"/>
      <c r="G769" s="686"/>
    </row>
    <row r="770" spans="1:7">
      <c r="A770" s="93"/>
      <c r="B770" s="93"/>
      <c r="C770" s="1738"/>
      <c r="D770" s="1991" t="s">
        <v>2284</v>
      </c>
      <c r="E770" s="1991"/>
      <c r="F770" s="1991"/>
      <c r="G770" s="686"/>
    </row>
    <row r="771" spans="1:7">
      <c r="A771" s="93"/>
      <c r="B771" s="93"/>
      <c r="C771" s="1738"/>
      <c r="D771" s="733"/>
      <c r="E771" s="733"/>
      <c r="F771" s="733"/>
      <c r="G771" s="686"/>
    </row>
    <row r="772" spans="1:7">
      <c r="A772" s="93"/>
      <c r="B772" s="798" t="s">
        <v>2629</v>
      </c>
      <c r="C772" s="1738"/>
      <c r="D772" s="1914" t="s">
        <v>2285</v>
      </c>
      <c r="E772" s="1914"/>
      <c r="F772" s="1914"/>
      <c r="G772" s="686"/>
    </row>
    <row r="773" spans="1:7">
      <c r="A773" s="93"/>
      <c r="B773" s="93"/>
      <c r="C773" s="1738"/>
      <c r="D773" s="1914"/>
      <c r="E773" s="1914"/>
      <c r="F773" s="1914"/>
      <c r="G773" s="686"/>
    </row>
    <row r="774" spans="1:7">
      <c r="A774" s="720"/>
      <c r="B774" s="720"/>
      <c r="C774" s="314"/>
      <c r="D774" s="1914"/>
      <c r="E774" s="1914"/>
      <c r="F774" s="1914"/>
      <c r="G774" s="1739"/>
    </row>
    <row r="775" spans="1:7">
      <c r="A775" s="1732"/>
      <c r="B775" s="1732"/>
      <c r="C775" s="1740"/>
      <c r="D775" s="1715"/>
      <c r="E775" s="686"/>
      <c r="F775" s="686"/>
      <c r="G775" s="686"/>
    </row>
    <row r="776" spans="1:7">
      <c r="A776" s="267"/>
      <c r="B776" s="1792" t="s">
        <v>2629</v>
      </c>
      <c r="C776" s="1741"/>
      <c r="D776" s="1914" t="s">
        <v>2286</v>
      </c>
      <c r="E776" s="1914"/>
      <c r="F776" s="1914"/>
      <c r="G776" s="686"/>
    </row>
    <row r="777" spans="1:7">
      <c r="A777" s="1742"/>
      <c r="B777" s="1742"/>
      <c r="C777" s="1743"/>
      <c r="D777" s="1914"/>
      <c r="E777" s="1914"/>
      <c r="F777" s="1914"/>
      <c r="G777" s="686"/>
    </row>
    <row r="778" spans="1:7">
      <c r="A778" s="267"/>
      <c r="B778" s="267"/>
      <c r="C778" s="1741"/>
      <c r="D778" s="1914"/>
      <c r="E778" s="1914"/>
      <c r="F778" s="1914"/>
      <c r="G778" s="686"/>
    </row>
    <row r="779" spans="1:7">
      <c r="A779" s="720"/>
      <c r="B779" s="720"/>
      <c r="C779" s="314"/>
      <c r="D779" s="6"/>
      <c r="E779" s="1744"/>
      <c r="F779" s="1744"/>
      <c r="G779" s="1745"/>
    </row>
    <row r="780" spans="1:7" ht="14.25">
      <c r="A780" s="714"/>
      <c r="B780" s="798" t="s">
        <v>2628</v>
      </c>
      <c r="C780" s="1746"/>
      <c r="D780" s="1914" t="s">
        <v>2287</v>
      </c>
      <c r="E780" s="1914"/>
      <c r="F780" s="1914"/>
      <c r="G780" s="1745"/>
    </row>
    <row r="781" spans="1:7" ht="14.25">
      <c r="A781" s="714"/>
      <c r="B781" s="714"/>
      <c r="C781" s="1746"/>
      <c r="D781" s="1914"/>
      <c r="E781" s="1914"/>
      <c r="F781" s="1914"/>
      <c r="G781" s="1745"/>
    </row>
    <row r="782" spans="1:7" ht="14.25">
      <c r="A782" s="714"/>
      <c r="B782" s="714"/>
      <c r="C782" s="1746"/>
      <c r="D782" s="1914"/>
      <c r="E782" s="1914"/>
      <c r="F782" s="1914"/>
      <c r="G782" s="1745"/>
    </row>
    <row r="783" spans="1:7" ht="14.25">
      <c r="A783" s="714"/>
      <c r="B783" s="714"/>
      <c r="C783" s="1746"/>
      <c r="D783" s="1712"/>
      <c r="E783" s="6"/>
      <c r="F783" s="6"/>
      <c r="G783" s="1745"/>
    </row>
    <row r="784" spans="1:7" ht="14.25">
      <c r="A784" s="714"/>
      <c r="B784" s="1792" t="s">
        <v>2628</v>
      </c>
      <c r="C784" s="1746"/>
      <c r="D784" s="1914" t="s">
        <v>2288</v>
      </c>
      <c r="E784" s="1914"/>
      <c r="F784" s="1914"/>
      <c r="G784" s="1745"/>
    </row>
    <row r="785" spans="1:7" ht="14.25">
      <c r="A785" s="714"/>
      <c r="B785" s="714"/>
      <c r="C785" s="1746"/>
      <c r="D785" s="1914"/>
      <c r="E785" s="1914"/>
      <c r="F785" s="1914"/>
      <c r="G785" s="1745"/>
    </row>
    <row r="786" spans="1:7" ht="14.25">
      <c r="A786" s="714"/>
      <c r="B786" s="714"/>
      <c r="C786" s="1746"/>
      <c r="D786" s="1914"/>
      <c r="E786" s="1914"/>
      <c r="F786" s="1914"/>
      <c r="G786" s="1745"/>
    </row>
    <row r="787" spans="1:7" ht="14.25">
      <c r="A787" s="714"/>
      <c r="B787" s="714"/>
      <c r="C787" s="1746"/>
      <c r="D787" s="1914"/>
      <c r="E787" s="1914"/>
      <c r="F787" s="1914"/>
      <c r="G787" s="1745"/>
    </row>
    <row r="788" spans="1:7" ht="14.25">
      <c r="A788" s="714"/>
      <c r="B788" s="714"/>
      <c r="C788" s="1746"/>
      <c r="D788" s="1914"/>
      <c r="E788" s="1914"/>
      <c r="F788" s="1914"/>
      <c r="G788" s="1745"/>
    </row>
    <row r="789" spans="1:7" ht="14.25">
      <c r="A789" s="714"/>
      <c r="B789" s="714"/>
      <c r="C789" s="1746"/>
      <c r="D789" s="1914"/>
      <c r="E789" s="1914"/>
      <c r="F789" s="1914"/>
      <c r="G789" s="1745"/>
    </row>
    <row r="790" spans="1:7" ht="14.25">
      <c r="A790" s="714"/>
      <c r="B790" s="714"/>
      <c r="C790" s="1746"/>
      <c r="D790" s="1914" t="s">
        <v>2382</v>
      </c>
      <c r="E790" s="1914"/>
      <c r="F790" s="1914"/>
      <c r="G790" s="1745"/>
    </row>
    <row r="791" spans="1:7" ht="14.25">
      <c r="A791" s="714"/>
      <c r="B791" s="714"/>
      <c r="C791" s="1746"/>
      <c r="D791" s="1914"/>
      <c r="E791" s="1914"/>
      <c r="F791" s="1914"/>
      <c r="G791" s="1745"/>
    </row>
    <row r="792" spans="1:7" ht="14.25">
      <c r="A792" s="714"/>
      <c r="B792" s="714"/>
      <c r="C792" s="1746"/>
      <c r="D792" s="1914"/>
      <c r="E792" s="1914"/>
      <c r="F792" s="1914"/>
      <c r="G792" s="1745"/>
    </row>
    <row r="793" spans="1:7" ht="14.25">
      <c r="A793" s="714"/>
      <c r="B793" s="556"/>
      <c r="C793" s="1746"/>
      <c r="D793" s="1747"/>
      <c r="E793" s="1747"/>
      <c r="F793" s="1747"/>
      <c r="G793" s="1745"/>
    </row>
    <row r="794" spans="1:7" ht="14.25">
      <c r="A794" s="714"/>
      <c r="B794" s="1792" t="s">
        <v>2628</v>
      </c>
      <c r="C794" s="1746"/>
      <c r="D794" s="1914" t="s">
        <v>2289</v>
      </c>
      <c r="E794" s="1914"/>
      <c r="F794" s="1914"/>
      <c r="G794" s="1745"/>
    </row>
    <row r="795" spans="1:7" ht="14.25">
      <c r="A795" s="714"/>
      <c r="B795" s="714"/>
      <c r="C795" s="1746"/>
      <c r="D795" s="1914"/>
      <c r="E795" s="1914"/>
      <c r="F795" s="1914"/>
      <c r="G795" s="1745"/>
    </row>
    <row r="796" spans="1:7" ht="14.25">
      <c r="A796" s="714"/>
      <c r="B796" s="714"/>
      <c r="C796" s="1746"/>
      <c r="D796" s="1914"/>
      <c r="E796" s="1914"/>
      <c r="F796" s="1914"/>
      <c r="G796" s="1745"/>
    </row>
    <row r="797" spans="1:7" ht="14.25">
      <c r="A797" s="714"/>
      <c r="B797" s="714"/>
      <c r="C797" s="1746"/>
      <c r="D797" s="1914"/>
      <c r="E797" s="1914"/>
      <c r="F797" s="1914"/>
      <c r="G797" s="1745"/>
    </row>
    <row r="798" spans="1:7" ht="14.25">
      <c r="A798" s="714"/>
      <c r="B798" s="714"/>
      <c r="C798" s="1746"/>
      <c r="D798" s="1914"/>
      <c r="E798" s="1914"/>
      <c r="F798" s="1914"/>
      <c r="G798" s="1745"/>
    </row>
    <row r="799" spans="1:7" ht="14.25">
      <c r="A799" s="714"/>
      <c r="B799" s="714"/>
      <c r="C799" s="1746"/>
      <c r="D799" s="1914"/>
      <c r="E799" s="1914"/>
      <c r="F799" s="1914"/>
      <c r="G799" s="1745"/>
    </row>
    <row r="800" spans="1:7" ht="14.25">
      <c r="A800" s="714"/>
      <c r="B800" s="714"/>
      <c r="C800" s="1746"/>
      <c r="D800" s="1723"/>
      <c r="E800" s="1723"/>
      <c r="F800" s="1723"/>
      <c r="G800" s="1745"/>
    </row>
    <row r="801" spans="1:7" ht="14.25">
      <c r="A801" s="714"/>
      <c r="B801" s="1792" t="s">
        <v>2628</v>
      </c>
      <c r="C801" s="1746"/>
      <c r="D801" s="1914" t="s">
        <v>2290</v>
      </c>
      <c r="E801" s="1914"/>
      <c r="F801" s="1914"/>
      <c r="G801" s="1745"/>
    </row>
    <row r="802" spans="1:7" ht="14.25">
      <c r="A802" s="714"/>
      <c r="B802" s="714"/>
      <c r="C802" s="1746"/>
      <c r="D802" s="1914"/>
      <c r="E802" s="1914"/>
      <c r="F802" s="1914"/>
      <c r="G802" s="1745"/>
    </row>
    <row r="803" spans="1:7" ht="14.25">
      <c r="A803" s="714"/>
      <c r="B803" s="714"/>
      <c r="C803" s="1746"/>
      <c r="D803" s="1914"/>
      <c r="E803" s="1914"/>
      <c r="F803" s="1914"/>
      <c r="G803" s="1745"/>
    </row>
    <row r="804" spans="1:7" ht="14.25">
      <c r="A804" s="714"/>
      <c r="B804" s="714"/>
      <c r="C804" s="1746"/>
      <c r="D804" s="1914"/>
      <c r="E804" s="1914"/>
      <c r="F804" s="1914"/>
      <c r="G804" s="1745"/>
    </row>
    <row r="805" spans="1:7" ht="14.25">
      <c r="A805" s="714"/>
      <c r="B805" s="714"/>
      <c r="C805" s="1746"/>
      <c r="D805" s="1914"/>
      <c r="E805" s="1914"/>
      <c r="F805" s="1914"/>
      <c r="G805" s="1745"/>
    </row>
    <row r="806" spans="1:7" ht="14.25">
      <c r="A806" s="714"/>
      <c r="B806" s="714"/>
      <c r="C806" s="1746"/>
      <c r="D806" s="1914"/>
      <c r="E806" s="1914"/>
      <c r="F806" s="1914"/>
      <c r="G806" s="1745"/>
    </row>
    <row r="807" spans="1:7" ht="14.25">
      <c r="A807" s="714"/>
      <c r="B807" s="714"/>
      <c r="C807" s="1746"/>
      <c r="D807" s="1723"/>
      <c r="E807" s="1723"/>
      <c r="F807" s="1723"/>
      <c r="G807" s="1745"/>
    </row>
    <row r="808" spans="1:7" ht="14.25">
      <c r="A808" s="714"/>
      <c r="B808" s="798" t="s">
        <v>2628</v>
      </c>
      <c r="C808" s="1746"/>
      <c r="D808" s="1911" t="s">
        <v>2291</v>
      </c>
      <c r="E808" s="1911"/>
      <c r="F808" s="1911"/>
      <c r="G808" s="1745"/>
    </row>
    <row r="809" spans="1:7" ht="14.25">
      <c r="A809" s="714"/>
      <c r="B809" s="714"/>
      <c r="C809" s="1746"/>
      <c r="D809" s="1911"/>
      <c r="E809" s="1911"/>
      <c r="F809" s="1911"/>
      <c r="G809" s="1745"/>
    </row>
    <row r="810" spans="1:7">
      <c r="A810" s="1731"/>
      <c r="B810" s="1731"/>
      <c r="C810" s="1746"/>
      <c r="D810" s="1911"/>
      <c r="E810" s="1911"/>
      <c r="F810" s="1911"/>
      <c r="G810" s="1745"/>
    </row>
    <row r="811" spans="1:7" ht="14.25">
      <c r="A811" s="714"/>
      <c r="B811" s="1731"/>
      <c r="C811" s="1746"/>
      <c r="D811" s="1911"/>
      <c r="E811" s="1911"/>
      <c r="F811" s="1911"/>
      <c r="G811" s="1745"/>
    </row>
    <row r="812" spans="1:7" ht="12.75" customHeight="1">
      <c r="A812" s="714"/>
      <c r="B812" s="1731"/>
      <c r="C812" s="1746"/>
      <c r="D812" s="1911"/>
      <c r="E812" s="1911"/>
      <c r="F812" s="1911"/>
      <c r="G812" s="1745"/>
    </row>
    <row r="813" spans="1:7" ht="12.75" customHeight="1">
      <c r="A813" s="714"/>
      <c r="B813" s="1731"/>
      <c r="C813" s="1746"/>
      <c r="D813" s="1911"/>
      <c r="E813" s="1911"/>
      <c r="F813" s="1911"/>
      <c r="G813" s="1745"/>
    </row>
    <row r="814" spans="1:7" ht="12.75" customHeight="1">
      <c r="A814" s="1731"/>
      <c r="B814" s="1731"/>
      <c r="C814" s="1746"/>
      <c r="D814" s="1744"/>
      <c r="E814" s="6"/>
      <c r="F814" s="6"/>
      <c r="G814" s="1745"/>
    </row>
    <row r="815" spans="1:7" ht="12.75" customHeight="1">
      <c r="A815" s="1923" t="s">
        <v>2292</v>
      </c>
      <c r="B815" s="1923"/>
      <c r="C815" s="1923"/>
      <c r="D815" s="1923"/>
      <c r="E815" s="1923"/>
      <c r="F815" s="1923"/>
      <c r="G815" s="1923"/>
    </row>
    <row r="816" spans="1:7" ht="12.75" customHeight="1">
      <c r="A816" s="1720"/>
      <c r="B816" s="1720"/>
      <c r="C816" s="1746"/>
      <c r="D816" s="1744"/>
      <c r="E816" s="1744"/>
      <c r="F816" s="1744"/>
      <c r="G816" s="1745"/>
    </row>
    <row r="817" spans="1:7" ht="12.75" customHeight="1">
      <c r="A817" s="714"/>
      <c r="B817" s="714"/>
      <c r="C817" s="556"/>
      <c r="D817" s="1903" t="s">
        <v>2383</v>
      </c>
      <c r="E817" s="1903"/>
      <c r="F817" s="1903"/>
      <c r="G817" s="678"/>
    </row>
    <row r="818" spans="1:7" ht="14.25" customHeight="1">
      <c r="A818" s="714"/>
      <c r="B818" s="714"/>
      <c r="C818" s="556"/>
      <c r="D818" s="1854" t="s">
        <v>2293</v>
      </c>
      <c r="E818" s="1854"/>
      <c r="F818" s="1854"/>
      <c r="G818" s="678"/>
    </row>
    <row r="819" spans="1:7" ht="12.75" customHeight="1">
      <c r="A819" s="714"/>
      <c r="B819" s="714"/>
      <c r="C819" s="556"/>
      <c r="D819" s="1706"/>
      <c r="E819" s="1706"/>
      <c r="F819" s="1706"/>
      <c r="G819" s="678"/>
    </row>
    <row r="820" spans="1:7" ht="12.75" customHeight="1">
      <c r="A820" s="1748"/>
      <c r="B820" s="798" t="s">
        <v>2629</v>
      </c>
      <c r="C820" s="1746"/>
      <c r="D820" s="1854" t="s">
        <v>2294</v>
      </c>
      <c r="E820" s="1854"/>
      <c r="F820" s="1854"/>
      <c r="G820" s="678"/>
    </row>
    <row r="821" spans="1:7" ht="14.25" customHeight="1">
      <c r="A821" s="1731"/>
      <c r="B821" s="1731"/>
      <c r="C821" s="1746"/>
      <c r="D821" s="5" t="s">
        <v>2270</v>
      </c>
      <c r="E821" s="1863" t="s">
        <v>2295</v>
      </c>
      <c r="F821" s="1863"/>
      <c r="G821" s="678"/>
    </row>
    <row r="822" spans="1:7" ht="12.75" customHeight="1">
      <c r="A822" s="1731"/>
      <c r="B822" s="1731"/>
      <c r="C822" s="1746"/>
      <c r="D822" s="1749"/>
      <c r="E822" s="6"/>
      <c r="F822" s="6"/>
      <c r="G822" s="678"/>
    </row>
    <row r="823" spans="1:7" ht="14.25" hidden="1" customHeight="1">
      <c r="A823" s="1731"/>
      <c r="B823" s="798" t="s">
        <v>318</v>
      </c>
      <c r="C823" s="1746"/>
      <c r="D823" s="1967" t="s">
        <v>2296</v>
      </c>
      <c r="E823" s="1967"/>
      <c r="F823" s="1967"/>
      <c r="G823" s="678"/>
    </row>
    <row r="824" spans="1:7" ht="12.75" hidden="1" customHeight="1">
      <c r="A824" s="1731"/>
      <c r="B824" s="1731"/>
      <c r="C824" s="1746"/>
      <c r="D824" s="1967"/>
      <c r="E824" s="1967"/>
      <c r="F824" s="1967"/>
      <c r="G824" s="678"/>
    </row>
    <row r="825" spans="1:7" ht="12.75" hidden="1" customHeight="1">
      <c r="A825" s="1731"/>
      <c r="B825" s="1731"/>
      <c r="C825" s="1746"/>
      <c r="D825" s="1967"/>
      <c r="E825" s="1967"/>
      <c r="F825" s="1967"/>
      <c r="G825" s="678"/>
    </row>
    <row r="826" spans="1:7" ht="12.75" hidden="1" customHeight="1">
      <c r="A826" s="1731"/>
      <c r="B826" s="1731"/>
      <c r="C826" s="1746"/>
      <c r="D826" s="1967"/>
      <c r="E826" s="1967"/>
      <c r="F826" s="1967"/>
      <c r="G826" s="678"/>
    </row>
    <row r="827" spans="1:7" ht="12.75" hidden="1" customHeight="1">
      <c r="A827" s="1731"/>
      <c r="B827" s="1731"/>
      <c r="C827" s="1746"/>
      <c r="D827" s="1967"/>
      <c r="E827" s="1967"/>
      <c r="F827" s="1967"/>
      <c r="G827" s="678"/>
    </row>
    <row r="828" spans="1:7" ht="12.75" hidden="1" customHeight="1">
      <c r="A828" s="1731"/>
      <c r="B828" s="1731"/>
      <c r="C828" s="1746"/>
      <c r="D828" s="1967"/>
      <c r="E828" s="1967"/>
      <c r="F828" s="1967"/>
      <c r="G828" s="678"/>
    </row>
    <row r="829" spans="1:7" ht="12.75" hidden="1" customHeight="1">
      <c r="A829" s="1731"/>
      <c r="B829" s="1731"/>
      <c r="C829" s="1746"/>
      <c r="D829" s="1967"/>
      <c r="E829" s="1967"/>
      <c r="F829" s="1967"/>
      <c r="G829" s="678"/>
    </row>
    <row r="830" spans="1:7" ht="12.75" hidden="1" customHeight="1">
      <c r="A830" s="1731"/>
      <c r="B830" s="1731"/>
      <c r="C830" s="1746"/>
      <c r="D830" s="1967"/>
      <c r="E830" s="1967"/>
      <c r="F830" s="1967"/>
      <c r="G830" s="678"/>
    </row>
    <row r="831" spans="1:7" ht="12.75" hidden="1" customHeight="1">
      <c r="A831" s="1731"/>
      <c r="B831" s="1731"/>
      <c r="C831" s="1746"/>
      <c r="D831" s="1967"/>
      <c r="E831" s="1967"/>
      <c r="F831" s="1967"/>
      <c r="G831" s="678"/>
    </row>
    <row r="832" spans="1:7" ht="12.75" hidden="1" customHeight="1">
      <c r="A832" s="1731"/>
      <c r="B832" s="1731"/>
      <c r="C832" s="1746"/>
      <c r="D832" s="1967"/>
      <c r="E832" s="1967"/>
      <c r="F832" s="1967"/>
      <c r="G832" s="678"/>
    </row>
    <row r="833" spans="1:7" ht="12.75" hidden="1" customHeight="1">
      <c r="A833" s="1731"/>
      <c r="B833" s="1731"/>
      <c r="C833" s="1746"/>
      <c r="D833" s="1749"/>
      <c r="E833" s="6"/>
      <c r="F833" s="6"/>
      <c r="G833" s="678"/>
    </row>
    <row r="834" spans="1:7" ht="12.75" customHeight="1">
      <c r="A834" s="714"/>
      <c r="B834" s="798" t="s">
        <v>2628</v>
      </c>
      <c r="C834" s="1746"/>
      <c r="D834" s="1854" t="s">
        <v>2297</v>
      </c>
      <c r="E834" s="1854"/>
      <c r="F834" s="1854"/>
      <c r="G834" s="678"/>
    </row>
    <row r="835" spans="1:7" ht="12.75" customHeight="1">
      <c r="A835" s="714"/>
      <c r="B835" s="714"/>
      <c r="C835" s="1746"/>
      <c r="D835" s="1854"/>
      <c r="E835" s="1854"/>
      <c r="F835" s="1854"/>
      <c r="G835" s="678"/>
    </row>
    <row r="836" spans="1:7" ht="12.75" customHeight="1">
      <c r="A836" s="714"/>
      <c r="B836" s="714"/>
      <c r="C836" s="1746"/>
      <c r="D836" s="1854"/>
      <c r="E836" s="1854"/>
      <c r="F836" s="1854"/>
      <c r="G836" s="678"/>
    </row>
    <row r="837" spans="1:7" ht="12.75" customHeight="1">
      <c r="A837" s="403"/>
      <c r="B837" s="403"/>
      <c r="C837" s="1750"/>
      <c r="D837" s="1727"/>
      <c r="E837" s="678"/>
      <c r="F837" s="678"/>
      <c r="G837" s="678"/>
    </row>
    <row r="838" spans="1:7" ht="12.75" customHeight="1">
      <c r="A838" s="1751"/>
      <c r="B838" s="798" t="s">
        <v>2628</v>
      </c>
      <c r="C838" s="1750"/>
      <c r="D838" s="1965" t="s">
        <v>2298</v>
      </c>
      <c r="E838" s="1965"/>
      <c r="F838" s="1965"/>
      <c r="G838" s="678"/>
    </row>
    <row r="839" spans="1:7" ht="12.75" customHeight="1">
      <c r="A839" s="556"/>
      <c r="B839" s="1751"/>
      <c r="C839" s="1750"/>
      <c r="D839" s="1965"/>
      <c r="E839" s="1965"/>
      <c r="F839" s="1965"/>
      <c r="G839" s="678"/>
    </row>
    <row r="840" spans="1:7" ht="12.75" customHeight="1">
      <c r="A840" s="403"/>
      <c r="B840" s="556"/>
      <c r="C840" s="1750"/>
      <c r="D840" s="1855" t="s">
        <v>2299</v>
      </c>
      <c r="E840" s="1855"/>
      <c r="F840" s="1855"/>
      <c r="G840" s="678"/>
    </row>
    <row r="841" spans="1:7" ht="12.75" customHeight="1">
      <c r="A841" s="403"/>
      <c r="B841" s="403"/>
      <c r="C841" s="1750"/>
      <c r="D841" s="1855"/>
      <c r="E841" s="1855"/>
      <c r="F841" s="1855"/>
      <c r="G841" s="678"/>
    </row>
    <row r="842" spans="1:7" ht="12.75" customHeight="1">
      <c r="A842" s="403"/>
      <c r="B842" s="403"/>
      <c r="C842" s="1750"/>
      <c r="D842" s="1855"/>
      <c r="E842" s="1855"/>
      <c r="F842" s="1855"/>
      <c r="G842" s="678"/>
    </row>
    <row r="843" spans="1:7" ht="12.75" customHeight="1">
      <c r="A843" s="403"/>
      <c r="B843" s="403"/>
      <c r="C843" s="1750"/>
      <c r="D843" s="1855"/>
      <c r="E843" s="1855"/>
      <c r="F843" s="1855"/>
      <c r="G843" s="678"/>
    </row>
    <row r="844" spans="1:7" ht="12.75" customHeight="1">
      <c r="A844" s="403"/>
      <c r="B844" s="403"/>
      <c r="C844" s="1750"/>
      <c r="D844" s="1855"/>
      <c r="E844" s="1855"/>
      <c r="F844" s="1855"/>
      <c r="G844" s="678"/>
    </row>
    <row r="845" spans="1:7" ht="12.75" customHeight="1">
      <c r="A845" s="403"/>
      <c r="B845" s="403"/>
      <c r="C845" s="1750"/>
      <c r="D845" s="1855"/>
      <c r="E845" s="1855"/>
      <c r="F845" s="1855"/>
      <c r="G845" s="678"/>
    </row>
    <row r="846" spans="1:7" ht="12.75" customHeight="1">
      <c r="A846" s="403"/>
      <c r="B846" s="403"/>
      <c r="C846" s="1750"/>
      <c r="D846" s="1727"/>
      <c r="E846" s="678"/>
      <c r="F846" s="678"/>
      <c r="G846" s="678"/>
    </row>
    <row r="847" spans="1:7" ht="12.75" customHeight="1">
      <c r="A847" s="403"/>
      <c r="B847" s="798" t="s">
        <v>2628</v>
      </c>
      <c r="C847" s="1750"/>
      <c r="D847" s="1855" t="s">
        <v>2300</v>
      </c>
      <c r="E847" s="1855"/>
      <c r="F847" s="1855"/>
      <c r="G847" s="678"/>
    </row>
    <row r="848" spans="1:7" ht="12.75" customHeight="1">
      <c r="A848" s="403"/>
      <c r="B848" s="403"/>
      <c r="C848" s="1750"/>
      <c r="D848" s="1855" t="s">
        <v>2301</v>
      </c>
      <c r="E848" s="1855"/>
      <c r="F848" s="1855"/>
      <c r="G848" s="678"/>
    </row>
    <row r="849" spans="1:7" ht="12.75" customHeight="1">
      <c r="A849" s="403"/>
      <c r="B849" s="403"/>
      <c r="C849" s="1750"/>
      <c r="D849" s="183" t="s">
        <v>2267</v>
      </c>
      <c r="E849" s="1960" t="s">
        <v>2302</v>
      </c>
      <c r="F849" s="1960"/>
      <c r="G849" s="678"/>
    </row>
    <row r="850" spans="1:7" ht="12.75" customHeight="1">
      <c r="A850" s="403"/>
      <c r="B850" s="403"/>
      <c r="C850" s="1750"/>
      <c r="D850" s="1727"/>
      <c r="E850" s="678"/>
      <c r="F850" s="678"/>
      <c r="G850" s="678"/>
    </row>
    <row r="851" spans="1:7" ht="12.75" customHeight="1">
      <c r="A851" s="403"/>
      <c r="B851" s="798" t="s">
        <v>2628</v>
      </c>
      <c r="C851" s="1750"/>
      <c r="D851" s="1855" t="s">
        <v>2303</v>
      </c>
      <c r="E851" s="1855"/>
      <c r="F851" s="1855"/>
      <c r="G851" s="678"/>
    </row>
    <row r="852" spans="1:7" ht="12.75" customHeight="1">
      <c r="A852" s="403"/>
      <c r="B852" s="403"/>
      <c r="C852" s="1750"/>
      <c r="D852" s="1855"/>
      <c r="E852" s="1855"/>
      <c r="F852" s="1855"/>
      <c r="G852" s="678"/>
    </row>
    <row r="853" spans="1:7" ht="12.75" customHeight="1">
      <c r="A853" s="403"/>
      <c r="B853" s="403"/>
      <c r="C853" s="1750"/>
      <c r="D853" s="1855"/>
      <c r="E853" s="1855"/>
      <c r="F853" s="1855"/>
      <c r="G853" s="678"/>
    </row>
    <row r="854" spans="1:7" ht="12.75" customHeight="1">
      <c r="A854" s="403"/>
      <c r="B854" s="403"/>
      <c r="C854" s="1750"/>
      <c r="D854" s="1855"/>
      <c r="E854" s="1855"/>
      <c r="F854" s="1855"/>
      <c r="G854" s="678"/>
    </row>
    <row r="855" spans="1:7" ht="12.75" customHeight="1">
      <c r="A855" s="1720"/>
      <c r="B855" s="1720"/>
      <c r="C855" s="1752"/>
      <c r="D855" s="1712"/>
      <c r="E855" s="6"/>
      <c r="F855" s="6"/>
      <c r="G855" s="678"/>
    </row>
    <row r="856" spans="1:7" ht="12.75" customHeight="1">
      <c r="A856" s="1726" t="s">
        <v>2304</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7" t="s">
        <v>2384</v>
      </c>
      <c r="E858" s="1877"/>
      <c r="F858" s="1877"/>
      <c r="G858" s="1745"/>
    </row>
    <row r="859" spans="1:7" ht="12.75" customHeight="1">
      <c r="A859" s="1748"/>
      <c r="B859" s="1748"/>
      <c r="C859" s="314"/>
      <c r="D859" s="1966" t="s">
        <v>2305</v>
      </c>
      <c r="E859" s="1966"/>
      <c r="F859" s="1966"/>
      <c r="G859" s="1745"/>
    </row>
    <row r="860" spans="1:7" ht="12.75" customHeight="1">
      <c r="A860" s="1748"/>
      <c r="B860" s="1748"/>
      <c r="C860" s="314"/>
      <c r="D860" s="1756"/>
      <c r="E860" s="1756"/>
      <c r="F860" s="1756"/>
      <c r="G860" s="1745"/>
    </row>
    <row r="861" spans="1:7" ht="12.75" customHeight="1">
      <c r="A861" s="714"/>
      <c r="B861" s="798" t="s">
        <v>2629</v>
      </c>
      <c r="C861" s="556"/>
      <c r="D861" s="1867" t="s">
        <v>2306</v>
      </c>
      <c r="E861" s="1867"/>
      <c r="F861" s="1867"/>
      <c r="G861" s="1745"/>
    </row>
    <row r="862" spans="1:7" ht="12.75" customHeight="1">
      <c r="A862" s="1748"/>
      <c r="B862" s="1748"/>
      <c r="C862" s="556"/>
      <c r="D862" s="5" t="s">
        <v>2267</v>
      </c>
      <c r="E862" s="1962" t="s">
        <v>2302</v>
      </c>
      <c r="F862" s="1962"/>
      <c r="G862" s="1745"/>
    </row>
    <row r="863" spans="1:7" ht="12.75" customHeight="1">
      <c r="A863" s="1748"/>
      <c r="B863" s="1748"/>
      <c r="C863" s="556"/>
      <c r="D863" s="1712"/>
      <c r="E863" s="1744"/>
      <c r="F863" s="1744"/>
      <c r="G863" s="1745"/>
    </row>
    <row r="864" spans="1:7" ht="12.75" customHeight="1">
      <c r="A864" s="714"/>
      <c r="B864" s="1792" t="s">
        <v>2629</v>
      </c>
      <c r="C864" s="556"/>
      <c r="D864" s="1854" t="s">
        <v>2307</v>
      </c>
      <c r="E864" s="1878"/>
      <c r="F864" s="1878"/>
      <c r="G864" s="678"/>
    </row>
    <row r="865" spans="1:7" ht="12.75" customHeight="1">
      <c r="A865" s="1748"/>
      <c r="B865" s="1748"/>
      <c r="C865" s="556"/>
      <c r="D865" s="1878"/>
      <c r="E865" s="1878"/>
      <c r="F865" s="1878"/>
      <c r="G865" s="678"/>
    </row>
    <row r="866" spans="1:7" ht="12.75" customHeight="1">
      <c r="A866" s="1748"/>
      <c r="B866" s="1748"/>
      <c r="C866" s="556"/>
      <c r="D866" s="1712"/>
      <c r="E866" s="6"/>
      <c r="F866" s="6"/>
      <c r="G866" s="678"/>
    </row>
    <row r="867" spans="1:7" ht="12.75" customHeight="1">
      <c r="A867" s="556"/>
      <c r="B867" s="798" t="s">
        <v>2628</v>
      </c>
      <c r="C867" s="557"/>
      <c r="D867" s="1963" t="s">
        <v>2308</v>
      </c>
      <c r="E867" s="1963"/>
      <c r="F867" s="1963"/>
      <c r="G867" s="1745"/>
    </row>
    <row r="868" spans="1:7" ht="12.75" customHeight="1">
      <c r="A868" s="556"/>
      <c r="B868" s="1757"/>
      <c r="C868" s="557"/>
      <c r="D868" s="1963"/>
      <c r="E868" s="1963"/>
      <c r="F868" s="1963"/>
      <c r="G868" s="1745"/>
    </row>
    <row r="869" spans="1:7" ht="12.75" customHeight="1">
      <c r="A869" s="714"/>
      <c r="B869" s="677"/>
      <c r="C869" s="556"/>
      <c r="D869" s="1855" t="s">
        <v>2299</v>
      </c>
      <c r="E869" s="1855"/>
      <c r="F869" s="1855"/>
      <c r="G869" s="1745"/>
    </row>
    <row r="870" spans="1:7" ht="12.75" customHeight="1">
      <c r="A870" s="714"/>
      <c r="B870" s="714"/>
      <c r="C870" s="556"/>
      <c r="D870" s="1855"/>
      <c r="E870" s="1855"/>
      <c r="F870" s="1855"/>
      <c r="G870" s="1745"/>
    </row>
    <row r="871" spans="1:7" ht="12.75" customHeight="1">
      <c r="A871" s="714"/>
      <c r="B871" s="714"/>
      <c r="C871" s="556"/>
      <c r="D871" s="1855"/>
      <c r="E871" s="1855"/>
      <c r="F871" s="1855"/>
      <c r="G871" s="1745"/>
    </row>
    <row r="872" spans="1:7" ht="12.75" customHeight="1">
      <c r="A872" s="714"/>
      <c r="B872" s="714"/>
      <c r="C872" s="556"/>
      <c r="D872" s="1855"/>
      <c r="E872" s="1855"/>
      <c r="F872" s="1855"/>
      <c r="G872" s="1745"/>
    </row>
    <row r="873" spans="1:7" ht="12.75" customHeight="1">
      <c r="A873" s="714"/>
      <c r="B873" s="714"/>
      <c r="C873" s="556"/>
      <c r="D873" s="1855"/>
      <c r="E873" s="1855"/>
      <c r="F873" s="1855"/>
      <c r="G873" s="1745"/>
    </row>
    <row r="874" spans="1:7" ht="12.75" customHeight="1">
      <c r="A874" s="714"/>
      <c r="B874" s="714"/>
      <c r="C874" s="556"/>
      <c r="D874" s="1855"/>
      <c r="E874" s="1855"/>
      <c r="F874" s="1855"/>
      <c r="G874" s="1745"/>
    </row>
    <row r="875" spans="1:7" ht="12.75" customHeight="1">
      <c r="A875" s="714"/>
      <c r="B875" s="714"/>
      <c r="C875" s="556"/>
      <c r="D875" s="1712"/>
      <c r="E875" s="1744"/>
      <c r="F875" s="1744"/>
      <c r="G875" s="1745"/>
    </row>
    <row r="876" spans="1:7" ht="12.75" customHeight="1">
      <c r="A876" s="714"/>
      <c r="B876" s="1792" t="s">
        <v>2628</v>
      </c>
      <c r="C876" s="556"/>
      <c r="D876" s="1920" t="s">
        <v>2300</v>
      </c>
      <c r="E876" s="1920"/>
      <c r="F876" s="1920"/>
      <c r="G876" s="1745"/>
    </row>
    <row r="877" spans="1:7" ht="12.75" customHeight="1">
      <c r="A877" s="714"/>
      <c r="B877" s="714"/>
      <c r="C877" s="556"/>
      <c r="D877" s="1920" t="s">
        <v>2301</v>
      </c>
      <c r="E877" s="1920"/>
      <c r="F877" s="1920"/>
      <c r="G877" s="1745"/>
    </row>
    <row r="878" spans="1:7" ht="12.75" customHeight="1">
      <c r="A878" s="714"/>
      <c r="B878" s="714"/>
      <c r="C878" s="556"/>
      <c r="D878" s="5" t="s">
        <v>1512</v>
      </c>
      <c r="E878" s="1964" t="s">
        <v>2302</v>
      </c>
      <c r="F878" s="1964"/>
      <c r="G878" s="1745"/>
    </row>
    <row r="879" spans="1:7" ht="12.75" customHeight="1">
      <c r="A879" s="714"/>
      <c r="B879" s="714"/>
      <c r="C879" s="556"/>
      <c r="D879" s="1712"/>
      <c r="E879" s="1744"/>
      <c r="F879" s="1744"/>
      <c r="G879" s="1745"/>
    </row>
    <row r="880" spans="1:7" ht="12.75" customHeight="1">
      <c r="A880" s="714"/>
      <c r="B880" s="1792" t="s">
        <v>2628</v>
      </c>
      <c r="C880" s="556"/>
      <c r="D880" s="1854" t="s">
        <v>2303</v>
      </c>
      <c r="E880" s="1854"/>
      <c r="F880" s="1854"/>
      <c r="G880" s="1745"/>
    </row>
    <row r="881" spans="1:7" ht="12.75" customHeight="1">
      <c r="A881" s="714"/>
      <c r="B881" s="714"/>
      <c r="C881" s="556"/>
      <c r="D881" s="1854"/>
      <c r="E881" s="1854"/>
      <c r="F881" s="1854"/>
      <c r="G881" s="1745"/>
    </row>
    <row r="882" spans="1:7" ht="12.75" customHeight="1">
      <c r="A882" s="714"/>
      <c r="B882" s="714"/>
      <c r="C882" s="556"/>
      <c r="D882" s="1854"/>
      <c r="E882" s="1854"/>
      <c r="F882" s="1854"/>
      <c r="G882" s="1745"/>
    </row>
    <row r="883" spans="1:7" ht="12.75" customHeight="1">
      <c r="A883" s="714"/>
      <c r="B883" s="714"/>
      <c r="C883" s="556"/>
      <c r="D883" s="1854"/>
      <c r="E883" s="1854"/>
      <c r="F883" s="1854"/>
      <c r="G883" s="1745"/>
    </row>
    <row r="884" spans="1:7" ht="12.75" customHeight="1">
      <c r="A884" s="1713"/>
      <c r="B884" s="1713"/>
      <c r="C884" s="1746"/>
      <c r="D884" s="1744"/>
      <c r="E884" s="1744"/>
      <c r="F884" s="1744"/>
      <c r="G884" s="1745"/>
    </row>
    <row r="885" spans="1:7" ht="12.75" customHeight="1">
      <c r="A885" s="1923" t="s">
        <v>2385</v>
      </c>
      <c r="B885" s="1923"/>
      <c r="C885" s="1923"/>
      <c r="D885" s="1923"/>
      <c r="E885" s="1923"/>
      <c r="F885" s="1923"/>
      <c r="G885" s="1923"/>
    </row>
    <row r="886" spans="1:7" s="1789" customFormat="1" ht="12.75" customHeight="1">
      <c r="A886" s="93"/>
      <c r="B886" s="93"/>
      <c r="C886" s="93"/>
      <c r="D886" s="93"/>
      <c r="E886" s="93"/>
      <c r="F886" s="93"/>
      <c r="G886" s="93"/>
    </row>
    <row r="887" spans="1:7" s="1789" customFormat="1" ht="12.75" customHeight="1">
      <c r="A887" s="93"/>
      <c r="B887" s="93"/>
      <c r="C887" s="93"/>
      <c r="D887" s="1913" t="s">
        <v>2391</v>
      </c>
      <c r="E887" s="1913"/>
      <c r="F887" s="1913"/>
      <c r="G887" s="93"/>
    </row>
    <row r="888" spans="1:7" s="1789" customFormat="1" ht="12.75" customHeight="1">
      <c r="A888" s="93"/>
      <c r="B888" s="93"/>
      <c r="C888" s="93"/>
      <c r="D888" s="1722"/>
      <c r="E888" s="1722"/>
      <c r="F888" s="1722"/>
      <c r="G888" s="93"/>
    </row>
    <row r="889" spans="1:7" s="1789" customFormat="1" ht="12.75" customHeight="1">
      <c r="A889" s="93"/>
      <c r="B889" s="1792" t="s">
        <v>2629</v>
      </c>
      <c r="C889" s="93"/>
      <c r="D889" s="1728" t="s">
        <v>2392</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3" t="s">
        <v>2386</v>
      </c>
      <c r="E891" s="1913"/>
      <c r="F891" s="1913"/>
      <c r="G891" s="1745"/>
    </row>
    <row r="892" spans="1:7" ht="12.75" customHeight="1">
      <c r="A892" s="1720"/>
      <c r="B892" s="1720"/>
      <c r="C892" s="1752"/>
      <c r="D892" s="1867" t="s">
        <v>2309</v>
      </c>
      <c r="E892" s="1867"/>
      <c r="F892" s="1867"/>
      <c r="G892" s="1745"/>
    </row>
    <row r="893" spans="1:7" ht="12.75" customHeight="1">
      <c r="A893" s="1720"/>
      <c r="B893" s="1720"/>
      <c r="C893" s="1752"/>
      <c r="D893" s="6"/>
      <c r="E893" s="6"/>
      <c r="F893" s="1744"/>
      <c r="G893" s="1745"/>
    </row>
    <row r="894" spans="1:7" ht="12.75" customHeight="1">
      <c r="A894" s="403"/>
      <c r="B894" s="1792" t="s">
        <v>2629</v>
      </c>
      <c r="C894" s="486"/>
      <c r="D894" s="1960" t="s">
        <v>2310</v>
      </c>
      <c r="E894" s="1960"/>
      <c r="F894" s="1960"/>
      <c r="G894" s="1745"/>
    </row>
    <row r="895" spans="1:7" ht="12.75" customHeight="1">
      <c r="A895" s="403"/>
      <c r="B895" s="403"/>
      <c r="C895" s="486"/>
      <c r="D895" s="1960"/>
      <c r="E895" s="1960"/>
      <c r="F895" s="1960"/>
      <c r="G895" s="1745"/>
    </row>
    <row r="896" spans="1:7" ht="12.75" customHeight="1">
      <c r="A896" s="403"/>
      <c r="B896" s="403"/>
      <c r="C896" s="486"/>
      <c r="D896" s="1960"/>
      <c r="E896" s="1960"/>
      <c r="F896" s="1960"/>
      <c r="G896" s="1745"/>
    </row>
    <row r="897" spans="1:7" ht="12.75" customHeight="1">
      <c r="A897" s="403"/>
      <c r="B897" s="403"/>
      <c r="C897" s="486"/>
      <c r="D897" s="1960"/>
      <c r="E897" s="1960"/>
      <c r="F897" s="1960"/>
      <c r="G897" s="1745"/>
    </row>
    <row r="898" spans="1:7" ht="12.75" customHeight="1">
      <c r="A898" s="487"/>
      <c r="B898" s="487"/>
      <c r="C898" s="486"/>
      <c r="D898" s="1960"/>
      <c r="E898" s="1960"/>
      <c r="F898" s="1960"/>
      <c r="G898" s="1745"/>
    </row>
    <row r="899" spans="1:7" ht="12.75" customHeight="1">
      <c r="A899" s="487"/>
      <c r="B899" s="487"/>
      <c r="C899" s="486"/>
      <c r="D899" s="1960"/>
      <c r="E899" s="1960"/>
      <c r="F899" s="1960"/>
      <c r="G899" s="1745"/>
    </row>
    <row r="900" spans="1:7" ht="12.75" customHeight="1">
      <c r="A900" s="487"/>
      <c r="B900" s="487"/>
      <c r="C900" s="486"/>
      <c r="D900" s="1960"/>
      <c r="E900" s="1960"/>
      <c r="F900" s="1960"/>
      <c r="G900" s="1745"/>
    </row>
    <row r="901" spans="1:7" ht="12.75" customHeight="1">
      <c r="A901" s="487"/>
      <c r="B901" s="487"/>
      <c r="C901" s="486"/>
      <c r="D901" s="183"/>
      <c r="E901" s="678"/>
      <c r="F901" s="1745"/>
      <c r="G901" s="1745"/>
    </row>
    <row r="902" spans="1:7" ht="12.75" customHeight="1">
      <c r="A902" s="1758"/>
      <c r="B902" s="798" t="s">
        <v>2628</v>
      </c>
      <c r="C902" s="1759"/>
      <c r="D902" s="1960" t="s">
        <v>2311</v>
      </c>
      <c r="E902" s="1960"/>
      <c r="F902" s="1960"/>
      <c r="G902" s="1760"/>
    </row>
    <row r="903" spans="1:7" ht="12.75" customHeight="1">
      <c r="A903" s="1758"/>
      <c r="B903" s="1758"/>
      <c r="C903" s="1759"/>
      <c r="D903" s="1960"/>
      <c r="E903" s="1960"/>
      <c r="F903" s="1960"/>
      <c r="G903" s="1760"/>
    </row>
    <row r="904" spans="1:7" ht="12.75" customHeight="1">
      <c r="A904" s="1758"/>
      <c r="B904" s="1758"/>
      <c r="C904" s="1759"/>
      <c r="D904" s="1960"/>
      <c r="E904" s="1960"/>
      <c r="F904" s="1960"/>
      <c r="G904" s="1760"/>
    </row>
    <row r="905" spans="1:7" ht="12.75" customHeight="1">
      <c r="A905" s="1758"/>
      <c r="B905" s="1758"/>
      <c r="C905" s="1759"/>
      <c r="D905" s="1960"/>
      <c r="E905" s="1960"/>
      <c r="F905" s="1960"/>
      <c r="G905" s="1760"/>
    </row>
    <row r="906" spans="1:7" ht="12.75" customHeight="1">
      <c r="A906" s="1758"/>
      <c r="B906" s="1758"/>
      <c r="C906" s="1759"/>
      <c r="D906" s="1960"/>
      <c r="E906" s="1960"/>
      <c r="F906" s="1960"/>
      <c r="G906" s="1760"/>
    </row>
    <row r="907" spans="1:7" ht="12.75" customHeight="1">
      <c r="A907" s="1758"/>
      <c r="B907" s="1758"/>
      <c r="C907" s="1759"/>
      <c r="D907" s="1960"/>
      <c r="E907" s="1960"/>
      <c r="F907" s="1960"/>
      <c r="G907" s="1760"/>
    </row>
    <row r="908" spans="1:7" ht="12.75" customHeight="1">
      <c r="A908" s="1758"/>
      <c r="B908" s="1758"/>
      <c r="C908" s="1759"/>
      <c r="D908" s="1960"/>
      <c r="E908" s="1960"/>
      <c r="F908" s="1960"/>
      <c r="G908" s="1760"/>
    </row>
    <row r="909" spans="1:7" ht="12.75" customHeight="1">
      <c r="A909" s="1758"/>
      <c r="B909" s="1758"/>
      <c r="C909" s="1759"/>
      <c r="D909" s="1960"/>
      <c r="E909" s="1960"/>
      <c r="F909" s="1960"/>
      <c r="G909" s="1760"/>
    </row>
    <row r="910" spans="1:7" ht="12.75" customHeight="1">
      <c r="A910" s="1758"/>
      <c r="B910" s="1758"/>
      <c r="C910" s="1759"/>
      <c r="D910" s="1960"/>
      <c r="E910" s="1960"/>
      <c r="F910" s="1960"/>
      <c r="G910" s="1760"/>
    </row>
    <row r="911" spans="1:7" ht="12.75" customHeight="1">
      <c r="A911" s="487"/>
      <c r="B911" s="487"/>
      <c r="C911" s="486"/>
      <c r="D911" s="183"/>
      <c r="E911" s="678"/>
      <c r="F911" s="1745"/>
      <c r="G911" s="1745"/>
    </row>
    <row r="912" spans="1:7" ht="12.75" customHeight="1">
      <c r="A912" s="403"/>
      <c r="B912" s="798" t="s">
        <v>2629</v>
      </c>
      <c r="C912" s="486"/>
      <c r="D912" s="1961" t="s">
        <v>2312</v>
      </c>
      <c r="E912" s="1961"/>
      <c r="F912" s="1961"/>
      <c r="G912" s="1745"/>
    </row>
    <row r="913" spans="1:7" ht="12.75" customHeight="1">
      <c r="A913" s="403"/>
      <c r="B913" s="403"/>
      <c r="C913" s="486"/>
      <c r="D913" s="1961"/>
      <c r="E913" s="1961"/>
      <c r="F913" s="1961"/>
      <c r="G913" s="1745"/>
    </row>
    <row r="914" spans="1:7" ht="12.75" customHeight="1">
      <c r="A914" s="403"/>
      <c r="B914" s="403"/>
      <c r="C914" s="486"/>
      <c r="D914" s="1961"/>
      <c r="E914" s="1961"/>
      <c r="F914" s="1961"/>
      <c r="G914" s="1745"/>
    </row>
    <row r="915" spans="1:7" ht="12.75" customHeight="1">
      <c r="A915" s="403"/>
      <c r="B915" s="403"/>
      <c r="C915" s="486"/>
      <c r="D915" s="1961"/>
      <c r="E915" s="1961"/>
      <c r="F915" s="1961"/>
      <c r="G915" s="1745"/>
    </row>
    <row r="916" spans="1:7" ht="12.75" customHeight="1">
      <c r="A916" s="403"/>
      <c r="B916" s="403"/>
      <c r="C916" s="486"/>
      <c r="D916" s="1961"/>
      <c r="E916" s="1961"/>
      <c r="F916" s="1961"/>
      <c r="G916" s="1745"/>
    </row>
    <row r="917" spans="1:7" ht="12.75" customHeight="1">
      <c r="A917" s="403"/>
      <c r="B917" s="403"/>
      <c r="C917" s="486"/>
      <c r="D917" s="1961"/>
      <c r="E917" s="1961"/>
      <c r="F917" s="1961"/>
      <c r="G917" s="1745"/>
    </row>
    <row r="918" spans="1:7" ht="12.75" customHeight="1">
      <c r="A918" s="403"/>
      <c r="B918" s="403"/>
      <c r="C918" s="486"/>
      <c r="D918" s="1961"/>
      <c r="E918" s="1961"/>
      <c r="F918" s="1961"/>
      <c r="G918" s="1745"/>
    </row>
    <row r="919" spans="1:7" ht="12.75" customHeight="1">
      <c r="A919" s="403"/>
      <c r="B919" s="403"/>
      <c r="C919" s="486"/>
      <c r="D919" s="1761"/>
      <c r="E919" s="678"/>
      <c r="F919" s="1745"/>
      <c r="G919" s="1745"/>
    </row>
    <row r="920" spans="1:7" ht="12.75" customHeight="1">
      <c r="A920" s="403"/>
      <c r="B920" s="798" t="s">
        <v>2628</v>
      </c>
      <c r="C920" s="486"/>
      <c r="D920" s="1960" t="s">
        <v>2313</v>
      </c>
      <c r="E920" s="1960"/>
      <c r="F920" s="1960"/>
      <c r="G920" s="1745"/>
    </row>
    <row r="921" spans="1:7" ht="12.75" customHeight="1">
      <c r="A921" s="403"/>
      <c r="B921" s="403"/>
      <c r="C921" s="486"/>
      <c r="D921" s="1960"/>
      <c r="E921" s="1960"/>
      <c r="F921" s="1960"/>
      <c r="G921" s="1745"/>
    </row>
    <row r="922" spans="1:7" ht="12.75" customHeight="1">
      <c r="A922" s="403"/>
      <c r="B922" s="403"/>
      <c r="C922" s="486"/>
      <c r="D922" s="1960"/>
      <c r="E922" s="1960"/>
      <c r="F922" s="1960"/>
      <c r="G922" s="1745"/>
    </row>
    <row r="923" spans="1:7" ht="12.75" customHeight="1">
      <c r="A923" s="403"/>
      <c r="B923" s="403"/>
      <c r="C923" s="486"/>
      <c r="D923" s="1960"/>
      <c r="E923" s="1960"/>
      <c r="F923" s="1960"/>
      <c r="G923" s="1745"/>
    </row>
    <row r="924" spans="1:7" ht="12.75" customHeight="1">
      <c r="A924" s="403"/>
      <c r="B924" s="403"/>
      <c r="C924" s="486"/>
      <c r="D924" s="183"/>
      <c r="E924" s="678"/>
      <c r="F924" s="1745"/>
      <c r="G924" s="1745"/>
    </row>
    <row r="925" spans="1:7" ht="12.75" customHeight="1">
      <c r="A925" s="1731"/>
      <c r="B925" s="1731"/>
      <c r="C925" s="1746"/>
      <c r="D925" s="1854" t="s">
        <v>2314</v>
      </c>
      <c r="E925" s="1854"/>
      <c r="F925" s="1854"/>
      <c r="G925" s="1745"/>
    </row>
    <row r="926" spans="1:7" ht="12.75" customHeight="1">
      <c r="A926" s="1762"/>
      <c r="B926" s="1762"/>
      <c r="C926" s="1746"/>
      <c r="D926" s="1854"/>
      <c r="E926" s="1854"/>
      <c r="F926" s="1854"/>
      <c r="G926" s="1745"/>
    </row>
    <row r="927" spans="1:7" ht="12.75" customHeight="1">
      <c r="A927" s="1762"/>
      <c r="B927" s="1762"/>
      <c r="C927" s="1746"/>
      <c r="D927" s="5"/>
      <c r="E927" s="1744"/>
      <c r="F927" s="1744"/>
      <c r="G927" s="1745"/>
    </row>
    <row r="928" spans="1:7" ht="12.75" customHeight="1">
      <c r="A928" s="714"/>
      <c r="B928" s="798" t="s">
        <v>2629</v>
      </c>
      <c r="C928" s="556"/>
      <c r="D928" s="1854" t="s">
        <v>2315</v>
      </c>
      <c r="E928" s="1854"/>
      <c r="F928" s="1854"/>
      <c r="G928" s="678"/>
    </row>
    <row r="929" spans="1:7" ht="12.75" customHeight="1">
      <c r="A929" s="1748"/>
      <c r="B929" s="1748"/>
      <c r="C929" s="556"/>
      <c r="D929" s="1854"/>
      <c r="E929" s="1854"/>
      <c r="F929" s="1854"/>
      <c r="G929" s="678"/>
    </row>
    <row r="930" spans="1:7" ht="12.75" customHeight="1">
      <c r="A930" s="1762"/>
      <c r="B930" s="1762"/>
      <c r="C930" s="1746"/>
      <c r="D930" s="5"/>
      <c r="E930" s="1744"/>
      <c r="F930" s="1744"/>
      <c r="G930" s="1745"/>
    </row>
    <row r="931" spans="1:7" ht="12.75" customHeight="1">
      <c r="A931" s="720"/>
      <c r="B931" s="720"/>
      <c r="C931" s="314"/>
      <c r="D931" s="1913" t="s">
        <v>2316</v>
      </c>
      <c r="E931" s="1913"/>
      <c r="F931" s="1913"/>
      <c r="G931" s="1745"/>
    </row>
    <row r="932" spans="1:7" ht="12.75" customHeight="1">
      <c r="A932" s="720"/>
      <c r="B932" s="720"/>
      <c r="C932" s="314"/>
      <c r="D932" s="1716"/>
      <c r="E932" s="6"/>
      <c r="F932" s="1744"/>
      <c r="G932" s="1745"/>
    </row>
    <row r="933" spans="1:7" ht="12.75" customHeight="1">
      <c r="A933" s="714"/>
      <c r="B933" s="798" t="s">
        <v>2628</v>
      </c>
      <c r="C933" s="1746"/>
      <c r="D933" s="1873" t="s">
        <v>2317</v>
      </c>
      <c r="E933" s="1873"/>
      <c r="F933" s="1873"/>
      <c r="G933" s="1745"/>
    </row>
    <row r="934" spans="1:7" ht="12.75" customHeight="1">
      <c r="A934" s="1762"/>
      <c r="B934" s="1762"/>
      <c r="C934" s="1746"/>
      <c r="D934" s="1873"/>
      <c r="E934" s="1873"/>
      <c r="F934" s="1873"/>
      <c r="G934" s="1745"/>
    </row>
    <row r="935" spans="1:7" ht="12.75" customHeight="1">
      <c r="A935" s="1762"/>
      <c r="B935" s="1762"/>
      <c r="C935" s="1746"/>
      <c r="D935" s="1873"/>
      <c r="E935" s="1873"/>
      <c r="F935" s="1873"/>
      <c r="G935" s="1745"/>
    </row>
    <row r="936" spans="1:7" ht="12.75" customHeight="1">
      <c r="A936" s="1762"/>
      <c r="B936" s="1762"/>
      <c r="C936" s="1746"/>
      <c r="D936" s="1873"/>
      <c r="E936" s="1873"/>
      <c r="F936" s="1873"/>
      <c r="G936" s="1745"/>
    </row>
    <row r="937" spans="1:7" ht="12.75" customHeight="1">
      <c r="A937" s="1762"/>
      <c r="B937" s="1762"/>
      <c r="C937" s="1746"/>
      <c r="D937" s="1873"/>
      <c r="E937" s="1873"/>
      <c r="F937" s="1873"/>
      <c r="G937" s="1745"/>
    </row>
    <row r="938" spans="1:7" ht="12.75" customHeight="1">
      <c r="A938" s="1762"/>
      <c r="B938" s="1762"/>
      <c r="C938" s="1746"/>
      <c r="D938" s="1873"/>
      <c r="E938" s="1873"/>
      <c r="F938" s="1873"/>
      <c r="G938" s="1745"/>
    </row>
    <row r="939" spans="1:7" ht="12.75" customHeight="1">
      <c r="A939" s="1762"/>
      <c r="B939" s="1762"/>
      <c r="C939" s="1746"/>
      <c r="D939" s="1714"/>
      <c r="E939" s="1714"/>
      <c r="F939" s="1714"/>
      <c r="G939" s="1745"/>
    </row>
    <row r="940" spans="1:7" ht="12.75" customHeight="1">
      <c r="A940" s="714"/>
      <c r="B940" s="1792" t="s">
        <v>2628</v>
      </c>
      <c r="C940" s="1746"/>
      <c r="D940" s="1873" t="s">
        <v>2318</v>
      </c>
      <c r="E940" s="1873"/>
      <c r="F940" s="1873"/>
      <c r="G940" s="1745"/>
    </row>
    <row r="941" spans="1:7" ht="12.75" customHeight="1">
      <c r="A941" s="1762"/>
      <c r="B941" s="1762"/>
      <c r="C941" s="1746"/>
      <c r="D941" s="1873"/>
      <c r="E941" s="1873"/>
      <c r="F941" s="1873"/>
      <c r="G941" s="1745"/>
    </row>
    <row r="942" spans="1:7" ht="12.75" customHeight="1">
      <c r="A942" s="1762"/>
      <c r="B942" s="1762"/>
      <c r="C942" s="1746"/>
      <c r="D942" s="1873"/>
      <c r="E942" s="1873"/>
      <c r="F942" s="1873"/>
      <c r="G942" s="1745"/>
    </row>
    <row r="943" spans="1:7" ht="12.75" customHeight="1">
      <c r="A943" s="1762"/>
      <c r="B943" s="1762"/>
      <c r="C943" s="1746"/>
      <c r="D943" s="1873"/>
      <c r="E943" s="1873"/>
      <c r="F943" s="1873"/>
      <c r="G943" s="1745"/>
    </row>
    <row r="944" spans="1:7" ht="12.75" customHeight="1">
      <c r="A944" s="1762"/>
      <c r="B944" s="1762"/>
      <c r="C944" s="1746"/>
      <c r="D944" s="1873"/>
      <c r="E944" s="1873"/>
      <c r="F944" s="1873"/>
      <c r="G944" s="1745"/>
    </row>
    <row r="945" spans="1:7" ht="12.75" customHeight="1">
      <c r="A945" s="1762"/>
      <c r="B945" s="1762"/>
      <c r="C945" s="1746"/>
      <c r="D945" s="1763"/>
      <c r="E945" s="1744"/>
      <c r="F945" s="1744"/>
      <c r="G945" s="1745"/>
    </row>
    <row r="946" spans="1:7" ht="12.75" customHeight="1">
      <c r="A946" s="714"/>
      <c r="B946" s="1792" t="s">
        <v>2628</v>
      </c>
      <c r="C946" s="1746"/>
      <c r="D946" s="1873" t="s">
        <v>2319</v>
      </c>
      <c r="E946" s="1873"/>
      <c r="F946" s="1873"/>
      <c r="G946" s="1745"/>
    </row>
    <row r="947" spans="1:7" ht="12.75" customHeight="1">
      <c r="A947" s="1762"/>
      <c r="B947" s="1762"/>
      <c r="C947" s="1746"/>
      <c r="D947" s="1873"/>
      <c r="E947" s="1873"/>
      <c r="F947" s="1873"/>
      <c r="G947" s="1745"/>
    </row>
    <row r="948" spans="1:7" ht="12.75" customHeight="1">
      <c r="A948" s="1762"/>
      <c r="B948" s="1762"/>
      <c r="C948" s="1746"/>
      <c r="D948" s="1873"/>
      <c r="E948" s="1873"/>
      <c r="F948" s="1873"/>
      <c r="G948" s="1745"/>
    </row>
    <row r="949" spans="1:7" ht="12.75" customHeight="1">
      <c r="A949" s="1762"/>
      <c r="B949" s="1762"/>
      <c r="C949" s="1746"/>
      <c r="D949" s="1873"/>
      <c r="E949" s="1873"/>
      <c r="F949" s="1873"/>
      <c r="G949" s="1745"/>
    </row>
    <row r="950" spans="1:7" ht="12.75" customHeight="1">
      <c r="A950" s="1762"/>
      <c r="B950" s="1762"/>
      <c r="C950" s="1746"/>
      <c r="D950" s="1873"/>
      <c r="E950" s="1873"/>
      <c r="F950" s="1873"/>
      <c r="G950" s="1745"/>
    </row>
    <row r="951" spans="1:7" ht="12.75" customHeight="1">
      <c r="A951" s="1762"/>
      <c r="B951" s="1762"/>
      <c r="C951" s="1746"/>
      <c r="D951" s="1763"/>
      <c r="E951" s="1744"/>
      <c r="F951" s="1744"/>
      <c r="G951" s="1745"/>
    </row>
    <row r="952" spans="1:7" ht="12.75" customHeight="1">
      <c r="A952" s="714"/>
      <c r="B952" s="798" t="s">
        <v>2629</v>
      </c>
      <c r="C952" s="1746"/>
      <c r="D952" s="1873" t="s">
        <v>2320</v>
      </c>
      <c r="E952" s="1873"/>
      <c r="F952" s="1873"/>
      <c r="G952" s="1745"/>
    </row>
    <row r="953" spans="1:7" ht="12.75" customHeight="1">
      <c r="A953" s="1762"/>
      <c r="B953" s="1762"/>
      <c r="C953" s="1746"/>
      <c r="D953" s="1873"/>
      <c r="E953" s="1873"/>
      <c r="F953" s="1873"/>
      <c r="G953" s="1745"/>
    </row>
    <row r="954" spans="1:7" ht="12.75" customHeight="1">
      <c r="A954" s="1762"/>
      <c r="B954" s="1762"/>
      <c r="C954" s="1746"/>
      <c r="D954" s="1873"/>
      <c r="E954" s="1873"/>
      <c r="F954" s="1873"/>
      <c r="G954" s="1745"/>
    </row>
    <row r="955" spans="1:7" ht="12.75" customHeight="1">
      <c r="A955" s="1762"/>
      <c r="B955" s="1762"/>
      <c r="C955" s="1746"/>
      <c r="D955" s="1714"/>
      <c r="E955" s="1714"/>
      <c r="F955" s="1714"/>
      <c r="G955" s="1745"/>
    </row>
    <row r="956" spans="1:7" ht="12.75" customHeight="1">
      <c r="A956" s="714"/>
      <c r="B956" s="1792" t="s">
        <v>2628</v>
      </c>
      <c r="C956" s="1746"/>
      <c r="D956" s="1873" t="s">
        <v>2321</v>
      </c>
      <c r="E956" s="1873"/>
      <c r="F956" s="1873"/>
      <c r="G956" s="1745"/>
    </row>
    <row r="957" spans="1:7" ht="12.75" customHeight="1">
      <c r="A957" s="1762"/>
      <c r="B957" s="1762"/>
      <c r="C957" s="1746"/>
      <c r="D957" s="1873"/>
      <c r="E957" s="1873"/>
      <c r="F957" s="1873"/>
      <c r="G957" s="1745"/>
    </row>
    <row r="958" spans="1:7" ht="12.75" customHeight="1">
      <c r="A958" s="1762"/>
      <c r="B958" s="1762"/>
      <c r="C958" s="1746"/>
      <c r="D958" s="1763"/>
      <c r="E958" s="1744"/>
      <c r="F958" s="1744"/>
      <c r="G958" s="1745"/>
    </row>
    <row r="959" spans="1:7" ht="12.75" customHeight="1">
      <c r="A959" s="1762"/>
      <c r="B959" s="1792" t="s">
        <v>2628</v>
      </c>
      <c r="C959" s="1746"/>
      <c r="D959" s="1854" t="s">
        <v>2322</v>
      </c>
      <c r="E959" s="1854"/>
      <c r="F959" s="1854"/>
      <c r="G959" s="1745"/>
    </row>
    <row r="960" spans="1:7" ht="12.75" customHeight="1">
      <c r="A960" s="1762"/>
      <c r="B960" s="1762"/>
      <c r="C960" s="1746"/>
      <c r="D960" s="1854"/>
      <c r="E960" s="1854"/>
      <c r="F960" s="1854"/>
      <c r="G960" s="1745"/>
    </row>
    <row r="961" spans="1:7" ht="12.75" customHeight="1">
      <c r="A961" s="1762"/>
      <c r="B961" s="1762"/>
      <c r="C961" s="1746"/>
      <c r="D961" s="1744"/>
      <c r="E961" s="1744"/>
      <c r="F961" s="1744"/>
      <c r="G961" s="1745"/>
    </row>
    <row r="962" spans="1:7" ht="12.75" customHeight="1">
      <c r="A962" s="1762"/>
      <c r="B962" s="1792" t="s">
        <v>2628</v>
      </c>
      <c r="C962" s="1746"/>
      <c r="D962" s="1911" t="s">
        <v>2323</v>
      </c>
      <c r="E962" s="1911"/>
      <c r="F962" s="1911"/>
      <c r="G962" s="1745"/>
    </row>
    <row r="963" spans="1:7" ht="12.75" customHeight="1">
      <c r="A963" s="1762"/>
      <c r="B963" s="1762"/>
      <c r="C963" s="1746"/>
      <c r="D963" s="1911"/>
      <c r="E963" s="1911"/>
      <c r="F963" s="1911"/>
      <c r="G963" s="1745"/>
    </row>
    <row r="964" spans="1:7" ht="12.75" customHeight="1">
      <c r="A964" s="1762"/>
      <c r="B964" s="1762"/>
      <c r="C964" s="1746"/>
      <c r="D964" s="1911"/>
      <c r="E964" s="1911"/>
      <c r="F964" s="1911"/>
      <c r="G964" s="1745"/>
    </row>
    <row r="965" spans="1:7" ht="12.75" customHeight="1">
      <c r="A965" s="1762"/>
      <c r="B965" s="1762"/>
      <c r="C965" s="1746"/>
      <c r="D965" s="1911"/>
      <c r="E965" s="1911"/>
      <c r="F965" s="1911"/>
      <c r="G965" s="1745"/>
    </row>
    <row r="966" spans="1:7" ht="12.75" customHeight="1">
      <c r="A966" s="1762"/>
      <c r="B966" s="1762"/>
      <c r="C966" s="1746"/>
      <c r="D966" s="1712"/>
      <c r="E966" s="1744"/>
      <c r="F966" s="1744"/>
      <c r="G966" s="1745"/>
    </row>
    <row r="967" spans="1:7" ht="12.75" customHeight="1">
      <c r="A967" s="1762"/>
      <c r="B967" s="1792" t="s">
        <v>2628</v>
      </c>
      <c r="C967" s="1746"/>
      <c r="D967" s="1867" t="s">
        <v>2324</v>
      </c>
      <c r="E967" s="1867"/>
      <c r="F967" s="1867"/>
      <c r="G967" s="1745"/>
    </row>
    <row r="968" spans="1:7" ht="12.75" customHeight="1">
      <c r="A968" s="1762"/>
      <c r="B968" s="1762"/>
      <c r="C968" s="1746"/>
      <c r="D968" s="1712"/>
      <c r="E968" s="1744"/>
      <c r="F968" s="1744"/>
      <c r="G968" s="1745"/>
    </row>
    <row r="969" spans="1:7" ht="12.75" customHeight="1">
      <c r="A969" s="1762"/>
      <c r="B969" s="1792" t="s">
        <v>2628</v>
      </c>
      <c r="C969" s="1746"/>
      <c r="D969" s="1867" t="s">
        <v>2325</v>
      </c>
      <c r="E969" s="1867"/>
      <c r="F969" s="1867"/>
      <c r="G969" s="1745"/>
    </row>
    <row r="970" spans="1:7" ht="12.75" customHeight="1">
      <c r="A970" s="1762"/>
      <c r="B970" s="1762"/>
      <c r="C970" s="1746"/>
      <c r="D970" s="1744"/>
      <c r="E970" s="1744"/>
      <c r="F970" s="1744"/>
      <c r="G970" s="1745"/>
    </row>
    <row r="971" spans="1:7" ht="12.75" customHeight="1">
      <c r="A971" s="1762"/>
      <c r="B971" s="556"/>
      <c r="C971" s="1746"/>
      <c r="D971" s="1877" t="s">
        <v>2326</v>
      </c>
      <c r="E971" s="1877"/>
      <c r="F971" s="1877"/>
      <c r="G971" s="1745"/>
    </row>
    <row r="972" spans="1:7" ht="12.75" customHeight="1">
      <c r="A972" s="1762"/>
      <c r="B972" s="556"/>
      <c r="C972" s="1746"/>
      <c r="D972" s="1716"/>
      <c r="E972" s="1744"/>
      <c r="F972" s="1744"/>
      <c r="G972" s="1745"/>
    </row>
    <row r="973" spans="1:7" ht="12.75" customHeight="1">
      <c r="A973" s="714"/>
      <c r="B973" s="798" t="s">
        <v>2629</v>
      </c>
      <c r="C973" s="1746"/>
      <c r="D973" s="1855" t="s">
        <v>2327</v>
      </c>
      <c r="E973" s="1855"/>
      <c r="F973" s="1855"/>
      <c r="G973" s="1745"/>
    </row>
    <row r="974" spans="1:7" ht="12.75" customHeight="1">
      <c r="A974" s="1762"/>
      <c r="B974" s="1762"/>
      <c r="C974" s="1746"/>
      <c r="D974" s="1855"/>
      <c r="E974" s="1855"/>
      <c r="F974" s="1855"/>
      <c r="G974" s="1745"/>
    </row>
    <row r="975" spans="1:7" ht="12.75" customHeight="1">
      <c r="A975" s="1762"/>
      <c r="B975" s="1762"/>
      <c r="C975" s="1746"/>
      <c r="D975" s="1855"/>
      <c r="E975" s="1855"/>
      <c r="F975" s="1855"/>
      <c r="G975" s="1745"/>
    </row>
    <row r="976" spans="1:7" ht="12.75" customHeight="1">
      <c r="A976" s="1762"/>
      <c r="B976" s="1762"/>
      <c r="C976" s="1746"/>
      <c r="D976" s="1855"/>
      <c r="E976" s="1855"/>
      <c r="F976" s="1855"/>
      <c r="G976" s="1745"/>
    </row>
    <row r="977" spans="1:7" ht="12.75" customHeight="1">
      <c r="A977" s="1762"/>
      <c r="B977" s="1762"/>
      <c r="C977" s="1746"/>
      <c r="D977" s="1855"/>
      <c r="E977" s="1855"/>
      <c r="F977" s="1855"/>
      <c r="G977" s="1745"/>
    </row>
    <row r="978" spans="1:7" ht="12.75" customHeight="1">
      <c r="A978" s="1762"/>
      <c r="B978" s="1762"/>
      <c r="C978" s="1746"/>
      <c r="D978" s="678"/>
      <c r="E978" s="6"/>
      <c r="F978" s="6"/>
      <c r="G978" s="1745"/>
    </row>
    <row r="979" spans="1:7" ht="12.75" customHeight="1">
      <c r="A979" s="714"/>
      <c r="B979" s="798" t="s">
        <v>2628</v>
      </c>
      <c r="C979" s="1746"/>
      <c r="D979" s="1855" t="s">
        <v>2328</v>
      </c>
      <c r="E979" s="1855"/>
      <c r="F979" s="1855"/>
      <c r="G979" s="1745"/>
    </row>
    <row r="980" spans="1:7" ht="12.75" customHeight="1">
      <c r="A980" s="1762"/>
      <c r="B980" s="1762"/>
      <c r="C980" s="1746"/>
      <c r="D980" s="1855"/>
      <c r="E980" s="1855"/>
      <c r="F980" s="1855"/>
      <c r="G980" s="1745"/>
    </row>
    <row r="981" spans="1:7" ht="12.75" customHeight="1">
      <c r="A981" s="1762"/>
      <c r="B981" s="1762"/>
      <c r="C981" s="1746"/>
      <c r="D981" s="1855"/>
      <c r="E981" s="1855"/>
      <c r="F981" s="1855"/>
      <c r="G981" s="1745"/>
    </row>
    <row r="982" spans="1:7" ht="12.75" customHeight="1">
      <c r="A982" s="1762"/>
      <c r="B982" s="1762"/>
      <c r="C982" s="1746"/>
      <c r="D982" s="1855"/>
      <c r="E982" s="1855"/>
      <c r="F982" s="1855"/>
      <c r="G982" s="1745"/>
    </row>
    <row r="983" spans="1:7" ht="12.75" customHeight="1">
      <c r="A983" s="1762"/>
      <c r="B983" s="1762"/>
      <c r="C983" s="1746"/>
      <c r="D983" s="1855"/>
      <c r="E983" s="1855"/>
      <c r="F983" s="1855"/>
      <c r="G983" s="1745"/>
    </row>
    <row r="984" spans="1:7" ht="12.75" customHeight="1">
      <c r="A984" s="1762"/>
      <c r="B984" s="1762"/>
      <c r="C984" s="1746"/>
      <c r="D984" s="1744"/>
      <c r="E984" s="1744"/>
      <c r="F984" s="1744"/>
      <c r="G984" s="1745"/>
    </row>
    <row r="985" spans="1:7" ht="12.75" customHeight="1">
      <c r="A985" s="1762"/>
      <c r="B985" s="1762"/>
      <c r="C985" s="1746"/>
      <c r="D985" s="1877" t="s">
        <v>2329</v>
      </c>
      <c r="E985" s="1877"/>
      <c r="F985" s="1877"/>
      <c r="G985" s="1745"/>
    </row>
    <row r="986" spans="1:7" ht="12.75" customHeight="1">
      <c r="A986" s="1762"/>
      <c r="B986" s="1762"/>
      <c r="C986" s="1746"/>
      <c r="D986" s="1716"/>
      <c r="E986" s="1744"/>
      <c r="F986" s="1744"/>
      <c r="G986" s="1745"/>
    </row>
    <row r="987" spans="1:7" ht="12.75" customHeight="1">
      <c r="A987" s="714"/>
      <c r="B987" s="1792" t="s">
        <v>2628</v>
      </c>
      <c r="C987" s="1746"/>
      <c r="D987" s="1855" t="s">
        <v>2330</v>
      </c>
      <c r="E987" s="1855"/>
      <c r="F987" s="1855"/>
      <c r="G987" s="1745"/>
    </row>
    <row r="988" spans="1:7" ht="12.75" customHeight="1">
      <c r="A988" s="1762"/>
      <c r="B988" s="1762"/>
      <c r="C988" s="1746"/>
      <c r="D988" s="1855"/>
      <c r="E988" s="1855"/>
      <c r="F988" s="1855"/>
      <c r="G988" s="1745"/>
    </row>
    <row r="989" spans="1:7" ht="12.75" customHeight="1">
      <c r="A989" s="1762"/>
      <c r="B989" s="1762"/>
      <c r="C989" s="1746"/>
      <c r="D989" s="1855"/>
      <c r="E989" s="1855"/>
      <c r="F989" s="1855"/>
      <c r="G989" s="1745"/>
    </row>
    <row r="990" spans="1:7" ht="12.75" customHeight="1">
      <c r="A990" s="1762"/>
      <c r="B990" s="1762"/>
      <c r="C990" s="1746"/>
      <c r="D990" s="678"/>
      <c r="E990" s="6"/>
      <c r="F990" s="6"/>
      <c r="G990" s="1745"/>
    </row>
    <row r="991" spans="1:7" ht="12.75" customHeight="1">
      <c r="A991" s="714"/>
      <c r="B991" s="1792" t="s">
        <v>2628</v>
      </c>
      <c r="C991" s="1746"/>
      <c r="D991" s="1855" t="s">
        <v>2331</v>
      </c>
      <c r="E991" s="1855"/>
      <c r="F991" s="1855"/>
      <c r="G991" s="1745"/>
    </row>
    <row r="992" spans="1:7" ht="12.75" customHeight="1">
      <c r="A992" s="1762"/>
      <c r="B992" s="1762"/>
      <c r="C992" s="1746"/>
      <c r="D992" s="1855"/>
      <c r="E992" s="1855"/>
      <c r="F992" s="1855"/>
      <c r="G992" s="1745"/>
    </row>
    <row r="993" spans="1:7" ht="12.75" customHeight="1">
      <c r="A993" s="1762"/>
      <c r="B993" s="1762"/>
      <c r="C993" s="1746"/>
      <c r="D993" s="1855"/>
      <c r="E993" s="1855"/>
      <c r="F993" s="1855"/>
      <c r="G993" s="1745"/>
    </row>
    <row r="994" spans="1:7" ht="12.75" customHeight="1">
      <c r="A994" s="1762"/>
      <c r="B994" s="1762"/>
      <c r="C994" s="1746"/>
      <c r="D994" s="1712"/>
      <c r="E994" s="1744"/>
      <c r="F994" s="1744"/>
      <c r="G994" s="1745"/>
    </row>
    <row r="995" spans="1:7" ht="12.75" customHeight="1">
      <c r="A995" s="1762"/>
      <c r="B995" s="1762"/>
      <c r="C995" s="1746"/>
      <c r="D995" s="1877" t="s">
        <v>2332</v>
      </c>
      <c r="E995" s="1877"/>
      <c r="F995" s="1877"/>
      <c r="G995" s="1745"/>
    </row>
    <row r="996" spans="1:7" ht="12.75" customHeight="1">
      <c r="A996" s="1762"/>
      <c r="B996" s="1762"/>
      <c r="C996" s="1746"/>
      <c r="D996" s="1716"/>
      <c r="E996" s="1744"/>
      <c r="F996" s="1744"/>
      <c r="G996" s="1745"/>
    </row>
    <row r="997" spans="1:7" ht="12.75" customHeight="1">
      <c r="A997" s="714"/>
      <c r="B997" s="798" t="s">
        <v>2629</v>
      </c>
      <c r="C997" s="1746"/>
      <c r="D997" s="1957" t="s">
        <v>2333</v>
      </c>
      <c r="E997" s="1957"/>
      <c r="F997" s="1957"/>
      <c r="G997" s="1764"/>
    </row>
    <row r="998" spans="1:7" ht="12.75" customHeight="1">
      <c r="A998" s="1762"/>
      <c r="B998" s="1762"/>
      <c r="C998" s="1746"/>
      <c r="D998" s="1957"/>
      <c r="E998" s="1957"/>
      <c r="F998" s="1957"/>
      <c r="G998" s="1764"/>
    </row>
    <row r="999" spans="1:7" ht="12.75" customHeight="1">
      <c r="A999" s="1762"/>
      <c r="B999" s="1762"/>
      <c r="C999" s="1746"/>
      <c r="D999" s="1957"/>
      <c r="E999" s="1957"/>
      <c r="F999" s="1957"/>
      <c r="G999" s="1764"/>
    </row>
    <row r="1000" spans="1:7" ht="12.75" customHeight="1">
      <c r="A1000" s="1762"/>
      <c r="B1000" s="1762"/>
      <c r="C1000" s="1746"/>
      <c r="D1000" s="1765"/>
      <c r="E1000" s="1765"/>
      <c r="F1000" s="1765"/>
      <c r="G1000" s="1765"/>
    </row>
    <row r="1001" spans="1:7" ht="12.75" customHeight="1">
      <c r="A1001" s="1762"/>
      <c r="B1001" s="798" t="s">
        <v>2628</v>
      </c>
      <c r="C1001" s="1746"/>
      <c r="D1001" s="1957" t="s">
        <v>2334</v>
      </c>
      <c r="E1001" s="1957"/>
      <c r="F1001" s="1957"/>
      <c r="G1001" s="1765"/>
    </row>
    <row r="1002" spans="1:7" ht="12.75" customHeight="1">
      <c r="A1002" s="1762"/>
      <c r="B1002" s="1762"/>
      <c r="C1002" s="1746"/>
      <c r="D1002" s="1957"/>
      <c r="E1002" s="1957"/>
      <c r="F1002" s="1957"/>
      <c r="G1002" s="1765"/>
    </row>
    <row r="1003" spans="1:7" ht="12.75" customHeight="1">
      <c r="A1003" s="1762"/>
      <c r="B1003" s="1762"/>
      <c r="C1003" s="1746"/>
      <c r="D1003" s="1957"/>
      <c r="E1003" s="1957"/>
      <c r="F1003" s="1957"/>
      <c r="G1003" s="1765"/>
    </row>
    <row r="1004" spans="1:7" ht="12.75" customHeight="1">
      <c r="A1004" s="1762"/>
      <c r="B1004" s="1762"/>
      <c r="C1004" s="1746"/>
      <c r="D1004" s="1712"/>
      <c r="E1004" s="1744"/>
      <c r="F1004" s="1744"/>
      <c r="G1004" s="1745"/>
    </row>
    <row r="1005" spans="1:7" ht="12.75" customHeight="1">
      <c r="A1005" s="1762"/>
      <c r="B1005" s="1792" t="s">
        <v>2628</v>
      </c>
      <c r="C1005" s="1746"/>
      <c r="D1005" s="1958" t="s">
        <v>2335</v>
      </c>
      <c r="E1005" s="1958"/>
      <c r="F1005" s="1958"/>
      <c r="G1005" s="1766"/>
    </row>
    <row r="1006" spans="1:7" ht="12.75" customHeight="1">
      <c r="A1006" s="1762"/>
      <c r="B1006" s="1762"/>
      <c r="C1006" s="1746"/>
      <c r="D1006" s="1958"/>
      <c r="E1006" s="1958"/>
      <c r="F1006" s="1958"/>
      <c r="G1006" s="1766"/>
    </row>
    <row r="1007" spans="1:7" ht="12.75" customHeight="1">
      <c r="A1007" s="1762"/>
      <c r="B1007" s="1762"/>
      <c r="C1007" s="1746"/>
      <c r="D1007" s="1958"/>
      <c r="E1007" s="1958"/>
      <c r="F1007" s="1958"/>
      <c r="G1007" s="1766"/>
    </row>
    <row r="1008" spans="1:7" ht="12.75" customHeight="1">
      <c r="A1008" s="1762"/>
      <c r="B1008" s="1762"/>
      <c r="C1008" s="1746"/>
      <c r="D1008" s="1744"/>
      <c r="E1008" s="1744"/>
      <c r="F1008" s="1744"/>
      <c r="G1008" s="1745"/>
    </row>
    <row r="1009" spans="1:7" ht="12.75" customHeight="1">
      <c r="A1009" s="1762"/>
      <c r="B1009" s="1792" t="s">
        <v>2628</v>
      </c>
      <c r="C1009" s="1746"/>
      <c r="D1009" s="1957" t="s">
        <v>2336</v>
      </c>
      <c r="E1009" s="1957"/>
      <c r="F1009" s="1957"/>
      <c r="G1009" s="1766"/>
    </row>
    <row r="1010" spans="1:7" ht="12.75" customHeight="1">
      <c r="A1010" s="1762"/>
      <c r="B1010" s="1762"/>
      <c r="C1010" s="1746"/>
      <c r="D1010" s="1957"/>
      <c r="E1010" s="1957"/>
      <c r="F1010" s="1957"/>
      <c r="G1010" s="1766"/>
    </row>
    <row r="1011" spans="1:7" ht="12.75" customHeight="1">
      <c r="A1011" s="1762"/>
      <c r="B1011" s="1762"/>
      <c r="C1011" s="1746"/>
      <c r="D1011" s="1957"/>
      <c r="E1011" s="1957"/>
      <c r="F1011" s="1957"/>
      <c r="G1011" s="1766"/>
    </row>
    <row r="1012" spans="1:7" ht="12.75" customHeight="1">
      <c r="A1012" s="714"/>
      <c r="B1012" s="714"/>
      <c r="C1012" s="1746"/>
      <c r="D1012" s="1712"/>
      <c r="E1012" s="1744"/>
      <c r="F1012" s="1744"/>
      <c r="G1012" s="1745"/>
    </row>
    <row r="1013" spans="1:7" ht="12.75" customHeight="1">
      <c r="A1013" s="1762"/>
      <c r="B1013" s="1792" t="s">
        <v>2628</v>
      </c>
      <c r="C1013" s="1746"/>
      <c r="D1013" s="1957" t="s">
        <v>2337</v>
      </c>
      <c r="E1013" s="1957"/>
      <c r="F1013" s="1957"/>
      <c r="G1013" s="1766"/>
    </row>
    <row r="1014" spans="1:7" ht="12.75" customHeight="1">
      <c r="A1014" s="1762"/>
      <c r="B1014" s="1762"/>
      <c r="C1014" s="1746"/>
      <c r="D1014" s="1957"/>
      <c r="E1014" s="1957"/>
      <c r="F1014" s="1957"/>
      <c r="G1014" s="1766"/>
    </row>
    <row r="1015" spans="1:7" ht="12.75" customHeight="1">
      <c r="A1015" s="1762"/>
      <c r="B1015" s="1762"/>
      <c r="C1015" s="1746"/>
      <c r="D1015" s="1957"/>
      <c r="E1015" s="1957"/>
      <c r="F1015" s="1957"/>
      <c r="G1015" s="1766"/>
    </row>
    <row r="1016" spans="1:7" ht="12.75" customHeight="1">
      <c r="A1016" s="1762"/>
      <c r="B1016" s="1762"/>
      <c r="C1016" s="1746"/>
      <c r="D1016" s="1712"/>
      <c r="E1016" s="1744"/>
      <c r="F1016" s="1744"/>
      <c r="G1016" s="1745"/>
    </row>
    <row r="1017" spans="1:7" ht="12.75" customHeight="1">
      <c r="A1017" s="1762"/>
      <c r="B1017" s="1792" t="s">
        <v>2628</v>
      </c>
      <c r="C1017" s="1746"/>
      <c r="D1017" s="1957" t="s">
        <v>2338</v>
      </c>
      <c r="E1017" s="1957"/>
      <c r="F1017" s="1957"/>
      <c r="G1017" s="1764"/>
    </row>
    <row r="1018" spans="1:7" ht="12.75" customHeight="1">
      <c r="A1018" s="1762"/>
      <c r="B1018" s="1762"/>
      <c r="C1018" s="1746"/>
      <c r="D1018" s="1957"/>
      <c r="E1018" s="1957"/>
      <c r="F1018" s="1957"/>
      <c r="G1018" s="1764"/>
    </row>
    <row r="1019" spans="1:7" ht="12.75" customHeight="1">
      <c r="A1019" s="1762"/>
      <c r="B1019" s="1762"/>
      <c r="C1019" s="1746"/>
      <c r="D1019" s="1957"/>
      <c r="E1019" s="1957"/>
      <c r="F1019" s="1957"/>
      <c r="G1019" s="1764"/>
    </row>
    <row r="1020" spans="1:7" ht="12.75" customHeight="1">
      <c r="A1020" s="1762"/>
      <c r="B1020" s="1762"/>
      <c r="C1020" s="1746"/>
      <c r="D1020" s="1764"/>
      <c r="E1020" s="1764"/>
      <c r="F1020" s="1764"/>
      <c r="G1020" s="1764"/>
    </row>
    <row r="1021" spans="1:7" ht="12.75" customHeight="1">
      <c r="A1021" s="1762"/>
      <c r="B1021" s="1792" t="s">
        <v>2628</v>
      </c>
      <c r="C1021" s="1746"/>
      <c r="D1021" s="1957" t="s">
        <v>2339</v>
      </c>
      <c r="E1021" s="1957"/>
      <c r="F1021" s="1957"/>
      <c r="G1021" s="1764"/>
    </row>
    <row r="1022" spans="1:7" ht="12.75" customHeight="1">
      <c r="A1022" s="1762"/>
      <c r="B1022" s="1762"/>
      <c r="C1022" s="1746"/>
      <c r="D1022" s="1957"/>
      <c r="E1022" s="1957"/>
      <c r="F1022" s="1957"/>
      <c r="G1022" s="1764"/>
    </row>
    <row r="1023" spans="1:7" ht="12.75" customHeight="1">
      <c r="A1023" s="1762"/>
      <c r="B1023" s="1762"/>
      <c r="C1023" s="1746"/>
      <c r="D1023" s="1957"/>
      <c r="E1023" s="1957"/>
      <c r="F1023" s="1957"/>
      <c r="G1023" s="1764"/>
    </row>
    <row r="1024" spans="1:7" ht="12.75" customHeight="1">
      <c r="A1024" s="1762"/>
      <c r="B1024" s="1762"/>
      <c r="C1024" s="1746"/>
      <c r="D1024" s="1767"/>
      <c r="E1024" s="1767"/>
      <c r="F1024" s="1767"/>
      <c r="G1024" s="1768"/>
    </row>
    <row r="1025" spans="1:7" ht="12.75" customHeight="1">
      <c r="A1025" s="1769"/>
      <c r="B1025" s="798" t="s">
        <v>2629</v>
      </c>
      <c r="C1025" s="1750"/>
      <c r="D1025" s="1959" t="s">
        <v>2340</v>
      </c>
      <c r="E1025" s="1959"/>
      <c r="F1025" s="1959"/>
      <c r="G1025" s="1770"/>
    </row>
    <row r="1026" spans="1:7" ht="12.75" customHeight="1">
      <c r="A1026" s="1769"/>
      <c r="B1026" s="1769"/>
      <c r="C1026" s="1750"/>
      <c r="D1026" s="1959"/>
      <c r="E1026" s="1959"/>
      <c r="F1026" s="1959"/>
      <c r="G1026" s="1770"/>
    </row>
    <row r="1027" spans="1:7" ht="12.75" customHeight="1">
      <c r="A1027" s="1769"/>
      <c r="B1027" s="1769"/>
      <c r="C1027" s="1750"/>
      <c r="D1027" s="1959"/>
      <c r="E1027" s="1959"/>
      <c r="F1027" s="1959"/>
      <c r="G1027" s="1770"/>
    </row>
    <row r="1028" spans="1:7" ht="12.75" customHeight="1">
      <c r="A1028" s="1769"/>
      <c r="B1028" s="1769"/>
      <c r="C1028" s="1750"/>
      <c r="D1028" s="1959"/>
      <c r="E1028" s="1959"/>
      <c r="F1028" s="1959"/>
      <c r="G1028" s="1770"/>
    </row>
    <row r="1029" spans="1:7" ht="12.75" customHeight="1">
      <c r="A1029" s="1769"/>
      <c r="B1029" s="1769"/>
      <c r="C1029" s="1750"/>
      <c r="D1029" s="1959"/>
      <c r="E1029" s="1959"/>
      <c r="F1029" s="1959"/>
      <c r="G1029" s="1770"/>
    </row>
    <row r="1030" spans="1:7" ht="12.75" customHeight="1">
      <c r="A1030" s="1769"/>
      <c r="B1030" s="1769"/>
      <c r="C1030" s="1750"/>
      <c r="D1030" s="1959"/>
      <c r="E1030" s="1959"/>
      <c r="F1030" s="1959"/>
      <c r="G1030" s="1770"/>
    </row>
    <row r="1031" spans="1:7" ht="12.75" customHeight="1">
      <c r="A1031" s="1769"/>
      <c r="B1031" s="1769"/>
      <c r="C1031" s="1750"/>
      <c r="D1031" s="1959"/>
      <c r="E1031" s="1959"/>
      <c r="F1031" s="1959"/>
      <c r="G1031" s="1770"/>
    </row>
    <row r="1032" spans="1:7" ht="12.75" customHeight="1">
      <c r="A1032" s="1769"/>
      <c r="B1032" s="1769"/>
      <c r="C1032" s="1750"/>
      <c r="D1032" s="1959"/>
      <c r="E1032" s="1959"/>
      <c r="F1032" s="1959"/>
      <c r="G1032" s="1770"/>
    </row>
    <row r="1033" spans="1:7" ht="12.75" customHeight="1">
      <c r="A1033" s="1769"/>
      <c r="B1033" s="1769"/>
      <c r="C1033" s="1750"/>
      <c r="D1033" s="1959"/>
      <c r="E1033" s="1959"/>
      <c r="F1033" s="1959"/>
      <c r="G1033" s="1770"/>
    </row>
    <row r="1034" spans="1:7" ht="12.75" customHeight="1">
      <c r="A1034" s="1769"/>
      <c r="B1034" s="1769"/>
      <c r="C1034" s="1750"/>
      <c r="D1034" s="1959"/>
      <c r="E1034" s="1959"/>
      <c r="F1034" s="1959"/>
      <c r="G1034" s="1770"/>
    </row>
    <row r="1035" spans="1:7" ht="12.75" customHeight="1">
      <c r="A1035" s="1769"/>
      <c r="B1035" s="1769"/>
      <c r="C1035" s="1750"/>
      <c r="D1035" s="1959"/>
      <c r="E1035" s="1959"/>
      <c r="F1035" s="1959"/>
      <c r="G1035" s="1770"/>
    </row>
    <row r="1036" spans="1:7" ht="12.75" customHeight="1">
      <c r="A1036" s="1769"/>
      <c r="B1036" s="1769"/>
      <c r="C1036" s="1750"/>
      <c r="D1036" s="1708"/>
      <c r="E1036" s="1708"/>
      <c r="F1036" s="1708"/>
      <c r="G1036" s="1708"/>
    </row>
    <row r="1037" spans="1:7" ht="12.75" customHeight="1">
      <c r="A1037" s="1762"/>
      <c r="B1037" s="1762"/>
      <c r="C1037" s="1746"/>
      <c r="D1037" s="1877" t="s">
        <v>2341</v>
      </c>
      <c r="E1037" s="1877"/>
      <c r="F1037" s="1877"/>
      <c r="G1037" s="1708"/>
    </row>
    <row r="1038" spans="1:7" ht="12.75" customHeight="1">
      <c r="A1038" s="1762"/>
      <c r="B1038" s="1762"/>
      <c r="C1038" s="1746"/>
      <c r="D1038" s="1716"/>
      <c r="E1038" s="1710"/>
      <c r="F1038" s="1710"/>
      <c r="G1038" s="1708"/>
    </row>
    <row r="1039" spans="1:7" ht="12.75" customHeight="1">
      <c r="A1039" s="714"/>
      <c r="B1039" s="798" t="s">
        <v>2628</v>
      </c>
      <c r="C1039" s="1746"/>
      <c r="D1039" s="1854" t="s">
        <v>2342</v>
      </c>
      <c r="E1039" s="1854"/>
      <c r="F1039" s="1854"/>
      <c r="G1039" s="1745"/>
    </row>
    <row r="1040" spans="1:7" ht="12.75" customHeight="1">
      <c r="A1040" s="1762"/>
      <c r="B1040" s="1762"/>
      <c r="C1040" s="1746"/>
      <c r="D1040" s="1854"/>
      <c r="E1040" s="1854"/>
      <c r="F1040" s="1854"/>
      <c r="G1040" s="1745"/>
    </row>
    <row r="1041" spans="1:7" ht="12.75" customHeight="1">
      <c r="A1041" s="1762"/>
      <c r="B1041" s="1762"/>
      <c r="C1041" s="1746"/>
      <c r="D1041" s="1854"/>
      <c r="E1041" s="1854"/>
      <c r="F1041" s="1854"/>
      <c r="G1041" s="1745"/>
    </row>
    <row r="1042" spans="1:7" ht="12.75" customHeight="1">
      <c r="A1042" s="1762"/>
      <c r="B1042" s="1762"/>
      <c r="C1042" s="1746"/>
      <c r="D1042" s="1854"/>
      <c r="E1042" s="1854"/>
      <c r="F1042" s="1854"/>
      <c r="G1042" s="1745"/>
    </row>
    <row r="1043" spans="1:7" ht="12.75" customHeight="1">
      <c r="A1043" s="1762"/>
      <c r="B1043" s="1762"/>
      <c r="C1043" s="1746"/>
      <c r="D1043" s="1744"/>
      <c r="E1043" s="1744"/>
      <c r="F1043" s="1744"/>
      <c r="G1043" s="1745"/>
    </row>
    <row r="1044" spans="1:7" ht="12.75" customHeight="1">
      <c r="A1044" s="714"/>
      <c r="B1044" s="1792" t="s">
        <v>2628</v>
      </c>
      <c r="C1044" s="1746"/>
      <c r="D1044" s="1854" t="s">
        <v>2343</v>
      </c>
      <c r="E1044" s="1854"/>
      <c r="F1044" s="1854"/>
      <c r="G1044" s="1745"/>
    </row>
    <row r="1045" spans="1:7" ht="12.75" customHeight="1">
      <c r="A1045" s="1762"/>
      <c r="B1045" s="1762"/>
      <c r="C1045" s="1746"/>
      <c r="D1045" s="1854"/>
      <c r="E1045" s="1854"/>
      <c r="F1045" s="1854"/>
      <c r="G1045" s="1745"/>
    </row>
    <row r="1046" spans="1:7" ht="12.75" customHeight="1">
      <c r="A1046" s="1762"/>
      <c r="B1046" s="1762"/>
      <c r="C1046" s="1746"/>
      <c r="D1046" s="1854"/>
      <c r="E1046" s="1854"/>
      <c r="F1046" s="1854"/>
      <c r="G1046" s="1745"/>
    </row>
    <row r="1047" spans="1:7" ht="12.75" customHeight="1">
      <c r="A1047" s="1762"/>
      <c r="B1047" s="1762"/>
      <c r="C1047" s="1746"/>
      <c r="D1047" s="1854"/>
      <c r="E1047" s="1854"/>
      <c r="F1047" s="1854"/>
      <c r="G1047" s="1745"/>
    </row>
    <row r="1048" spans="1:7" ht="12.75" customHeight="1">
      <c r="A1048" s="1762"/>
      <c r="B1048" s="1762"/>
      <c r="C1048" s="1746"/>
      <c r="D1048" s="1744"/>
      <c r="E1048" s="1744"/>
      <c r="F1048" s="1744"/>
      <c r="G1048" s="1745"/>
    </row>
    <row r="1049" spans="1:7" ht="12.75" customHeight="1">
      <c r="A1049" s="1762"/>
      <c r="B1049" s="1792" t="s">
        <v>2628</v>
      </c>
      <c r="C1049" s="1746"/>
      <c r="D1049" s="1956" t="s">
        <v>2344</v>
      </c>
      <c r="E1049" s="1956"/>
      <c r="F1049" s="1956"/>
      <c r="G1049" s="1745"/>
    </row>
    <row r="1050" spans="1:7" ht="12.75" customHeight="1">
      <c r="A1050" s="1762"/>
      <c r="B1050" s="1762"/>
      <c r="C1050" s="1746"/>
      <c r="D1050" s="1956"/>
      <c r="E1050" s="1956"/>
      <c r="F1050" s="1956"/>
      <c r="G1050" s="1745"/>
    </row>
    <row r="1051" spans="1:7" ht="12.75" customHeight="1">
      <c r="A1051" s="1762"/>
      <c r="B1051" s="1762"/>
      <c r="C1051" s="1746"/>
      <c r="D1051" s="1956"/>
      <c r="E1051" s="1956"/>
      <c r="F1051" s="1956"/>
      <c r="G1051" s="1745"/>
    </row>
    <row r="1052" spans="1:7" ht="12.75" customHeight="1">
      <c r="A1052" s="1762"/>
      <c r="B1052" s="1762"/>
      <c r="C1052" s="1746"/>
      <c r="D1052" s="1744"/>
      <c r="E1052" s="1744"/>
      <c r="F1052" s="1744"/>
      <c r="G1052" s="1745"/>
    </row>
    <row r="1053" spans="1:7" ht="12.75" customHeight="1">
      <c r="A1053" s="714"/>
      <c r="B1053" s="1792" t="s">
        <v>2628</v>
      </c>
      <c r="C1053" s="1771"/>
      <c r="D1053" s="1912" t="s">
        <v>2345</v>
      </c>
      <c r="E1053" s="1912"/>
      <c r="F1053" s="1912"/>
      <c r="G1053" s="1772"/>
    </row>
    <row r="1054" spans="1:7" ht="12.75" customHeight="1">
      <c r="A1054" s="1773"/>
      <c r="B1054" s="1773"/>
      <c r="C1054" s="1771"/>
      <c r="D1054" s="1912"/>
      <c r="E1054" s="1912"/>
      <c r="F1054" s="1912"/>
      <c r="G1054" s="1772"/>
    </row>
    <row r="1055" spans="1:7" ht="12.75" customHeight="1">
      <c r="A1055" s="1773"/>
      <c r="B1055" s="1773"/>
      <c r="C1055" s="1771"/>
      <c r="D1055" s="1912"/>
      <c r="E1055" s="1912"/>
      <c r="F1055" s="1912"/>
      <c r="G1055" s="1772"/>
    </row>
    <row r="1056" spans="1:7" ht="12.75" customHeight="1">
      <c r="A1056" s="1762"/>
      <c r="B1056" s="1762"/>
      <c r="C1056" s="1746"/>
      <c r="D1056" s="1744"/>
      <c r="E1056" s="1744"/>
      <c r="F1056" s="1744"/>
      <c r="G1056" s="1745"/>
    </row>
    <row r="1057" spans="1:7" ht="12.75" customHeight="1">
      <c r="A1057" s="556"/>
      <c r="B1057" s="556"/>
      <c r="C1057" s="1746"/>
      <c r="D1057" s="1877" t="s">
        <v>2346</v>
      </c>
      <c r="E1057" s="1877"/>
      <c r="F1057" s="1877"/>
      <c r="G1057" s="1745"/>
    </row>
    <row r="1058" spans="1:7" ht="12.75" customHeight="1">
      <c r="A1058" s="556"/>
      <c r="B1058" s="556"/>
      <c r="C1058" s="1746"/>
      <c r="D1058" s="1716"/>
      <c r="E1058" s="1744"/>
      <c r="F1058" s="1744"/>
      <c r="G1058" s="1745"/>
    </row>
    <row r="1059" spans="1:7" ht="12.75" customHeight="1">
      <c r="A1059" s="1762"/>
      <c r="B1059" s="1792" t="s">
        <v>2628</v>
      </c>
      <c r="C1059" s="1746"/>
      <c r="D1059" s="1855" t="s">
        <v>2347</v>
      </c>
      <c r="E1059" s="1855"/>
      <c r="F1059" s="1855"/>
      <c r="G1059" s="1745"/>
    </row>
    <row r="1060" spans="1:7" ht="12.75" customHeight="1">
      <c r="A1060" s="1762"/>
      <c r="B1060" s="1762"/>
      <c r="C1060" s="1746"/>
      <c r="D1060" s="1855"/>
      <c r="E1060" s="1855"/>
      <c r="F1060" s="1855"/>
      <c r="G1060" s="1745"/>
    </row>
    <row r="1061" spans="1:7" ht="12.75" customHeight="1">
      <c r="A1061" s="1762"/>
      <c r="B1061" s="1762"/>
      <c r="C1061" s="1746"/>
      <c r="D1061" s="1855"/>
      <c r="E1061" s="1855"/>
      <c r="F1061" s="1855"/>
      <c r="G1061" s="1745"/>
    </row>
    <row r="1062" spans="1:7" ht="12.75" customHeight="1">
      <c r="A1062" s="1762"/>
      <c r="B1062" s="1762"/>
      <c r="C1062" s="1746"/>
      <c r="D1062" s="1745"/>
      <c r="E1062" s="1744"/>
      <c r="F1062" s="1744"/>
      <c r="G1062" s="1745"/>
    </row>
    <row r="1063" spans="1:7" ht="12.75" customHeight="1">
      <c r="A1063" s="714"/>
      <c r="B1063" s="1792" t="s">
        <v>2628</v>
      </c>
      <c r="C1063" s="1746"/>
      <c r="D1063" s="1855" t="s">
        <v>2348</v>
      </c>
      <c r="E1063" s="1855"/>
      <c r="F1063" s="1855"/>
      <c r="G1063" s="1745"/>
    </row>
    <row r="1064" spans="1:7" ht="12.75" customHeight="1">
      <c r="A1064" s="1762"/>
      <c r="B1064" s="1762"/>
      <c r="C1064" s="1746"/>
      <c r="D1064" s="1855"/>
      <c r="E1064" s="1855"/>
      <c r="F1064" s="1855"/>
      <c r="G1064" s="1745"/>
    </row>
    <row r="1065" spans="1:7" ht="12.75" customHeight="1">
      <c r="A1065" s="1762"/>
      <c r="B1065" s="1762"/>
      <c r="C1065" s="1746"/>
      <c r="D1065" s="1855"/>
      <c r="E1065" s="1855"/>
      <c r="F1065" s="1855"/>
      <c r="G1065" s="1745"/>
    </row>
    <row r="1066" spans="1:7" ht="12.75" customHeight="1">
      <c r="A1066" s="1762"/>
      <c r="B1066" s="1762"/>
      <c r="C1066" s="1746"/>
      <c r="D1066" s="1744"/>
      <c r="E1066" s="1744"/>
      <c r="F1066" s="1744"/>
      <c r="G1066" s="1745"/>
    </row>
    <row r="1067" spans="1:7" ht="12.75" customHeight="1">
      <c r="A1067" s="1762"/>
      <c r="B1067" s="1762"/>
      <c r="C1067" s="1746"/>
      <c r="D1067" s="1877" t="s">
        <v>2349</v>
      </c>
      <c r="E1067" s="1877"/>
      <c r="F1067" s="1877"/>
      <c r="G1067" s="1745"/>
    </row>
    <row r="1068" spans="1:7" ht="12.75" customHeight="1">
      <c r="A1068" s="1762"/>
      <c r="B1068" s="1762"/>
      <c r="C1068" s="1746"/>
      <c r="D1068" s="1867" t="s">
        <v>2350</v>
      </c>
      <c r="E1068" s="1867"/>
      <c r="F1068" s="1867"/>
      <c r="G1068" s="1745"/>
    </row>
    <row r="1069" spans="1:7" ht="12.75" customHeight="1">
      <c r="A1069" s="1762"/>
      <c r="B1069" s="1762"/>
      <c r="C1069" s="1746"/>
      <c r="D1069" s="1774"/>
      <c r="E1069" s="1744"/>
      <c r="F1069" s="1744"/>
      <c r="G1069" s="1745"/>
    </row>
    <row r="1070" spans="1:7" ht="12.75" customHeight="1">
      <c r="A1070" s="714"/>
      <c r="B1070" s="798" t="s">
        <v>2629</v>
      </c>
      <c r="C1070" s="1746"/>
      <c r="D1070" s="1854" t="s">
        <v>2351</v>
      </c>
      <c r="E1070" s="1854"/>
      <c r="F1070" s="1854"/>
      <c r="G1070" s="1745"/>
    </row>
    <row r="1071" spans="1:7" ht="12.75" customHeight="1">
      <c r="A1071" s="1762"/>
      <c r="B1071" s="1762"/>
      <c r="C1071" s="1746"/>
      <c r="D1071" s="1854"/>
      <c r="E1071" s="1854"/>
      <c r="F1071" s="1854"/>
      <c r="G1071" s="1745"/>
    </row>
    <row r="1072" spans="1:7" ht="12.75" customHeight="1">
      <c r="A1072" s="1762"/>
      <c r="B1072" s="1762"/>
      <c r="C1072" s="1746"/>
      <c r="D1072" s="1744"/>
      <c r="E1072" s="1744"/>
      <c r="F1072" s="1744"/>
      <c r="G1072" s="1745"/>
    </row>
    <row r="1073" spans="1:7" ht="12.75" customHeight="1">
      <c r="A1073" s="714"/>
      <c r="B1073" s="798" t="s">
        <v>2628</v>
      </c>
      <c r="C1073" s="1746"/>
      <c r="D1073" s="1854" t="s">
        <v>2352</v>
      </c>
      <c r="E1073" s="1854"/>
      <c r="F1073" s="1854"/>
      <c r="G1073" s="1745"/>
    </row>
    <row r="1074" spans="1:7" ht="12.75" customHeight="1">
      <c r="A1074" s="1762"/>
      <c r="B1074" s="1762"/>
      <c r="C1074" s="1746"/>
      <c r="D1074" s="1854"/>
      <c r="E1074" s="1854"/>
      <c r="F1074" s="1854"/>
      <c r="G1074" s="1745"/>
    </row>
    <row r="1075" spans="1:7" ht="12.75" customHeight="1">
      <c r="A1075" s="1762"/>
      <c r="B1075" s="1762"/>
      <c r="C1075" s="1746"/>
      <c r="D1075" s="6"/>
      <c r="E1075" s="1744"/>
      <c r="F1075" s="1744"/>
      <c r="G1075" s="1745"/>
    </row>
    <row r="1076" spans="1:7" ht="12.75" customHeight="1">
      <c r="A1076" s="1762"/>
      <c r="B1076" s="1762"/>
      <c r="C1076" s="1746"/>
      <c r="D1076" s="1877" t="s">
        <v>2353</v>
      </c>
      <c r="E1076" s="1877"/>
      <c r="F1076" s="1877"/>
      <c r="G1076" s="1745"/>
    </row>
    <row r="1077" spans="1:7" ht="12.75" customHeight="1">
      <c r="A1077" s="1762"/>
      <c r="B1077" s="1762"/>
      <c r="C1077" s="1746"/>
      <c r="D1077" s="1716"/>
      <c r="E1077" s="1744"/>
      <c r="F1077" s="1744"/>
      <c r="G1077" s="1745"/>
    </row>
    <row r="1078" spans="1:7" ht="12.75" customHeight="1">
      <c r="A1078" s="714"/>
      <c r="B1078" s="1792" t="s">
        <v>2628</v>
      </c>
      <c r="C1078" s="1746"/>
      <c r="D1078" s="1854" t="s">
        <v>2354</v>
      </c>
      <c r="E1078" s="1854"/>
      <c r="F1078" s="1854"/>
      <c r="G1078" s="1745"/>
    </row>
    <row r="1079" spans="1:7" ht="12.75" customHeight="1">
      <c r="A1079" s="1762"/>
      <c r="B1079" s="1762"/>
      <c r="C1079" s="1746"/>
      <c r="D1079" s="1854"/>
      <c r="E1079" s="1854"/>
      <c r="F1079" s="1854"/>
      <c r="G1079" s="1745"/>
    </row>
    <row r="1080" spans="1:7" ht="12.75" customHeight="1">
      <c r="A1080" s="1762"/>
      <c r="B1080" s="1762"/>
      <c r="C1080" s="1746"/>
      <c r="D1080" s="1854"/>
      <c r="E1080" s="1854"/>
      <c r="F1080" s="1854"/>
      <c r="G1080" s="1745"/>
    </row>
    <row r="1081" spans="1:7" ht="12.75" customHeight="1">
      <c r="A1081" s="1762"/>
      <c r="B1081" s="1762"/>
      <c r="C1081" s="1746"/>
      <c r="D1081" s="1854"/>
      <c r="E1081" s="1854"/>
      <c r="F1081" s="1854"/>
      <c r="G1081" s="1745"/>
    </row>
    <row r="1082" spans="1:7" ht="12.75" customHeight="1">
      <c r="A1082" s="1762"/>
      <c r="B1082" s="1762"/>
      <c r="C1082" s="1746"/>
      <c r="D1082" s="1854"/>
      <c r="E1082" s="1854"/>
      <c r="F1082" s="1854"/>
      <c r="G1082" s="1745"/>
    </row>
    <row r="1083" spans="1:7" ht="12.75" customHeight="1">
      <c r="A1083" s="1762"/>
      <c r="B1083" s="1762"/>
      <c r="C1083" s="1746"/>
      <c r="D1083" s="1854"/>
      <c r="E1083" s="1854"/>
      <c r="F1083" s="1854"/>
      <c r="G1083" s="1745"/>
    </row>
    <row r="1084" spans="1:7" ht="12.75" customHeight="1">
      <c r="A1084" s="1762"/>
      <c r="B1084" s="1762"/>
      <c r="C1084" s="1746"/>
      <c r="D1084" s="1854"/>
      <c r="E1084" s="1854"/>
      <c r="F1084" s="1854"/>
      <c r="G1084" s="1745"/>
    </row>
    <row r="1085" spans="1:7" ht="12.75" customHeight="1">
      <c r="A1085" s="1762"/>
      <c r="B1085" s="1762"/>
      <c r="C1085" s="1746"/>
      <c r="D1085" s="1744"/>
      <c r="E1085" s="1744"/>
      <c r="F1085" s="1744"/>
      <c r="G1085" s="1745"/>
    </row>
    <row r="1086" spans="1:7" ht="12.75" customHeight="1">
      <c r="A1086" s="714"/>
      <c r="B1086" s="1792" t="s">
        <v>2629</v>
      </c>
      <c r="C1086" s="1746"/>
      <c r="D1086" s="1854" t="s">
        <v>2355</v>
      </c>
      <c r="E1086" s="1854"/>
      <c r="F1086" s="1854"/>
      <c r="G1086" s="1745"/>
    </row>
    <row r="1087" spans="1:7" ht="12.75" customHeight="1">
      <c r="A1087" s="1762"/>
      <c r="B1087" s="1762"/>
      <c r="C1087" s="1746"/>
      <c r="D1087" s="1854"/>
      <c r="E1087" s="1854"/>
      <c r="F1087" s="1854"/>
      <c r="G1087" s="1745"/>
    </row>
    <row r="1088" spans="1:7" ht="12.75" customHeight="1">
      <c r="A1088" s="1762"/>
      <c r="B1088" s="1762"/>
      <c r="C1088" s="1746"/>
      <c r="D1088" s="1854"/>
      <c r="E1088" s="1854"/>
      <c r="F1088" s="1854"/>
      <c r="G1088" s="1745"/>
    </row>
    <row r="1089" spans="1:7" ht="12.75" customHeight="1">
      <c r="A1089" s="1762"/>
      <c r="B1089" s="1762"/>
      <c r="C1089" s="1746"/>
      <c r="D1089" s="1854"/>
      <c r="E1089" s="1854"/>
      <c r="F1089" s="1854"/>
      <c r="G1089" s="1745"/>
    </row>
    <row r="1090" spans="1:7" ht="12.75" customHeight="1">
      <c r="A1090" s="1762"/>
      <c r="B1090" s="1762"/>
      <c r="C1090" s="1746"/>
      <c r="D1090" s="1854"/>
      <c r="E1090" s="1854"/>
      <c r="F1090" s="1854"/>
      <c r="G1090" s="1745"/>
    </row>
    <row r="1091" spans="1:7" ht="12.75" customHeight="1">
      <c r="A1091" s="1762"/>
      <c r="B1091" s="1762"/>
      <c r="C1091" s="1746"/>
      <c r="D1091" s="1854"/>
      <c r="E1091" s="1854"/>
      <c r="F1091" s="1854"/>
      <c r="G1091" s="1745"/>
    </row>
    <row r="1092" spans="1:7" ht="12.75" customHeight="1">
      <c r="A1092" s="1762"/>
      <c r="B1092" s="1762"/>
      <c r="C1092" s="1746"/>
      <c r="D1092" s="1854"/>
      <c r="E1092" s="1854"/>
      <c r="F1092" s="1854"/>
      <c r="G1092" s="1745"/>
    </row>
    <row r="1093" spans="1:7" ht="12.75" customHeight="1">
      <c r="A1093" s="1762"/>
      <c r="B1093" s="1762"/>
      <c r="C1093" s="1746"/>
      <c r="D1093" s="1706"/>
      <c r="E1093" s="1706"/>
      <c r="F1093" s="1706"/>
      <c r="G1093" s="1745"/>
    </row>
    <row r="1094" spans="1:7" ht="12.75" customHeight="1">
      <c r="A1094" s="1762"/>
      <c r="B1094" s="1792" t="s">
        <v>2628</v>
      </c>
      <c r="C1094" s="1746"/>
      <c r="D1094" s="1956" t="s">
        <v>2356</v>
      </c>
      <c r="E1094" s="1956"/>
      <c r="F1094" s="1956"/>
      <c r="G1094" s="1745"/>
    </row>
    <row r="1095" spans="1:7" ht="12.75" customHeight="1">
      <c r="A1095" s="1762"/>
      <c r="B1095" s="1762"/>
      <c r="C1095" s="1746"/>
      <c r="D1095" s="1956"/>
      <c r="E1095" s="1956"/>
      <c r="F1095" s="1956"/>
      <c r="G1095" s="1745"/>
    </row>
    <row r="1096" spans="1:7" ht="12.75" customHeight="1">
      <c r="A1096" s="1762"/>
      <c r="B1096" s="1762"/>
      <c r="C1096" s="1746"/>
      <c r="D1096" s="1956"/>
      <c r="E1096" s="1956"/>
      <c r="F1096" s="1956"/>
      <c r="G1096" s="1745"/>
    </row>
    <row r="1097" spans="1:7" ht="12.75" customHeight="1">
      <c r="A1097" s="1762"/>
      <c r="B1097" s="1762"/>
      <c r="C1097" s="1746"/>
      <c r="D1097" s="1775"/>
      <c r="E1097" s="1775"/>
      <c r="F1097" s="1775"/>
      <c r="G1097" s="1745"/>
    </row>
    <row r="1098" spans="1:7" ht="12.75" customHeight="1">
      <c r="A1098" s="1748"/>
      <c r="B1098" s="1748"/>
      <c r="C1098" s="556"/>
      <c r="D1098" s="1877" t="s">
        <v>2357</v>
      </c>
      <c r="E1098" s="1877"/>
      <c r="F1098" s="1877"/>
      <c r="G1098" s="678"/>
    </row>
    <row r="1099" spans="1:7" ht="12.75" customHeight="1">
      <c r="A1099" s="1748"/>
      <c r="B1099" s="1748"/>
      <c r="C1099" s="556"/>
      <c r="D1099" s="1716"/>
      <c r="E1099" s="6"/>
      <c r="F1099" s="6"/>
      <c r="G1099" s="678"/>
    </row>
    <row r="1100" spans="1:7" ht="12.75" customHeight="1">
      <c r="A1100" s="714"/>
      <c r="B1100" s="1792" t="s">
        <v>2629</v>
      </c>
      <c r="C1100" s="556"/>
      <c r="D1100" s="1855" t="s">
        <v>2358</v>
      </c>
      <c r="E1100" s="1855"/>
      <c r="F1100" s="1855"/>
      <c r="G1100" s="678"/>
    </row>
    <row r="1101" spans="1:7" ht="12.75" customHeight="1">
      <c r="A1101" s="1748"/>
      <c r="B1101" s="1748"/>
      <c r="C1101" s="556"/>
      <c r="D1101" s="1855"/>
      <c r="E1101" s="1855"/>
      <c r="F1101" s="1855"/>
      <c r="G1101" s="678"/>
    </row>
    <row r="1102" spans="1:7" ht="12.75" customHeight="1">
      <c r="A1102" s="1748"/>
      <c r="B1102" s="1748"/>
      <c r="C1102" s="556"/>
      <c r="D1102" s="678"/>
      <c r="E1102" s="6"/>
      <c r="F1102" s="6"/>
      <c r="G1102" s="678"/>
    </row>
    <row r="1103" spans="1:7" ht="12.75" customHeight="1">
      <c r="A1103" s="714"/>
      <c r="B1103" s="1792" t="s">
        <v>2628</v>
      </c>
      <c r="C1103" s="556"/>
      <c r="D1103" s="1855" t="s">
        <v>2359</v>
      </c>
      <c r="E1103" s="1855"/>
      <c r="F1103" s="1855"/>
      <c r="G1103" s="678"/>
    </row>
    <row r="1104" spans="1:7" ht="12.75" customHeight="1">
      <c r="A1104" s="1748"/>
      <c r="B1104" s="1748"/>
      <c r="C1104" s="556"/>
      <c r="D1104" s="1855"/>
      <c r="E1104" s="1855"/>
      <c r="F1104" s="1855"/>
      <c r="G1104" s="678"/>
    </row>
    <row r="1105" spans="1:7" ht="12.75" customHeight="1">
      <c r="A1105" s="1748"/>
      <c r="B1105" s="1748"/>
      <c r="C1105" s="556"/>
      <c r="D1105" s="6"/>
      <c r="E1105" s="6"/>
      <c r="F1105" s="6"/>
      <c r="G1105" s="678"/>
    </row>
    <row r="1106" spans="1:7" ht="12.75" customHeight="1">
      <c r="A1106" s="1748"/>
      <c r="B1106" s="1748"/>
      <c r="C1106" s="556"/>
      <c r="D1106" s="1877" t="s">
        <v>2360</v>
      </c>
      <c r="E1106" s="1877"/>
      <c r="F1106" s="1877"/>
      <c r="G1106" s="678"/>
    </row>
    <row r="1107" spans="1:7" ht="12.75" customHeight="1">
      <c r="A1107" s="1748"/>
      <c r="B1107" s="1748"/>
      <c r="C1107" s="556"/>
      <c r="D1107" s="1716"/>
      <c r="E1107" s="6"/>
      <c r="F1107" s="6"/>
      <c r="G1107" s="678"/>
    </row>
    <row r="1108" spans="1:7" ht="12.75" customHeight="1">
      <c r="A1108" s="714"/>
      <c r="B1108" s="1792" t="s">
        <v>2628</v>
      </c>
      <c r="C1108" s="556"/>
      <c r="D1108" s="1867" t="s">
        <v>2387</v>
      </c>
      <c r="E1108" s="1867"/>
      <c r="F1108" s="1867"/>
      <c r="G1108" s="678"/>
    </row>
    <row r="1109" spans="1:7" ht="12.75" customHeight="1">
      <c r="A1109" s="1748"/>
      <c r="B1109" s="1748"/>
      <c r="C1109" s="556"/>
      <c r="D1109" s="6"/>
      <c r="E1109" s="6"/>
      <c r="F1109" s="6"/>
      <c r="G1109" s="678"/>
    </row>
    <row r="1110" spans="1:7" ht="12.75" customHeight="1">
      <c r="A1110" s="714"/>
      <c r="B1110" s="1792" t="s">
        <v>2628</v>
      </c>
      <c r="C1110" s="556"/>
      <c r="D1110" s="1854" t="s">
        <v>2361</v>
      </c>
      <c r="E1110" s="1854"/>
      <c r="F1110" s="1854"/>
      <c r="G1110" s="678"/>
    </row>
    <row r="1111" spans="1:7" ht="12.75" customHeight="1">
      <c r="A1111" s="714"/>
      <c r="B1111" s="714"/>
      <c r="C1111" s="556"/>
      <c r="D1111" s="1854"/>
      <c r="E1111" s="1854"/>
      <c r="F1111" s="1854"/>
      <c r="G1111" s="678"/>
    </row>
    <row r="1112" spans="1:7" ht="12.75" customHeight="1">
      <c r="A1112" s="714"/>
      <c r="B1112" s="714"/>
      <c r="C1112" s="556"/>
      <c r="D1112" s="1706"/>
      <c r="E1112" s="1706"/>
      <c r="F1112" s="1706"/>
      <c r="G1112" s="677"/>
    </row>
    <row r="1113" spans="1:7" ht="12.75" customHeight="1">
      <c r="A1113" s="1748"/>
      <c r="B1113" s="1748"/>
      <c r="C1113" s="556"/>
      <c r="D1113" s="1877" t="s">
        <v>2362</v>
      </c>
      <c r="E1113" s="1877"/>
      <c r="F1113" s="1877"/>
      <c r="G1113" s="677"/>
    </row>
    <row r="1114" spans="1:7" ht="12.75" customHeight="1">
      <c r="A1114" s="1748"/>
      <c r="B1114" s="1748"/>
      <c r="C1114" s="556"/>
      <c r="D1114" s="1716"/>
      <c r="E1114" s="6"/>
      <c r="F1114" s="6"/>
      <c r="G1114" s="677"/>
    </row>
    <row r="1115" spans="1:7" ht="12.75" customHeight="1">
      <c r="A1115" s="714"/>
      <c r="B1115" s="1792" t="s">
        <v>2628</v>
      </c>
      <c r="C1115" s="556"/>
      <c r="D1115" s="1854" t="s">
        <v>2363</v>
      </c>
      <c r="E1115" s="1854"/>
      <c r="F1115" s="1854"/>
      <c r="G1115" s="677"/>
    </row>
    <row r="1116" spans="1:7" ht="12.75" customHeight="1">
      <c r="A1116" s="714"/>
      <c r="B1116" s="714"/>
      <c r="C1116" s="556"/>
      <c r="D1116" s="1854"/>
      <c r="E1116" s="1854"/>
      <c r="F1116" s="1854"/>
      <c r="G1116" s="677"/>
    </row>
    <row r="1117" spans="1:7" ht="12.75" customHeight="1">
      <c r="A1117" s="714"/>
      <c r="B1117" s="714"/>
      <c r="C1117" s="556"/>
      <c r="D1117" s="1854"/>
      <c r="E1117" s="1854"/>
      <c r="F1117" s="1854"/>
      <c r="G1117" s="677"/>
    </row>
    <row r="1118" spans="1:7" ht="12.75" customHeight="1">
      <c r="A1118" s="714"/>
      <c r="B1118" s="714"/>
      <c r="C1118" s="556"/>
      <c r="D1118" s="1854"/>
      <c r="E1118" s="1854"/>
      <c r="F1118" s="1854"/>
      <c r="G1118" s="677"/>
    </row>
    <row r="1119" spans="1:7" ht="12.75" customHeight="1">
      <c r="A1119" s="714"/>
      <c r="B1119" s="714"/>
      <c r="C1119" s="556"/>
      <c r="D1119" s="1854"/>
      <c r="E1119" s="1854"/>
      <c r="F1119" s="1854"/>
      <c r="G1119" s="677"/>
    </row>
    <row r="1120" spans="1:7" ht="12.75" customHeight="1">
      <c r="A1120" s="714"/>
      <c r="B1120" s="714"/>
      <c r="C1120" s="556"/>
      <c r="D1120" s="1854"/>
      <c r="E1120" s="1854"/>
      <c r="F1120" s="1854"/>
      <c r="G1120" s="677"/>
    </row>
    <row r="1121" spans="1:7" ht="12.75" customHeight="1">
      <c r="A1121" s="714"/>
      <c r="B1121" s="714"/>
      <c r="C1121" s="556"/>
      <c r="D1121" s="1854"/>
      <c r="E1121" s="1854"/>
      <c r="F1121" s="1854"/>
      <c r="G1121" s="677"/>
    </row>
    <row r="1122" spans="1:7" ht="12.75" customHeight="1">
      <c r="A1122" s="714"/>
      <c r="B1122" s="714"/>
      <c r="C1122" s="556"/>
      <c r="D1122" s="1854"/>
      <c r="E1122" s="1854"/>
      <c r="F1122" s="1854"/>
      <c r="G1122" s="677"/>
    </row>
    <row r="1123" spans="1:7" ht="12.75" customHeight="1">
      <c r="A1123" s="714"/>
      <c r="B1123" s="714"/>
      <c r="C1123" s="556"/>
      <c r="D1123" s="1854"/>
      <c r="E1123" s="1854"/>
      <c r="F1123" s="1854"/>
      <c r="G1123" s="677"/>
    </row>
    <row r="1124" spans="1:7" ht="12.75" customHeight="1">
      <c r="A1124" s="714"/>
      <c r="B1124" s="714"/>
      <c r="C1124" s="556"/>
      <c r="D1124" s="1854"/>
      <c r="E1124" s="1854"/>
      <c r="F1124" s="1854"/>
      <c r="G1124" s="677"/>
    </row>
    <row r="1125" spans="1:7" ht="12.75" customHeight="1">
      <c r="A1125" s="714"/>
      <c r="B1125" s="714"/>
      <c r="C1125" s="556"/>
      <c r="D1125" s="1854"/>
      <c r="E1125" s="1854"/>
      <c r="F1125" s="1854"/>
      <c r="G1125" s="677"/>
    </row>
    <row r="1126" spans="1:7" ht="12.75" customHeight="1">
      <c r="A1126" s="714"/>
      <c r="B1126" s="714"/>
      <c r="C1126" s="556"/>
      <c r="D1126" s="1854"/>
      <c r="E1126" s="1854"/>
      <c r="F1126" s="1854"/>
      <c r="G1126" s="677"/>
    </row>
    <row r="1127" spans="1:7" ht="12.75" customHeight="1">
      <c r="A1127" s="714"/>
      <c r="B1127" s="714"/>
      <c r="C1127" s="556"/>
      <c r="D1127" s="1854"/>
      <c r="E1127" s="1854"/>
      <c r="F1127" s="1854"/>
      <c r="G1127" s="677"/>
    </row>
    <row r="1128" spans="1:7" ht="12.75" customHeight="1">
      <c r="A1128" s="714"/>
      <c r="B1128" s="714"/>
      <c r="C1128" s="556"/>
      <c r="D1128" s="1854"/>
      <c r="E1128" s="1854"/>
      <c r="F1128" s="1854"/>
      <c r="G1128" s="678"/>
    </row>
    <row r="1129" spans="1:7" ht="12.75" customHeight="1">
      <c r="A1129" s="1748"/>
      <c r="B1129" s="1748"/>
      <c r="C1129" s="556"/>
      <c r="D1129" s="6"/>
      <c r="E1129" s="6"/>
      <c r="F1129" s="6"/>
      <c r="G1129" s="678"/>
    </row>
    <row r="1130" spans="1:7" ht="12.75" customHeight="1">
      <c r="A1130" s="1923" t="s">
        <v>2364</v>
      </c>
      <c r="B1130" s="1923"/>
      <c r="C1130" s="1923"/>
      <c r="D1130" s="1923"/>
      <c r="E1130" s="1923"/>
      <c r="F1130" s="1923"/>
      <c r="G1130" s="1923"/>
    </row>
    <row r="1131" spans="1:7" ht="12.75" customHeight="1">
      <c r="A1131" s="1713"/>
      <c r="B1131" s="1713"/>
      <c r="C1131" s="556"/>
      <c r="D1131" s="6"/>
      <c r="E1131" s="6"/>
      <c r="F1131" s="6"/>
      <c r="G1131" s="678"/>
    </row>
    <row r="1132" spans="1:7" ht="12.75" customHeight="1">
      <c r="A1132" s="1748"/>
      <c r="B1132" s="1748"/>
      <c r="C1132" s="1746"/>
      <c r="D1132" s="1877" t="s">
        <v>2388</v>
      </c>
      <c r="E1132" s="1877"/>
      <c r="F1132" s="1877"/>
      <c r="G1132" s="678"/>
    </row>
    <row r="1133" spans="1:7" ht="12.75" customHeight="1">
      <c r="A1133" s="1720"/>
      <c r="B1133" s="1720"/>
      <c r="C1133" s="1752"/>
      <c r="D1133" s="1867" t="s">
        <v>2365</v>
      </c>
      <c r="E1133" s="1867"/>
      <c r="F1133" s="1867"/>
      <c r="G1133" s="678"/>
    </row>
    <row r="1134" spans="1:7" ht="12.75" customHeight="1">
      <c r="A1134" s="1720"/>
      <c r="B1134" s="1720"/>
      <c r="C1134" s="1752"/>
      <c r="D1134" s="6"/>
      <c r="E1134" s="6"/>
      <c r="F1134" s="1744"/>
      <c r="G1134" s="677"/>
    </row>
    <row r="1135" spans="1:7" ht="12.75" customHeight="1">
      <c r="A1135" s="1748"/>
      <c r="B1135" s="798" t="s">
        <v>2629</v>
      </c>
      <c r="C1135" s="556"/>
      <c r="D1135" s="1863" t="s">
        <v>2366</v>
      </c>
      <c r="E1135" s="1863"/>
      <c r="F1135" s="1863"/>
      <c r="G1135" s="677"/>
    </row>
    <row r="1136" spans="1:7" ht="12.75" customHeight="1">
      <c r="A1136" s="1748"/>
      <c r="B1136" s="1748"/>
      <c r="C1136" s="556"/>
      <c r="D1136" s="1863"/>
      <c r="E1136" s="1863"/>
      <c r="F1136" s="1863"/>
      <c r="G1136" s="677"/>
    </row>
    <row r="1137" spans="1:7" ht="12.75" customHeight="1">
      <c r="A1137" s="1748"/>
      <c r="B1137" s="1748"/>
      <c r="C1137" s="556"/>
      <c r="D1137" s="1863"/>
      <c r="E1137" s="1863"/>
      <c r="F1137" s="1863"/>
      <c r="G1137" s="677"/>
    </row>
    <row r="1138" spans="1:7" ht="12.75" customHeight="1">
      <c r="A1138" s="1748"/>
      <c r="B1138" s="1748"/>
      <c r="C1138" s="556"/>
      <c r="D1138" s="1863"/>
      <c r="E1138" s="1863"/>
      <c r="F1138" s="1863"/>
      <c r="G1138" s="677"/>
    </row>
    <row r="1139" spans="1:7" ht="12.75" customHeight="1">
      <c r="A1139" s="1732"/>
      <c r="B1139" s="1732"/>
      <c r="C1139" s="557"/>
      <c r="D1139" s="1863"/>
      <c r="E1139" s="1863"/>
      <c r="F1139" s="1863"/>
      <c r="G1139" s="677"/>
    </row>
    <row r="1140" spans="1:7" ht="12.75" customHeight="1">
      <c r="A1140" s="1732"/>
      <c r="B1140" s="1732"/>
      <c r="C1140" s="557"/>
      <c r="D1140" s="1863"/>
      <c r="E1140" s="1863"/>
      <c r="F1140" s="1863"/>
      <c r="G1140" s="677"/>
    </row>
    <row r="1141" spans="1:7" ht="12.75" customHeight="1">
      <c r="A1141" s="720"/>
      <c r="B1141" s="720"/>
      <c r="C1141" s="314"/>
      <c r="D1141" s="1863"/>
      <c r="E1141" s="1863"/>
      <c r="F1141" s="1863"/>
      <c r="G1141" s="677"/>
    </row>
    <row r="1142" spans="1:7" ht="12.75" customHeight="1">
      <c r="A1142" s="720"/>
      <c r="B1142" s="720"/>
      <c r="C1142" s="314"/>
      <c r="D1142" s="1863"/>
      <c r="E1142" s="1863"/>
      <c r="F1142" s="1863"/>
      <c r="G1142" s="677"/>
    </row>
    <row r="1143" spans="1:7" ht="12.75" customHeight="1">
      <c r="A1143" s="720"/>
      <c r="B1143" s="720"/>
      <c r="C1143" s="314"/>
      <c r="D1143" s="1709"/>
      <c r="E1143" s="1709"/>
      <c r="F1143" s="1709"/>
      <c r="G1143" s="677"/>
    </row>
    <row r="1144" spans="1:7" ht="12.75" customHeight="1">
      <c r="A1144" s="720"/>
      <c r="B1144" s="798" t="s">
        <v>2628</v>
      </c>
      <c r="C1144" s="314"/>
      <c r="D1144" s="1855" t="s">
        <v>2367</v>
      </c>
      <c r="E1144" s="1855"/>
      <c r="F1144" s="1855"/>
      <c r="G1144" s="677"/>
    </row>
    <row r="1145" spans="1:7" ht="12.75" customHeight="1">
      <c r="A1145" s="720"/>
      <c r="B1145" s="720"/>
      <c r="C1145" s="314"/>
      <c r="D1145" s="1855"/>
      <c r="E1145" s="1855"/>
      <c r="F1145" s="1855"/>
      <c r="G1145" s="677"/>
    </row>
    <row r="1146" spans="1:7" ht="12.75" customHeight="1">
      <c r="A1146" s="720"/>
      <c r="B1146" s="720"/>
      <c r="C1146" s="314"/>
      <c r="D1146" s="1855"/>
      <c r="E1146" s="1855"/>
      <c r="F1146" s="1855"/>
      <c r="G1146" s="677"/>
    </row>
    <row r="1147" spans="1:7" ht="12.75" customHeight="1">
      <c r="A1147" s="720"/>
      <c r="B1147" s="720"/>
      <c r="C1147" s="314"/>
      <c r="D1147" s="1855"/>
      <c r="E1147" s="1855"/>
      <c r="F1147" s="1855"/>
      <c r="G1147" s="677"/>
    </row>
    <row r="1148" spans="1:7" ht="12.75" customHeight="1">
      <c r="A1148" s="720"/>
      <c r="B1148" s="720"/>
      <c r="C1148" s="314"/>
      <c r="D1148" s="1707"/>
      <c r="E1148" s="1707"/>
      <c r="F1148" s="1707"/>
      <c r="G1148" s="677"/>
    </row>
    <row r="1149" spans="1:7" ht="12.75" customHeight="1">
      <c r="A1149" s="720"/>
      <c r="B1149" s="1792" t="s">
        <v>2628</v>
      </c>
      <c r="C1149" s="314"/>
      <c r="D1149" s="1855" t="s">
        <v>2368</v>
      </c>
      <c r="E1149" s="1855"/>
      <c r="F1149" s="1855"/>
      <c r="G1149" s="677"/>
    </row>
    <row r="1150" spans="1:7" ht="12.75" customHeight="1">
      <c r="A1150" s="720"/>
      <c r="B1150" s="720"/>
      <c r="C1150" s="314"/>
      <c r="D1150" s="1855"/>
      <c r="E1150" s="1855"/>
      <c r="F1150" s="1855"/>
      <c r="G1150" s="677"/>
    </row>
    <row r="1151" spans="1:7" ht="12.75" customHeight="1">
      <c r="A1151" s="720"/>
      <c r="B1151" s="720"/>
      <c r="C1151" s="314"/>
      <c r="D1151" s="1707"/>
      <c r="E1151" s="1707"/>
      <c r="F1151" s="1707"/>
      <c r="G1151" s="677"/>
    </row>
    <row r="1152" spans="1:7" ht="12.75" customHeight="1">
      <c r="A1152" s="714"/>
      <c r="B1152" s="798" t="s">
        <v>2629</v>
      </c>
      <c r="C1152" s="556"/>
      <c r="D1152" s="1867" t="s">
        <v>2369</v>
      </c>
      <c r="E1152" s="1867"/>
      <c r="F1152" s="1867"/>
      <c r="G1152" s="677"/>
    </row>
    <row r="1153" spans="1:7" ht="12.75" customHeight="1">
      <c r="A1153" s="1748"/>
      <c r="B1153" s="1748"/>
      <c r="C1153" s="556"/>
      <c r="D1153" s="6"/>
      <c r="E1153" s="6"/>
      <c r="F1153" s="6"/>
      <c r="G1153" s="677"/>
    </row>
    <row r="1154" spans="1:7" ht="12.75" customHeight="1">
      <c r="A1154" s="714"/>
      <c r="B1154" s="1792" t="s">
        <v>2628</v>
      </c>
      <c r="C1154" s="556"/>
      <c r="D1154" s="1867" t="s">
        <v>2370</v>
      </c>
      <c r="E1154" s="1867"/>
      <c r="F1154" s="1867"/>
      <c r="G1154" s="677"/>
    </row>
    <row r="1155" spans="1:7" ht="12.75" customHeight="1">
      <c r="A1155" s="1748"/>
      <c r="B1155" s="1748"/>
      <c r="C1155" s="556"/>
      <c r="D1155" s="1712"/>
      <c r="E1155" s="6"/>
      <c r="F1155" s="6"/>
      <c r="G1155" s="677"/>
    </row>
    <row r="1156" spans="1:7" ht="12.75" customHeight="1">
      <c r="A1156" s="714"/>
      <c r="B1156" s="798" t="s">
        <v>2628</v>
      </c>
      <c r="C1156" s="556"/>
      <c r="D1156" s="1867" t="s">
        <v>2371</v>
      </c>
      <c r="E1156" s="1867"/>
      <c r="F1156" s="1867"/>
      <c r="G1156" s="677"/>
    </row>
    <row r="1157" spans="1:7" ht="12.75" customHeight="1">
      <c r="A1157" s="1748"/>
      <c r="B1157" s="1748"/>
      <c r="C1157" s="556"/>
      <c r="D1157" s="1712"/>
      <c r="E1157" s="6"/>
      <c r="F1157" s="6"/>
      <c r="G1157" s="677"/>
    </row>
    <row r="1158" spans="1:7" ht="12.75" customHeight="1">
      <c r="A1158" s="714"/>
      <c r="B1158" s="798" t="s">
        <v>2628</v>
      </c>
      <c r="C1158" s="556"/>
      <c r="D1158" s="1854" t="s">
        <v>2372</v>
      </c>
      <c r="E1158" s="1854"/>
      <c r="F1158" s="1854"/>
      <c r="G1158" s="677"/>
    </row>
    <row r="1159" spans="1:7" ht="12.75" customHeight="1">
      <c r="A1159" s="714"/>
      <c r="B1159" s="714"/>
      <c r="C1159" s="556"/>
      <c r="D1159" s="1854"/>
      <c r="E1159" s="1854"/>
      <c r="F1159" s="1854"/>
      <c r="G1159" s="677"/>
    </row>
    <row r="1160" spans="1:7" ht="12.75" customHeight="1">
      <c r="A1160" s="714"/>
      <c r="B1160" s="714"/>
      <c r="C1160" s="556"/>
      <c r="D1160" s="1712"/>
      <c r="E1160" s="6"/>
      <c r="F1160" s="6"/>
      <c r="G1160" s="678"/>
    </row>
    <row r="1161" spans="1:7" ht="12.75" customHeight="1">
      <c r="A1161" s="407"/>
      <c r="B1161" s="798" t="s">
        <v>2628</v>
      </c>
      <c r="C1161" s="1776"/>
      <c r="D1161" s="1921" t="s">
        <v>2373</v>
      </c>
      <c r="E1161" s="1921"/>
      <c r="F1161" s="1921"/>
      <c r="G1161" s="1777"/>
    </row>
    <row r="1162" spans="1:7" ht="12.75" customHeight="1">
      <c r="A1162" s="1776"/>
      <c r="B1162" s="1776"/>
      <c r="C1162" s="1776"/>
      <c r="D1162" s="1921"/>
      <c r="E1162" s="1921"/>
      <c r="F1162" s="1921"/>
      <c r="G1162" s="1777"/>
    </row>
    <row r="1163" spans="1:7" ht="12.75" customHeight="1">
      <c r="A1163" s="1776"/>
      <c r="B1163" s="1776"/>
      <c r="C1163" s="1776"/>
      <c r="D1163" s="1778"/>
      <c r="E1163" s="1779"/>
      <c r="F1163" s="1779"/>
      <c r="G1163" s="1777"/>
    </row>
    <row r="1164" spans="1:7" ht="12.75" customHeight="1">
      <c r="A1164" s="407"/>
      <c r="B1164" s="798" t="s">
        <v>2628</v>
      </c>
      <c r="C1164" s="1776"/>
      <c r="D1164" s="1955" t="s">
        <v>2374</v>
      </c>
      <c r="E1164" s="1955"/>
      <c r="F1164" s="1955"/>
      <c r="G1164" s="1777"/>
    </row>
    <row r="1165" spans="1:7" ht="12.75" customHeight="1">
      <c r="A1165" s="1776"/>
      <c r="B1165" s="1776"/>
      <c r="C1165" s="1776"/>
      <c r="D1165" s="1778"/>
      <c r="E1165" s="1779"/>
      <c r="F1165" s="1779"/>
      <c r="G1165" s="1777"/>
    </row>
    <row r="1166" spans="1:7" ht="12.75" customHeight="1">
      <c r="A1166" s="714"/>
      <c r="B1166" s="798" t="s">
        <v>2629</v>
      </c>
      <c r="C1166" s="556"/>
      <c r="D1166" s="1867" t="s">
        <v>2375</v>
      </c>
      <c r="E1166" s="1867"/>
      <c r="F1166" s="1867"/>
      <c r="G1166" s="678"/>
    </row>
    <row r="1167" spans="1:7" ht="12.75" customHeight="1">
      <c r="A1167" s="714"/>
      <c r="B1167" s="714"/>
      <c r="C1167" s="556"/>
      <c r="D1167" s="1712"/>
      <c r="E1167" s="6"/>
      <c r="F1167" s="6"/>
      <c r="G1167" s="678"/>
    </row>
    <row r="1168" spans="1:7" ht="12.75" customHeight="1">
      <c r="A1168" s="714"/>
      <c r="B1168" s="798" t="s">
        <v>2628</v>
      </c>
      <c r="C1168" s="556"/>
      <c r="D1168" s="1854" t="s">
        <v>2376</v>
      </c>
      <c r="E1168" s="1854"/>
      <c r="F1168" s="1854"/>
      <c r="G1168" s="678"/>
    </row>
    <row r="1169" spans="1:7" ht="12.75" customHeight="1">
      <c r="A1169" s="714"/>
      <c r="B1169" s="714"/>
      <c r="C1169" s="556"/>
      <c r="D1169" s="1854"/>
      <c r="E1169" s="1854"/>
      <c r="F1169" s="1854"/>
      <c r="G1169" s="678"/>
    </row>
    <row r="1170" spans="1:7" ht="12.75" customHeight="1">
      <c r="A1170" s="1748"/>
      <c r="B1170" s="1748"/>
      <c r="C1170" s="556"/>
      <c r="D1170" s="6"/>
      <c r="E1170" s="6"/>
      <c r="F1170" s="6"/>
      <c r="G1170" s="678"/>
    </row>
    <row r="1171" spans="1:7" ht="12.75" customHeight="1">
      <c r="A1171" s="1923" t="s">
        <v>2377</v>
      </c>
      <c r="B1171" s="1923"/>
      <c r="C1171" s="1923"/>
      <c r="D1171" s="1923"/>
      <c r="E1171" s="1923"/>
      <c r="F1171" s="1923"/>
      <c r="G1171" s="1923"/>
    </row>
    <row r="1172" spans="1:7" ht="12.75" customHeight="1">
      <c r="A1172" s="1748"/>
      <c r="B1172" s="1748"/>
      <c r="C1172" s="556"/>
      <c r="D1172" s="6"/>
      <c r="E1172" s="6"/>
      <c r="F1172" s="6"/>
      <c r="G1172" s="678"/>
    </row>
    <row r="1173" spans="1:7" ht="12.75" customHeight="1">
      <c r="A1173" s="1732"/>
      <c r="B1173" s="1732"/>
      <c r="C1173" s="557"/>
      <c r="D1173" s="1913" t="s">
        <v>2378</v>
      </c>
      <c r="E1173" s="1913"/>
      <c r="F1173" s="1913"/>
      <c r="G1173" s="678"/>
    </row>
    <row r="1174" spans="1:7" ht="12.75" customHeight="1">
      <c r="A1174" s="1732"/>
      <c r="B1174" s="1732"/>
      <c r="C1174" s="557"/>
      <c r="D1174" s="1954" t="s">
        <v>2379</v>
      </c>
      <c r="E1174" s="1954"/>
      <c r="F1174" s="1954"/>
      <c r="G1174" s="678"/>
    </row>
    <row r="1175" spans="1:7" ht="12.75" customHeight="1">
      <c r="A1175" s="674"/>
      <c r="B1175" s="674"/>
      <c r="C1175" s="1721"/>
      <c r="D1175" s="678"/>
      <c r="E1175" s="678"/>
      <c r="F1175" s="678"/>
      <c r="G1175" s="678"/>
    </row>
    <row r="1176" spans="1:7" ht="12.75" customHeight="1">
      <c r="A1176" s="714"/>
      <c r="B1176" s="714"/>
      <c r="C1176" s="314"/>
      <c r="D1176" s="1913" t="s">
        <v>2393</v>
      </c>
      <c r="E1176" s="1913"/>
      <c r="F1176" s="1913"/>
      <c r="G1176" s="678"/>
    </row>
    <row r="1177" spans="1:7" ht="12.75" customHeight="1">
      <c r="A1177" s="1748"/>
      <c r="B1177" s="798" t="s">
        <v>2629</v>
      </c>
      <c r="C1177" s="556"/>
      <c r="D1177" s="1954" t="s">
        <v>1513</v>
      </c>
      <c r="E1177" s="1954"/>
      <c r="F1177" s="1954"/>
      <c r="G1177" s="678"/>
    </row>
    <row r="1178" spans="1:7" s="1789" customFormat="1" ht="12.75" customHeight="1">
      <c r="A1178" s="1748"/>
      <c r="B1178" s="714"/>
      <c r="C1178" s="556"/>
      <c r="D1178" s="1951" t="s">
        <v>2380</v>
      </c>
      <c r="E1178" s="1951"/>
      <c r="F1178" s="1951"/>
      <c r="G1178" s="678"/>
    </row>
    <row r="1179" spans="1:7" ht="12.75" customHeight="1">
      <c r="A1179" s="1748"/>
      <c r="B1179" s="1748"/>
      <c r="C1179" s="556"/>
      <c r="D1179" s="1954"/>
      <c r="E1179" s="1954"/>
      <c r="F1179" s="1954"/>
      <c r="G1179" s="678"/>
    </row>
    <row r="1180" spans="1:7" ht="12.75" customHeight="1">
      <c r="A1180" s="1946" t="s">
        <v>2389</v>
      </c>
      <c r="B1180" s="1946"/>
      <c r="C1180" s="1946"/>
      <c r="D1180" s="1946"/>
      <c r="E1180" s="1946"/>
      <c r="F1180" s="1946"/>
      <c r="G1180" s="1946"/>
    </row>
    <row r="1181" spans="1:7" ht="12.75" customHeight="1">
      <c r="A1181" s="254"/>
      <c r="B1181" s="254"/>
      <c r="C1181" s="1740"/>
      <c r="D1181" s="686"/>
      <c r="E1181" s="686"/>
      <c r="F1181" s="686"/>
      <c r="G1181" s="686"/>
    </row>
    <row r="1182" spans="1:7" ht="12.75" customHeight="1">
      <c r="A1182" s="254"/>
      <c r="B1182" s="1786"/>
      <c r="C1182" s="1793"/>
      <c r="D1182" s="1927" t="s">
        <v>1514</v>
      </c>
      <c r="E1182" s="1927"/>
      <c r="F1182" s="1927"/>
      <c r="G1182" s="686"/>
    </row>
    <row r="1183" spans="1:7" ht="12.75" customHeight="1">
      <c r="A1183" s="254"/>
      <c r="B1183" s="1792" t="s">
        <v>2629</v>
      </c>
      <c r="C1183" s="1793"/>
      <c r="D1183" s="1930" t="s">
        <v>1513</v>
      </c>
      <c r="E1183" s="1930"/>
      <c r="F1183" s="1930"/>
      <c r="G1183" s="686"/>
    </row>
    <row r="1184" spans="1:7" ht="12.75" customHeight="1">
      <c r="A1184" s="254"/>
      <c r="B1184" s="1789"/>
      <c r="C1184" s="1793"/>
      <c r="D1184" s="1930" t="s">
        <v>2390</v>
      </c>
      <c r="E1184" s="1930"/>
      <c r="F1184" s="1930"/>
      <c r="G1184" s="686"/>
    </row>
    <row r="1185" spans="1:7" s="1789" customFormat="1" ht="12.75" customHeight="1">
      <c r="A1185" s="254"/>
      <c r="C1185" s="1793"/>
      <c r="D1185" s="1787"/>
      <c r="E1185" s="1787"/>
      <c r="F1185" s="1787"/>
      <c r="G1185" s="686"/>
    </row>
    <row r="1186" spans="1:7" ht="12.75" customHeight="1">
      <c r="A1186" s="254"/>
      <c r="B1186" s="254"/>
      <c r="C1186" s="1740"/>
      <c r="D1186" s="1952" t="s">
        <v>1187</v>
      </c>
      <c r="E1186" s="1952"/>
      <c r="F1186" s="1952"/>
      <c r="G1186" s="686"/>
    </row>
    <row r="1187" spans="1:7" ht="12.75" customHeight="1">
      <c r="A1187" s="503"/>
      <c r="B1187" s="503"/>
      <c r="C1187" s="502"/>
      <c r="D1187" s="1953" t="s">
        <v>1204</v>
      </c>
      <c r="E1187" s="1953"/>
      <c r="F1187" s="1953"/>
      <c r="G1187" s="1780"/>
    </row>
    <row r="1188" spans="1:7" ht="12.75" customHeight="1">
      <c r="A1188" s="714"/>
      <c r="B1188" s="1792" t="s">
        <v>2628</v>
      </c>
      <c r="C1188" s="557"/>
      <c r="D1188" s="1920" t="s">
        <v>1072</v>
      </c>
      <c r="E1188" s="1920"/>
      <c r="F1188" s="1920"/>
      <c r="G1188" s="678"/>
    </row>
    <row r="1189" spans="1:7" ht="12.75" customHeight="1">
      <c r="A1189" s="1732"/>
      <c r="B1189" s="1732"/>
      <c r="C1189" s="557"/>
      <c r="D1189" s="6"/>
      <c r="E1189" s="1948" t="s">
        <v>1188</v>
      </c>
      <c r="F1189" s="1948"/>
      <c r="G1189" s="678"/>
    </row>
    <row r="1190" spans="1:7">
      <c r="A1190" s="790"/>
      <c r="B1190" s="790"/>
      <c r="C1190" s="790"/>
      <c r="D1190" s="790"/>
      <c r="E1190" s="790"/>
      <c r="F1190" s="790"/>
      <c r="G1190" s="790"/>
    </row>
    <row r="1191" spans="1:7">
      <c r="A1191" s="1946" t="s">
        <v>2415</v>
      </c>
      <c r="B1191" s="1946"/>
      <c r="C1191" s="1946"/>
      <c r="D1191" s="1946"/>
      <c r="E1191" s="1946"/>
      <c r="F1191" s="1946"/>
      <c r="G1191" s="1946"/>
    </row>
    <row r="1192" spans="1:7">
      <c r="A1192" s="790"/>
      <c r="B1192" s="790"/>
      <c r="C1192" s="790"/>
      <c r="D1192" s="790"/>
      <c r="E1192" s="790"/>
      <c r="F1192" s="790"/>
      <c r="G1192" s="790"/>
    </row>
    <row r="1193" spans="1:7">
      <c r="A1193" s="790"/>
      <c r="B1193" s="790"/>
      <c r="C1193" s="790"/>
      <c r="D1193" s="1791" t="s">
        <v>2396</v>
      </c>
      <c r="E1193" s="790"/>
      <c r="F1193" s="790"/>
      <c r="G1193" s="790"/>
    </row>
    <row r="1194" spans="1:7" s="1789" customFormat="1">
      <c r="D1194" s="1788" t="s">
        <v>2395</v>
      </c>
    </row>
    <row r="1195" spans="1:7" s="1789" customFormat="1">
      <c r="D1195" s="1791"/>
    </row>
    <row r="1196" spans="1:7">
      <c r="A1196" s="790"/>
      <c r="B1196" s="1792" t="s">
        <v>2628</v>
      </c>
      <c r="C1196" s="790"/>
      <c r="D1196" s="1949" t="s">
        <v>2394</v>
      </c>
      <c r="E1196" s="1949"/>
      <c r="F1196" s="1949"/>
      <c r="G1196" s="790"/>
    </row>
    <row r="1197" spans="1:7">
      <c r="A1197" s="790"/>
      <c r="B1197" s="790"/>
      <c r="C1197" s="790"/>
      <c r="D1197" s="1949"/>
      <c r="E1197" s="1949"/>
      <c r="F1197" s="1949"/>
      <c r="G1197" s="790"/>
    </row>
    <row r="1198" spans="1:7">
      <c r="A1198" s="790"/>
      <c r="B1198" s="790"/>
      <c r="C1198" s="790"/>
      <c r="D1198" s="1949"/>
      <c r="E1198" s="1949"/>
      <c r="F1198" s="1949"/>
      <c r="G1198" s="790"/>
    </row>
    <row r="1199" spans="1:7">
      <c r="A1199" s="790"/>
      <c r="B1199" s="790"/>
      <c r="C1199" s="790"/>
      <c r="D1199" s="1949"/>
      <c r="E1199" s="1949"/>
      <c r="F1199" s="1949"/>
      <c r="G1199" s="790"/>
    </row>
    <row r="1200" spans="1:7">
      <c r="A1200" s="790"/>
      <c r="B1200" s="790"/>
      <c r="C1200" s="790"/>
      <c r="D1200" s="790"/>
      <c r="E1200" s="790"/>
      <c r="F1200" s="790"/>
      <c r="G1200" s="790"/>
    </row>
    <row r="1201" spans="1:7">
      <c r="A1201" s="790"/>
      <c r="B1201" s="1789"/>
      <c r="C1201" s="790"/>
      <c r="D1201" s="1791" t="s">
        <v>1596</v>
      </c>
      <c r="E1201" s="790"/>
      <c r="F1201" s="790"/>
      <c r="G1201" s="790"/>
    </row>
    <row r="1202" spans="1:7">
      <c r="A1202" s="790"/>
      <c r="B1202" s="790"/>
      <c r="C1202" s="790"/>
      <c r="D1202" s="1789" t="s">
        <v>2397</v>
      </c>
      <c r="E1202" s="790"/>
      <c r="F1202" s="790"/>
      <c r="G1202" s="790"/>
    </row>
    <row r="1203" spans="1:7">
      <c r="A1203" s="790"/>
      <c r="B1203" s="790"/>
      <c r="C1203" s="790"/>
      <c r="D1203" s="790"/>
      <c r="E1203" s="790"/>
      <c r="F1203" s="790"/>
      <c r="G1203" s="790"/>
    </row>
    <row r="1204" spans="1:7">
      <c r="A1204" s="790"/>
      <c r="B1204" s="1792" t="s">
        <v>2629</v>
      </c>
      <c r="C1204" s="790"/>
      <c r="D1204" s="1789" t="s">
        <v>2392</v>
      </c>
      <c r="E1204" s="790"/>
      <c r="F1204" s="790"/>
      <c r="G1204" s="790"/>
    </row>
    <row r="1205" spans="1:7">
      <c r="A1205" s="790"/>
      <c r="B1205" s="790"/>
      <c r="C1205" s="790"/>
      <c r="D1205" s="790"/>
      <c r="E1205" s="790"/>
      <c r="F1205" s="790"/>
      <c r="G1205" s="790"/>
    </row>
    <row r="1206" spans="1:7">
      <c r="A1206" s="790"/>
      <c r="B1206" s="1792" t="s">
        <v>2629</v>
      </c>
      <c r="C1206" s="790"/>
      <c r="D1206" s="1949" t="s">
        <v>2398</v>
      </c>
      <c r="E1206" s="1949"/>
      <c r="F1206" s="1949"/>
      <c r="G1206" s="790"/>
    </row>
    <row r="1207" spans="1:7">
      <c r="A1207" s="790"/>
      <c r="B1207" s="790"/>
      <c r="C1207" s="790"/>
      <c r="D1207" s="1949"/>
      <c r="E1207" s="1949"/>
      <c r="F1207" s="1949"/>
      <c r="G1207" s="790"/>
    </row>
    <row r="1208" spans="1:7">
      <c r="A1208" s="790"/>
      <c r="B1208" s="790"/>
      <c r="C1208" s="790"/>
      <c r="D1208" s="1949"/>
      <c r="E1208" s="1949"/>
      <c r="F1208" s="1949"/>
      <c r="G1208" s="790"/>
    </row>
    <row r="1209" spans="1:7">
      <c r="A1209" s="790"/>
      <c r="B1209" s="790"/>
      <c r="C1209" s="790"/>
      <c r="D1209" s="1949"/>
      <c r="E1209" s="1949"/>
      <c r="F1209" s="1949"/>
      <c r="G1209" s="790"/>
    </row>
    <row r="1210" spans="1:7">
      <c r="A1210" s="790"/>
      <c r="B1210" s="790"/>
      <c r="C1210" s="790"/>
      <c r="D1210" s="1949"/>
      <c r="E1210" s="1949"/>
      <c r="F1210" s="1949"/>
      <c r="G1210" s="790"/>
    </row>
    <row r="1211" spans="1:7">
      <c r="A1211" s="790"/>
      <c r="B1211" s="790"/>
      <c r="C1211" s="790"/>
      <c r="D1211" s="790"/>
      <c r="E1211" s="790"/>
      <c r="F1211" s="790"/>
      <c r="G1211" s="790"/>
    </row>
    <row r="1212" spans="1:7">
      <c r="A1212" s="1946" t="s">
        <v>2399</v>
      </c>
      <c r="B1212" s="1946"/>
      <c r="C1212" s="1946"/>
      <c r="D1212" s="1946"/>
      <c r="E1212" s="1946"/>
      <c r="F1212" s="1946"/>
      <c r="G1212" s="1946"/>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2629</v>
      </c>
      <c r="C1215" s="790"/>
      <c r="D1215" s="1784" t="s">
        <v>2402</v>
      </c>
      <c r="E1215" s="1788"/>
      <c r="F1215" s="790"/>
      <c r="G1215" s="790"/>
    </row>
    <row r="1216" spans="1:7">
      <c r="A1216" s="790"/>
      <c r="B1216" s="790"/>
      <c r="C1216" s="790"/>
      <c r="D1216" s="1784" t="s">
        <v>2407</v>
      </c>
      <c r="E1216" s="1788"/>
      <c r="F1216" s="790"/>
      <c r="G1216" s="790"/>
    </row>
    <row r="1217" spans="1:7" s="1789" customFormat="1">
      <c r="D1217" s="1784"/>
      <c r="E1217" s="1788"/>
    </row>
    <row r="1218" spans="1:7">
      <c r="A1218" s="790"/>
      <c r="B1218" s="1792" t="s">
        <v>2629</v>
      </c>
      <c r="C1218" s="790"/>
      <c r="D1218" s="1784" t="s">
        <v>2403</v>
      </c>
      <c r="E1218" s="1788"/>
      <c r="F1218" s="790"/>
      <c r="G1218" s="790"/>
    </row>
    <row r="1219" spans="1:7" s="1789" customFormat="1">
      <c r="D1219" s="1784"/>
      <c r="E1219" s="1791" t="s">
        <v>2404</v>
      </c>
    </row>
    <row r="1220" spans="1:7" s="1789" customFormat="1">
      <c r="D1220" s="1784" t="s">
        <v>2406</v>
      </c>
      <c r="E1220" s="1788"/>
    </row>
    <row r="1221" spans="1:7" s="1789" customFormat="1">
      <c r="D1221" s="1784"/>
      <c r="E1221" s="1788"/>
    </row>
    <row r="1222" spans="1:7">
      <c r="A1222" s="790"/>
      <c r="B1222" s="1792" t="s">
        <v>2629</v>
      </c>
      <c r="C1222" s="790"/>
      <c r="D1222" s="1784" t="s">
        <v>2408</v>
      </c>
      <c r="E1222" s="1788"/>
      <c r="F1222" s="790"/>
      <c r="G1222" s="790"/>
    </row>
    <row r="1223" spans="1:7" s="1789" customFormat="1">
      <c r="D1223" s="1784" t="s">
        <v>2405</v>
      </c>
      <c r="E1223" s="1788"/>
    </row>
    <row r="1224" spans="1:7" s="1789" customFormat="1">
      <c r="D1224" s="1784"/>
      <c r="E1224" s="1788"/>
    </row>
    <row r="1225" spans="1:7">
      <c r="A1225" s="790"/>
      <c r="B1225" s="1792" t="s">
        <v>2629</v>
      </c>
      <c r="C1225" s="790"/>
      <c r="D1225" s="1784" t="s">
        <v>2410</v>
      </c>
      <c r="E1225" s="1788"/>
      <c r="F1225" s="790"/>
      <c r="G1225" s="790"/>
    </row>
    <row r="1226" spans="1:7" s="1789" customFormat="1">
      <c r="D1226" s="1784" t="s">
        <v>2409</v>
      </c>
      <c r="E1226" s="1788"/>
    </row>
    <row r="1227" spans="1:7" s="1789" customFormat="1">
      <c r="D1227" s="1784"/>
      <c r="E1227" s="1788"/>
    </row>
    <row r="1228" spans="1:7">
      <c r="A1228" s="790"/>
      <c r="B1228" s="1792" t="s">
        <v>2628</v>
      </c>
      <c r="C1228" s="790"/>
      <c r="D1228" s="1783" t="s">
        <v>2413</v>
      </c>
      <c r="E1228" s="1788"/>
      <c r="F1228" s="790"/>
      <c r="G1228" s="790"/>
    </row>
    <row r="1229" spans="1:7" s="1789" customFormat="1">
      <c r="D1229" s="1950" t="s">
        <v>2414</v>
      </c>
      <c r="E1229" s="1950"/>
      <c r="F1229" s="1950"/>
    </row>
    <row r="1230" spans="1:7" s="1789" customFormat="1">
      <c r="D1230" s="1950"/>
      <c r="E1230" s="1950"/>
      <c r="F1230" s="1950"/>
    </row>
    <row r="1231" spans="1:7" s="1789" customFormat="1">
      <c r="D1231" s="1950"/>
      <c r="E1231" s="1950"/>
      <c r="F1231" s="1950"/>
    </row>
    <row r="1232" spans="1:7" s="1789" customFormat="1">
      <c r="D1232" s="1950"/>
      <c r="E1232" s="1950"/>
      <c r="F1232" s="1950"/>
    </row>
    <row r="1233" spans="1:7" s="1789" customFormat="1">
      <c r="D1233" s="1783" t="s">
        <v>2412</v>
      </c>
      <c r="E1233" s="1788"/>
    </row>
    <row r="1234" spans="1:7" s="1789" customFormat="1">
      <c r="D1234" s="1783"/>
      <c r="E1234" s="1788"/>
    </row>
    <row r="1235" spans="1:7">
      <c r="A1235" s="790"/>
      <c r="B1235" s="790"/>
      <c r="C1235" s="790"/>
      <c r="D1235" s="1784" t="s">
        <v>2400</v>
      </c>
      <c r="E1235" s="1788"/>
      <c r="F1235" s="790"/>
      <c r="G1235" s="790"/>
    </row>
    <row r="1236" spans="1:7">
      <c r="A1236" s="790"/>
      <c r="B1236" s="1792" t="s">
        <v>2629</v>
      </c>
      <c r="C1236" s="790"/>
      <c r="D1236" s="1945" t="s">
        <v>2401</v>
      </c>
      <c r="E1236" s="1945"/>
      <c r="F1236" s="1945"/>
      <c r="G1236" s="790"/>
    </row>
    <row r="1237" spans="1:7" s="1789" customFormat="1">
      <c r="D1237" s="1945"/>
      <c r="E1237" s="1945"/>
      <c r="F1237" s="1945"/>
    </row>
    <row r="1238" spans="1:7" s="1789" customFormat="1">
      <c r="D1238" s="1945"/>
      <c r="E1238" s="1945"/>
      <c r="F1238" s="1945"/>
    </row>
    <row r="1239" spans="1:7" s="1789" customFormat="1">
      <c r="D1239" s="1945"/>
      <c r="E1239" s="1945"/>
      <c r="F1239" s="1945"/>
    </row>
    <row r="1240" spans="1:7">
      <c r="A1240" s="790"/>
      <c r="B1240" s="790"/>
      <c r="C1240" s="790"/>
      <c r="D1240" s="1945"/>
      <c r="E1240" s="1945"/>
      <c r="F1240" s="1945"/>
      <c r="G1240" s="790"/>
    </row>
    <row r="1241" spans="1:7">
      <c r="A1241" s="790"/>
      <c r="B1241" s="790"/>
      <c r="C1241" s="790"/>
      <c r="D1241" s="1784" t="s">
        <v>2411</v>
      </c>
      <c r="E1241" s="790"/>
      <c r="F1241" s="790"/>
      <c r="G1241" s="790"/>
    </row>
    <row r="1242" spans="1:7">
      <c r="A1242" s="790"/>
      <c r="B1242" s="790"/>
      <c r="C1242" s="790"/>
      <c r="D1242" s="790"/>
      <c r="E1242" s="790"/>
      <c r="F1242" s="790"/>
      <c r="G1242" s="790"/>
    </row>
    <row r="1243" spans="1:7">
      <c r="A1243" s="1946" t="s">
        <v>2416</v>
      </c>
      <c r="B1243" s="1946"/>
      <c r="C1243" s="1946"/>
      <c r="D1243" s="1946"/>
      <c r="E1243" s="1946"/>
      <c r="F1243" s="1946"/>
      <c r="G1243" s="1946"/>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2628</v>
      </c>
      <c r="C1246" s="790"/>
      <c r="D1246" s="1945" t="s">
        <v>2417</v>
      </c>
      <c r="E1246" s="1945"/>
      <c r="F1246" s="1945"/>
      <c r="G1246" s="790"/>
    </row>
    <row r="1247" spans="1:7" s="1789" customFormat="1">
      <c r="D1247" s="1945"/>
      <c r="E1247" s="1945"/>
      <c r="F1247" s="1945"/>
    </row>
    <row r="1248" spans="1:7" s="1789" customFormat="1">
      <c r="D1248" s="1945"/>
      <c r="E1248" s="1945"/>
      <c r="F1248" s="1945"/>
    </row>
    <row r="1249" spans="1:7" s="1789" customFormat="1">
      <c r="D1249" s="1784"/>
    </row>
    <row r="1250" spans="1:7">
      <c r="A1250" s="790"/>
      <c r="B1250" s="1792" t="s">
        <v>2628</v>
      </c>
      <c r="C1250" s="790"/>
      <c r="D1250" s="1945" t="s">
        <v>2418</v>
      </c>
      <c r="E1250" s="1945"/>
      <c r="F1250" s="1945"/>
      <c r="G1250" s="790"/>
    </row>
    <row r="1251" spans="1:7" s="1789" customFormat="1">
      <c r="D1251" s="1945"/>
      <c r="E1251" s="1945"/>
      <c r="F1251" s="1945"/>
    </row>
    <row r="1252" spans="1:7" s="1789" customFormat="1">
      <c r="D1252" s="1784"/>
    </row>
    <row r="1253" spans="1:7">
      <c r="A1253" s="790"/>
      <c r="B1253" s="1792" t="s">
        <v>2628</v>
      </c>
      <c r="C1253" s="790"/>
      <c r="D1253" s="1945" t="s">
        <v>2419</v>
      </c>
      <c r="E1253" s="1945"/>
      <c r="F1253" s="1945"/>
      <c r="G1253" s="790"/>
    </row>
    <row r="1254" spans="1:7" s="1789" customFormat="1">
      <c r="D1254" s="1945"/>
      <c r="E1254" s="1945"/>
      <c r="F1254" s="1945"/>
    </row>
    <row r="1255" spans="1:7" s="1789" customFormat="1">
      <c r="D1255" s="1945"/>
      <c r="E1255" s="1945"/>
      <c r="F1255" s="1945"/>
    </row>
    <row r="1256" spans="1:7" s="1789" customFormat="1">
      <c r="D1256" s="1945"/>
      <c r="E1256" s="1945"/>
      <c r="F1256" s="1945"/>
    </row>
    <row r="1257" spans="1:7" s="1789" customFormat="1">
      <c r="D1257" s="1945"/>
      <c r="E1257" s="1945"/>
      <c r="F1257" s="1945"/>
    </row>
    <row r="1258" spans="1:7" s="1790" customFormat="1">
      <c r="B1258" s="1789"/>
      <c r="D1258" s="1784"/>
    </row>
    <row r="1259" spans="1:7">
      <c r="A1259" s="790"/>
      <c r="B1259" s="1792" t="s">
        <v>2628</v>
      </c>
      <c r="C1259" s="790"/>
      <c r="D1259" s="1945" t="s">
        <v>2420</v>
      </c>
      <c r="E1259" s="1945"/>
      <c r="F1259" s="1945"/>
      <c r="G1259" s="790"/>
    </row>
    <row r="1260" spans="1:7" s="1789" customFormat="1">
      <c r="D1260" s="1945"/>
      <c r="E1260" s="1945"/>
      <c r="F1260" s="1945"/>
    </row>
    <row r="1261" spans="1:7" s="1789" customFormat="1">
      <c r="D1261" s="1945"/>
      <c r="E1261" s="1945"/>
      <c r="F1261" s="1945"/>
    </row>
    <row r="1262" spans="1:7" s="1789" customFormat="1">
      <c r="D1262" s="1784"/>
    </row>
    <row r="1263" spans="1:7">
      <c r="A1263" s="790"/>
      <c r="B1263" s="1792" t="s">
        <v>2629</v>
      </c>
      <c r="C1263" s="790"/>
      <c r="D1263" s="1947" t="s">
        <v>2421</v>
      </c>
      <c r="E1263" s="1947"/>
      <c r="F1263" s="1947"/>
      <c r="G1263" s="790"/>
    </row>
    <row r="1264" spans="1:7">
      <c r="A1264" s="790"/>
      <c r="B1264" s="790"/>
      <c r="C1264" s="790"/>
      <c r="D1264" s="1947"/>
      <c r="E1264" s="1947"/>
      <c r="F1264" s="1947"/>
      <c r="G1264" s="790"/>
    </row>
    <row r="1265" spans="1:7">
      <c r="A1265" s="790"/>
      <c r="B1265" s="790"/>
      <c r="C1265" s="790"/>
      <c r="D1265" s="1947"/>
      <c r="E1265" s="1947"/>
      <c r="F1265" s="1947"/>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opLeftCell="A380" zoomScale="115" zoomScaleNormal="115" zoomScaleSheetLayoutView="130" workbookViewId="0">
      <selection activeCell="M242" sqref="M242:AE24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0" t="s">
        <v>105</v>
      </c>
      <c r="B8" s="2280"/>
      <c r="C8" s="2280"/>
      <c r="D8" s="2280"/>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1572"/>
      <c r="AN8" s="1572"/>
      <c r="AO8" s="1572"/>
      <c r="AP8" s="1572"/>
      <c r="AQ8" s="1572"/>
      <c r="AR8" s="1572"/>
      <c r="AS8" s="1572"/>
      <c r="AT8" s="1572"/>
      <c r="AU8" s="1572"/>
      <c r="AV8" s="1572"/>
      <c r="AW8" s="1572"/>
      <c r="AX8" s="1572"/>
      <c r="AY8" s="1572"/>
    </row>
    <row r="9" spans="1:96" s="719" customFormat="1" ht="12.75">
      <c r="A9" s="2429" t="s">
        <v>2005</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1"/>
      <c r="AN9" s="1511"/>
      <c r="AO9" s="1511"/>
      <c r="AP9" s="1511"/>
      <c r="AQ9" s="1511"/>
      <c r="AR9" s="1511"/>
      <c r="AS9" s="1511"/>
      <c r="AT9" s="1511"/>
      <c r="AU9" s="1511"/>
      <c r="AV9" s="1511"/>
      <c r="AW9" s="1511"/>
      <c r="AX9" s="1511"/>
      <c r="AY9" s="1511"/>
      <c r="CR9" s="25"/>
    </row>
    <row r="10" spans="1:96" ht="15" customHeight="1">
      <c r="A10" s="2074" t="s">
        <v>2006</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
      <c r="AN10" s="20"/>
      <c r="AO10" s="20"/>
      <c r="AP10" s="20"/>
      <c r="AQ10" s="20"/>
      <c r="AR10" s="20"/>
      <c r="AS10" s="20"/>
      <c r="AT10" s="20"/>
      <c r="AU10" s="20"/>
      <c r="AV10" s="20"/>
      <c r="AW10" s="20"/>
      <c r="AX10" s="20"/>
      <c r="AY10" s="20"/>
    </row>
    <row r="11" spans="1:96" ht="15" customHeight="1">
      <c r="A11" s="2429" t="s">
        <v>2026</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1"/>
      <c r="AN11" s="1511"/>
      <c r="AO11" s="1511"/>
      <c r="AP11" s="1511"/>
      <c r="AQ11" s="1511"/>
      <c r="AR11" s="1511"/>
      <c r="AS11" s="1511"/>
      <c r="AT11" s="1511"/>
      <c r="AU11" s="1511"/>
      <c r="AV11" s="1511"/>
      <c r="AW11" s="1511"/>
      <c r="AX11" s="1511"/>
      <c r="AY11" s="1511"/>
    </row>
    <row r="12" spans="1:96" ht="12.75">
      <c r="A12" s="2451" t="s">
        <v>2462</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7"/>
      <c r="AN12" s="1517"/>
      <c r="AO12" s="1517"/>
      <c r="AP12" s="1517"/>
      <c r="AQ12" s="1517"/>
      <c r="AR12" s="1517"/>
      <c r="AS12" s="1517"/>
      <c r="AT12" s="1517"/>
      <c r="AU12" s="1517"/>
      <c r="AV12" s="1517"/>
      <c r="AW12" s="1517"/>
      <c r="AX12" s="1517"/>
      <c r="AY12" s="1517"/>
    </row>
    <row r="13" spans="1:96" ht="12.75">
      <c r="A13" s="1850" t="s">
        <v>1389</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3"/>
      <c r="AN13" s="1573"/>
      <c r="AO13" s="1573"/>
      <c r="AP13" s="1573"/>
      <c r="AQ13" s="1573"/>
      <c r="AR13" s="1573"/>
      <c r="AS13" s="1573"/>
      <c r="AT13" s="1573"/>
      <c r="AU13" s="1573"/>
      <c r="AV13" s="1573"/>
      <c r="AW13" s="1573"/>
      <c r="AX13" s="1573"/>
      <c r="AY13" s="1573"/>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1376</v>
      </c>
      <c r="C16" s="7"/>
      <c r="D16" s="7"/>
      <c r="E16" s="7"/>
      <c r="F16" s="7"/>
      <c r="G16" s="7"/>
      <c r="H16" s="2432" t="s">
        <v>2466</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75" customHeight="1"/>
    <row r="18" spans="1:96" ht="12.75" customHeight="1">
      <c r="A18" s="134" t="s">
        <v>106</v>
      </c>
      <c r="C18" s="7"/>
      <c r="D18" s="7"/>
      <c r="E18" s="7"/>
      <c r="F18" s="7"/>
      <c r="G18" s="7"/>
      <c r="H18" s="2287" t="s">
        <v>2467</v>
      </c>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row>
    <row r="19" spans="1:96" ht="12.75" customHeight="1"/>
    <row r="20" spans="1:96" ht="14.25" customHeight="1">
      <c r="A20" s="2423" t="s">
        <v>939</v>
      </c>
      <c r="B20" s="2423"/>
      <c r="C20" s="2423"/>
      <c r="D20" s="2423"/>
      <c r="E20" s="2423"/>
      <c r="F20" s="2423"/>
      <c r="G20" s="2423"/>
      <c r="H20" s="2423"/>
      <c r="I20" s="2423"/>
      <c r="J20" s="2423"/>
      <c r="K20" s="2423"/>
      <c r="L20" s="2423"/>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1575"/>
      <c r="AN20" s="1575"/>
      <c r="AO20" s="1575"/>
      <c r="AP20" s="1575"/>
      <c r="AQ20" s="1575"/>
      <c r="AR20" s="1575"/>
      <c r="AS20" s="1575"/>
      <c r="AT20" s="1575"/>
      <c r="AU20" s="1575"/>
      <c r="AV20" s="1575"/>
      <c r="AW20" s="1575"/>
      <c r="AX20" s="1575"/>
      <c r="AY20" s="1575"/>
    </row>
    <row r="21" spans="1:96" ht="12.75" customHeight="1">
      <c r="A21" s="2454" t="s">
        <v>1118</v>
      </c>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2454"/>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2347213</v>
      </c>
      <c r="N26" s="2453"/>
      <c r="O26" s="2453"/>
      <c r="P26" s="2453"/>
      <c r="Q26" s="245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13541612</v>
      </c>
      <c r="N27" s="2019"/>
      <c r="O27" s="2019"/>
      <c r="P27" s="2019"/>
      <c r="Q27" s="2019"/>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1522</v>
      </c>
      <c r="C33" s="899"/>
      <c r="D33" s="899"/>
      <c r="E33" s="899"/>
      <c r="F33" s="899"/>
      <c r="G33" s="899"/>
      <c r="H33" s="899"/>
      <c r="I33" s="899"/>
      <c r="J33" s="899"/>
      <c r="K33" s="899"/>
      <c r="L33" s="899"/>
      <c r="M33" s="899"/>
      <c r="N33" s="899"/>
      <c r="O33" s="2542" t="s">
        <v>580</v>
      </c>
      <c r="P33" s="2024"/>
      <c r="Q33" s="899" t="s">
        <v>1523</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1525</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1524</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1526</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899"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4"/>
      <c r="H122" s="2424"/>
      <c r="I122" s="239" t="s">
        <v>187</v>
      </c>
      <c r="L122" s="2424"/>
      <c r="M122" s="2424"/>
      <c r="N122" s="2424"/>
      <c r="O122" s="912"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6"/>
      <c r="D124" s="2456"/>
      <c r="E124" s="2456"/>
      <c r="F124" s="2456"/>
      <c r="G124" s="2456"/>
      <c r="H124" s="2456"/>
      <c r="I124" s="2456"/>
      <c r="J124" s="2456"/>
      <c r="K124" s="2456"/>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4"/>
      <c r="Z126" s="2424"/>
      <c r="AA126" s="2424"/>
      <c r="AB126" s="2424"/>
      <c r="AC126" s="2424"/>
      <c r="AD126" s="2424"/>
      <c r="AE126" s="2424"/>
      <c r="AF126" s="2424"/>
      <c r="AG126" s="2424"/>
      <c r="AH126" s="2424"/>
      <c r="AI126" s="2424"/>
      <c r="AJ126" s="2424"/>
      <c r="AK126" s="2424"/>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428"/>
      <c r="Z129" s="2428"/>
      <c r="AA129" s="2428"/>
      <c r="AB129" s="2428"/>
      <c r="AC129" s="2428"/>
      <c r="AD129" s="2428"/>
      <c r="AE129" s="2428"/>
      <c r="AF129" s="2428"/>
      <c r="AG129" s="2428"/>
      <c r="AH129" s="2428"/>
      <c r="AI129" s="2428"/>
      <c r="AJ129" s="2428"/>
      <c r="AK129" s="2428"/>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28"/>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5"/>
      <c r="G150" s="2455"/>
      <c r="H150" s="2455"/>
      <c r="I150" s="2455"/>
      <c r="J150" s="2455"/>
      <c r="K150" s="2455"/>
      <c r="L150" s="2455"/>
      <c r="M150" s="2455"/>
      <c r="N150" s="2455"/>
      <c r="O150" s="2455"/>
      <c r="P150" s="2455"/>
      <c r="Q150" s="2455"/>
      <c r="R150" s="2455"/>
      <c r="S150" s="2455"/>
      <c r="T150" s="245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87" t="s">
        <v>2469</v>
      </c>
      <c r="P153" s="2344"/>
      <c r="Q153" s="2344"/>
      <c r="R153" s="2344"/>
      <c r="S153" s="2344"/>
      <c r="T153" s="2344"/>
      <c r="U153" s="2344"/>
      <c r="V153" s="2344"/>
      <c r="W153" s="2344"/>
      <c r="X153" s="2344"/>
      <c r="Y153" s="2344"/>
      <c r="Z153" s="2344"/>
      <c r="AA153" s="2344"/>
      <c r="AB153" s="2344"/>
      <c r="AC153" s="2344"/>
      <c r="AD153" s="2344"/>
      <c r="AE153" s="2344"/>
      <c r="AF153" s="2344"/>
      <c r="AG153" s="2344"/>
      <c r="AH153" s="2344"/>
    </row>
    <row r="154" spans="1:96" ht="12.75" customHeight="1">
      <c r="D154" s="466" t="s">
        <v>464</v>
      </c>
      <c r="F154" s="32"/>
      <c r="G154" s="32"/>
      <c r="H154" s="32"/>
      <c r="I154" s="32"/>
      <c r="J154" s="32"/>
      <c r="K154" s="32"/>
      <c r="L154" s="32"/>
      <c r="M154" s="32"/>
      <c r="N154" s="32"/>
      <c r="O154" s="2078" t="s">
        <v>2472</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75">
      <c r="D155" s="13" t="s">
        <v>466</v>
      </c>
      <c r="F155" s="13"/>
      <c r="G155" s="13"/>
      <c r="H155" s="13"/>
      <c r="I155" s="13"/>
      <c r="J155" s="13"/>
      <c r="K155" s="13"/>
      <c r="L155" s="13"/>
      <c r="M155" s="13"/>
      <c r="N155" s="13"/>
      <c r="O155" s="2430" t="s">
        <v>2473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75">
      <c r="D156" s="32" t="s">
        <v>324</v>
      </c>
      <c r="F156" s="32"/>
      <c r="G156" s="32"/>
      <c r="H156" s="32"/>
      <c r="I156" s="32"/>
      <c r="J156" s="32"/>
      <c r="K156" s="32"/>
      <c r="L156" s="32"/>
      <c r="M156" s="32"/>
      <c r="N156" s="32"/>
      <c r="O156" s="2432" t="s">
        <v>2470</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318</v>
      </c>
    </row>
    <row r="157" spans="1:96" ht="12.75">
      <c r="D157" s="32" t="s">
        <v>325</v>
      </c>
      <c r="F157" s="32"/>
      <c r="G157" s="32"/>
      <c r="H157" s="32"/>
      <c r="I157" s="32"/>
      <c r="J157" s="32"/>
      <c r="K157" s="32"/>
      <c r="L157" s="32"/>
      <c r="M157" s="32"/>
      <c r="N157" s="32"/>
      <c r="O157" s="2287" t="s">
        <v>2471</v>
      </c>
      <c r="P157" s="2344"/>
      <c r="Q157" s="2344"/>
      <c r="R157" s="2344"/>
      <c r="S157" s="2344"/>
      <c r="T157" s="2344"/>
      <c r="U157" s="2344"/>
      <c r="V157" s="2344"/>
      <c r="W157" s="2344"/>
      <c r="X157" s="234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33">
        <v>94590</v>
      </c>
      <c r="P158" s="2433"/>
      <c r="Q158" s="2433"/>
      <c r="R158" s="243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42" t="s">
        <v>2474</v>
      </c>
      <c r="P159" s="2435"/>
      <c r="Q159" s="2435"/>
      <c r="R159" s="2435"/>
      <c r="S159" s="2435"/>
      <c r="T159" s="2435"/>
      <c r="V159" s="146" t="s">
        <v>279</v>
      </c>
      <c r="W159" s="2434"/>
      <c r="X159" s="243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5"/>
      <c r="P160" s="2435"/>
      <c r="Q160" s="2435"/>
      <c r="R160" s="2435"/>
      <c r="S160" s="2435"/>
      <c r="T160" s="2435"/>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50" t="s">
        <v>2475</v>
      </c>
      <c r="P161" s="2350"/>
      <c r="Q161" s="2350"/>
      <c r="R161" s="2350"/>
      <c r="S161" s="2350"/>
      <c r="T161" s="2350"/>
      <c r="U161" s="2350"/>
      <c r="V161" s="2350"/>
      <c r="W161" s="2350"/>
      <c r="X161" s="2350"/>
      <c r="Y161" s="2350"/>
      <c r="Z161" s="2350"/>
      <c r="AA161" s="2350"/>
      <c r="AB161" s="2350"/>
      <c r="AC161" s="2350"/>
      <c r="AD161" s="2350"/>
      <c r="AE161" s="2350"/>
      <c r="AF161" s="2350"/>
      <c r="AG161" s="2350"/>
      <c r="AH161" s="2350"/>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7" t="s">
        <v>1463</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73" t="s">
        <v>574</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526</v>
      </c>
    </row>
    <row r="173" spans="1:72" ht="12.75">
      <c r="A173" s="25"/>
      <c r="C173" s="38"/>
      <c r="D173" s="39" t="s">
        <v>332</v>
      </c>
      <c r="J173" s="2437" t="s">
        <v>391</v>
      </c>
      <c r="K173" s="2437"/>
      <c r="L173" s="2437"/>
      <c r="M173" s="2437"/>
      <c r="N173" s="2437"/>
      <c r="O173" s="2437"/>
      <c r="P173" s="2437"/>
      <c r="Q173" s="2437"/>
      <c r="R173" s="2437"/>
      <c r="S173" s="24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527</v>
      </c>
    </row>
    <row r="174" spans="1:72" ht="12.75">
      <c r="A174" s="25"/>
      <c r="C174" s="38"/>
      <c r="D174" s="58" t="s">
        <v>1415</v>
      </c>
      <c r="E174" s="25"/>
      <c r="F174" s="25"/>
      <c r="G174" s="25"/>
      <c r="H174" s="25"/>
      <c r="I174" s="25"/>
      <c r="J174" s="2044" t="s">
        <v>2476</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528</v>
      </c>
    </row>
    <row r="175" spans="1:72" ht="12.75">
      <c r="A175" s="25"/>
      <c r="C175" s="13"/>
      <c r="D175" s="58" t="s">
        <v>333</v>
      </c>
      <c r="F175" s="719"/>
      <c r="G175" s="719"/>
      <c r="H175" s="719"/>
      <c r="I175" s="719"/>
      <c r="J175" s="719"/>
      <c r="K175" s="719"/>
      <c r="L175" s="719"/>
      <c r="M175" s="719"/>
      <c r="N175" s="719"/>
      <c r="O175" s="42"/>
      <c r="Q175" s="25"/>
      <c r="R175" s="25"/>
      <c r="T175" s="719"/>
      <c r="U175" s="2024" t="s">
        <v>708</v>
      </c>
      <c r="V175" s="202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529</v>
      </c>
    </row>
    <row r="176" spans="1:72" ht="12.7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36"/>
      <c r="V176" s="2036"/>
      <c r="W176" s="4" t="s">
        <v>317</v>
      </c>
      <c r="X176" s="2440"/>
      <c r="Y176" s="244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530</v>
      </c>
    </row>
    <row r="177" spans="1:96" s="719" customFormat="1" ht="12.75">
      <c r="A177" s="25"/>
      <c r="B177" s="12"/>
      <c r="C177" s="43"/>
      <c r="D177" s="25" t="s">
        <v>257</v>
      </c>
      <c r="E177" s="12"/>
      <c r="F177" s="12"/>
      <c r="G177" s="12"/>
      <c r="H177" s="12"/>
      <c r="I177" s="12"/>
      <c r="J177" s="12"/>
      <c r="K177" s="12"/>
      <c r="L177" s="12"/>
      <c r="M177" s="25"/>
      <c r="N177" s="12"/>
      <c r="O177" s="12"/>
      <c r="P177" s="12"/>
      <c r="Q177" s="12"/>
      <c r="R177" s="2024" t="s">
        <v>708</v>
      </c>
      <c r="S177" s="202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531</v>
      </c>
      <c r="CR177" s="25"/>
    </row>
    <row r="178" spans="1:96" s="719"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8"/>
      <c r="AG178" s="2288"/>
      <c r="AH178" s="4" t="s">
        <v>317</v>
      </c>
      <c r="AI178" s="2417"/>
      <c r="AJ178" s="2417"/>
      <c r="AK178" s="2417"/>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75">
      <c r="A180" s="25"/>
      <c r="B180" s="12"/>
      <c r="C180" s="43"/>
      <c r="D180" s="681" t="s">
        <v>467</v>
      </c>
      <c r="E180" s="25"/>
      <c r="X180" s="2024" t="s">
        <v>708</v>
      </c>
      <c r="Y180" s="2024"/>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75">
      <c r="A184" s="25"/>
      <c r="C184" s="45"/>
      <c r="D184" s="25" t="s">
        <v>615</v>
      </c>
      <c r="E184" s="25"/>
      <c r="F184" s="25"/>
      <c r="G184" s="25"/>
      <c r="H184" s="25"/>
      <c r="I184" s="2014" t="str">
        <f>H18</f>
        <v>Sacramento Street Apartments</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1"/>
      <c r="AN184" s="681"/>
      <c r="AO184" s="681"/>
      <c r="AP184" s="681"/>
      <c r="AQ184" s="681"/>
      <c r="AR184" s="681"/>
      <c r="AS184" s="681"/>
      <c r="AT184" s="681"/>
      <c r="AU184" s="681"/>
      <c r="AV184" s="681"/>
      <c r="AW184" s="681"/>
      <c r="AX184" s="681"/>
      <c r="AY184" s="681"/>
      <c r="BC184" s="25" t="s">
        <v>624</v>
      </c>
      <c r="BN184" s="36" t="s">
        <v>237</v>
      </c>
      <c r="BT184" s="12" t="s">
        <v>65</v>
      </c>
    </row>
    <row r="185" spans="1:96" ht="12.75">
      <c r="A185" s="25"/>
      <c r="C185" s="45"/>
      <c r="D185" s="25" t="s">
        <v>616</v>
      </c>
      <c r="E185" s="25"/>
      <c r="F185" s="25"/>
      <c r="G185" s="25"/>
      <c r="H185" s="25"/>
      <c r="I185" s="2078" t="s">
        <v>2574</v>
      </c>
      <c r="J185" s="2279"/>
      <c r="K185" s="2279"/>
      <c r="L185" s="2279"/>
      <c r="M185" s="2279"/>
      <c r="N185" s="2279"/>
      <c r="O185" s="2279"/>
      <c r="P185" s="2279"/>
      <c r="Q185" s="2279"/>
      <c r="R185" s="2279"/>
      <c r="S185" s="2279"/>
      <c r="T185" s="2279"/>
      <c r="U185" s="2279"/>
      <c r="V185" s="2279"/>
      <c r="W185" s="2279"/>
      <c r="X185" s="2279"/>
      <c r="Y185" s="2279"/>
      <c r="Z185" s="2279"/>
      <c r="AA185" s="2279"/>
      <c r="AB185" s="2279"/>
      <c r="AC185" s="2279"/>
      <c r="AD185" s="2279"/>
      <c r="AE185" s="2279"/>
      <c r="AF185" s="25"/>
      <c r="AH185" s="25"/>
      <c r="AJ185" s="3"/>
      <c r="AK185" s="3"/>
      <c r="AL185" s="3"/>
      <c r="AM185" s="681"/>
      <c r="AN185" s="681"/>
      <c r="AO185" s="681"/>
      <c r="AP185" s="681"/>
      <c r="AQ185" s="681"/>
      <c r="AR185" s="681"/>
      <c r="AS185" s="681"/>
      <c r="AT185" s="681"/>
      <c r="AU185" s="681"/>
      <c r="AV185" s="681"/>
      <c r="AW185" s="681"/>
      <c r="AX185" s="681"/>
      <c r="AY185" s="681"/>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75">
      <c r="A187" s="25"/>
      <c r="C187" s="45"/>
      <c r="D187" s="25"/>
      <c r="E187" s="2446" t="s">
        <v>2575</v>
      </c>
      <c r="F187" s="2446"/>
      <c r="G187" s="2446"/>
      <c r="H187" s="2446"/>
      <c r="I187" s="2446"/>
      <c r="J187" s="2446"/>
      <c r="K187" s="2446"/>
      <c r="L187" s="2446"/>
      <c r="M187" s="2446"/>
      <c r="N187" s="2446"/>
      <c r="O187" s="2446"/>
      <c r="P187" s="2446"/>
      <c r="Q187" s="2446"/>
      <c r="R187" s="2446"/>
      <c r="S187" s="2446"/>
      <c r="T187" s="2446"/>
      <c r="U187" s="2446"/>
      <c r="V187" s="2446"/>
      <c r="W187" s="2446"/>
      <c r="X187" s="2446"/>
      <c r="Y187" s="2446"/>
      <c r="Z187" s="2446"/>
      <c r="AA187" s="2446"/>
      <c r="AB187" s="2446"/>
      <c r="AC187" s="2446"/>
      <c r="AD187" s="2446"/>
      <c r="AE187" s="2446"/>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75">
      <c r="A188" s="25"/>
      <c r="C188" s="45"/>
      <c r="D188" s="25"/>
      <c r="E188" s="2447"/>
      <c r="F188" s="2447"/>
      <c r="G188" s="2447"/>
      <c r="H188" s="2447"/>
      <c r="I188" s="2447"/>
      <c r="J188" s="2447"/>
      <c r="K188" s="2447"/>
      <c r="L188" s="2447"/>
      <c r="M188" s="2447"/>
      <c r="N188" s="2447"/>
      <c r="O188" s="2447"/>
      <c r="P188" s="2447"/>
      <c r="Q188" s="2447"/>
      <c r="R188" s="2447"/>
      <c r="S188" s="2447"/>
      <c r="T188" s="2447"/>
      <c r="U188" s="2447"/>
      <c r="V188" s="2447"/>
      <c r="W188" s="2447"/>
      <c r="X188" s="2447"/>
      <c r="Y188" s="2447"/>
      <c r="Z188" s="2447"/>
      <c r="AA188" s="2447"/>
      <c r="AB188" s="2447"/>
      <c r="AC188" s="2447"/>
      <c r="AD188" s="2447"/>
      <c r="AE188" s="2447"/>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75">
      <c r="A189" s="25"/>
      <c r="C189" s="45"/>
      <c r="D189" s="25" t="s">
        <v>617</v>
      </c>
      <c r="E189" s="25"/>
      <c r="I189" s="2287" t="s">
        <v>2471</v>
      </c>
      <c r="J189" s="2044"/>
      <c r="K189" s="2044"/>
      <c r="L189" s="2044"/>
      <c r="M189" s="2044"/>
      <c r="N189" s="2044"/>
      <c r="O189" s="2044"/>
      <c r="P189" s="2044"/>
      <c r="Q189" s="25" t="s">
        <v>619</v>
      </c>
      <c r="T189" s="2287" t="s">
        <v>203</v>
      </c>
      <c r="U189" s="2044"/>
      <c r="V189" s="2044"/>
      <c r="W189" s="2044"/>
      <c r="X189" s="2044"/>
      <c r="Y189" s="2044"/>
      <c r="Z189" s="2044"/>
      <c r="AA189" s="2044"/>
      <c r="AB189" s="2044"/>
      <c r="AC189" s="2044"/>
      <c r="AD189" s="2044"/>
      <c r="AE189" s="2044"/>
      <c r="AH189" s="25"/>
      <c r="AJ189" s="3"/>
      <c r="AK189" s="3"/>
      <c r="AL189" s="3"/>
      <c r="AM189" s="681"/>
      <c r="AN189" s="681"/>
      <c r="AO189" s="681"/>
      <c r="AP189" s="681"/>
      <c r="AQ189" s="681"/>
      <c r="AR189" s="681"/>
      <c r="AS189" s="681"/>
      <c r="AT189" s="681"/>
      <c r="AU189" s="681"/>
      <c r="AV189" s="681"/>
      <c r="AW189" s="681"/>
      <c r="AX189" s="681"/>
      <c r="AY189" s="681"/>
      <c r="BC189" s="719" t="s">
        <v>318</v>
      </c>
      <c r="BH189" s="58" t="s">
        <v>628</v>
      </c>
      <c r="BN189" s="36" t="s">
        <v>243</v>
      </c>
      <c r="BT189" s="12" t="s">
        <v>70</v>
      </c>
    </row>
    <row r="190" spans="1:96" ht="12.75">
      <c r="A190" s="25"/>
      <c r="C190" s="46"/>
      <c r="D190" s="25" t="s">
        <v>620</v>
      </c>
      <c r="E190" s="25"/>
      <c r="F190" s="25"/>
      <c r="G190" s="25"/>
      <c r="I190" s="2279">
        <v>94590</v>
      </c>
      <c r="J190" s="2279"/>
      <c r="K190" s="2279"/>
      <c r="L190" s="2279"/>
      <c r="M190" s="2279"/>
      <c r="N190" s="2279"/>
      <c r="O190" s="25" t="s">
        <v>622</v>
      </c>
      <c r="P190" s="25"/>
      <c r="Q190" s="25"/>
      <c r="R190" s="25"/>
      <c r="S190" s="25"/>
      <c r="T190" s="2443">
        <v>2517.0100000000002</v>
      </c>
      <c r="U190" s="2443"/>
      <c r="V190" s="2443"/>
      <c r="W190" s="2443"/>
      <c r="X190" s="2443"/>
      <c r="Y190" s="2443"/>
      <c r="Z190" s="2443"/>
      <c r="AA190" s="2443"/>
      <c r="AB190" s="2443"/>
      <c r="AC190" s="2443"/>
      <c r="AD190" s="2443"/>
      <c r="AE190" s="2443"/>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672</v>
      </c>
      <c r="BT190" s="12" t="s">
        <v>71</v>
      </c>
    </row>
    <row r="191" spans="1:96" ht="12.75">
      <c r="A191" s="25"/>
      <c r="C191" s="46"/>
      <c r="D191" s="25" t="s">
        <v>497</v>
      </c>
      <c r="E191" s="25"/>
      <c r="F191" s="25"/>
      <c r="G191" s="25"/>
      <c r="H191" s="25"/>
      <c r="I191" s="25"/>
      <c r="J191" s="25"/>
      <c r="K191" s="25"/>
      <c r="L191" s="25"/>
      <c r="M191" s="25"/>
      <c r="N191" s="2445" t="s">
        <v>2477</v>
      </c>
      <c r="O191" s="2446"/>
      <c r="P191" s="2446"/>
      <c r="Q191" s="2446"/>
      <c r="R191" s="2446"/>
      <c r="S191" s="2446"/>
      <c r="T191" s="2446"/>
      <c r="U191" s="2446"/>
      <c r="V191" s="2446"/>
      <c r="W191" s="2446"/>
      <c r="X191" s="2446"/>
      <c r="Y191" s="2446"/>
      <c r="Z191" s="2446"/>
      <c r="AA191" s="2446"/>
      <c r="AB191" s="2446"/>
      <c r="AC191" s="2446"/>
      <c r="AD191" s="2446"/>
      <c r="AE191" s="2446"/>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728</v>
      </c>
      <c r="BT191" s="12" t="s">
        <v>772</v>
      </c>
    </row>
    <row r="192" spans="1:96" ht="12.75">
      <c r="A192" s="25"/>
      <c r="C192" s="46"/>
      <c r="D192" s="25"/>
      <c r="E192" s="25"/>
      <c r="F192" s="25"/>
      <c r="G192" s="25"/>
      <c r="H192" s="25"/>
      <c r="I192" s="25"/>
      <c r="J192" s="25"/>
      <c r="K192" s="25"/>
      <c r="L192" s="25"/>
      <c r="M192" s="170"/>
      <c r="N192" s="2447"/>
      <c r="O192" s="2447"/>
      <c r="P192" s="2447"/>
      <c r="Q192" s="2447"/>
      <c r="R192" s="2447"/>
      <c r="S192" s="2447"/>
      <c r="T192" s="2447"/>
      <c r="U192" s="2447"/>
      <c r="V192" s="2447"/>
      <c r="W192" s="2447"/>
      <c r="X192" s="2447"/>
      <c r="Y192" s="2447"/>
      <c r="Z192" s="2447"/>
      <c r="AA192" s="2447"/>
      <c r="AB192" s="2447"/>
      <c r="AC192" s="2447"/>
      <c r="AD192" s="2447"/>
      <c r="AE192" s="2447"/>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1990</v>
      </c>
      <c r="BN192" s="36" t="s">
        <v>729</v>
      </c>
      <c r="BT192" s="12" t="s">
        <v>773</v>
      </c>
    </row>
    <row r="193" spans="1:96" ht="12.75">
      <c r="A193" s="25"/>
      <c r="B193" s="719"/>
      <c r="C193" s="46"/>
      <c r="D193" s="687" t="s">
        <v>2028</v>
      </c>
      <c r="E193" s="25"/>
      <c r="F193" s="25"/>
      <c r="G193" s="25"/>
      <c r="H193" s="25"/>
      <c r="I193" s="25"/>
      <c r="J193" s="25"/>
      <c r="K193" s="25"/>
      <c r="L193" s="25"/>
      <c r="M193" s="170"/>
      <c r="N193" s="1519"/>
      <c r="O193" s="1519"/>
      <c r="P193" s="1519"/>
      <c r="Q193" s="1519"/>
      <c r="R193" s="1519"/>
      <c r="S193" s="1519"/>
      <c r="T193" s="2449" t="s">
        <v>2478</v>
      </c>
      <c r="U193" s="2449"/>
      <c r="V193" s="2449"/>
      <c r="W193" s="2449"/>
      <c r="X193" s="2449"/>
      <c r="Y193" s="2449"/>
      <c r="Z193" s="2449"/>
      <c r="AA193" s="2449"/>
      <c r="AB193" s="2449"/>
      <c r="AC193" s="2449"/>
      <c r="AD193" s="2449"/>
      <c r="AE193" s="2449"/>
      <c r="AF193" s="2449"/>
      <c r="AG193" s="2449"/>
      <c r="AH193" s="2449"/>
      <c r="AI193" s="2449"/>
      <c r="AJ193" s="681"/>
      <c r="AK193" s="681"/>
      <c r="AL193" s="681"/>
      <c r="AM193" s="681"/>
      <c r="AN193" s="681"/>
      <c r="AO193" s="681"/>
      <c r="AP193" s="681"/>
      <c r="AQ193" s="681"/>
      <c r="AR193" s="681"/>
      <c r="AS193" s="681"/>
      <c r="AT193" s="681"/>
      <c r="AU193" s="681"/>
      <c r="AV193" s="681"/>
      <c r="AW193" s="681"/>
      <c r="AX193" s="681"/>
      <c r="AY193" s="681"/>
      <c r="BC193" s="719" t="s">
        <v>1158</v>
      </c>
      <c r="BH193" s="58" t="s">
        <v>1991</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4" t="s">
        <v>708</v>
      </c>
      <c r="U194" s="2024"/>
      <c r="W194" s="25" t="s">
        <v>724</v>
      </c>
      <c r="X194" s="25"/>
      <c r="Y194" s="25"/>
      <c r="Z194" s="25"/>
      <c r="AA194" s="25"/>
      <c r="AB194" s="25"/>
      <c r="AC194" s="25"/>
      <c r="AD194" s="25"/>
      <c r="AE194" s="25"/>
      <c r="AF194" s="25"/>
      <c r="AG194" s="25"/>
      <c r="AH194" s="2024">
        <v>5</v>
      </c>
      <c r="AI194" s="2024"/>
      <c r="AJ194" s="3"/>
      <c r="AK194" s="3"/>
      <c r="AL194" s="3"/>
      <c r="AM194" s="681"/>
      <c r="AN194" s="681"/>
      <c r="AO194" s="681"/>
      <c r="AP194" s="681"/>
      <c r="AQ194" s="681"/>
      <c r="AR194" s="681"/>
      <c r="AS194" s="681"/>
      <c r="AT194" s="681"/>
      <c r="AU194" s="681"/>
      <c r="AV194" s="681"/>
      <c r="AW194" s="681"/>
      <c r="AX194" s="681"/>
      <c r="AY194" s="681"/>
      <c r="BC194" s="719" t="s">
        <v>1647</v>
      </c>
      <c r="BN194" s="36" t="s">
        <v>731</v>
      </c>
      <c r="BT194" s="12" t="s">
        <v>775</v>
      </c>
    </row>
    <row r="195" spans="1:96" s="719" customFormat="1" ht="12.75">
      <c r="A195" s="25"/>
      <c r="B195" s="12"/>
      <c r="C195" s="46"/>
      <c r="D195" s="25" t="s">
        <v>406</v>
      </c>
      <c r="E195" s="25"/>
      <c r="F195" s="25"/>
      <c r="G195" s="25"/>
      <c r="H195" s="25"/>
      <c r="I195" s="25"/>
      <c r="J195" s="25"/>
      <c r="K195" s="25"/>
      <c r="L195" s="25"/>
      <c r="M195" s="25"/>
      <c r="N195" s="25"/>
      <c r="O195" s="25"/>
      <c r="P195" s="25"/>
      <c r="Q195" s="25"/>
      <c r="R195" s="25"/>
      <c r="S195" s="12"/>
      <c r="T195" s="2272" t="s">
        <v>580</v>
      </c>
      <c r="U195" s="2272"/>
      <c r="V195" s="12"/>
      <c r="W195" s="25" t="s">
        <v>725</v>
      </c>
      <c r="X195" s="25"/>
      <c r="Y195" s="25"/>
      <c r="Z195" s="25"/>
      <c r="AA195" s="25"/>
      <c r="AB195" s="25"/>
      <c r="AC195" s="25"/>
      <c r="AD195" s="25"/>
      <c r="AE195" s="25"/>
      <c r="AF195" s="25"/>
      <c r="AG195" s="25"/>
      <c r="AH195" s="2024">
        <v>14</v>
      </c>
      <c r="AI195" s="2024"/>
      <c r="AJ195" s="3"/>
      <c r="AK195" s="3"/>
      <c r="AL195" s="3"/>
      <c r="AM195" s="681"/>
      <c r="AN195" s="681"/>
      <c r="AO195" s="681"/>
      <c r="AP195" s="681"/>
      <c r="AQ195" s="681"/>
      <c r="AR195" s="681"/>
      <c r="AS195" s="681"/>
      <c r="AT195" s="681"/>
      <c r="AU195" s="681"/>
      <c r="AV195" s="681"/>
      <c r="AW195" s="681"/>
      <c r="AX195" s="681"/>
      <c r="AY195" s="681"/>
      <c r="BC195" s="719" t="s">
        <v>2450</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72" t="s">
        <v>708</v>
      </c>
      <c r="U196" s="2272"/>
      <c r="W196" s="25" t="s">
        <v>726</v>
      </c>
      <c r="X196" s="25"/>
      <c r="Y196" s="25"/>
      <c r="Z196" s="25"/>
      <c r="AA196" s="25"/>
      <c r="AB196" s="25"/>
      <c r="AC196" s="25"/>
      <c r="AD196" s="25"/>
      <c r="AE196" s="25"/>
      <c r="AF196" s="25"/>
      <c r="AG196" s="25"/>
      <c r="AH196" s="2024">
        <v>3</v>
      </c>
      <c r="AI196" s="2024"/>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2020</v>
      </c>
      <c r="E197" s="25"/>
      <c r="F197" s="25"/>
      <c r="G197" s="25"/>
      <c r="H197" s="25"/>
      <c r="I197" s="25"/>
      <c r="J197" s="25"/>
      <c r="K197" s="25"/>
      <c r="L197" s="25"/>
      <c r="M197" s="25"/>
      <c r="N197" s="25"/>
      <c r="O197" s="25"/>
      <c r="P197" s="25"/>
      <c r="Q197" s="25"/>
      <c r="R197" s="25"/>
      <c r="S197" s="719"/>
      <c r="T197" s="2272"/>
      <c r="U197" s="227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4" t="s">
        <v>708</v>
      </c>
      <c r="Z198" s="202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741</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742</v>
      </c>
      <c r="BO200" s="12"/>
      <c r="BP200" s="12"/>
      <c r="BQ200" s="12"/>
      <c r="BR200" s="12"/>
      <c r="BS200" s="12"/>
      <c r="BT200" s="54" t="s">
        <v>199</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648</v>
      </c>
      <c r="BD201" s="683"/>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21">
        <f>M26</f>
        <v>2347213</v>
      </c>
      <c r="Q203" s="2422"/>
      <c r="R203" s="2422"/>
      <c r="S203" s="2422"/>
      <c r="T203" s="2422"/>
      <c r="U203" s="2422"/>
      <c r="V203" s="25"/>
      <c r="W203" s="25"/>
      <c r="X203" s="25"/>
      <c r="Y203" s="25"/>
      <c r="Z203" s="2438" t="s">
        <v>2479</v>
      </c>
      <c r="AA203" s="2438"/>
      <c r="AB203" s="2438"/>
      <c r="AC203" s="2438"/>
      <c r="AD203" s="2438"/>
      <c r="AE203" s="2438"/>
      <c r="AF203" s="243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745</v>
      </c>
      <c r="BO203" s="51"/>
      <c r="BP203" s="54"/>
      <c r="BQ203" s="54"/>
      <c r="BR203" s="54"/>
      <c r="BS203" s="55"/>
      <c r="BT203" s="55" t="s">
        <v>202</v>
      </c>
    </row>
    <row r="204" spans="1:96" ht="12.75" customHeight="1">
      <c r="A204" s="25"/>
      <c r="C204" s="45"/>
      <c r="D204" s="2450" t="s">
        <v>1485</v>
      </c>
      <c r="E204" s="2014"/>
      <c r="F204" s="2014"/>
      <c r="G204" s="2014"/>
      <c r="H204" s="2014"/>
      <c r="I204" s="2014"/>
      <c r="J204" s="2014"/>
      <c r="K204" s="2014"/>
      <c r="L204" s="2014"/>
      <c r="M204" s="2014"/>
      <c r="P204" s="2422">
        <f>M27</f>
        <v>13541612</v>
      </c>
      <c r="Q204" s="2422"/>
      <c r="R204" s="2422"/>
      <c r="S204" s="2422"/>
      <c r="T204" s="2422"/>
      <c r="U204" s="2422"/>
      <c r="V204" s="47"/>
      <c r="W204" s="58" t="s">
        <v>2234</v>
      </c>
      <c r="Z204" s="2438"/>
      <c r="AA204" s="2438"/>
      <c r="AB204" s="2438"/>
      <c r="AC204" s="2438"/>
      <c r="AD204" s="2438"/>
      <c r="AE204" s="2438"/>
      <c r="AF204" s="2438"/>
      <c r="AG204" s="25" t="s">
        <v>1486</v>
      </c>
      <c r="AH204" s="25"/>
      <c r="AI204" s="25"/>
      <c r="AJ204" s="25"/>
      <c r="AK204" s="25"/>
      <c r="AL204" s="25"/>
      <c r="AM204" s="25"/>
      <c r="AN204" s="25"/>
      <c r="AO204" s="25"/>
      <c r="AP204" s="2024" t="s">
        <v>708</v>
      </c>
      <c r="AQ204" s="2024"/>
      <c r="AR204" s="681"/>
      <c r="AS204" s="681"/>
      <c r="AT204" s="681"/>
      <c r="AU204" s="681"/>
      <c r="AV204" s="681"/>
      <c r="AW204" s="681"/>
      <c r="AX204" s="681"/>
      <c r="AY204" s="681"/>
      <c r="BC204" s="684" t="s">
        <v>647</v>
      </c>
      <c r="BD204" s="680"/>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9"/>
      <c r="AA205" s="2439"/>
      <c r="AB205" s="2439"/>
      <c r="AC205" s="2439"/>
      <c r="AD205" s="2439"/>
      <c r="AE205" s="2439"/>
      <c r="AF205" s="2439"/>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204</v>
      </c>
      <c r="BU206" s="56"/>
    </row>
    <row r="207" spans="1:96" ht="12.75">
      <c r="A207" s="25"/>
      <c r="C207" s="45"/>
      <c r="D207" s="2344" t="s">
        <v>2480</v>
      </c>
      <c r="E207" s="2344"/>
      <c r="F207" s="2344"/>
      <c r="G207" s="2344"/>
      <c r="H207" s="2344"/>
      <c r="I207" s="2344"/>
      <c r="J207" s="2344"/>
      <c r="K207" s="2344"/>
      <c r="L207" s="2344"/>
      <c r="M207" s="23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206</v>
      </c>
    </row>
    <row r="209" spans="1:96" ht="12.75">
      <c r="A209" s="50" t="s">
        <v>627</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698</v>
      </c>
      <c r="BD209" s="680"/>
      <c r="BN209" s="36" t="s">
        <v>50</v>
      </c>
      <c r="BT209" s="55" t="s">
        <v>207</v>
      </c>
    </row>
    <row r="210" spans="1:96" ht="12.75">
      <c r="C210" s="45"/>
      <c r="D210" s="2344" t="s">
        <v>1159</v>
      </c>
      <c r="E210" s="2344"/>
      <c r="F210" s="2344"/>
      <c r="G210" s="2344"/>
      <c r="H210" s="2344"/>
      <c r="I210" s="2344"/>
      <c r="J210" s="2344"/>
      <c r="K210" s="2344"/>
      <c r="L210" s="2344"/>
      <c r="M210" s="234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24">
        <v>74</v>
      </c>
      <c r="Z211" s="202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1989</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2.75">
      <c r="D213" s="2536" t="s">
        <v>628</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1"/>
      <c r="AJ213" s="681"/>
      <c r="AK213" s="681"/>
      <c r="AL213" s="681"/>
      <c r="AM213" s="681"/>
      <c r="AN213" s="681"/>
      <c r="AO213" s="681"/>
      <c r="AP213" s="681"/>
      <c r="AQ213" s="681"/>
      <c r="AR213" s="681"/>
      <c r="AS213" s="681"/>
      <c r="AT213" s="681"/>
      <c r="AU213" s="681"/>
      <c r="AV213" s="681"/>
      <c r="AW213" s="681"/>
      <c r="AX213" s="681"/>
      <c r="AY213" s="681"/>
      <c r="BC213" s="12" t="s">
        <v>561</v>
      </c>
      <c r="BN213" s="36" t="s">
        <v>53</v>
      </c>
      <c r="BT213" s="55" t="s">
        <v>210</v>
      </c>
      <c r="CR213" s="25"/>
    </row>
    <row r="214" spans="1:96" ht="12.75">
      <c r="A214" s="719"/>
      <c r="B214" s="719"/>
      <c r="C214" s="719"/>
      <c r="D214" s="58" t="s">
        <v>2021</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9"/>
      <c r="AC214" s="2519"/>
      <c r="AD214" s="2519"/>
      <c r="AE214" s="2519"/>
      <c r="AF214" s="2519"/>
      <c r="AG214" s="2519"/>
      <c r="AH214" s="2519"/>
      <c r="AI214" s="2519"/>
      <c r="AJ214" s="2519"/>
      <c r="AK214" s="2519"/>
      <c r="AL214" s="2519"/>
      <c r="AM214" s="46"/>
      <c r="AN214" s="46"/>
      <c r="AO214" s="46"/>
      <c r="AP214" s="46"/>
      <c r="AQ214" s="46"/>
      <c r="AR214" s="46"/>
      <c r="AS214" s="46"/>
      <c r="AT214" s="46"/>
      <c r="AU214" s="46"/>
      <c r="AV214" s="46"/>
      <c r="AW214" s="46"/>
      <c r="AX214" s="46"/>
      <c r="AY214" s="46"/>
      <c r="AZ214" s="719"/>
      <c r="BA214" s="719"/>
      <c r="BC214" s="12" t="s">
        <v>565</v>
      </c>
      <c r="BN214" s="36" t="s">
        <v>337</v>
      </c>
      <c r="BT214" s="55" t="s">
        <v>211</v>
      </c>
    </row>
    <row r="215" spans="1:96" s="719" customFormat="1" ht="12.75" customHeight="1">
      <c r="A215" s="12"/>
      <c r="B215" s="12"/>
      <c r="C215" s="12"/>
      <c r="D215" s="58" t="s">
        <v>2019</v>
      </c>
      <c r="Z215" s="69"/>
      <c r="AB215" s="2519"/>
      <c r="AC215" s="2519"/>
      <c r="AD215" s="2519"/>
      <c r="AE215" s="2519"/>
      <c r="AF215" s="2519"/>
      <c r="AG215" s="2519"/>
      <c r="AH215" s="2519"/>
      <c r="AI215" s="2519"/>
      <c r="AJ215" s="2519"/>
      <c r="AK215" s="2519"/>
      <c r="AL215" s="2519"/>
      <c r="AM215" s="46"/>
      <c r="AN215" s="46"/>
      <c r="AO215" s="46"/>
      <c r="AP215" s="46"/>
      <c r="AQ215" s="46"/>
      <c r="AR215" s="46"/>
      <c r="AS215" s="46"/>
      <c r="AT215" s="46"/>
      <c r="AU215" s="46"/>
      <c r="AV215" s="46"/>
      <c r="AW215" s="46"/>
      <c r="AX215" s="46"/>
      <c r="AY215" s="46"/>
      <c r="BC215" s="39" t="s">
        <v>562</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19" customFormat="1" ht="12.75">
      <c r="A217" s="504" t="s">
        <v>629</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563</v>
      </c>
      <c r="CR217" s="25"/>
    </row>
    <row r="218" spans="1:96" ht="12.75">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564</v>
      </c>
    </row>
    <row r="219" spans="1:96" s="39" customFormat="1" ht="12.75" customHeight="1">
      <c r="A219" s="50"/>
      <c r="B219" s="12"/>
      <c r="C219" s="50"/>
      <c r="D219" s="2344" t="s">
        <v>1186</v>
      </c>
      <c r="E219" s="2344"/>
      <c r="F219" s="2344"/>
      <c r="G219" s="2344"/>
      <c r="H219" s="2344"/>
      <c r="I219" s="2344"/>
      <c r="J219" s="2344"/>
      <c r="K219" s="2344"/>
      <c r="L219" s="2344"/>
      <c r="M219" s="2344"/>
      <c r="N219" s="2344"/>
      <c r="O219" s="2344"/>
      <c r="P219" s="2344"/>
      <c r="Q219" s="2344"/>
      <c r="R219" s="2344"/>
      <c r="S219" s="2344"/>
      <c r="T219" s="2344"/>
      <c r="U219" s="2344"/>
      <c r="V219" s="2344"/>
      <c r="W219" s="2344"/>
      <c r="X219" s="2344"/>
      <c r="Y219" s="2344"/>
      <c r="Z219" s="234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75">
      <c r="A221" s="2373" t="s">
        <v>575</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3.5"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628</v>
      </c>
      <c r="AJ225" s="202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628</v>
      </c>
      <c r="AJ226" s="202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580</v>
      </c>
      <c r="AJ227" s="202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628</v>
      </c>
      <c r="AJ228" s="202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4" t="str">
        <f>H16</f>
        <v>Eden Housing, Inc.</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5"/>
      <c r="BG231" s="388"/>
      <c r="BQ231" s="61"/>
    </row>
    <row r="232" spans="1:69" ht="12.75">
      <c r="D232" s="57" t="s">
        <v>90</v>
      </c>
      <c r="E232" s="57"/>
      <c r="F232" s="57"/>
      <c r="G232" s="57"/>
      <c r="H232" s="57"/>
      <c r="I232" s="57"/>
      <c r="J232" s="57"/>
      <c r="K232" s="7"/>
      <c r="M232" s="2287" t="s">
        <v>2481</v>
      </c>
      <c r="N232" s="2344"/>
      <c r="O232" s="2344"/>
      <c r="P232" s="2344"/>
      <c r="Q232" s="2344"/>
      <c r="R232" s="2344"/>
      <c r="S232" s="2344"/>
      <c r="T232" s="2344"/>
      <c r="U232" s="2344"/>
      <c r="V232" s="2344"/>
      <c r="W232" s="2344"/>
      <c r="X232" s="2344"/>
      <c r="Y232" s="2344"/>
      <c r="Z232" s="2344"/>
      <c r="AA232" s="2344"/>
      <c r="AB232" s="2344"/>
      <c r="AC232" s="2344"/>
      <c r="AD232" s="2344"/>
      <c r="AE232" s="2344"/>
      <c r="AZ232" s="7"/>
      <c r="BA232" s="58"/>
      <c r="BB232" s="335" t="s">
        <v>573</v>
      </c>
      <c r="BG232" s="390">
        <f>IF(AND(AND($M$248="nonprofit",$M$256="nonprofit",$M$264="for profit")),2,0)</f>
        <v>0</v>
      </c>
      <c r="BQ232" s="61"/>
    </row>
    <row r="233" spans="1:69" ht="12.75">
      <c r="D233" s="57" t="s">
        <v>617</v>
      </c>
      <c r="E233" s="57"/>
      <c r="M233" s="2287" t="s">
        <v>2482</v>
      </c>
      <c r="N233" s="2344"/>
      <c r="O233" s="2344"/>
      <c r="P233" s="2344"/>
      <c r="Q233" s="2344"/>
      <c r="R233" s="2344"/>
      <c r="S233" s="2344"/>
      <c r="T233" s="2344"/>
      <c r="V233" s="59" t="s">
        <v>91</v>
      </c>
      <c r="W233" s="2078" t="s">
        <v>2483</v>
      </c>
      <c r="X233" s="2051"/>
      <c r="Y233" s="57" t="s">
        <v>620</v>
      </c>
      <c r="AC233" s="2344">
        <v>94541</v>
      </c>
      <c r="AD233" s="2344"/>
      <c r="AE233" s="2344"/>
      <c r="BB233" s="335" t="s">
        <v>573</v>
      </c>
      <c r="BG233" s="390">
        <f>IF(AND(AND($M$248="nonprofit",$M$256="for profit",$M$264="nonprofit")),2,0)</f>
        <v>0</v>
      </c>
    </row>
    <row r="234" spans="1:69" ht="12.75">
      <c r="D234" s="60" t="s">
        <v>92</v>
      </c>
      <c r="E234" s="7"/>
      <c r="F234" s="7"/>
      <c r="G234" s="7"/>
      <c r="H234" s="7"/>
      <c r="I234" s="7"/>
      <c r="J234" s="7"/>
      <c r="K234" s="29"/>
      <c r="M234" s="2287" t="s">
        <v>2576</v>
      </c>
      <c r="N234" s="2344"/>
      <c r="O234" s="2344"/>
      <c r="P234" s="2344"/>
      <c r="Q234" s="2344"/>
      <c r="R234" s="2344"/>
      <c r="S234" s="2344"/>
      <c r="T234" s="2344"/>
      <c r="U234" s="2344"/>
      <c r="V234" s="2344"/>
      <c r="W234" s="2344"/>
      <c r="X234" s="2344"/>
      <c r="Y234" s="2344"/>
      <c r="Z234" s="2344"/>
      <c r="AA234" s="2344"/>
      <c r="AB234" s="2344"/>
      <c r="AC234" s="2344"/>
      <c r="AD234" s="2344"/>
      <c r="AE234" s="234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303" t="s">
        <v>2577</v>
      </c>
      <c r="N235" s="2289"/>
      <c r="O235" s="2289"/>
      <c r="P235" s="2289"/>
      <c r="Q235" s="2289"/>
      <c r="R235" s="2289"/>
      <c r="S235" s="7" t="s">
        <v>212</v>
      </c>
      <c r="T235" s="7"/>
      <c r="U235" s="2051"/>
      <c r="V235" s="2051"/>
      <c r="W235" s="2051"/>
      <c r="X235" s="7" t="s">
        <v>94</v>
      </c>
      <c r="Z235" s="2289"/>
      <c r="AA235" s="2289"/>
      <c r="AB235" s="2289"/>
      <c r="AC235" s="2289"/>
      <c r="AD235" s="2289"/>
      <c r="AE235" s="2289"/>
      <c r="BB235" s="386"/>
      <c r="BG235" s="387"/>
    </row>
    <row r="236" spans="1:69" ht="12.75">
      <c r="D236" s="60" t="s">
        <v>95</v>
      </c>
      <c r="E236" s="7"/>
      <c r="F236" s="7"/>
      <c r="M236" s="2350" t="s">
        <v>2578</v>
      </c>
      <c r="N236" s="2350"/>
      <c r="O236" s="2350"/>
      <c r="P236" s="2350"/>
      <c r="Q236" s="2350"/>
      <c r="R236" s="2350"/>
      <c r="S236" s="2350"/>
      <c r="T236" s="2350"/>
      <c r="U236" s="2350"/>
      <c r="V236" s="2350"/>
      <c r="W236" s="2350"/>
      <c r="X236" s="2350"/>
      <c r="Y236" s="2350"/>
      <c r="Z236" s="2350"/>
      <c r="AA236" s="2350"/>
      <c r="AB236" s="2350"/>
      <c r="AC236" s="2350"/>
      <c r="AD236" s="2350"/>
      <c r="AE236" s="23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79" t="s">
        <v>397</v>
      </c>
      <c r="N237" s="2279"/>
      <c r="O237" s="2279"/>
      <c r="P237" s="2279"/>
      <c r="Q237" s="2279"/>
      <c r="R237" s="2279"/>
      <c r="S237" s="2279"/>
      <c r="T237" s="2279"/>
      <c r="U237" s="388" t="s">
        <v>978</v>
      </c>
      <c r="V237" s="326"/>
      <c r="W237" s="326"/>
      <c r="X237" s="326"/>
      <c r="Y237" s="326"/>
      <c r="Z237" s="326"/>
      <c r="AA237" s="2427"/>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626</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32" t="s">
        <v>2621</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2579</v>
      </c>
      <c r="AG242" s="2425"/>
      <c r="AH242" s="2425"/>
      <c r="AI242" s="2425"/>
      <c r="AJ242" s="2425"/>
      <c r="AK242" s="242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87" t="s">
        <v>2481</v>
      </c>
      <c r="N243" s="2344"/>
      <c r="O243" s="2344"/>
      <c r="P243" s="2344"/>
      <c r="Q243" s="2344"/>
      <c r="R243" s="2344"/>
      <c r="S243" s="2344"/>
      <c r="T243" s="2344"/>
      <c r="U243" s="2344"/>
      <c r="V243" s="2344"/>
      <c r="W243" s="2344"/>
      <c r="X243" s="2344"/>
      <c r="Y243" s="2344"/>
      <c r="Z243" s="2344"/>
      <c r="AA243" s="2344"/>
      <c r="AB243" s="2344"/>
      <c r="AC243" s="2344"/>
      <c r="AD243" s="2344"/>
      <c r="AE243" s="2344"/>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87" t="s">
        <v>2482</v>
      </c>
      <c r="N244" s="2344"/>
      <c r="O244" s="2344"/>
      <c r="P244" s="2344"/>
      <c r="Q244" s="2344"/>
      <c r="R244" s="2344"/>
      <c r="S244" s="2344"/>
      <c r="T244" s="2344"/>
      <c r="V244" s="59" t="s">
        <v>91</v>
      </c>
      <c r="W244" s="2078" t="s">
        <v>2483</v>
      </c>
      <c r="X244" s="2051"/>
      <c r="Y244" s="57" t="s">
        <v>620</v>
      </c>
      <c r="AC244" s="2344">
        <v>94541</v>
      </c>
      <c r="AD244" s="2344"/>
      <c r="AE244" s="2344"/>
      <c r="AF244" s="58" t="s">
        <v>1382</v>
      </c>
      <c r="AG244" s="719"/>
      <c r="AH244" s="719"/>
      <c r="AI244" s="719"/>
      <c r="AJ244" s="719"/>
      <c r="AK244" s="719"/>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87" t="s">
        <v>2576</v>
      </c>
      <c r="N245" s="2344"/>
      <c r="O245" s="2344"/>
      <c r="P245" s="2344"/>
      <c r="Q245" s="2344"/>
      <c r="R245" s="2344"/>
      <c r="S245" s="2344"/>
      <c r="T245" s="2344"/>
      <c r="U245" s="2344"/>
      <c r="V245" s="2344"/>
      <c r="W245" s="2344"/>
      <c r="X245" s="2344"/>
      <c r="Y245" s="2344"/>
      <c r="Z245" s="2344"/>
      <c r="AA245" s="2344"/>
      <c r="AB245" s="2344"/>
      <c r="AC245" s="2344"/>
      <c r="AD245" s="2344"/>
      <c r="AE245" s="2344"/>
      <c r="AH245" s="2436">
        <v>0.1</v>
      </c>
      <c r="AI245" s="2436"/>
      <c r="AJ245" s="2436"/>
      <c r="AK245" s="243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303" t="s">
        <v>2577</v>
      </c>
      <c r="N246" s="2289"/>
      <c r="O246" s="2289"/>
      <c r="P246" s="2289"/>
      <c r="Q246" s="2289"/>
      <c r="R246" s="2289"/>
      <c r="S246" s="7" t="s">
        <v>212</v>
      </c>
      <c r="T246" s="7"/>
      <c r="U246" s="2051"/>
      <c r="V246" s="2051"/>
      <c r="W246" s="2051"/>
      <c r="X246" s="7" t="s">
        <v>94</v>
      </c>
      <c r="Z246" s="2289"/>
      <c r="AA246" s="2289"/>
      <c r="AB246" s="2289"/>
      <c r="AC246" s="2289"/>
      <c r="AD246" s="2289"/>
      <c r="AE246" s="2289"/>
      <c r="BB246" s="7" t="s">
        <v>178</v>
      </c>
      <c r="BG246" s="12">
        <v>3</v>
      </c>
      <c r="BH246" s="12" t="s">
        <v>571</v>
      </c>
      <c r="BN246" s="391"/>
      <c r="BO246" s="39"/>
    </row>
    <row r="247" spans="1:72" ht="12.75">
      <c r="A247" s="29"/>
      <c r="B247" s="7"/>
      <c r="C247" s="7"/>
      <c r="D247" s="60" t="s">
        <v>95</v>
      </c>
      <c r="E247" s="7"/>
      <c r="F247" s="7"/>
      <c r="M247" s="2350" t="s">
        <v>2578</v>
      </c>
      <c r="N247" s="2350"/>
      <c r="O247" s="2350"/>
      <c r="P247" s="2350"/>
      <c r="Q247" s="2350"/>
      <c r="R247" s="2350"/>
      <c r="S247" s="2350"/>
      <c r="T247" s="2350"/>
      <c r="U247" s="2350"/>
      <c r="V247" s="2350"/>
      <c r="W247" s="2350"/>
      <c r="X247" s="2350"/>
      <c r="Y247" s="2350"/>
      <c r="Z247" s="2350"/>
      <c r="AA247" s="2350"/>
      <c r="AB247" s="2350"/>
      <c r="AC247" s="2350"/>
      <c r="AD247" s="2350"/>
      <c r="AE247" s="23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79" t="s">
        <v>569</v>
      </c>
      <c r="N248" s="2279"/>
      <c r="O248" s="2279"/>
      <c r="P248" s="2279"/>
      <c r="Q248" s="2279"/>
      <c r="R248" s="2279"/>
      <c r="S248" s="2279"/>
      <c r="T248" s="2279"/>
      <c r="U248" s="388" t="s">
        <v>978</v>
      </c>
      <c r="V248" s="326"/>
      <c r="W248" s="326"/>
      <c r="X248" s="326"/>
      <c r="Y248" s="326"/>
      <c r="Z248" s="326"/>
      <c r="AA248" s="2426" t="s">
        <v>2466</v>
      </c>
      <c r="AB248" s="2427"/>
      <c r="AC248" s="2427"/>
      <c r="AD248" s="2427"/>
      <c r="AE248" s="2427"/>
      <c r="AF248" s="2427"/>
      <c r="AG248" s="2427"/>
      <c r="AH248" s="2427"/>
      <c r="AI248" s="2427"/>
      <c r="AJ248" s="2427"/>
      <c r="AK248" s="242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25"/>
      <c r="N250" s="2425"/>
      <c r="O250" s="2425"/>
      <c r="P250" s="2425"/>
      <c r="Q250" s="2425"/>
      <c r="R250" s="2425"/>
      <c r="S250" s="2425"/>
      <c r="T250" s="2425"/>
      <c r="U250" s="2425"/>
      <c r="V250" s="2425"/>
      <c r="W250" s="2425"/>
      <c r="X250" s="2425"/>
      <c r="Y250" s="2425"/>
      <c r="Z250" s="2425"/>
      <c r="AA250" s="2425"/>
      <c r="AB250" s="2425"/>
      <c r="AC250" s="2425"/>
      <c r="AD250" s="2425"/>
      <c r="AE250" s="2425"/>
      <c r="AF250" s="2425" t="s">
        <v>318</v>
      </c>
      <c r="AG250" s="2425"/>
      <c r="AH250" s="2425"/>
      <c r="AI250" s="2425"/>
      <c r="AJ250" s="2425"/>
      <c r="AK250" s="2425"/>
      <c r="BN250" s="61"/>
    </row>
    <row r="251" spans="1:72" ht="12.75">
      <c r="A251" s="29"/>
      <c r="B251" s="7"/>
      <c r="C251" s="7"/>
      <c r="D251" s="57" t="s">
        <v>90</v>
      </c>
      <c r="E251" s="57"/>
      <c r="F251" s="57"/>
      <c r="G251" s="57"/>
      <c r="H251" s="57"/>
      <c r="I251" s="57"/>
      <c r="J251" s="57"/>
      <c r="K251" s="57"/>
      <c r="L251" s="7"/>
      <c r="M251" s="2344"/>
      <c r="N251" s="2344"/>
      <c r="O251" s="2344"/>
      <c r="P251" s="2344"/>
      <c r="Q251" s="2344"/>
      <c r="R251" s="2344"/>
      <c r="S251" s="2344"/>
      <c r="T251" s="2344"/>
      <c r="U251" s="2344"/>
      <c r="V251" s="2344"/>
      <c r="W251" s="2344"/>
      <c r="X251" s="2344"/>
      <c r="Y251" s="2344"/>
      <c r="Z251" s="2344"/>
      <c r="AA251" s="2344"/>
      <c r="AB251" s="2344"/>
      <c r="AC251" s="2344"/>
      <c r="AD251" s="2344"/>
      <c r="AE251" s="2344"/>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44"/>
      <c r="N252" s="2344"/>
      <c r="O252" s="2344"/>
      <c r="P252" s="2344"/>
      <c r="Q252" s="2344"/>
      <c r="R252" s="2344"/>
      <c r="S252" s="2344"/>
      <c r="T252" s="2344"/>
      <c r="V252" s="59" t="s">
        <v>91</v>
      </c>
      <c r="W252" s="2051"/>
      <c r="X252" s="2051"/>
      <c r="Y252" s="57" t="s">
        <v>620</v>
      </c>
      <c r="AC252" s="2344"/>
      <c r="AD252" s="2344"/>
      <c r="AE252" s="2344"/>
      <c r="AF252" s="58" t="s">
        <v>1382</v>
      </c>
      <c r="AG252" s="719"/>
      <c r="AH252" s="719"/>
      <c r="AI252" s="719"/>
      <c r="AJ252" s="719"/>
      <c r="AK252" s="719"/>
      <c r="BN252" s="61"/>
    </row>
    <row r="253" spans="1:72" ht="12.75">
      <c r="A253" s="29"/>
      <c r="B253" s="7"/>
      <c r="C253" s="7"/>
      <c r="D253" s="60" t="s">
        <v>92</v>
      </c>
      <c r="E253" s="7"/>
      <c r="F253" s="7"/>
      <c r="G253" s="7"/>
      <c r="H253" s="7"/>
      <c r="I253" s="7"/>
      <c r="J253" s="7"/>
      <c r="K253" s="7"/>
      <c r="L253" s="29"/>
      <c r="M253" s="2344"/>
      <c r="N253" s="2344"/>
      <c r="O253" s="2344"/>
      <c r="P253" s="2344"/>
      <c r="Q253" s="2344"/>
      <c r="R253" s="2344"/>
      <c r="S253" s="2344"/>
      <c r="T253" s="2344"/>
      <c r="U253" s="2344"/>
      <c r="V253" s="2344"/>
      <c r="W253" s="2344"/>
      <c r="X253" s="2344"/>
      <c r="Y253" s="2344"/>
      <c r="Z253" s="2344"/>
      <c r="AA253" s="2344"/>
      <c r="AB253" s="2344"/>
      <c r="AC253" s="2344"/>
      <c r="AD253" s="2344"/>
      <c r="AE253" s="2344"/>
      <c r="AF253" s="719"/>
      <c r="AG253" s="719"/>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89"/>
      <c r="N254" s="2289"/>
      <c r="O254" s="2289"/>
      <c r="P254" s="2289"/>
      <c r="Q254" s="2289"/>
      <c r="R254" s="2289"/>
      <c r="S254" s="7" t="s">
        <v>212</v>
      </c>
      <c r="T254" s="7"/>
      <c r="U254" s="2051"/>
      <c r="V254" s="2051"/>
      <c r="W254" s="2051"/>
      <c r="X254" s="7" t="s">
        <v>94</v>
      </c>
      <c r="Z254" s="2289"/>
      <c r="AA254" s="2289"/>
      <c r="AB254" s="2289"/>
      <c r="AC254" s="2289"/>
      <c r="AD254" s="2289"/>
      <c r="AE254" s="2289"/>
    </row>
    <row r="255" spans="1:72" ht="12.75">
      <c r="A255" s="29"/>
      <c r="B255" s="7"/>
      <c r="C255" s="7"/>
      <c r="D255" s="60" t="s">
        <v>95</v>
      </c>
      <c r="E255" s="7"/>
      <c r="F255" s="7"/>
      <c r="M255" s="2350"/>
      <c r="N255" s="2350"/>
      <c r="O255" s="2350"/>
      <c r="P255" s="2350"/>
      <c r="Q255" s="2350"/>
      <c r="R255" s="2350"/>
      <c r="S255" s="2350"/>
      <c r="T255" s="2350"/>
      <c r="U255" s="2350"/>
      <c r="V255" s="2350"/>
      <c r="W255" s="2350"/>
      <c r="X255" s="2350"/>
      <c r="Y255" s="2350"/>
      <c r="Z255" s="2350"/>
      <c r="AA255" s="2350"/>
      <c r="AB255" s="2350"/>
      <c r="AC255" s="2350"/>
      <c r="AD255" s="2350"/>
      <c r="AE255" s="23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79" t="s">
        <v>318</v>
      </c>
      <c r="N256" s="2279"/>
      <c r="O256" s="2279"/>
      <c r="P256" s="2279"/>
      <c r="Q256" s="2279"/>
      <c r="R256" s="2279"/>
      <c r="S256" s="2279"/>
      <c r="T256" s="2279"/>
      <c r="U256" s="388" t="s">
        <v>978</v>
      </c>
      <c r="V256" s="326"/>
      <c r="W256" s="326"/>
      <c r="X256" s="326"/>
      <c r="Y256" s="326"/>
      <c r="Z256" s="326"/>
      <c r="AA256" s="2427"/>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567</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318</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4"/>
      <c r="N259" s="2344"/>
      <c r="O259" s="2344"/>
      <c r="P259" s="2344"/>
      <c r="Q259" s="2344"/>
      <c r="R259" s="2344"/>
      <c r="S259" s="2344"/>
      <c r="T259" s="2344"/>
      <c r="U259" s="2344"/>
      <c r="V259" s="2344"/>
      <c r="W259" s="2344"/>
      <c r="X259" s="2344"/>
      <c r="Y259" s="2344"/>
      <c r="Z259" s="2344"/>
      <c r="AA259" s="2344"/>
      <c r="AB259" s="2344"/>
      <c r="AC259" s="2344"/>
      <c r="AD259" s="2344"/>
      <c r="AE259" s="2344"/>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44"/>
      <c r="N260" s="2344"/>
      <c r="O260" s="2344"/>
      <c r="P260" s="2344"/>
      <c r="Q260" s="2344"/>
      <c r="R260" s="2344"/>
      <c r="S260" s="2344"/>
      <c r="T260" s="2344"/>
      <c r="V260" s="59" t="s">
        <v>91</v>
      </c>
      <c r="W260" s="2051"/>
      <c r="X260" s="2051"/>
      <c r="Y260" s="57" t="s">
        <v>620</v>
      </c>
      <c r="AC260" s="2344"/>
      <c r="AD260" s="2344"/>
      <c r="AE260" s="2344"/>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4"/>
      <c r="N261" s="2344"/>
      <c r="O261" s="2344"/>
      <c r="P261" s="2344"/>
      <c r="Q261" s="2344"/>
      <c r="R261" s="2344"/>
      <c r="S261" s="2344"/>
      <c r="T261" s="2344"/>
      <c r="U261" s="2344"/>
      <c r="V261" s="2344"/>
      <c r="W261" s="2344"/>
      <c r="X261" s="2344"/>
      <c r="Y261" s="2344"/>
      <c r="Z261" s="2344"/>
      <c r="AA261" s="2344"/>
      <c r="AB261" s="2344"/>
      <c r="AC261" s="2344"/>
      <c r="AD261" s="2344"/>
      <c r="AE261" s="2344"/>
      <c r="AF261" s="719"/>
      <c r="AG261" s="719"/>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89"/>
      <c r="N262" s="2289"/>
      <c r="O262" s="2289"/>
      <c r="P262" s="2289"/>
      <c r="Q262" s="2289"/>
      <c r="R262" s="2289"/>
      <c r="S262" s="7" t="s">
        <v>212</v>
      </c>
      <c r="T262" s="7"/>
      <c r="U262" s="2051"/>
      <c r="V262" s="2051"/>
      <c r="W262" s="2051"/>
      <c r="X262" s="7" t="s">
        <v>94</v>
      </c>
      <c r="Z262" s="2289"/>
      <c r="AA262" s="2289"/>
      <c r="AB262" s="2289"/>
      <c r="AC262" s="2289"/>
      <c r="AD262" s="2289"/>
      <c r="AE262" s="228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0"/>
      <c r="N263" s="2350"/>
      <c r="O263" s="2350"/>
      <c r="P263" s="2350"/>
      <c r="Q263" s="2350"/>
      <c r="R263" s="2350"/>
      <c r="S263" s="2350"/>
      <c r="T263" s="2350"/>
      <c r="U263" s="2350"/>
      <c r="V263" s="2350"/>
      <c r="W263" s="2350"/>
      <c r="X263" s="2350"/>
      <c r="Y263" s="2350"/>
      <c r="Z263" s="2350"/>
      <c r="AA263" s="2441"/>
      <c r="AB263" s="2441"/>
      <c r="AC263" s="2441"/>
      <c r="AD263" s="2441"/>
      <c r="AE263" s="24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79" t="s">
        <v>318</v>
      </c>
      <c r="N264" s="2279"/>
      <c r="O264" s="2279"/>
      <c r="P264" s="2279"/>
      <c r="Q264" s="2279"/>
      <c r="R264" s="2279"/>
      <c r="S264" s="2279"/>
      <c r="T264" s="2279"/>
      <c r="U264" s="388" t="s">
        <v>978</v>
      </c>
      <c r="V264" s="326"/>
      <c r="W264" s="326"/>
      <c r="X264" s="326"/>
      <c r="Y264" s="326"/>
      <c r="Z264" s="326"/>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8" t="str">
        <f>BO245</f>
        <v>Nonprofit</v>
      </c>
      <c r="U266" s="2448"/>
      <c r="V266" s="2448"/>
      <c r="W266" s="2448"/>
      <c r="X266" s="2448"/>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870</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4" t="s">
        <v>288</v>
      </c>
      <c r="E269" s="2344"/>
      <c r="F269" s="2344"/>
      <c r="G269" s="2344"/>
      <c r="H269" s="2344"/>
      <c r="J269" s="12" t="s">
        <v>287</v>
      </c>
      <c r="X269" s="2319">
        <v>43633</v>
      </c>
      <c r="Y269" s="2319"/>
      <c r="Z269" s="2319"/>
      <c r="AA269" s="2319"/>
      <c r="AB269" s="2319"/>
      <c r="AC269" s="2319"/>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2" t="s">
        <v>2466</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7" t="s">
        <v>2481</v>
      </c>
      <c r="M274" s="2344"/>
      <c r="N274" s="2344"/>
      <c r="O274" s="2344"/>
      <c r="P274" s="2344"/>
      <c r="Q274" s="2344"/>
      <c r="R274" s="2344"/>
      <c r="S274" s="2344"/>
      <c r="T274" s="2344"/>
      <c r="U274" s="2344"/>
      <c r="V274" s="2344"/>
      <c r="W274" s="2344"/>
      <c r="X274" s="2344"/>
      <c r="Y274" s="2344"/>
      <c r="Z274" s="2344"/>
      <c r="AA274" s="2344"/>
      <c r="AB274" s="2344"/>
      <c r="AC274" s="2344"/>
      <c r="AD274" s="234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87" t="s">
        <v>2482</v>
      </c>
      <c r="M275" s="2344"/>
      <c r="N275" s="2344"/>
      <c r="O275" s="2344"/>
      <c r="P275" s="2344"/>
      <c r="Q275" s="2344"/>
      <c r="R275" s="2344"/>
      <c r="S275" s="2344"/>
      <c r="U275" s="59" t="s">
        <v>91</v>
      </c>
      <c r="V275" s="2078" t="s">
        <v>2483</v>
      </c>
      <c r="W275" s="2051"/>
      <c r="X275" s="57" t="s">
        <v>620</v>
      </c>
      <c r="AB275" s="2344">
        <v>94541</v>
      </c>
      <c r="AC275" s="2344"/>
      <c r="AD275" s="23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7" t="s">
        <v>2484</v>
      </c>
      <c r="M276" s="2344"/>
      <c r="N276" s="2344"/>
      <c r="O276" s="2344"/>
      <c r="P276" s="2344"/>
      <c r="Q276" s="2344"/>
      <c r="R276" s="2344"/>
      <c r="S276" s="2344"/>
      <c r="T276" s="2344"/>
      <c r="U276" s="2344"/>
      <c r="V276" s="2344"/>
      <c r="W276" s="2344"/>
      <c r="X276" s="2344"/>
      <c r="Y276" s="2344"/>
      <c r="Z276" s="2344"/>
      <c r="AA276" s="2344"/>
      <c r="AB276" s="2344"/>
      <c r="AC276" s="2344"/>
      <c r="AD276" s="234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03" t="s">
        <v>2485</v>
      </c>
      <c r="M277" s="2289"/>
      <c r="N277" s="2289"/>
      <c r="O277" s="2289"/>
      <c r="P277" s="2289"/>
      <c r="Q277" s="2289"/>
      <c r="R277" s="7" t="s">
        <v>212</v>
      </c>
      <c r="S277" s="7"/>
      <c r="T277" s="2051"/>
      <c r="U277" s="2051"/>
      <c r="V277" s="2051"/>
      <c r="W277" s="7" t="s">
        <v>94</v>
      </c>
      <c r="Y277" s="2289"/>
      <c r="Z277" s="2289"/>
      <c r="AA277" s="2289"/>
      <c r="AB277" s="2289"/>
      <c r="AC277" s="2289"/>
      <c r="AD277" s="2289"/>
      <c r="BN277" s="61"/>
    </row>
    <row r="278" spans="1:66" ht="12.75">
      <c r="D278" s="60" t="s">
        <v>95</v>
      </c>
      <c r="E278" s="7"/>
      <c r="F278" s="7"/>
      <c r="L278" s="2350" t="s">
        <v>2486</v>
      </c>
      <c r="M278" s="2350"/>
      <c r="N278" s="2350"/>
      <c r="O278" s="2350"/>
      <c r="P278" s="2350"/>
      <c r="Q278" s="2350"/>
      <c r="R278" s="2350"/>
      <c r="S278" s="2350"/>
      <c r="T278" s="2350"/>
      <c r="U278" s="2350"/>
      <c r="V278" s="2350"/>
      <c r="W278" s="2350"/>
      <c r="X278" s="2350"/>
      <c r="Y278" s="2350"/>
      <c r="Z278" s="2350"/>
      <c r="AA278" s="2350"/>
      <c r="AB278" s="2350"/>
      <c r="AC278" s="2350"/>
      <c r="AD278" s="2350"/>
      <c r="AF278" s="7"/>
      <c r="AG278" s="7"/>
      <c r="AH278" s="7"/>
      <c r="AI278" s="7"/>
      <c r="AJ278" s="7"/>
      <c r="BN278" s="61"/>
    </row>
    <row r="279" spans="1:66" ht="12.75">
      <c r="D279" s="58" t="s">
        <v>660</v>
      </c>
      <c r="E279" s="58"/>
      <c r="F279" s="58"/>
      <c r="G279" s="58"/>
      <c r="H279" s="58"/>
      <c r="I279" s="58"/>
      <c r="L279" s="2078" t="s">
        <v>2487</v>
      </c>
      <c r="M279" s="2078"/>
      <c r="N279" s="2078"/>
      <c r="O279" s="2078"/>
      <c r="P279" s="2078"/>
      <c r="Q279" s="2078"/>
      <c r="R279" s="2078"/>
      <c r="S279" s="2078"/>
      <c r="T279" s="2078"/>
      <c r="U279" s="2078"/>
      <c r="V279" s="2078"/>
      <c r="W279" s="2078"/>
      <c r="X279" s="2078"/>
      <c r="Y279" s="2078"/>
      <c r="Z279" s="2078"/>
      <c r="AA279" s="2078"/>
      <c r="AB279" s="2078"/>
      <c r="AC279" s="2078"/>
      <c r="AD279" s="2078"/>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73" t="s">
        <v>576</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3.5"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87" t="s">
        <v>2466</v>
      </c>
      <c r="I286" s="2044"/>
      <c r="J286" s="2044"/>
      <c r="K286" s="2044"/>
      <c r="L286" s="2044"/>
      <c r="M286" s="2044"/>
      <c r="N286" s="2044"/>
      <c r="O286" s="2044"/>
      <c r="P286" s="2044"/>
      <c r="Q286" s="2044"/>
      <c r="R286" s="2044"/>
      <c r="T286" s="58" t="s">
        <v>602</v>
      </c>
      <c r="V286" s="58"/>
      <c r="W286" s="58"/>
      <c r="X286" s="58"/>
      <c r="Y286" s="58"/>
      <c r="AA286" s="2287" t="s">
        <v>2495</v>
      </c>
      <c r="AB286" s="2044"/>
      <c r="AC286" s="2044"/>
      <c r="AD286" s="2044"/>
      <c r="AE286" s="2044"/>
      <c r="AF286" s="2044"/>
      <c r="AG286" s="2044"/>
      <c r="AH286" s="2044"/>
      <c r="AI286" s="2044"/>
      <c r="AJ286" s="2044"/>
      <c r="AK286" s="2044"/>
      <c r="BN286" s="61"/>
    </row>
    <row r="287" spans="1:66" ht="12.75">
      <c r="B287" s="58" t="s">
        <v>506</v>
      </c>
      <c r="C287" s="58"/>
      <c r="D287" s="58"/>
      <c r="E287" s="58"/>
      <c r="F287" s="58"/>
      <c r="H287" s="2078" t="s">
        <v>2481</v>
      </c>
      <c r="I287" s="2279"/>
      <c r="J287" s="2279"/>
      <c r="K287" s="2279"/>
      <c r="L287" s="2279"/>
      <c r="M287" s="2279"/>
      <c r="N287" s="2279"/>
      <c r="O287" s="2279"/>
      <c r="P287" s="2279"/>
      <c r="Q287" s="2279"/>
      <c r="R287" s="2279"/>
      <c r="T287" s="58" t="s">
        <v>506</v>
      </c>
      <c r="V287" s="58"/>
      <c r="W287" s="58"/>
      <c r="X287" s="58"/>
      <c r="Y287" s="58"/>
      <c r="AA287" s="2078" t="s">
        <v>2496</v>
      </c>
      <c r="AB287" s="2279"/>
      <c r="AC287" s="2279"/>
      <c r="AD287" s="2279"/>
      <c r="AE287" s="2279"/>
      <c r="AF287" s="2279"/>
      <c r="AG287" s="2279"/>
      <c r="AH287" s="2279"/>
      <c r="AI287" s="2279"/>
      <c r="AJ287" s="2279"/>
      <c r="AK287" s="2279"/>
      <c r="BN287" s="61"/>
    </row>
    <row r="288" spans="1:66" ht="12.75">
      <c r="B288" s="58" t="s">
        <v>507</v>
      </c>
      <c r="C288" s="58"/>
      <c r="D288" s="58"/>
      <c r="E288" s="58"/>
      <c r="F288" s="58"/>
      <c r="H288" s="2078" t="s">
        <v>2488</v>
      </c>
      <c r="I288" s="2279"/>
      <c r="J288" s="2279"/>
      <c r="K288" s="2279"/>
      <c r="L288" s="2279"/>
      <c r="M288" s="2279"/>
      <c r="N288" s="2279"/>
      <c r="O288" s="2279"/>
      <c r="P288" s="2279"/>
      <c r="Q288" s="2279"/>
      <c r="R288" s="2279"/>
      <c r="T288" s="58" t="s">
        <v>79</v>
      </c>
      <c r="V288" s="58"/>
      <c r="W288" s="58"/>
      <c r="X288" s="58"/>
      <c r="Y288" s="58"/>
      <c r="AA288" s="2078" t="s">
        <v>2497</v>
      </c>
      <c r="AB288" s="2279"/>
      <c r="AC288" s="2279"/>
      <c r="AD288" s="2279"/>
      <c r="AE288" s="2279"/>
      <c r="AF288" s="2279"/>
      <c r="AG288" s="2279"/>
      <c r="AH288" s="2279"/>
      <c r="AI288" s="2279"/>
      <c r="AJ288" s="2279"/>
      <c r="AK288" s="2279"/>
      <c r="BN288" s="61"/>
    </row>
    <row r="289" spans="2:66" ht="12.75" customHeight="1">
      <c r="B289" s="58" t="s">
        <v>92</v>
      </c>
      <c r="C289" s="58"/>
      <c r="D289" s="58"/>
      <c r="E289" s="58"/>
      <c r="F289" s="58"/>
      <c r="H289" s="2078" t="s">
        <v>2484</v>
      </c>
      <c r="I289" s="2279"/>
      <c r="J289" s="2279"/>
      <c r="K289" s="2279"/>
      <c r="L289" s="2279"/>
      <c r="M289" s="2279"/>
      <c r="N289" s="2279"/>
      <c r="O289" s="2279"/>
      <c r="P289" s="2279"/>
      <c r="Q289" s="2279"/>
      <c r="R289" s="2279"/>
      <c r="T289" s="58" t="s">
        <v>92</v>
      </c>
      <c r="V289" s="58"/>
      <c r="W289" s="58"/>
      <c r="X289" s="58"/>
      <c r="Y289" s="58"/>
      <c r="AA289" s="2078" t="s">
        <v>2498</v>
      </c>
      <c r="AB289" s="2279"/>
      <c r="AC289" s="2279"/>
      <c r="AD289" s="2279"/>
      <c r="AE289" s="2279"/>
      <c r="AF289" s="2279"/>
      <c r="AG289" s="2279"/>
      <c r="AH289" s="2279"/>
      <c r="AI289" s="2279"/>
      <c r="AJ289" s="2279"/>
      <c r="AK289" s="2279"/>
      <c r="BN289" s="61"/>
    </row>
    <row r="290" spans="2:66" ht="12.75" customHeight="1">
      <c r="B290" s="58" t="s">
        <v>93</v>
      </c>
      <c r="C290" s="58"/>
      <c r="D290" s="58"/>
      <c r="E290" s="58"/>
      <c r="F290" s="58"/>
      <c r="G290" s="58"/>
      <c r="H290" s="2342" t="s">
        <v>2485</v>
      </c>
      <c r="I290" s="2343"/>
      <c r="J290" s="2343"/>
      <c r="K290" s="2343"/>
      <c r="L290" s="2343"/>
      <c r="M290" s="2343"/>
      <c r="N290" s="7" t="s">
        <v>212</v>
      </c>
      <c r="O290" s="7"/>
      <c r="P290" s="2344"/>
      <c r="Q290" s="2344"/>
      <c r="R290" s="2344"/>
      <c r="S290" s="58"/>
      <c r="T290" s="58" t="s">
        <v>93</v>
      </c>
      <c r="V290" s="58"/>
      <c r="W290" s="58"/>
      <c r="X290" s="58"/>
      <c r="Y290" s="58"/>
      <c r="AA290" s="2342" t="s">
        <v>2499</v>
      </c>
      <c r="AB290" s="2343"/>
      <c r="AC290" s="2343"/>
      <c r="AD290" s="2343"/>
      <c r="AE290" s="2343"/>
      <c r="AF290" s="2343"/>
      <c r="AG290" s="7" t="s">
        <v>212</v>
      </c>
      <c r="AH290" s="7"/>
      <c r="AI290" s="2344"/>
      <c r="AJ290" s="2344"/>
      <c r="AK290" s="2344"/>
      <c r="BN290" s="61"/>
    </row>
    <row r="291" spans="2:66" ht="12.75" customHeight="1">
      <c r="B291" s="58" t="s">
        <v>94</v>
      </c>
      <c r="C291" s="58"/>
      <c r="D291" s="58"/>
      <c r="E291" s="58"/>
      <c r="F291" s="58"/>
      <c r="G291" s="58"/>
      <c r="H291" s="2289"/>
      <c r="I291" s="2289"/>
      <c r="J291" s="2289"/>
      <c r="K291" s="2289"/>
      <c r="L291" s="2289"/>
      <c r="M291" s="2289"/>
      <c r="N291" s="60"/>
      <c r="O291" s="60"/>
      <c r="P291" s="62"/>
      <c r="Q291" s="62"/>
      <c r="R291" s="62"/>
      <c r="S291" s="58"/>
      <c r="T291" s="58" t="s">
        <v>94</v>
      </c>
      <c r="V291" s="58"/>
      <c r="W291" s="58"/>
      <c r="X291" s="58"/>
      <c r="Y291" s="58"/>
      <c r="AA291" s="2289"/>
      <c r="AB291" s="2289"/>
      <c r="AC291" s="2289"/>
      <c r="AD291" s="2289"/>
      <c r="AE291" s="2289"/>
      <c r="AF291" s="2289"/>
      <c r="AG291" s="60"/>
      <c r="AH291" s="60"/>
      <c r="AI291" s="62"/>
      <c r="AJ291" s="62"/>
      <c r="AK291" s="62"/>
      <c r="BN291" s="61"/>
    </row>
    <row r="292" spans="2:66" ht="12.75" customHeight="1">
      <c r="B292" s="58" t="s">
        <v>80</v>
      </c>
      <c r="C292" s="58"/>
      <c r="D292" s="58"/>
      <c r="E292" s="58"/>
      <c r="F292" s="58"/>
      <c r="G292" s="58"/>
      <c r="H292" s="2078" t="s">
        <v>2486</v>
      </c>
      <c r="I292" s="2279"/>
      <c r="J292" s="2279"/>
      <c r="K292" s="2279"/>
      <c r="L292" s="2279"/>
      <c r="M292" s="2279"/>
      <c r="N292" s="2044"/>
      <c r="O292" s="2044"/>
      <c r="P292" s="2044"/>
      <c r="Q292" s="2044"/>
      <c r="R292" s="2044"/>
      <c r="S292" s="58"/>
      <c r="T292" s="58" t="s">
        <v>80</v>
      </c>
      <c r="V292" s="58"/>
      <c r="W292" s="58"/>
      <c r="X292" s="58"/>
      <c r="Y292" s="58"/>
      <c r="AA292" s="2078" t="s">
        <v>2500</v>
      </c>
      <c r="AB292" s="2279"/>
      <c r="AC292" s="2279"/>
      <c r="AD292" s="2279"/>
      <c r="AE292" s="2279"/>
      <c r="AF292" s="2279"/>
      <c r="AG292" s="2044"/>
      <c r="AH292" s="2044"/>
      <c r="AI292" s="2044"/>
      <c r="AJ292" s="2044"/>
      <c r="AK292" s="204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87" t="s">
        <v>2489</v>
      </c>
      <c r="I294" s="2044"/>
      <c r="J294" s="2044"/>
      <c r="K294" s="2044"/>
      <c r="L294" s="2044"/>
      <c r="M294" s="2044"/>
      <c r="N294" s="2044"/>
      <c r="O294" s="2044"/>
      <c r="P294" s="2044"/>
      <c r="Q294" s="2044"/>
      <c r="R294" s="2044"/>
      <c r="T294" s="58" t="s">
        <v>376</v>
      </c>
      <c r="V294" s="58"/>
      <c r="W294" s="58"/>
      <c r="X294" s="58"/>
      <c r="Y294" s="58"/>
      <c r="AA294" s="2287" t="s">
        <v>2501</v>
      </c>
      <c r="AB294" s="2044"/>
      <c r="AC294" s="2044"/>
      <c r="AD294" s="2044"/>
      <c r="AE294" s="2044"/>
      <c r="AF294" s="2044"/>
      <c r="AG294" s="2044"/>
      <c r="AH294" s="2044"/>
      <c r="AI294" s="2044"/>
      <c r="AJ294" s="2044"/>
      <c r="AK294" s="2044"/>
      <c r="BN294" s="61"/>
    </row>
    <row r="295" spans="2:66" ht="12.75">
      <c r="B295" s="58" t="s">
        <v>506</v>
      </c>
      <c r="C295" s="58"/>
      <c r="D295" s="58"/>
      <c r="E295" s="58"/>
      <c r="F295" s="58"/>
      <c r="H295" s="2078" t="s">
        <v>2490</v>
      </c>
      <c r="I295" s="2279"/>
      <c r="J295" s="2279"/>
      <c r="K295" s="2279"/>
      <c r="L295" s="2279"/>
      <c r="M295" s="2279"/>
      <c r="N295" s="2279"/>
      <c r="O295" s="2279"/>
      <c r="P295" s="2279"/>
      <c r="Q295" s="2279"/>
      <c r="R295" s="2279"/>
      <c r="T295" s="58" t="s">
        <v>506</v>
      </c>
      <c r="V295" s="58"/>
      <c r="W295" s="58"/>
      <c r="X295" s="58"/>
      <c r="Y295" s="58"/>
      <c r="AA295" s="2078" t="s">
        <v>2502</v>
      </c>
      <c r="AB295" s="2279"/>
      <c r="AC295" s="2279"/>
      <c r="AD295" s="2279"/>
      <c r="AE295" s="2279"/>
      <c r="AF295" s="2279"/>
      <c r="AG295" s="2279"/>
      <c r="AH295" s="2279"/>
      <c r="AI295" s="2279"/>
      <c r="AJ295" s="2279"/>
      <c r="AK295" s="2279"/>
      <c r="BN295" s="61"/>
    </row>
    <row r="296" spans="2:66" ht="12.75">
      <c r="B296" s="58" t="s">
        <v>507</v>
      </c>
      <c r="C296" s="58"/>
      <c r="D296" s="58"/>
      <c r="E296" s="58"/>
      <c r="F296" s="58"/>
      <c r="H296" s="2078" t="s">
        <v>2491</v>
      </c>
      <c r="I296" s="2279"/>
      <c r="J296" s="2279"/>
      <c r="K296" s="2279"/>
      <c r="L296" s="2279"/>
      <c r="M296" s="2279"/>
      <c r="N296" s="2279"/>
      <c r="O296" s="2279"/>
      <c r="P296" s="2279"/>
      <c r="Q296" s="2279"/>
      <c r="R296" s="2279"/>
      <c r="T296" s="58" t="s">
        <v>79</v>
      </c>
      <c r="V296" s="58"/>
      <c r="W296" s="58"/>
      <c r="X296" s="58"/>
      <c r="Y296" s="58"/>
      <c r="AA296" s="2078" t="s">
        <v>2503</v>
      </c>
      <c r="AB296" s="2279"/>
      <c r="AC296" s="2279"/>
      <c r="AD296" s="2279"/>
      <c r="AE296" s="2279"/>
      <c r="AF296" s="2279"/>
      <c r="AG296" s="2279"/>
      <c r="AH296" s="2279"/>
      <c r="AI296" s="2279"/>
      <c r="AJ296" s="2279"/>
      <c r="AK296" s="2279"/>
      <c r="BN296" s="61"/>
    </row>
    <row r="297" spans="2:66" ht="12.75">
      <c r="B297" s="58" t="s">
        <v>92</v>
      </c>
      <c r="C297" s="58"/>
      <c r="D297" s="58"/>
      <c r="E297" s="58"/>
      <c r="F297" s="58"/>
      <c r="H297" s="2078" t="s">
        <v>2492</v>
      </c>
      <c r="I297" s="2279"/>
      <c r="J297" s="2279"/>
      <c r="K297" s="2279"/>
      <c r="L297" s="2279"/>
      <c r="M297" s="2279"/>
      <c r="N297" s="2279"/>
      <c r="O297" s="2279"/>
      <c r="P297" s="2279"/>
      <c r="Q297" s="2279"/>
      <c r="R297" s="2279"/>
      <c r="T297" s="58" t="s">
        <v>92</v>
      </c>
      <c r="V297" s="58"/>
      <c r="W297" s="58"/>
      <c r="X297" s="58"/>
      <c r="Y297" s="58"/>
      <c r="AA297" s="2078" t="s">
        <v>2504</v>
      </c>
      <c r="AB297" s="2279"/>
      <c r="AC297" s="2279"/>
      <c r="AD297" s="2279"/>
      <c r="AE297" s="2279"/>
      <c r="AF297" s="2279"/>
      <c r="AG297" s="2279"/>
      <c r="AH297" s="2279"/>
      <c r="AI297" s="2279"/>
      <c r="AJ297" s="2279"/>
      <c r="AK297" s="2279"/>
      <c r="BN297" s="61"/>
    </row>
    <row r="298" spans="2:66" ht="12.75">
      <c r="B298" s="58" t="s">
        <v>93</v>
      </c>
      <c r="C298" s="58"/>
      <c r="D298" s="58"/>
      <c r="E298" s="58"/>
      <c r="F298" s="58"/>
      <c r="G298" s="58"/>
      <c r="H298" s="2342" t="s">
        <v>2493</v>
      </c>
      <c r="I298" s="2343"/>
      <c r="J298" s="2343"/>
      <c r="K298" s="2343"/>
      <c r="L298" s="2343"/>
      <c r="M298" s="2343"/>
      <c r="N298" s="7" t="s">
        <v>212</v>
      </c>
      <c r="O298" s="7"/>
      <c r="P298" s="2344">
        <v>6</v>
      </c>
      <c r="Q298" s="2344"/>
      <c r="R298" s="2344"/>
      <c r="S298" s="58"/>
      <c r="T298" s="58" t="s">
        <v>93</v>
      </c>
      <c r="V298" s="58"/>
      <c r="W298" s="58"/>
      <c r="X298" s="58"/>
      <c r="Y298" s="58"/>
      <c r="AA298" s="2342" t="s">
        <v>2505</v>
      </c>
      <c r="AB298" s="2343"/>
      <c r="AC298" s="2343"/>
      <c r="AD298" s="2343"/>
      <c r="AE298" s="2343"/>
      <c r="AF298" s="2343"/>
      <c r="AG298" s="7" t="s">
        <v>212</v>
      </c>
      <c r="AH298" s="7"/>
      <c r="AI298" s="2344"/>
      <c r="AJ298" s="2344"/>
      <c r="AK298" s="2344"/>
      <c r="BN298" s="61"/>
    </row>
    <row r="299" spans="2:66" ht="12.75" customHeight="1">
      <c r="B299" s="58" t="s">
        <v>94</v>
      </c>
      <c r="C299" s="58"/>
      <c r="D299" s="58"/>
      <c r="E299" s="58"/>
      <c r="F299" s="58"/>
      <c r="G299" s="58"/>
      <c r="H299" s="2289"/>
      <c r="I299" s="2289"/>
      <c r="J299" s="2289"/>
      <c r="K299" s="2289"/>
      <c r="L299" s="2289"/>
      <c r="M299" s="2289"/>
      <c r="N299" s="60"/>
      <c r="O299" s="60"/>
      <c r="P299" s="62"/>
      <c r="Q299" s="62"/>
      <c r="R299" s="62"/>
      <c r="S299" s="58"/>
      <c r="T299" s="58" t="s">
        <v>94</v>
      </c>
      <c r="V299" s="58"/>
      <c r="W299" s="58"/>
      <c r="X299" s="58"/>
      <c r="Y299" s="58"/>
      <c r="AA299" s="2289"/>
      <c r="AB299" s="2289"/>
      <c r="AC299" s="2289"/>
      <c r="AD299" s="2289"/>
      <c r="AE299" s="2289"/>
      <c r="AF299" s="2289"/>
      <c r="AG299" s="60"/>
      <c r="AH299" s="60"/>
      <c r="AI299" s="62"/>
      <c r="AJ299" s="62"/>
      <c r="AK299" s="62"/>
      <c r="BN299" s="61"/>
    </row>
    <row r="300" spans="2:66" ht="12.75" customHeight="1">
      <c r="B300" s="58" t="s">
        <v>80</v>
      </c>
      <c r="C300" s="58"/>
      <c r="D300" s="58"/>
      <c r="E300" s="58"/>
      <c r="F300" s="58"/>
      <c r="G300" s="58"/>
      <c r="H300" s="2078" t="s">
        <v>2494</v>
      </c>
      <c r="I300" s="2279"/>
      <c r="J300" s="2279"/>
      <c r="K300" s="2279"/>
      <c r="L300" s="2279"/>
      <c r="M300" s="2279"/>
      <c r="N300" s="2044"/>
      <c r="O300" s="2044"/>
      <c r="P300" s="2044"/>
      <c r="Q300" s="2044"/>
      <c r="R300" s="2044"/>
      <c r="S300" s="58"/>
      <c r="T300" s="58" t="s">
        <v>80</v>
      </c>
      <c r="V300" s="58"/>
      <c r="W300" s="58"/>
      <c r="X300" s="58"/>
      <c r="Y300" s="58"/>
      <c r="AA300" s="2078" t="s">
        <v>2506</v>
      </c>
      <c r="AB300" s="2279"/>
      <c r="AC300" s="2279"/>
      <c r="AD300" s="2279"/>
      <c r="AE300" s="2279"/>
      <c r="AF300" s="2279"/>
      <c r="AG300" s="2044"/>
      <c r="AH300" s="2044"/>
      <c r="AI300" s="2044"/>
      <c r="AJ300" s="2044"/>
      <c r="AK300" s="2044"/>
      <c r="BN300" s="61"/>
    </row>
    <row r="301" spans="2:66" ht="12.75" customHeight="1">
      <c r="BN301" s="61"/>
    </row>
    <row r="302" spans="2:66" ht="12.75" customHeight="1">
      <c r="B302" s="58" t="s">
        <v>81</v>
      </c>
      <c r="C302" s="58"/>
      <c r="D302" s="58"/>
      <c r="E302" s="58"/>
      <c r="F302" s="58"/>
      <c r="H302" s="2287" t="s">
        <v>2489</v>
      </c>
      <c r="I302" s="2044"/>
      <c r="J302" s="2044"/>
      <c r="K302" s="2044"/>
      <c r="L302" s="2044"/>
      <c r="M302" s="2044"/>
      <c r="N302" s="2044"/>
      <c r="O302" s="2044"/>
      <c r="P302" s="2044"/>
      <c r="Q302" s="2044"/>
      <c r="R302" s="2044"/>
      <c r="T302" s="7" t="s">
        <v>946</v>
      </c>
      <c r="V302" s="58"/>
      <c r="W302" s="58"/>
      <c r="X302" s="58"/>
      <c r="Y302" s="58"/>
      <c r="AA302" s="2287" t="s">
        <v>2580</v>
      </c>
      <c r="AB302" s="2044"/>
      <c r="AC302" s="2044"/>
      <c r="AD302" s="2044"/>
      <c r="AE302" s="2044"/>
      <c r="AF302" s="2044"/>
      <c r="AG302" s="2044"/>
      <c r="AH302" s="2044"/>
      <c r="AI302" s="2044"/>
      <c r="AJ302" s="2044"/>
      <c r="AK302" s="2044"/>
      <c r="BN302" s="61"/>
    </row>
    <row r="303" spans="2:66" ht="12.75">
      <c r="B303" s="58" t="s">
        <v>506</v>
      </c>
      <c r="C303" s="58"/>
      <c r="D303" s="58"/>
      <c r="E303" s="58"/>
      <c r="F303" s="58"/>
      <c r="H303" s="2078" t="s">
        <v>2490</v>
      </c>
      <c r="I303" s="2279"/>
      <c r="J303" s="2279"/>
      <c r="K303" s="2279"/>
      <c r="L303" s="2279"/>
      <c r="M303" s="2279"/>
      <c r="N303" s="2279"/>
      <c r="O303" s="2279"/>
      <c r="P303" s="2279"/>
      <c r="Q303" s="2279"/>
      <c r="R303" s="2279"/>
      <c r="T303" s="58" t="s">
        <v>506</v>
      </c>
      <c r="V303" s="58"/>
      <c r="W303" s="58"/>
      <c r="X303" s="58"/>
      <c r="Y303" s="58"/>
      <c r="AA303" s="2078" t="s">
        <v>2581</v>
      </c>
      <c r="AB303" s="2279"/>
      <c r="AC303" s="2279"/>
      <c r="AD303" s="2279"/>
      <c r="AE303" s="2279"/>
      <c r="AF303" s="2279"/>
      <c r="AG303" s="2279"/>
      <c r="AH303" s="2279"/>
      <c r="AI303" s="2279"/>
      <c r="AJ303" s="2279"/>
      <c r="AK303" s="2279"/>
      <c r="BN303" s="61"/>
    </row>
    <row r="304" spans="2:66" ht="12.75">
      <c r="B304" s="58" t="s">
        <v>507</v>
      </c>
      <c r="C304" s="58"/>
      <c r="D304" s="58"/>
      <c r="E304" s="58"/>
      <c r="F304" s="58"/>
      <c r="H304" s="2078" t="s">
        <v>2491</v>
      </c>
      <c r="I304" s="2279"/>
      <c r="J304" s="2279"/>
      <c r="K304" s="2279"/>
      <c r="L304" s="2279"/>
      <c r="M304" s="2279"/>
      <c r="N304" s="2279"/>
      <c r="O304" s="2279"/>
      <c r="P304" s="2279"/>
      <c r="Q304" s="2279"/>
      <c r="R304" s="2279"/>
      <c r="T304" s="58" t="s">
        <v>79</v>
      </c>
      <c r="V304" s="58"/>
      <c r="W304" s="58"/>
      <c r="X304" s="58"/>
      <c r="Y304" s="58"/>
      <c r="AA304" s="2078" t="s">
        <v>2582</v>
      </c>
      <c r="AB304" s="2279"/>
      <c r="AC304" s="2279"/>
      <c r="AD304" s="2279"/>
      <c r="AE304" s="2279"/>
      <c r="AF304" s="2279"/>
      <c r="AG304" s="2279"/>
      <c r="AH304" s="2279"/>
      <c r="AI304" s="2279"/>
      <c r="AJ304" s="2279"/>
      <c r="AK304" s="2279"/>
      <c r="BN304" s="61"/>
    </row>
    <row r="305" spans="2:66" ht="12.75">
      <c r="B305" s="58" t="s">
        <v>92</v>
      </c>
      <c r="C305" s="58"/>
      <c r="D305" s="58"/>
      <c r="E305" s="58"/>
      <c r="F305" s="58"/>
      <c r="H305" s="2078" t="s">
        <v>2492</v>
      </c>
      <c r="I305" s="2279"/>
      <c r="J305" s="2279"/>
      <c r="K305" s="2279"/>
      <c r="L305" s="2279"/>
      <c r="M305" s="2279"/>
      <c r="N305" s="2279"/>
      <c r="O305" s="2279"/>
      <c r="P305" s="2279"/>
      <c r="Q305" s="2279"/>
      <c r="R305" s="2279"/>
      <c r="T305" s="58" t="s">
        <v>92</v>
      </c>
      <c r="V305" s="58"/>
      <c r="W305" s="58"/>
      <c r="X305" s="58"/>
      <c r="Y305" s="58"/>
      <c r="AA305" s="2078" t="s">
        <v>2583</v>
      </c>
      <c r="AB305" s="2279"/>
      <c r="AC305" s="2279"/>
      <c r="AD305" s="2279"/>
      <c r="AE305" s="2279"/>
      <c r="AF305" s="2279"/>
      <c r="AG305" s="2279"/>
      <c r="AH305" s="2279"/>
      <c r="AI305" s="2279"/>
      <c r="AJ305" s="2279"/>
      <c r="AK305" s="2279"/>
      <c r="BN305" s="61"/>
    </row>
    <row r="306" spans="2:66" ht="12.75">
      <c r="B306" s="58" t="s">
        <v>93</v>
      </c>
      <c r="C306" s="58"/>
      <c r="D306" s="58"/>
      <c r="E306" s="58"/>
      <c r="F306" s="58"/>
      <c r="G306" s="58"/>
      <c r="H306" s="2342" t="s">
        <v>2493</v>
      </c>
      <c r="I306" s="2343"/>
      <c r="J306" s="2343"/>
      <c r="K306" s="2343"/>
      <c r="L306" s="2343"/>
      <c r="M306" s="2343"/>
      <c r="N306" s="7" t="s">
        <v>212</v>
      </c>
      <c r="O306" s="7"/>
      <c r="P306" s="2344"/>
      <c r="Q306" s="2344"/>
      <c r="R306" s="2344"/>
      <c r="S306" s="58"/>
      <c r="T306" s="58" t="s">
        <v>93</v>
      </c>
      <c r="V306" s="58"/>
      <c r="W306" s="58"/>
      <c r="X306" s="58"/>
      <c r="Y306" s="58"/>
      <c r="AA306" s="2342" t="s">
        <v>2584</v>
      </c>
      <c r="AB306" s="2343"/>
      <c r="AC306" s="2343"/>
      <c r="AD306" s="2343"/>
      <c r="AE306" s="2343"/>
      <c r="AF306" s="2343"/>
      <c r="AG306" s="7" t="s">
        <v>212</v>
      </c>
      <c r="AH306" s="7"/>
      <c r="AI306" s="2344">
        <v>109</v>
      </c>
      <c r="AJ306" s="2344"/>
      <c r="AK306" s="2344"/>
      <c r="BN306" s="61"/>
    </row>
    <row r="307" spans="2:66" ht="12.75">
      <c r="B307" s="58" t="s">
        <v>94</v>
      </c>
      <c r="C307" s="58"/>
      <c r="D307" s="58"/>
      <c r="E307" s="58"/>
      <c r="F307" s="58"/>
      <c r="G307" s="58"/>
      <c r="H307" s="2289"/>
      <c r="I307" s="2289"/>
      <c r="J307" s="2289"/>
      <c r="K307" s="2289"/>
      <c r="L307" s="2289"/>
      <c r="M307" s="2289"/>
      <c r="N307" s="60"/>
      <c r="O307" s="60"/>
      <c r="P307" s="62"/>
      <c r="Q307" s="62"/>
      <c r="R307" s="62"/>
      <c r="S307" s="58"/>
      <c r="T307" s="58" t="s">
        <v>94</v>
      </c>
      <c r="V307" s="58"/>
      <c r="W307" s="58"/>
      <c r="X307" s="58"/>
      <c r="Y307" s="58"/>
      <c r="AA307" s="2289"/>
      <c r="AB307" s="2289"/>
      <c r="AC307" s="2289"/>
      <c r="AD307" s="2289"/>
      <c r="AE307" s="2289"/>
      <c r="AF307" s="2289"/>
      <c r="AG307" s="60"/>
      <c r="AH307" s="60"/>
      <c r="AI307" s="62"/>
      <c r="AJ307" s="62"/>
      <c r="AK307" s="62"/>
      <c r="BN307" s="61"/>
    </row>
    <row r="308" spans="2:66" ht="12.75">
      <c r="B308" s="58" t="s">
        <v>80</v>
      </c>
      <c r="C308" s="58"/>
      <c r="D308" s="58"/>
      <c r="E308" s="58"/>
      <c r="F308" s="58"/>
      <c r="G308" s="58"/>
      <c r="H308" s="2078" t="s">
        <v>2494</v>
      </c>
      <c r="I308" s="2279"/>
      <c r="J308" s="2279"/>
      <c r="K308" s="2279"/>
      <c r="L308" s="2279"/>
      <c r="M308" s="2279"/>
      <c r="N308" s="2044"/>
      <c r="O308" s="2044"/>
      <c r="P308" s="2044"/>
      <c r="Q308" s="2044"/>
      <c r="R308" s="2044"/>
      <c r="S308" s="58"/>
      <c r="T308" s="58" t="s">
        <v>80</v>
      </c>
      <c r="V308" s="58"/>
      <c r="W308" s="58"/>
      <c r="X308" s="58"/>
      <c r="Y308" s="58"/>
      <c r="AA308" s="2078" t="s">
        <v>2585</v>
      </c>
      <c r="AB308" s="2279"/>
      <c r="AC308" s="2279"/>
      <c r="AD308" s="2279"/>
      <c r="AE308" s="2279"/>
      <c r="AF308" s="2279"/>
      <c r="AG308" s="2044"/>
      <c r="AH308" s="2044"/>
      <c r="AI308" s="2044"/>
      <c r="AJ308" s="2044"/>
      <c r="AK308" s="204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287" t="s">
        <v>2586</v>
      </c>
      <c r="I310" s="2044"/>
      <c r="J310" s="2044"/>
      <c r="K310" s="2044"/>
      <c r="L310" s="2044"/>
      <c r="M310" s="2044"/>
      <c r="N310" s="2044"/>
      <c r="O310" s="2044"/>
      <c r="P310" s="2044"/>
      <c r="Q310" s="2044"/>
      <c r="R310" s="2044"/>
      <c r="S310" s="58"/>
      <c r="T310" s="58" t="s">
        <v>377</v>
      </c>
      <c r="V310" s="58"/>
      <c r="W310" s="58"/>
      <c r="X310" s="58"/>
      <c r="Y310" s="58"/>
      <c r="AA310" s="2287" t="s">
        <v>2531</v>
      </c>
      <c r="AB310" s="2044"/>
      <c r="AC310" s="2044"/>
      <c r="AD310" s="2044"/>
      <c r="AE310" s="2044"/>
      <c r="AF310" s="2044"/>
      <c r="AG310" s="2044"/>
      <c r="AH310" s="2044"/>
      <c r="AI310" s="2044"/>
      <c r="AJ310" s="2044"/>
      <c r="AK310" s="2044"/>
      <c r="BN310" s="61"/>
    </row>
    <row r="311" spans="2:66" ht="12.75">
      <c r="B311" s="58" t="s">
        <v>506</v>
      </c>
      <c r="C311" s="58"/>
      <c r="D311" s="58"/>
      <c r="E311" s="58"/>
      <c r="F311" s="58"/>
      <c r="H311" s="2279" t="s">
        <v>2590</v>
      </c>
      <c r="I311" s="2279"/>
      <c r="J311" s="2279"/>
      <c r="K311" s="2279"/>
      <c r="L311" s="2279"/>
      <c r="M311" s="2279"/>
      <c r="N311" s="2279"/>
      <c r="O311" s="2279"/>
      <c r="P311" s="2279"/>
      <c r="Q311" s="2279"/>
      <c r="R311" s="2279"/>
      <c r="S311" s="58"/>
      <c r="T311" s="58" t="s">
        <v>506</v>
      </c>
      <c r="V311" s="58"/>
      <c r="W311" s="58"/>
      <c r="X311" s="58"/>
      <c r="Y311" s="58"/>
      <c r="AA311" s="2279"/>
      <c r="AB311" s="2279"/>
      <c r="AC311" s="2279"/>
      <c r="AD311" s="2279"/>
      <c r="AE311" s="2279"/>
      <c r="AF311" s="2279"/>
      <c r="AG311" s="2279"/>
      <c r="AH311" s="2279"/>
      <c r="AI311" s="2279"/>
      <c r="AJ311" s="2279"/>
      <c r="AK311" s="2279"/>
      <c r="BN311" s="61"/>
    </row>
    <row r="312" spans="2:66" ht="12.75" customHeight="1">
      <c r="B312" s="58" t="s">
        <v>507</v>
      </c>
      <c r="C312" s="58"/>
      <c r="D312" s="58"/>
      <c r="E312" s="58"/>
      <c r="F312" s="58"/>
      <c r="H312" s="2279" t="s">
        <v>2591</v>
      </c>
      <c r="I312" s="2279"/>
      <c r="J312" s="2279"/>
      <c r="K312" s="2279"/>
      <c r="L312" s="2279"/>
      <c r="M312" s="2279"/>
      <c r="N312" s="2279"/>
      <c r="O312" s="2279"/>
      <c r="P312" s="2279"/>
      <c r="Q312" s="2279"/>
      <c r="R312" s="2279"/>
      <c r="S312" s="58"/>
      <c r="T312" s="58" t="s">
        <v>79</v>
      </c>
      <c r="V312" s="58"/>
      <c r="W312" s="58"/>
      <c r="X312" s="58"/>
      <c r="Y312" s="58"/>
      <c r="AA312" s="2279"/>
      <c r="AB312" s="2279"/>
      <c r="AC312" s="2279"/>
      <c r="AD312" s="2279"/>
      <c r="AE312" s="2279"/>
      <c r="AF312" s="2279"/>
      <c r="AG312" s="2279"/>
      <c r="AH312" s="2279"/>
      <c r="AI312" s="2279"/>
      <c r="AJ312" s="2279"/>
      <c r="AK312" s="2279"/>
      <c r="BN312" s="61"/>
    </row>
    <row r="313" spans="2:66" ht="12.75">
      <c r="B313" s="58" t="s">
        <v>92</v>
      </c>
      <c r="C313" s="58"/>
      <c r="D313" s="58"/>
      <c r="E313" s="58"/>
      <c r="F313" s="58"/>
      <c r="H313" s="2279" t="s">
        <v>2587</v>
      </c>
      <c r="I313" s="2279"/>
      <c r="J313" s="2279"/>
      <c r="K313" s="2279"/>
      <c r="L313" s="2279"/>
      <c r="M313" s="2279"/>
      <c r="N313" s="2279"/>
      <c r="O313" s="2279"/>
      <c r="P313" s="2279"/>
      <c r="Q313" s="2279"/>
      <c r="R313" s="2279"/>
      <c r="S313" s="58"/>
      <c r="T313" s="58" t="s">
        <v>92</v>
      </c>
      <c r="V313" s="58"/>
      <c r="W313" s="58"/>
      <c r="X313" s="58"/>
      <c r="Y313" s="58"/>
      <c r="AA313" s="2279"/>
      <c r="AB313" s="2279"/>
      <c r="AC313" s="2279"/>
      <c r="AD313" s="2279"/>
      <c r="AE313" s="2279"/>
      <c r="AF313" s="2279"/>
      <c r="AG313" s="2279"/>
      <c r="AH313" s="2279"/>
      <c r="AI313" s="2279"/>
      <c r="AJ313" s="2279"/>
      <c r="AK313" s="2279"/>
      <c r="BN313" s="61"/>
    </row>
    <row r="314" spans="2:66" ht="12.75">
      <c r="B314" s="58" t="s">
        <v>93</v>
      </c>
      <c r="C314" s="58"/>
      <c r="D314" s="58"/>
      <c r="E314" s="58"/>
      <c r="F314" s="58"/>
      <c r="G314" s="58"/>
      <c r="H314" s="2342" t="s">
        <v>2588</v>
      </c>
      <c r="I314" s="2343"/>
      <c r="J314" s="2343"/>
      <c r="K314" s="2343"/>
      <c r="L314" s="2343"/>
      <c r="M314" s="2343"/>
      <c r="N314" s="7" t="s">
        <v>212</v>
      </c>
      <c r="O314" s="7"/>
      <c r="P314" s="2344"/>
      <c r="Q314" s="2344"/>
      <c r="R314" s="2344"/>
      <c r="S314" s="58"/>
      <c r="T314" s="58" t="s">
        <v>93</v>
      </c>
      <c r="V314" s="58"/>
      <c r="W314" s="58"/>
      <c r="X314" s="58"/>
      <c r="Y314" s="58"/>
      <c r="AA314" s="2343"/>
      <c r="AB314" s="2343"/>
      <c r="AC314" s="2343"/>
      <c r="AD314" s="2343"/>
      <c r="AE314" s="2343"/>
      <c r="AF314" s="2343"/>
      <c r="AG314" s="7" t="s">
        <v>212</v>
      </c>
      <c r="AH314" s="7"/>
      <c r="AI314" s="2344"/>
      <c r="AJ314" s="2344"/>
      <c r="AK314" s="2344"/>
      <c r="BN314" s="61"/>
    </row>
    <row r="315" spans="2:66" ht="12.75">
      <c r="B315" s="58" t="s">
        <v>94</v>
      </c>
      <c r="C315" s="58"/>
      <c r="D315" s="58"/>
      <c r="E315" s="58"/>
      <c r="F315" s="58"/>
      <c r="G315" s="58"/>
      <c r="H315" s="2289"/>
      <c r="I315" s="2289"/>
      <c r="J315" s="2289"/>
      <c r="K315" s="2289"/>
      <c r="L315" s="2289"/>
      <c r="M315" s="2289"/>
      <c r="N315" s="60"/>
      <c r="O315" s="60"/>
      <c r="P315" s="62"/>
      <c r="Q315" s="62"/>
      <c r="R315" s="62"/>
      <c r="S315" s="58"/>
      <c r="T315" s="58" t="s">
        <v>94</v>
      </c>
      <c r="V315" s="58"/>
      <c r="W315" s="58"/>
      <c r="X315" s="58"/>
      <c r="Y315" s="58"/>
      <c r="AA315" s="2289"/>
      <c r="AB315" s="2289"/>
      <c r="AC315" s="2289"/>
      <c r="AD315" s="2289"/>
      <c r="AE315" s="2289"/>
      <c r="AF315" s="2289"/>
      <c r="AG315" s="60"/>
      <c r="AH315" s="60"/>
      <c r="AI315" s="62"/>
      <c r="AJ315" s="62"/>
      <c r="AK315" s="62"/>
      <c r="BN315" s="61"/>
    </row>
    <row r="316" spans="2:66" ht="12.75">
      <c r="B316" s="58" t="s">
        <v>80</v>
      </c>
      <c r="C316" s="58"/>
      <c r="D316" s="58"/>
      <c r="E316" s="58"/>
      <c r="F316" s="58"/>
      <c r="G316" s="58"/>
      <c r="H316" s="2279" t="s">
        <v>2589</v>
      </c>
      <c r="I316" s="2279"/>
      <c r="J316" s="2279"/>
      <c r="K316" s="2279"/>
      <c r="L316" s="2279"/>
      <c r="M316" s="2279"/>
      <c r="N316" s="2044"/>
      <c r="O316" s="2044"/>
      <c r="P316" s="2044"/>
      <c r="Q316" s="2044"/>
      <c r="R316" s="2044"/>
      <c r="S316" s="58"/>
      <c r="T316" s="58" t="s">
        <v>80</v>
      </c>
      <c r="V316" s="58"/>
      <c r="W316" s="58"/>
      <c r="X316" s="58"/>
      <c r="Y316" s="58"/>
      <c r="AA316" s="2279"/>
      <c r="AB316" s="2279"/>
      <c r="AC316" s="2279"/>
      <c r="AD316" s="2279"/>
      <c r="AE316" s="2279"/>
      <c r="AF316" s="2279"/>
      <c r="AG316" s="2044"/>
      <c r="AH316" s="2044"/>
      <c r="AI316" s="2044"/>
      <c r="AJ316" s="2044"/>
      <c r="AK316" s="2044"/>
      <c r="BN316" s="61"/>
    </row>
    <row r="317" spans="2:66" ht="12.75">
      <c r="BN317" s="61"/>
    </row>
    <row r="318" spans="2:66" ht="12.75">
      <c r="B318" s="7" t="s">
        <v>980</v>
      </c>
      <c r="C318" s="58"/>
      <c r="D318" s="58"/>
      <c r="E318" s="58"/>
      <c r="F318" s="58"/>
      <c r="H318" s="2287" t="s">
        <v>2507</v>
      </c>
      <c r="I318" s="2044"/>
      <c r="J318" s="2044"/>
      <c r="K318" s="2044"/>
      <c r="L318" s="2044"/>
      <c r="M318" s="2044"/>
      <c r="N318" s="2044"/>
      <c r="O318" s="2044"/>
      <c r="P318" s="2044"/>
      <c r="Q318" s="2044"/>
      <c r="R318" s="2044"/>
      <c r="T318" s="58" t="s">
        <v>378</v>
      </c>
      <c r="V318" s="58"/>
      <c r="W318" s="58"/>
      <c r="X318" s="58"/>
      <c r="Y318" s="58"/>
      <c r="AA318" s="2287" t="s">
        <v>2535</v>
      </c>
      <c r="AB318" s="2044"/>
      <c r="AC318" s="2044"/>
      <c r="AD318" s="2044"/>
      <c r="AE318" s="2044"/>
      <c r="AF318" s="2044"/>
      <c r="AG318" s="2044"/>
      <c r="AH318" s="2044"/>
      <c r="AI318" s="2044"/>
      <c r="AJ318" s="2044"/>
      <c r="AK318" s="2044"/>
      <c r="BN318" s="61"/>
    </row>
    <row r="319" spans="2:66" ht="12.75">
      <c r="B319" s="58" t="s">
        <v>506</v>
      </c>
      <c r="C319" s="58"/>
      <c r="D319" s="58"/>
      <c r="E319" s="58"/>
      <c r="F319" s="58"/>
      <c r="H319" s="2078" t="s">
        <v>2508</v>
      </c>
      <c r="I319" s="2279"/>
      <c r="J319" s="2279"/>
      <c r="K319" s="2279"/>
      <c r="L319" s="2279"/>
      <c r="M319" s="2279"/>
      <c r="N319" s="2279"/>
      <c r="O319" s="2279"/>
      <c r="P319" s="2279"/>
      <c r="Q319" s="2279"/>
      <c r="R319" s="2279"/>
      <c r="T319" s="58" t="s">
        <v>506</v>
      </c>
      <c r="V319" s="58"/>
      <c r="W319" s="58"/>
      <c r="X319" s="58"/>
      <c r="Y319" s="58"/>
      <c r="AA319" s="2078" t="s">
        <v>2533</v>
      </c>
      <c r="AB319" s="2279"/>
      <c r="AC319" s="2279"/>
      <c r="AD319" s="2279"/>
      <c r="AE319" s="2279"/>
      <c r="AF319" s="2279"/>
      <c r="AG319" s="2279"/>
      <c r="AH319" s="2279"/>
      <c r="AI319" s="2279"/>
      <c r="AJ319" s="2279"/>
      <c r="AK319" s="2279"/>
      <c r="BN319" s="61"/>
    </row>
    <row r="320" spans="2:66" ht="12.75">
      <c r="B320" s="58" t="s">
        <v>507</v>
      </c>
      <c r="C320" s="58"/>
      <c r="D320" s="58"/>
      <c r="E320" s="58"/>
      <c r="F320" s="58"/>
      <c r="H320" s="2078" t="s">
        <v>2509</v>
      </c>
      <c r="I320" s="2279"/>
      <c r="J320" s="2279"/>
      <c r="K320" s="2279"/>
      <c r="L320" s="2279"/>
      <c r="M320" s="2279"/>
      <c r="N320" s="2279"/>
      <c r="O320" s="2279"/>
      <c r="P320" s="2279"/>
      <c r="Q320" s="2279"/>
      <c r="R320" s="2279"/>
      <c r="T320" s="58" t="s">
        <v>79</v>
      </c>
      <c r="V320" s="58"/>
      <c r="W320" s="58"/>
      <c r="X320" s="58"/>
      <c r="Y320" s="58"/>
      <c r="AA320" s="2078" t="s">
        <v>2534</v>
      </c>
      <c r="AB320" s="2279"/>
      <c r="AC320" s="2279"/>
      <c r="AD320" s="2279"/>
      <c r="AE320" s="2279"/>
      <c r="AF320" s="2279"/>
      <c r="AG320" s="2279"/>
      <c r="AH320" s="2279"/>
      <c r="AI320" s="2279"/>
      <c r="AJ320" s="2279"/>
      <c r="AK320" s="2279"/>
      <c r="BN320" s="61"/>
    </row>
    <row r="321" spans="1:66" ht="12.75" customHeight="1">
      <c r="A321" s="39"/>
      <c r="B321" s="58" t="s">
        <v>92</v>
      </c>
      <c r="C321" s="58"/>
      <c r="D321" s="58"/>
      <c r="E321" s="58"/>
      <c r="F321" s="58"/>
      <c r="H321" s="2078" t="s">
        <v>2510</v>
      </c>
      <c r="I321" s="2279"/>
      <c r="J321" s="2279"/>
      <c r="K321" s="2279"/>
      <c r="L321" s="2279"/>
      <c r="M321" s="2279"/>
      <c r="N321" s="2279"/>
      <c r="O321" s="2279"/>
      <c r="P321" s="2279"/>
      <c r="Q321" s="2279"/>
      <c r="R321" s="2279"/>
      <c r="T321" s="58" t="s">
        <v>92</v>
      </c>
      <c r="V321" s="58"/>
      <c r="W321" s="58"/>
      <c r="X321" s="58"/>
      <c r="Y321" s="58"/>
      <c r="AA321" s="2078" t="s">
        <v>2532</v>
      </c>
      <c r="AB321" s="2279"/>
      <c r="AC321" s="2279"/>
      <c r="AD321" s="2279"/>
      <c r="AE321" s="2279"/>
      <c r="AF321" s="2279"/>
      <c r="AG321" s="2279"/>
      <c r="AH321" s="2279"/>
      <c r="AI321" s="2279"/>
      <c r="AJ321" s="2279"/>
      <c r="AK321" s="2279"/>
      <c r="AL321" s="39"/>
      <c r="BN321" s="61"/>
    </row>
    <row r="322" spans="1:66" ht="12.75">
      <c r="A322" s="39"/>
      <c r="B322" s="58" t="s">
        <v>93</v>
      </c>
      <c r="C322" s="58"/>
      <c r="D322" s="58"/>
      <c r="E322" s="58"/>
      <c r="F322" s="58"/>
      <c r="G322" s="58"/>
      <c r="H322" s="2342" t="s">
        <v>2511</v>
      </c>
      <c r="I322" s="2343"/>
      <c r="J322" s="2343"/>
      <c r="K322" s="2343"/>
      <c r="L322" s="2343"/>
      <c r="M322" s="2343"/>
      <c r="N322" s="7" t="s">
        <v>212</v>
      </c>
      <c r="O322" s="7"/>
      <c r="P322" s="2344">
        <v>5</v>
      </c>
      <c r="Q322" s="2344"/>
      <c r="R322" s="2344"/>
      <c r="S322" s="58"/>
      <c r="T322" s="58" t="s">
        <v>93</v>
      </c>
      <c r="V322" s="58"/>
      <c r="W322" s="58"/>
      <c r="X322" s="58"/>
      <c r="Y322" s="58"/>
      <c r="AA322" s="2342" t="s">
        <v>2536</v>
      </c>
      <c r="AB322" s="2343"/>
      <c r="AC322" s="2343"/>
      <c r="AD322" s="2343"/>
      <c r="AE322" s="2343"/>
      <c r="AF322" s="2343"/>
      <c r="AG322" s="7" t="s">
        <v>212</v>
      </c>
      <c r="AH322" s="7"/>
      <c r="AI322" s="2344"/>
      <c r="AJ322" s="2344"/>
      <c r="AK322" s="2344"/>
      <c r="AL322" s="39"/>
      <c r="BN322" s="61"/>
    </row>
    <row r="323" spans="1:66" ht="12.75" customHeight="1">
      <c r="A323" s="39"/>
      <c r="B323" s="58" t="s">
        <v>94</v>
      </c>
      <c r="C323" s="58"/>
      <c r="D323" s="58"/>
      <c r="E323" s="58"/>
      <c r="F323" s="58"/>
      <c r="G323" s="58"/>
      <c r="H323" s="2289"/>
      <c r="I323" s="2289"/>
      <c r="J323" s="2289"/>
      <c r="K323" s="2289"/>
      <c r="L323" s="2289"/>
      <c r="M323" s="2289"/>
      <c r="N323" s="60"/>
      <c r="O323" s="60"/>
      <c r="P323" s="62"/>
      <c r="Q323" s="62"/>
      <c r="R323" s="62"/>
      <c r="S323" s="58"/>
      <c r="T323" s="58" t="s">
        <v>94</v>
      </c>
      <c r="V323" s="58"/>
      <c r="W323" s="58"/>
      <c r="X323" s="58"/>
      <c r="Y323" s="58"/>
      <c r="AA323" s="2303" t="s">
        <v>2537</v>
      </c>
      <c r="AB323" s="2289"/>
      <c r="AC323" s="2289"/>
      <c r="AD323" s="2289"/>
      <c r="AE323" s="2289"/>
      <c r="AF323" s="2289"/>
      <c r="AG323" s="60"/>
      <c r="AH323" s="60"/>
      <c r="AI323" s="62"/>
      <c r="AJ323" s="62"/>
      <c r="AK323" s="62"/>
      <c r="AL323" s="39"/>
    </row>
    <row r="324" spans="1:66" ht="12.75">
      <c r="A324" s="39"/>
      <c r="B324" s="58" t="s">
        <v>80</v>
      </c>
      <c r="C324" s="58"/>
      <c r="D324" s="58"/>
      <c r="E324" s="58"/>
      <c r="F324" s="58"/>
      <c r="G324" s="58"/>
      <c r="H324" s="2078" t="s">
        <v>2512</v>
      </c>
      <c r="I324" s="2279"/>
      <c r="J324" s="2279"/>
      <c r="K324" s="2279"/>
      <c r="L324" s="2279"/>
      <c r="M324" s="2279"/>
      <c r="N324" s="2044"/>
      <c r="O324" s="2044"/>
      <c r="P324" s="2044"/>
      <c r="Q324" s="2044"/>
      <c r="R324" s="2044"/>
      <c r="S324" s="58"/>
      <c r="T324" s="58" t="s">
        <v>80</v>
      </c>
      <c r="V324" s="58"/>
      <c r="W324" s="58"/>
      <c r="X324" s="58"/>
      <c r="Y324" s="58"/>
      <c r="AA324" s="2078" t="s">
        <v>2538</v>
      </c>
      <c r="AB324" s="2279"/>
      <c r="AC324" s="2279"/>
      <c r="AD324" s="2279"/>
      <c r="AE324" s="2279"/>
      <c r="AF324" s="2279"/>
      <c r="AG324" s="2044"/>
      <c r="AH324" s="2044"/>
      <c r="AI324" s="2044"/>
      <c r="AJ324" s="2044"/>
      <c r="AK324" s="204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87" t="s">
        <v>2526</v>
      </c>
      <c r="I326" s="2044"/>
      <c r="J326" s="2044"/>
      <c r="K326" s="2044"/>
      <c r="L326" s="2044"/>
      <c r="M326" s="2044"/>
      <c r="N326" s="2044"/>
      <c r="O326" s="2044"/>
      <c r="P326" s="2044"/>
      <c r="Q326" s="2044"/>
      <c r="R326" s="2044"/>
      <c r="T326" s="58" t="s">
        <v>380</v>
      </c>
      <c r="V326" s="58"/>
      <c r="W326" s="58"/>
      <c r="X326" s="58"/>
      <c r="Y326" s="58"/>
      <c r="AA326" s="2287" t="s">
        <v>628</v>
      </c>
      <c r="AB326" s="2044"/>
      <c r="AC326" s="2044"/>
      <c r="AD326" s="2044"/>
      <c r="AE326" s="2044"/>
      <c r="AF326" s="2044"/>
      <c r="AG326" s="2044"/>
      <c r="AH326" s="2044"/>
      <c r="AI326" s="2044"/>
      <c r="AJ326" s="2044"/>
      <c r="AK326" s="2044"/>
      <c r="AL326" s="39"/>
    </row>
    <row r="327" spans="1:66" ht="12.75">
      <c r="A327" s="39"/>
      <c r="B327" s="58" t="s">
        <v>506</v>
      </c>
      <c r="C327" s="58"/>
      <c r="D327" s="58"/>
      <c r="E327" s="58"/>
      <c r="F327" s="58"/>
      <c r="H327" s="2078" t="s">
        <v>2527</v>
      </c>
      <c r="I327" s="2279"/>
      <c r="J327" s="2279"/>
      <c r="K327" s="2279"/>
      <c r="L327" s="2279"/>
      <c r="M327" s="2279"/>
      <c r="N327" s="2279"/>
      <c r="O327" s="2279"/>
      <c r="P327" s="2279"/>
      <c r="Q327" s="2279"/>
      <c r="R327" s="2279"/>
      <c r="T327" s="58" t="s">
        <v>506</v>
      </c>
      <c r="V327" s="58"/>
      <c r="W327" s="58"/>
      <c r="X327" s="58"/>
      <c r="Y327" s="58"/>
      <c r="AA327" s="2279"/>
      <c r="AB327" s="2279"/>
      <c r="AC327" s="2279"/>
      <c r="AD327" s="2279"/>
      <c r="AE327" s="2279"/>
      <c r="AF327" s="2279"/>
      <c r="AG327" s="2279"/>
      <c r="AH327" s="2279"/>
      <c r="AI327" s="2279"/>
      <c r="AJ327" s="2279"/>
      <c r="AK327" s="2279"/>
      <c r="AL327" s="39"/>
    </row>
    <row r="328" spans="1:66" ht="12.75">
      <c r="A328" s="39"/>
      <c r="B328" s="58" t="s">
        <v>507</v>
      </c>
      <c r="C328" s="58"/>
      <c r="D328" s="58"/>
      <c r="E328" s="58"/>
      <c r="F328" s="58"/>
      <c r="H328" s="2078" t="s">
        <v>2528</v>
      </c>
      <c r="I328" s="2279"/>
      <c r="J328" s="2279"/>
      <c r="K328" s="2279"/>
      <c r="L328" s="2279"/>
      <c r="M328" s="2279"/>
      <c r="N328" s="2279"/>
      <c r="O328" s="2279"/>
      <c r="P328" s="2279"/>
      <c r="Q328" s="2279"/>
      <c r="R328" s="2279"/>
      <c r="T328" s="58" t="s">
        <v>79</v>
      </c>
      <c r="V328" s="58"/>
      <c r="W328" s="58"/>
      <c r="X328" s="58"/>
      <c r="Y328" s="58"/>
      <c r="AA328" s="2279"/>
      <c r="AB328" s="2279"/>
      <c r="AC328" s="2279"/>
      <c r="AD328" s="2279"/>
      <c r="AE328" s="2279"/>
      <c r="AF328" s="2279"/>
      <c r="AG328" s="2279"/>
      <c r="AH328" s="2279"/>
      <c r="AI328" s="2279"/>
      <c r="AJ328" s="2279"/>
      <c r="AK328" s="2279"/>
      <c r="AL328" s="39"/>
    </row>
    <row r="329" spans="1:66" ht="12.75">
      <c r="A329" s="39"/>
      <c r="B329" s="58" t="s">
        <v>92</v>
      </c>
      <c r="C329" s="58"/>
      <c r="D329" s="58"/>
      <c r="E329" s="58"/>
      <c r="F329" s="58"/>
      <c r="H329" s="2078" t="s">
        <v>2525</v>
      </c>
      <c r="I329" s="2279"/>
      <c r="J329" s="2279"/>
      <c r="K329" s="2279"/>
      <c r="L329" s="2279"/>
      <c r="M329" s="2279"/>
      <c r="N329" s="2279"/>
      <c r="O329" s="2279"/>
      <c r="P329" s="2279"/>
      <c r="Q329" s="2279"/>
      <c r="R329" s="2279"/>
      <c r="T329" s="58" t="s">
        <v>92</v>
      </c>
      <c r="V329" s="58"/>
      <c r="W329" s="58"/>
      <c r="X329" s="58"/>
      <c r="Y329" s="58"/>
      <c r="AA329" s="2279"/>
      <c r="AB329" s="2279"/>
      <c r="AC329" s="2279"/>
      <c r="AD329" s="2279"/>
      <c r="AE329" s="2279"/>
      <c r="AF329" s="2279"/>
      <c r="AG329" s="2279"/>
      <c r="AH329" s="2279"/>
      <c r="AI329" s="2279"/>
      <c r="AJ329" s="2279"/>
      <c r="AK329" s="2279"/>
      <c r="AL329" s="39"/>
    </row>
    <row r="330" spans="1:66" ht="12.75" customHeight="1">
      <c r="A330" s="39"/>
      <c r="B330" s="58" t="s">
        <v>93</v>
      </c>
      <c r="C330" s="58"/>
      <c r="D330" s="58"/>
      <c r="E330" s="58"/>
      <c r="F330" s="58"/>
      <c r="G330" s="58"/>
      <c r="H330" s="2342" t="s">
        <v>2529</v>
      </c>
      <c r="I330" s="2343"/>
      <c r="J330" s="2343"/>
      <c r="K330" s="2343"/>
      <c r="L330" s="2343"/>
      <c r="M330" s="2343"/>
      <c r="N330" s="7" t="s">
        <v>212</v>
      </c>
      <c r="O330" s="7"/>
      <c r="P330" s="2344"/>
      <c r="Q330" s="2344"/>
      <c r="R330" s="2344"/>
      <c r="S330" s="58"/>
      <c r="T330" s="58" t="s">
        <v>93</v>
      </c>
      <c r="V330" s="58"/>
      <c r="W330" s="58"/>
      <c r="X330" s="58"/>
      <c r="Y330" s="58"/>
      <c r="AA330" s="2343"/>
      <c r="AB330" s="2343"/>
      <c r="AC330" s="2343"/>
      <c r="AD330" s="2343"/>
      <c r="AE330" s="2343"/>
      <c r="AF330" s="2343"/>
      <c r="AG330" s="7" t="s">
        <v>212</v>
      </c>
      <c r="AH330" s="7"/>
      <c r="AI330" s="2344"/>
      <c r="AJ330" s="2344"/>
      <c r="AK330" s="2344"/>
      <c r="AL330" s="39"/>
    </row>
    <row r="331" spans="1:66" ht="12.75">
      <c r="A331" s="39"/>
      <c r="B331" s="58" t="s">
        <v>94</v>
      </c>
      <c r="C331" s="58"/>
      <c r="D331" s="58"/>
      <c r="E331" s="58"/>
      <c r="F331" s="58"/>
      <c r="G331" s="58"/>
      <c r="H331" s="2289"/>
      <c r="I331" s="2289"/>
      <c r="J331" s="2289"/>
      <c r="K331" s="2289"/>
      <c r="L331" s="2289"/>
      <c r="M331" s="2289"/>
      <c r="N331" s="60"/>
      <c r="O331" s="60"/>
      <c r="P331" s="62"/>
      <c r="Q331" s="62"/>
      <c r="R331" s="62"/>
      <c r="S331" s="58"/>
      <c r="T331" s="58" t="s">
        <v>94</v>
      </c>
      <c r="V331" s="58"/>
      <c r="W331" s="58"/>
      <c r="X331" s="58"/>
      <c r="Y331" s="58"/>
      <c r="AA331" s="2289"/>
      <c r="AB331" s="2289"/>
      <c r="AC331" s="2289"/>
      <c r="AD331" s="2289"/>
      <c r="AE331" s="2289"/>
      <c r="AF331" s="2289"/>
      <c r="AG331" s="60"/>
      <c r="AH331" s="60"/>
      <c r="AI331" s="62"/>
      <c r="AJ331" s="62"/>
      <c r="AK331" s="62"/>
      <c r="AL331" s="39"/>
    </row>
    <row r="332" spans="1:66" ht="12.75">
      <c r="A332" s="39"/>
      <c r="B332" s="58" t="s">
        <v>80</v>
      </c>
      <c r="C332" s="58"/>
      <c r="D332" s="58"/>
      <c r="E332" s="58"/>
      <c r="F332" s="58"/>
      <c r="G332" s="58"/>
      <c r="H332" s="2078" t="s">
        <v>2530</v>
      </c>
      <c r="I332" s="2279"/>
      <c r="J332" s="2279"/>
      <c r="K332" s="2279"/>
      <c r="L332" s="2279"/>
      <c r="M332" s="2279"/>
      <c r="N332" s="2044"/>
      <c r="O332" s="2044"/>
      <c r="P332" s="2044"/>
      <c r="Q332" s="2044"/>
      <c r="R332" s="2044"/>
      <c r="S332" s="58"/>
      <c r="T332" s="58" t="s">
        <v>80</v>
      </c>
      <c r="V332" s="58"/>
      <c r="W332" s="58"/>
      <c r="X332" s="58"/>
      <c r="Y332" s="58"/>
      <c r="AA332" s="2279"/>
      <c r="AB332" s="2279"/>
      <c r="AC332" s="2279"/>
      <c r="AD332" s="2279"/>
      <c r="AE332" s="2279"/>
      <c r="AF332" s="2279"/>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87" t="s">
        <v>2518</v>
      </c>
      <c r="I334" s="2044"/>
      <c r="J334" s="2044"/>
      <c r="K334" s="2044"/>
      <c r="L334" s="2044"/>
      <c r="M334" s="2044"/>
      <c r="N334" s="2044"/>
      <c r="O334" s="2044"/>
      <c r="P334" s="2044"/>
      <c r="Q334" s="2044"/>
      <c r="R334" s="2044"/>
      <c r="T334" s="405" t="s">
        <v>955</v>
      </c>
      <c r="V334" s="58"/>
      <c r="W334" s="58"/>
      <c r="X334" s="58"/>
      <c r="Y334" s="58"/>
      <c r="AA334" s="2287" t="s">
        <v>2513</v>
      </c>
      <c r="AB334" s="2044"/>
      <c r="AC334" s="2044"/>
      <c r="AD334" s="2044"/>
      <c r="AE334" s="2044"/>
      <c r="AF334" s="2044"/>
      <c r="AG334" s="2044"/>
      <c r="AH334" s="2044"/>
      <c r="AI334" s="2044"/>
      <c r="AJ334" s="2044"/>
      <c r="AK334" s="2044"/>
      <c r="AL334" s="39"/>
    </row>
    <row r="335" spans="1:66" ht="12.75" customHeight="1">
      <c r="B335" s="58" t="s">
        <v>506</v>
      </c>
      <c r="C335" s="240"/>
      <c r="D335" s="240"/>
      <c r="E335" s="240"/>
      <c r="F335" s="240"/>
      <c r="G335" s="3"/>
      <c r="H335" s="2078" t="s">
        <v>2519</v>
      </c>
      <c r="I335" s="2279"/>
      <c r="J335" s="2279"/>
      <c r="K335" s="2279"/>
      <c r="L335" s="2279"/>
      <c r="M335" s="2279"/>
      <c r="N335" s="2279"/>
      <c r="O335" s="2279"/>
      <c r="P335" s="2279"/>
      <c r="Q335" s="2279"/>
      <c r="R335" s="2279"/>
      <c r="T335" s="58" t="s">
        <v>506</v>
      </c>
      <c r="V335" s="58"/>
      <c r="W335" s="58"/>
      <c r="X335" s="58"/>
      <c r="Y335" s="58"/>
      <c r="AA335" s="2078" t="s">
        <v>2514</v>
      </c>
      <c r="AB335" s="2279"/>
      <c r="AC335" s="2279"/>
      <c r="AD335" s="2279"/>
      <c r="AE335" s="2279"/>
      <c r="AF335" s="2279"/>
      <c r="AG335" s="2279"/>
      <c r="AH335" s="2279"/>
      <c r="AI335" s="2279"/>
      <c r="AJ335" s="2279"/>
      <c r="AK335" s="2279"/>
      <c r="AL335" s="39"/>
    </row>
    <row r="336" spans="1:66" ht="12.75" customHeight="1">
      <c r="B336" s="58" t="s">
        <v>79</v>
      </c>
      <c r="C336" s="240"/>
      <c r="D336" s="240"/>
      <c r="E336" s="240"/>
      <c r="F336" s="240"/>
      <c r="G336" s="3"/>
      <c r="H336" s="2078" t="s">
        <v>2520</v>
      </c>
      <c r="I336" s="2279"/>
      <c r="J336" s="2279"/>
      <c r="K336" s="2279"/>
      <c r="L336" s="2279"/>
      <c r="M336" s="2279"/>
      <c r="N336" s="2279"/>
      <c r="O336" s="2279"/>
      <c r="P336" s="2279"/>
      <c r="Q336" s="2279"/>
      <c r="R336" s="2279"/>
      <c r="T336" s="58" t="s">
        <v>79</v>
      </c>
      <c r="V336" s="58"/>
      <c r="W336" s="58"/>
      <c r="X336" s="58"/>
      <c r="Y336" s="58"/>
      <c r="AA336" s="2078" t="s">
        <v>2488</v>
      </c>
      <c r="AB336" s="2279"/>
      <c r="AC336" s="2279"/>
      <c r="AD336" s="2279"/>
      <c r="AE336" s="2279"/>
      <c r="AF336" s="2279"/>
      <c r="AG336" s="2279"/>
      <c r="AH336" s="2279"/>
      <c r="AI336" s="2279"/>
      <c r="AJ336" s="2279"/>
      <c r="AK336" s="2279"/>
      <c r="AL336" s="39"/>
    </row>
    <row r="337" spans="1:66" ht="12.75" customHeight="1">
      <c r="A337" s="39"/>
      <c r="B337" s="58" t="s">
        <v>92</v>
      </c>
      <c r="C337" s="240"/>
      <c r="D337" s="240"/>
      <c r="E337" s="240"/>
      <c r="F337" s="240"/>
      <c r="G337" s="240"/>
      <c r="H337" s="2078" t="s">
        <v>2521</v>
      </c>
      <c r="I337" s="2279"/>
      <c r="J337" s="2279"/>
      <c r="K337" s="2279"/>
      <c r="L337" s="2279"/>
      <c r="M337" s="2279"/>
      <c r="N337" s="2279"/>
      <c r="O337" s="2279"/>
      <c r="P337" s="2279"/>
      <c r="Q337" s="2279"/>
      <c r="R337" s="2279"/>
      <c r="T337" s="58" t="s">
        <v>92</v>
      </c>
      <c r="V337" s="58"/>
      <c r="W337" s="58"/>
      <c r="X337" s="58"/>
      <c r="Y337" s="58"/>
      <c r="AA337" s="2078" t="s">
        <v>2515</v>
      </c>
      <c r="AB337" s="2279"/>
      <c r="AC337" s="2279"/>
      <c r="AD337" s="2279"/>
      <c r="AE337" s="2279"/>
      <c r="AF337" s="2279"/>
      <c r="AG337" s="2279"/>
      <c r="AH337" s="2279"/>
      <c r="AI337" s="2279"/>
      <c r="AJ337" s="2279"/>
      <c r="AK337" s="2279"/>
      <c r="AL337" s="39"/>
    </row>
    <row r="338" spans="1:66" ht="12.75" customHeight="1">
      <c r="A338" s="39"/>
      <c r="B338" s="58" t="s">
        <v>93</v>
      </c>
      <c r="C338" s="240"/>
      <c r="D338" s="240"/>
      <c r="E338" s="240"/>
      <c r="F338" s="240"/>
      <c r="G338" s="240"/>
      <c r="H338" s="2342" t="s">
        <v>2522</v>
      </c>
      <c r="I338" s="2343"/>
      <c r="J338" s="2343"/>
      <c r="K338" s="2343"/>
      <c r="L338" s="2343"/>
      <c r="M338" s="2343"/>
      <c r="N338" s="7" t="s">
        <v>212</v>
      </c>
      <c r="O338" s="7"/>
      <c r="P338" s="2344"/>
      <c r="Q338" s="2344"/>
      <c r="R338" s="2344"/>
      <c r="S338" s="58"/>
      <c r="T338" s="58" t="s">
        <v>93</v>
      </c>
      <c r="V338" s="58"/>
      <c r="W338" s="58"/>
      <c r="X338" s="58"/>
      <c r="Y338" s="58"/>
      <c r="AA338" s="2342" t="s">
        <v>2516</v>
      </c>
      <c r="AB338" s="2343"/>
      <c r="AC338" s="2343"/>
      <c r="AD338" s="2343"/>
      <c r="AE338" s="2343"/>
      <c r="AF338" s="2343"/>
      <c r="AG338" s="7" t="s">
        <v>212</v>
      </c>
      <c r="AH338" s="7"/>
      <c r="AI338" s="2344"/>
      <c r="AJ338" s="2344"/>
      <c r="AK338" s="2344"/>
      <c r="AL338" s="39"/>
    </row>
    <row r="339" spans="1:66" ht="12.75">
      <c r="A339" s="39"/>
      <c r="B339" s="58" t="s">
        <v>94</v>
      </c>
      <c r="C339" s="240"/>
      <c r="D339" s="240"/>
      <c r="E339" s="240"/>
      <c r="F339" s="240"/>
      <c r="G339" s="240"/>
      <c r="H339" s="2303" t="s">
        <v>2523</v>
      </c>
      <c r="I339" s="2289"/>
      <c r="J339" s="2289"/>
      <c r="K339" s="2289"/>
      <c r="L339" s="2289"/>
      <c r="M339" s="2289"/>
      <c r="N339" s="60"/>
      <c r="O339" s="60"/>
      <c r="P339" s="62"/>
      <c r="Q339" s="62"/>
      <c r="R339" s="62"/>
      <c r="S339" s="58"/>
      <c r="T339" s="58" t="s">
        <v>94</v>
      </c>
      <c r="V339" s="58"/>
      <c r="W339" s="58"/>
      <c r="X339" s="58"/>
      <c r="Y339" s="58"/>
      <c r="AA339" s="2289"/>
      <c r="AB339" s="2289"/>
      <c r="AC339" s="2289"/>
      <c r="AD339" s="2289"/>
      <c r="AE339" s="2289"/>
      <c r="AF339" s="2289"/>
      <c r="AG339" s="60"/>
      <c r="AH339" s="60"/>
      <c r="AI339" s="62"/>
      <c r="AJ339" s="62"/>
      <c r="AK339" s="62"/>
      <c r="AL339" s="39"/>
    </row>
    <row r="340" spans="1:66" ht="12.75">
      <c r="A340" s="39"/>
      <c r="B340" s="58" t="s">
        <v>80</v>
      </c>
      <c r="C340" s="237"/>
      <c r="D340" s="237"/>
      <c r="E340" s="237"/>
      <c r="F340" s="237"/>
      <c r="G340" s="237"/>
      <c r="H340" s="2078" t="s">
        <v>2524</v>
      </c>
      <c r="I340" s="2279"/>
      <c r="J340" s="2279"/>
      <c r="K340" s="2279"/>
      <c r="L340" s="2279"/>
      <c r="M340" s="2279"/>
      <c r="N340" s="2044"/>
      <c r="O340" s="2044"/>
      <c r="P340" s="2044"/>
      <c r="Q340" s="2044"/>
      <c r="R340" s="2044"/>
      <c r="S340" s="58"/>
      <c r="T340" s="58" t="s">
        <v>80</v>
      </c>
      <c r="V340" s="58"/>
      <c r="W340" s="58"/>
      <c r="X340" s="58"/>
      <c r="Y340" s="58"/>
      <c r="AA340" s="2078" t="s">
        <v>2517</v>
      </c>
      <c r="AB340" s="2279"/>
      <c r="AC340" s="2279"/>
      <c r="AD340" s="2279"/>
      <c r="AE340" s="2279"/>
      <c r="AF340" s="2279"/>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956</v>
      </c>
      <c r="P342" s="2044"/>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628</v>
      </c>
    </row>
    <row r="343" spans="1:66" ht="12.75">
      <c r="A343" s="3"/>
      <c r="B343" s="60"/>
      <c r="C343" s="60"/>
      <c r="D343" s="60"/>
      <c r="E343" s="60"/>
      <c r="F343" s="60"/>
      <c r="G343" s="3"/>
      <c r="H343" s="88"/>
      <c r="I343" s="7" t="s">
        <v>506</v>
      </c>
      <c r="P343" s="2279"/>
      <c r="Q343" s="2279"/>
      <c r="R343" s="2279"/>
      <c r="S343" s="2279"/>
      <c r="T343" s="2279"/>
      <c r="U343" s="2279"/>
      <c r="V343" s="2279"/>
      <c r="W343" s="2279"/>
      <c r="X343" s="2279"/>
      <c r="Y343" s="2279"/>
      <c r="Z343" s="2279"/>
      <c r="AA343" s="2279"/>
      <c r="AB343" s="2279"/>
      <c r="AC343" s="2279"/>
      <c r="AD343" s="2279"/>
      <c r="AE343" s="2279"/>
      <c r="AF343" s="88"/>
      <c r="AG343" s="88"/>
      <c r="AH343" s="88"/>
      <c r="AI343" s="88"/>
      <c r="AJ343" s="88"/>
      <c r="AK343" s="88"/>
      <c r="AL343" s="39"/>
      <c r="BN343" s="12" t="s">
        <v>708</v>
      </c>
    </row>
    <row r="344" spans="1:66" ht="12.75">
      <c r="A344" s="3"/>
      <c r="B344" s="60"/>
      <c r="C344" s="60"/>
      <c r="D344" s="60"/>
      <c r="E344" s="60"/>
      <c r="F344" s="60"/>
      <c r="G344" s="3"/>
      <c r="H344" s="88"/>
      <c r="I344" s="7" t="s">
        <v>79</v>
      </c>
      <c r="P344" s="2279"/>
      <c r="Q344" s="2279"/>
      <c r="R344" s="2279"/>
      <c r="S344" s="2279"/>
      <c r="T344" s="2279"/>
      <c r="U344" s="2279"/>
      <c r="V344" s="2279"/>
      <c r="W344" s="2279"/>
      <c r="X344" s="2279"/>
      <c r="Y344" s="2279"/>
      <c r="Z344" s="2279"/>
      <c r="AA344" s="2279"/>
      <c r="AB344" s="2279"/>
      <c r="AC344" s="2279"/>
      <c r="AD344" s="2279"/>
      <c r="AE344" s="2279"/>
      <c r="AF344" s="88"/>
      <c r="AG344" s="88"/>
      <c r="AH344" s="88"/>
      <c r="AI344" s="88"/>
      <c r="AJ344" s="88"/>
      <c r="AK344" s="88"/>
      <c r="AL344" s="39"/>
      <c r="BN344" s="12" t="s">
        <v>580</v>
      </c>
    </row>
    <row r="345" spans="1:66" ht="12.75">
      <c r="A345" s="3"/>
      <c r="B345" s="60"/>
      <c r="C345" s="60"/>
      <c r="D345" s="60"/>
      <c r="E345" s="60"/>
      <c r="F345" s="60"/>
      <c r="G345" s="60"/>
      <c r="H345" s="88"/>
      <c r="I345" s="7" t="s">
        <v>92</v>
      </c>
      <c r="P345" s="2279"/>
      <c r="Q345" s="2279"/>
      <c r="R345" s="2279"/>
      <c r="S345" s="2279"/>
      <c r="T345" s="2279"/>
      <c r="U345" s="2279"/>
      <c r="V345" s="2279"/>
      <c r="W345" s="2279"/>
      <c r="X345" s="2279"/>
      <c r="Y345" s="2279"/>
      <c r="Z345" s="2279"/>
      <c r="AA345" s="2279"/>
      <c r="AB345" s="2279"/>
      <c r="AC345" s="2279"/>
      <c r="AD345" s="2279"/>
      <c r="AE345" s="2279"/>
      <c r="AF345" s="88"/>
      <c r="AG345" s="88"/>
      <c r="AH345" s="88"/>
      <c r="AI345" s="88"/>
      <c r="AJ345" s="88"/>
      <c r="AK345" s="88"/>
      <c r="AL345" s="39"/>
    </row>
    <row r="346" spans="1:66" ht="12.75">
      <c r="A346" s="3"/>
      <c r="B346" s="60"/>
      <c r="C346" s="60"/>
      <c r="D346" s="60"/>
      <c r="E346" s="60"/>
      <c r="F346" s="60"/>
      <c r="G346" s="60"/>
      <c r="H346" s="465"/>
      <c r="I346" s="7" t="s">
        <v>93</v>
      </c>
      <c r="P346" s="2289"/>
      <c r="Q346" s="2289"/>
      <c r="R346" s="2289"/>
      <c r="S346" s="2289"/>
      <c r="T346" s="2289"/>
      <c r="U346" s="2289"/>
      <c r="V346" s="2289"/>
      <c r="W346" s="2289"/>
      <c r="X346" s="2289"/>
      <c r="Y346" s="2289"/>
      <c r="Z346" s="2289"/>
      <c r="AA346" s="7" t="s">
        <v>212</v>
      </c>
      <c r="AB346" s="7"/>
      <c r="AC346" s="2051"/>
      <c r="AD346" s="2051"/>
      <c r="AE346" s="2051"/>
      <c r="AF346" s="465"/>
      <c r="AG346" s="60"/>
      <c r="AH346" s="60"/>
      <c r="AI346" s="406"/>
      <c r="AJ346" s="406"/>
      <c r="AK346" s="406"/>
      <c r="AL346" s="39"/>
    </row>
    <row r="347" spans="1:66" ht="12.75" customHeight="1">
      <c r="A347" s="3"/>
      <c r="B347" s="60"/>
      <c r="C347" s="60"/>
      <c r="D347" s="60"/>
      <c r="E347" s="60"/>
      <c r="F347" s="60"/>
      <c r="G347" s="60"/>
      <c r="H347" s="465"/>
      <c r="I347" s="7" t="s">
        <v>94</v>
      </c>
      <c r="P347" s="2289"/>
      <c r="Q347" s="2289"/>
      <c r="R347" s="2289"/>
      <c r="S347" s="2289"/>
      <c r="T347" s="2289"/>
      <c r="U347" s="2289"/>
      <c r="V347" s="2289"/>
      <c r="W347" s="2289"/>
      <c r="X347" s="2289"/>
      <c r="Y347" s="2289"/>
      <c r="Z347" s="2289"/>
      <c r="AF347" s="465"/>
      <c r="AG347" s="60"/>
      <c r="AH347" s="60"/>
      <c r="AI347" s="62"/>
      <c r="AJ347" s="62"/>
      <c r="AK347" s="62"/>
      <c r="AL347" s="39"/>
    </row>
    <row r="348" spans="1:66" ht="12.75">
      <c r="A348" s="3"/>
      <c r="B348" s="60"/>
      <c r="C348" s="406"/>
      <c r="D348" s="406"/>
      <c r="E348" s="406"/>
      <c r="F348" s="406"/>
      <c r="G348" s="406"/>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3" t="s">
        <v>577</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3.5"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4" t="s">
        <v>580</v>
      </c>
      <c r="N354" s="2024"/>
      <c r="P354" s="12" t="s">
        <v>2018</v>
      </c>
      <c r="AJ354" s="2024" t="s">
        <v>580</v>
      </c>
      <c r="AK354" s="2024"/>
    </row>
    <row r="355" spans="1:37" ht="12.75" customHeight="1">
      <c r="D355" s="58" t="s">
        <v>2007</v>
      </c>
      <c r="M355" s="2024" t="s">
        <v>628</v>
      </c>
      <c r="N355" s="2024"/>
      <c r="P355" s="58" t="s">
        <v>2233</v>
      </c>
      <c r="AJ355" s="2341" t="s">
        <v>628</v>
      </c>
      <c r="AK355" s="2031"/>
    </row>
    <row r="356" spans="1:37" ht="12.75" customHeight="1">
      <c r="D356" s="12" t="s">
        <v>749</v>
      </c>
      <c r="M356" s="2024" t="s">
        <v>628</v>
      </c>
      <c r="N356" s="2024"/>
      <c r="P356" s="719" t="s">
        <v>2017</v>
      </c>
      <c r="AJ356" s="2024" t="s">
        <v>628</v>
      </c>
      <c r="AK356" s="2024"/>
    </row>
    <row r="357" spans="1:37" ht="12.75" customHeight="1">
      <c r="D357" s="12" t="s">
        <v>750</v>
      </c>
      <c r="M357" s="2024" t="s">
        <v>628</v>
      </c>
      <c r="N357" s="202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628</v>
      </c>
      <c r="O362" s="2024"/>
      <c r="P362" s="69"/>
      <c r="Q362" s="69"/>
      <c r="R362" s="69"/>
      <c r="S362" s="69"/>
      <c r="T362" s="69"/>
      <c r="U362" s="69"/>
      <c r="V362" s="69"/>
      <c r="W362" s="69"/>
      <c r="X362" s="69"/>
      <c r="Y362" s="70"/>
      <c r="Z362" s="70"/>
      <c r="AC362" s="69"/>
      <c r="AD362" s="69"/>
      <c r="AE362" s="69"/>
    </row>
    <row r="363" spans="1:37" ht="12.75" customHeight="1">
      <c r="E363" s="12" t="s">
        <v>383</v>
      </c>
      <c r="Y363" s="2024" t="s">
        <v>628</v>
      </c>
      <c r="Z363" s="2024"/>
    </row>
    <row r="364" spans="1:37" ht="12.75" customHeight="1">
      <c r="D364" s="7" t="s">
        <v>1061</v>
      </c>
      <c r="Q364" s="2044" t="s">
        <v>628</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628</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49" t="s">
        <v>751</v>
      </c>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2349"/>
      <c r="AH367" s="2349"/>
    </row>
    <row r="368" spans="1:37" ht="12.75" customHeight="1">
      <c r="E368" s="2349"/>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2349"/>
      <c r="AH368" s="2349"/>
    </row>
    <row r="369" spans="1:36" ht="12.75" customHeight="1">
      <c r="E369" s="7" t="s">
        <v>481</v>
      </c>
      <c r="F369" s="7"/>
      <c r="G369" s="7"/>
      <c r="H369" s="7"/>
      <c r="I369" s="7"/>
      <c r="J369" s="7"/>
      <c r="K369" s="7"/>
      <c r="L369" s="7"/>
      <c r="N369" s="2340"/>
      <c r="O369" s="2340"/>
      <c r="P369" s="2340"/>
      <c r="Q369" s="2340"/>
      <c r="R369" s="7"/>
      <c r="U369" s="7" t="s">
        <v>482</v>
      </c>
      <c r="V369" s="7"/>
      <c r="W369" s="7"/>
      <c r="X369" s="7"/>
      <c r="Y369" s="7"/>
      <c r="Z369" s="7"/>
      <c r="AA369" s="7"/>
      <c r="AB369" s="7"/>
      <c r="AC369" s="2340"/>
      <c r="AD369" s="2340"/>
      <c r="AE369" s="2340"/>
      <c r="AF369" s="2340"/>
    </row>
    <row r="370" spans="1:36" ht="12.75" customHeight="1">
      <c r="E370" s="7" t="s">
        <v>483</v>
      </c>
      <c r="F370" s="7"/>
      <c r="G370" s="7"/>
      <c r="H370" s="7"/>
      <c r="I370" s="7"/>
      <c r="J370" s="7"/>
      <c r="K370" s="7"/>
      <c r="L370" s="7"/>
      <c r="N370" s="2340"/>
      <c r="O370" s="2340"/>
      <c r="P370" s="2340"/>
      <c r="Q370" s="2340"/>
      <c r="R370" s="7"/>
      <c r="U370" s="7" t="s">
        <v>0</v>
      </c>
      <c r="V370" s="7"/>
      <c r="W370" s="7"/>
      <c r="X370" s="7"/>
      <c r="Y370" s="7"/>
      <c r="Z370" s="7"/>
      <c r="AA370" s="7"/>
      <c r="AB370" s="7"/>
      <c r="AC370" s="2340"/>
      <c r="AD370" s="2340"/>
      <c r="AE370" s="2340"/>
      <c r="AF370" s="2340"/>
    </row>
    <row r="371" spans="1:36" ht="12.75" customHeight="1">
      <c r="E371" s="7" t="s">
        <v>1</v>
      </c>
      <c r="F371" s="7"/>
      <c r="G371" s="7"/>
      <c r="H371" s="7"/>
      <c r="I371" s="7"/>
      <c r="J371" s="7"/>
      <c r="K371" s="7"/>
      <c r="L371" s="7"/>
      <c r="N371" s="2340"/>
      <c r="O371" s="2340"/>
      <c r="P371" s="2340"/>
      <c r="Q371" s="2340"/>
      <c r="R371" s="7"/>
      <c r="V371" s="7"/>
      <c r="W371" s="7"/>
      <c r="X371" s="7"/>
      <c r="Y371" s="7"/>
      <c r="Z371" s="7"/>
      <c r="AA371" s="7"/>
      <c r="AB371" s="7"/>
    </row>
    <row r="372" spans="1:36" ht="12.75" customHeight="1">
      <c r="E372" s="7" t="s">
        <v>2</v>
      </c>
      <c r="F372" s="7"/>
      <c r="G372" s="7"/>
      <c r="H372" s="7"/>
      <c r="I372" s="7"/>
      <c r="J372" s="7"/>
      <c r="K372" s="7"/>
      <c r="L372" s="7"/>
      <c r="N372" s="2547"/>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60"/>
      <c r="T376" s="2460"/>
      <c r="U376" s="4" t="s">
        <v>317</v>
      </c>
      <c r="V376" s="2460"/>
      <c r="W376" s="2460"/>
      <c r="Y376" s="25" t="s">
        <v>315</v>
      </c>
      <c r="AA376" s="25"/>
      <c r="AB376" s="25" t="s">
        <v>316</v>
      </c>
      <c r="AD376" s="2460"/>
      <c r="AE376" s="2460"/>
      <c r="AF376" s="4" t="s">
        <v>317</v>
      </c>
      <c r="AG376" s="2460"/>
      <c r="AH376" s="2460"/>
    </row>
    <row r="377" spans="1:36" ht="12.75" customHeight="1">
      <c r="E377" s="7" t="s">
        <v>1092</v>
      </c>
      <c r="F377" s="7"/>
      <c r="G377" s="7"/>
      <c r="H377" s="7"/>
      <c r="I377" s="7"/>
      <c r="J377" s="7"/>
      <c r="K377" s="7"/>
      <c r="L377" s="7"/>
      <c r="N377" s="2460"/>
      <c r="O377" s="2460"/>
      <c r="P377" s="2460"/>
    </row>
    <row r="378" spans="1:36" ht="12.75" customHeight="1">
      <c r="E378" s="383" t="s">
        <v>1093</v>
      </c>
      <c r="F378" s="7"/>
      <c r="G378" s="7"/>
      <c r="H378" s="7"/>
      <c r="I378" s="7"/>
      <c r="J378" s="7"/>
      <c r="K378" s="7"/>
      <c r="L378" s="7"/>
      <c r="AG378" s="2417" t="s">
        <v>628</v>
      </c>
      <c r="AH378" s="2417"/>
    </row>
    <row r="379" spans="1:36" ht="12.75" customHeight="1">
      <c r="E379" s="7"/>
      <c r="F379" s="7"/>
      <c r="G379" s="7" t="s">
        <v>1114</v>
      </c>
      <c r="H379" s="7"/>
      <c r="I379" s="7"/>
      <c r="J379" s="7"/>
      <c r="K379" s="7"/>
      <c r="L379" s="7"/>
      <c r="AG379" s="2417" t="s">
        <v>628</v>
      </c>
      <c r="AH379" s="2417"/>
    </row>
    <row r="380" spans="1:36" ht="12.75" customHeight="1">
      <c r="E380" s="7"/>
      <c r="F380" s="7"/>
      <c r="G380" s="509" t="s">
        <v>1094</v>
      </c>
      <c r="H380" s="7"/>
      <c r="I380" s="7"/>
      <c r="J380" s="7"/>
      <c r="K380" s="7"/>
      <c r="L380" s="7"/>
      <c r="V380" s="2024" t="s">
        <v>628</v>
      </c>
      <c r="W380" s="2024"/>
      <c r="Y380" s="35" t="s">
        <v>1063</v>
      </c>
    </row>
    <row r="381" spans="1:36" ht="12.75" customHeight="1">
      <c r="E381" s="7" t="s">
        <v>1064</v>
      </c>
      <c r="F381" s="7"/>
      <c r="G381" s="7"/>
      <c r="H381" s="7"/>
      <c r="I381" s="7"/>
      <c r="J381" s="7"/>
      <c r="K381" s="7"/>
      <c r="L381" s="7"/>
      <c r="V381" s="2024" t="s">
        <v>628</v>
      </c>
      <c r="W381" s="2024"/>
      <c r="Y381" s="7" t="s">
        <v>1065</v>
      </c>
    </row>
    <row r="382" spans="1:36" ht="12.75" customHeight="1"/>
    <row r="383" spans="1:36" ht="12.75" customHeight="1">
      <c r="A383" s="50" t="s">
        <v>82</v>
      </c>
      <c r="B383" s="50"/>
    </row>
    <row r="384" spans="1:36" ht="12.75" customHeight="1">
      <c r="D384" s="12" t="s">
        <v>451</v>
      </c>
      <c r="J384" s="2287" t="s">
        <v>2469</v>
      </c>
      <c r="K384" s="2044"/>
      <c r="L384" s="2044"/>
      <c r="M384" s="2044"/>
      <c r="N384" s="2044"/>
      <c r="O384" s="2044"/>
      <c r="P384" s="2044"/>
      <c r="Q384" s="2044"/>
      <c r="R384" s="2044"/>
      <c r="S384" s="2044"/>
      <c r="T384" s="2044"/>
      <c r="U384" s="2044"/>
      <c r="V384" s="14" t="s">
        <v>88</v>
      </c>
      <c r="W384" s="14"/>
      <c r="X384" s="14"/>
      <c r="Y384" s="14"/>
      <c r="Z384" s="14"/>
      <c r="AA384" s="14"/>
      <c r="AB384" s="14"/>
      <c r="AC384" s="2044" t="s">
        <v>2468</v>
      </c>
      <c r="AD384" s="2044"/>
      <c r="AE384" s="2044"/>
      <c r="AF384" s="2044"/>
      <c r="AG384" s="2044"/>
      <c r="AH384" s="2044"/>
      <c r="AI384" s="2044"/>
      <c r="AJ384" s="2044"/>
    </row>
    <row r="385" spans="1:96" ht="12.75" customHeight="1">
      <c r="A385" s="719"/>
      <c r="B385" s="719"/>
      <c r="C385" s="719"/>
      <c r="D385" s="58" t="s">
        <v>1384</v>
      </c>
      <c r="E385" s="719"/>
      <c r="F385" s="719"/>
      <c r="G385" s="719"/>
      <c r="H385" s="719"/>
      <c r="I385" s="719"/>
      <c r="J385" s="2078" t="s">
        <v>2468</v>
      </c>
      <c r="K385" s="2279"/>
      <c r="L385" s="2279"/>
      <c r="M385" s="2279"/>
      <c r="N385" s="2279"/>
      <c r="O385" s="2279"/>
      <c r="P385" s="2279"/>
      <c r="Q385" s="2279"/>
      <c r="R385" s="2279"/>
      <c r="S385" s="2279"/>
      <c r="T385" s="2279"/>
      <c r="U385" s="2279"/>
      <c r="V385" s="58" t="s">
        <v>1384</v>
      </c>
      <c r="W385" s="14"/>
      <c r="X385" s="14"/>
      <c r="Y385" s="14"/>
      <c r="Z385" s="14"/>
      <c r="AA385" s="14"/>
      <c r="AB385" s="14"/>
      <c r="AC385" s="2044" t="s">
        <v>2468</v>
      </c>
      <c r="AD385" s="2044"/>
      <c r="AE385" s="2044"/>
      <c r="AF385" s="2044"/>
      <c r="AG385" s="2044"/>
      <c r="AH385" s="2044"/>
      <c r="AI385" s="2044"/>
      <c r="AJ385" s="2044"/>
      <c r="AK385" s="719"/>
      <c r="AL385" s="719"/>
    </row>
    <row r="386" spans="1:96" ht="12.75" customHeight="1">
      <c r="A386" s="719"/>
      <c r="B386" s="719"/>
      <c r="C386" s="719"/>
      <c r="D386" s="58" t="s">
        <v>466</v>
      </c>
      <c r="E386" s="719"/>
      <c r="F386" s="719"/>
      <c r="G386" s="719"/>
      <c r="H386" s="719"/>
      <c r="I386" s="719"/>
      <c r="J386" s="2078" t="s">
        <v>465</v>
      </c>
      <c r="K386" s="2279"/>
      <c r="L386" s="2279"/>
      <c r="M386" s="2279"/>
      <c r="N386" s="2279"/>
      <c r="O386" s="2279"/>
      <c r="P386" s="2279"/>
      <c r="Q386" s="2279"/>
      <c r="R386" s="2279"/>
      <c r="S386" s="2279"/>
      <c r="T386" s="2279"/>
      <c r="U386" s="2279"/>
      <c r="V386" s="58" t="s">
        <v>466</v>
      </c>
      <c r="W386" s="14"/>
      <c r="X386" s="14"/>
      <c r="Y386" s="14"/>
      <c r="Z386" s="14"/>
      <c r="AA386" s="14"/>
      <c r="AB386" s="14"/>
      <c r="AC386" s="2044" t="s">
        <v>465</v>
      </c>
      <c r="AD386" s="2044"/>
      <c r="AE386" s="2044"/>
      <c r="AF386" s="2044"/>
      <c r="AG386" s="2044"/>
      <c r="AH386" s="2044"/>
      <c r="AI386" s="2044"/>
      <c r="AJ386" s="2044"/>
      <c r="AK386" s="719"/>
      <c r="AL386" s="719"/>
    </row>
    <row r="387" spans="1:96" ht="12.75" customHeight="1">
      <c r="A387" s="719"/>
      <c r="B387" s="719"/>
      <c r="C387" s="719"/>
      <c r="D387" s="479" t="s">
        <v>1380</v>
      </c>
      <c r="E387" s="719"/>
      <c r="F387" s="719"/>
      <c r="G387" s="719"/>
      <c r="H387" s="719"/>
      <c r="I387" s="88"/>
      <c r="J387" s="2544" t="s">
        <v>2539</v>
      </c>
      <c r="K387" s="2272"/>
      <c r="L387" s="2272"/>
      <c r="M387" s="2272"/>
      <c r="N387" s="2272"/>
      <c r="O387" s="2272"/>
      <c r="P387" s="2272"/>
      <c r="Q387" s="2272"/>
      <c r="R387" s="2272"/>
      <c r="S387" s="2272"/>
      <c r="T387" s="2272"/>
      <c r="U387" s="2272"/>
      <c r="V387" s="2044"/>
      <c r="W387" s="2044"/>
      <c r="X387" s="2044"/>
      <c r="Y387" s="2044"/>
      <c r="Z387" s="2044"/>
      <c r="AA387" s="2044"/>
      <c r="AB387" s="2044"/>
      <c r="AC387" s="2044"/>
      <c r="AD387" s="2044"/>
      <c r="AE387" s="2044"/>
      <c r="AF387" s="2044"/>
      <c r="AG387" s="2044"/>
      <c r="AH387" s="2044"/>
      <c r="AI387" s="2044"/>
      <c r="AJ387" s="2044"/>
      <c r="AK387" s="719"/>
      <c r="AL387" s="719"/>
    </row>
    <row r="388" spans="1:96" ht="12.75" customHeight="1">
      <c r="D388" s="12" t="s">
        <v>4</v>
      </c>
      <c r="Q388" s="2420">
        <v>43817</v>
      </c>
      <c r="R388" s="2420"/>
      <c r="S388" s="2420"/>
      <c r="T388" s="2420"/>
      <c r="U388" s="2420"/>
      <c r="V388" s="12" t="s">
        <v>320</v>
      </c>
      <c r="AI388" s="2024" t="s">
        <v>708</v>
      </c>
      <c r="AJ388" s="2024"/>
    </row>
    <row r="389" spans="1:96" ht="12.75" customHeight="1">
      <c r="D389" s="12" t="s">
        <v>5</v>
      </c>
      <c r="Q389" s="2207">
        <v>44834</v>
      </c>
      <c r="R389" s="2348"/>
      <c r="S389" s="2348"/>
      <c r="T389" s="2348"/>
      <c r="U389" s="2348"/>
      <c r="W389" s="33" t="s">
        <v>78</v>
      </c>
      <c r="AG389" s="2458"/>
      <c r="AH389" s="2458"/>
      <c r="AI389" s="2458"/>
      <c r="AJ389" s="2458"/>
    </row>
    <row r="390" spans="1:96" ht="12.75" customHeight="1">
      <c r="D390" s="12" t="s">
        <v>450</v>
      </c>
      <c r="Q390" s="2459">
        <v>1</v>
      </c>
      <c r="R390" s="2459"/>
      <c r="S390" s="2459"/>
      <c r="T390" s="2459"/>
      <c r="U390" s="2459"/>
      <c r="V390" s="58" t="s">
        <v>1383</v>
      </c>
      <c r="AG390" s="2546"/>
      <c r="AH390" s="2546"/>
      <c r="AI390" s="2546"/>
      <c r="AJ390" s="2546"/>
    </row>
    <row r="391" spans="1:96" ht="12.75" customHeight="1">
      <c r="D391" s="12" t="s">
        <v>93</v>
      </c>
      <c r="I391" s="2342" t="s">
        <v>2592</v>
      </c>
      <c r="J391" s="2343"/>
      <c r="K391" s="2343"/>
      <c r="L391" s="2343"/>
      <c r="M391" s="2343"/>
      <c r="N391" s="2343"/>
      <c r="Q391" s="57" t="s">
        <v>212</v>
      </c>
      <c r="S391" s="2419"/>
      <c r="T391" s="2419"/>
      <c r="U391" s="2419"/>
      <c r="V391" s="12" t="s">
        <v>77</v>
      </c>
      <c r="AI391" s="2024" t="s">
        <v>708</v>
      </c>
      <c r="AJ391" s="2024"/>
    </row>
    <row r="392" spans="1:96" ht="12.75" customHeight="1">
      <c r="D392" s="12" t="s">
        <v>321</v>
      </c>
      <c r="Q392" s="2189">
        <v>0</v>
      </c>
      <c r="R392" s="2189"/>
      <c r="S392" s="2189"/>
      <c r="T392" s="2189"/>
      <c r="U392" s="2189"/>
      <c r="V392" s="12" t="s">
        <v>322</v>
      </c>
      <c r="AG392" s="2545" t="s">
        <v>2540</v>
      </c>
      <c r="AH392" s="2458"/>
      <c r="AI392" s="2458"/>
      <c r="AJ392" s="2458"/>
    </row>
    <row r="393" spans="1:96" ht="12.75" customHeight="1">
      <c r="D393" s="12" t="s">
        <v>323</v>
      </c>
      <c r="Q393" s="2480"/>
      <c r="R393" s="2480"/>
      <c r="S393" s="2480"/>
      <c r="T393" s="2480"/>
      <c r="U393" s="2480"/>
      <c r="V393" s="719" t="s">
        <v>1360</v>
      </c>
      <c r="AG393" s="2458">
        <v>0</v>
      </c>
      <c r="AH393" s="2458"/>
      <c r="AI393" s="2458"/>
      <c r="AJ393" s="2458"/>
    </row>
    <row r="394" spans="1:96" ht="12.75">
      <c r="D394" s="719" t="s">
        <v>1359</v>
      </c>
      <c r="V394" s="719"/>
      <c r="AG394" s="2458">
        <v>0</v>
      </c>
      <c r="AH394" s="2458"/>
      <c r="AI394" s="2458"/>
      <c r="AJ394" s="24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2036</v>
      </c>
      <c r="AG396" s="748"/>
      <c r="AH396" s="748"/>
      <c r="AI396" s="2024" t="s">
        <v>708</v>
      </c>
      <c r="AJ396" s="2024"/>
      <c r="AM396" s="39"/>
      <c r="AN396" s="39"/>
      <c r="AO396" s="39"/>
      <c r="AP396" s="39"/>
      <c r="AQ396" s="39"/>
      <c r="AR396" s="39"/>
      <c r="AS396" s="39"/>
      <c r="AT396" s="39"/>
      <c r="AU396" s="39"/>
      <c r="AV396" s="39"/>
      <c r="AW396" s="39"/>
      <c r="AX396" s="39"/>
      <c r="AY396" s="39"/>
      <c r="CR396" s="25"/>
    </row>
    <row r="397" spans="1:96" s="719" customFormat="1" ht="12.75">
      <c r="D397" s="58" t="s">
        <v>2038</v>
      </c>
      <c r="T397" s="2512"/>
      <c r="U397" s="2512"/>
      <c r="V397" s="2512"/>
      <c r="W397" s="2512"/>
      <c r="X397" s="2512"/>
      <c r="Y397" s="2512"/>
      <c r="Z397" s="2512"/>
      <c r="AA397" s="2512"/>
      <c r="AB397" s="2512"/>
      <c r="AC397" s="2512"/>
      <c r="AD397" s="2512"/>
      <c r="AE397" s="2512"/>
      <c r="AF397" s="2512"/>
      <c r="AG397" s="2512"/>
      <c r="AH397" s="2512"/>
      <c r="AI397" s="2512"/>
      <c r="AJ397" s="2512"/>
      <c r="AM397" s="39"/>
      <c r="AN397" s="39"/>
      <c r="AO397" s="39"/>
      <c r="AP397" s="39"/>
      <c r="AQ397" s="39"/>
      <c r="AR397" s="39"/>
      <c r="AS397" s="39"/>
      <c r="AT397" s="39"/>
      <c r="AU397" s="39"/>
      <c r="AV397" s="39"/>
      <c r="AW397" s="39"/>
      <c r="AX397" s="39"/>
      <c r="AY397" s="39"/>
      <c r="CR397" s="25"/>
    </row>
    <row r="398" spans="1:96" s="719" customFormat="1" ht="12.75">
      <c r="D398" s="58" t="s">
        <v>2037</v>
      </c>
      <c r="T398" s="2512"/>
      <c r="U398" s="2512"/>
      <c r="V398" s="2512"/>
      <c r="W398" s="2512"/>
      <c r="X398" s="2512"/>
      <c r="Y398" s="2512"/>
      <c r="Z398" s="2512"/>
      <c r="AA398" s="2512"/>
      <c r="AB398" s="2512"/>
      <c r="AC398" s="2512"/>
      <c r="AD398" s="2512"/>
      <c r="AE398" s="2512"/>
      <c r="AF398" s="2512"/>
      <c r="AG398" s="2512"/>
      <c r="AH398" s="2512"/>
      <c r="AI398" s="2512"/>
      <c r="AJ398" s="251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2030</v>
      </c>
      <c r="E400" s="719"/>
      <c r="F400" s="719"/>
      <c r="G400" s="719"/>
      <c r="H400" s="719"/>
      <c r="I400" s="719"/>
      <c r="J400" s="719"/>
      <c r="K400" s="719"/>
      <c r="L400" s="719"/>
      <c r="M400" s="719"/>
      <c r="N400" s="719"/>
      <c r="O400" s="719"/>
      <c r="P400" s="719"/>
      <c r="Q400" s="719"/>
      <c r="R400" s="719"/>
      <c r="S400" s="2512" t="s">
        <v>708</v>
      </c>
      <c r="T400" s="2512"/>
      <c r="U400" s="2512"/>
      <c r="V400" s="479" t="s">
        <v>2031</v>
      </c>
      <c r="W400" s="719"/>
      <c r="X400" s="719"/>
      <c r="Y400" s="719"/>
      <c r="Z400" s="719"/>
      <c r="AA400" s="719"/>
      <c r="AB400" s="39"/>
      <c r="AC400" s="39"/>
      <c r="AD400" s="39"/>
      <c r="AE400" s="39"/>
      <c r="AF400" s="39"/>
      <c r="AG400" s="2514"/>
      <c r="AH400" s="2514"/>
      <c r="AI400" s="2514"/>
      <c r="AJ400" s="2514"/>
      <c r="AK400" s="39"/>
      <c r="AL400" s="719"/>
    </row>
    <row r="401" spans="1:96" s="719" customFormat="1" ht="12.75">
      <c r="D401" s="58" t="s">
        <v>2027</v>
      </c>
      <c r="S401" s="2512" t="s">
        <v>628</v>
      </c>
      <c r="T401" s="2512"/>
      <c r="U401" s="2512"/>
      <c r="V401" s="479" t="s">
        <v>2033</v>
      </c>
      <c r="AB401" s="39"/>
      <c r="AC401" s="39"/>
      <c r="AD401" s="39"/>
      <c r="AE401" s="2518"/>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19" customFormat="1" ht="12.75">
      <c r="D402" s="58" t="s">
        <v>2029</v>
      </c>
      <c r="K402" s="2519"/>
      <c r="L402" s="2519"/>
      <c r="M402" s="2519"/>
      <c r="N402" s="2519"/>
      <c r="O402" s="2519"/>
      <c r="P402" s="2519"/>
      <c r="Q402" s="2519"/>
      <c r="R402" s="2519"/>
      <c r="S402" s="2519"/>
      <c r="T402" s="2519"/>
      <c r="U402" s="2519"/>
      <c r="V402" s="2519"/>
      <c r="W402" s="2519"/>
      <c r="X402" s="2519"/>
      <c r="Y402" s="2519"/>
      <c r="Z402" s="2519"/>
      <c r="AA402" s="2519"/>
      <c r="AB402" s="2519"/>
      <c r="AC402" s="2519"/>
      <c r="AD402" s="2519"/>
      <c r="AE402" s="2519"/>
      <c r="AF402" s="2519"/>
      <c r="AG402" s="2519"/>
      <c r="AH402" s="2519"/>
      <c r="AI402" s="2519"/>
      <c r="AJ402" s="2519"/>
      <c r="AK402" s="39"/>
      <c r="AM402" s="39"/>
      <c r="AN402" s="39"/>
      <c r="AO402" s="39"/>
      <c r="AP402" s="39"/>
      <c r="AQ402" s="39"/>
      <c r="AR402" s="39"/>
      <c r="AS402" s="39"/>
      <c r="AT402" s="39"/>
      <c r="AU402" s="39"/>
      <c r="AV402" s="39"/>
      <c r="AW402" s="39"/>
      <c r="AX402" s="39"/>
      <c r="AY402" s="39"/>
      <c r="CR402" s="25"/>
    </row>
    <row r="403" spans="1:96" s="719" customFormat="1" ht="12.75">
      <c r="D403" s="58" t="s">
        <v>2032</v>
      </c>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2519"/>
      <c r="AH403" s="2519"/>
      <c r="AI403" s="2519"/>
      <c r="AJ403" s="2519"/>
      <c r="AK403" s="39"/>
      <c r="AM403" s="39"/>
      <c r="AN403" s="39"/>
      <c r="AO403" s="39"/>
      <c r="AP403" s="39"/>
      <c r="AQ403" s="39"/>
      <c r="AR403" s="39"/>
      <c r="AS403" s="39"/>
      <c r="AT403" s="39"/>
      <c r="AU403" s="39"/>
      <c r="AV403" s="39"/>
      <c r="AW403" s="39"/>
      <c r="AX403" s="39"/>
      <c r="AY403" s="39"/>
      <c r="CR403" s="25"/>
    </row>
    <row r="404" spans="1:96" s="719" customFormat="1" ht="12.75" customHeight="1">
      <c r="D404" s="181" t="s">
        <v>2035</v>
      </c>
      <c r="E404" s="1520"/>
      <c r="F404" s="1520"/>
      <c r="G404" s="1520"/>
      <c r="H404" s="1520"/>
      <c r="I404" s="1520"/>
      <c r="J404" s="1520"/>
      <c r="K404" s="1520"/>
      <c r="L404" s="1520"/>
      <c r="M404" s="1520"/>
      <c r="N404" s="1520"/>
      <c r="O404" s="1520"/>
      <c r="P404" s="1520"/>
      <c r="Q404" s="1520"/>
      <c r="R404" s="1520"/>
      <c r="S404" s="2521" t="s">
        <v>1386</v>
      </c>
      <c r="T404" s="2521"/>
      <c r="U404" s="2521"/>
      <c r="V404" s="2521"/>
      <c r="W404" s="2521"/>
      <c r="X404" s="2521"/>
      <c r="Y404" s="2521"/>
      <c r="Z404" s="2521"/>
      <c r="AA404" s="2521"/>
      <c r="AB404" s="2521"/>
      <c r="AC404" s="2521"/>
      <c r="AD404" s="2521"/>
      <c r="AE404" s="2521"/>
      <c r="AF404" s="2521"/>
      <c r="AG404" s="2521"/>
      <c r="AH404" s="2521"/>
      <c r="AI404" s="2521"/>
      <c r="AJ404" s="2521"/>
      <c r="AK404" s="39"/>
      <c r="AL404" s="39"/>
      <c r="AM404" s="39"/>
      <c r="AN404" s="39"/>
      <c r="AO404" s="39"/>
      <c r="AP404" s="39"/>
      <c r="AQ404" s="39"/>
      <c r="AR404" s="39"/>
      <c r="AS404" s="39"/>
      <c r="AT404" s="39"/>
      <c r="AU404" s="39"/>
      <c r="AV404" s="39"/>
      <c r="AW404" s="39"/>
      <c r="AX404" s="39"/>
      <c r="AY404" s="39"/>
      <c r="CR404" s="25"/>
    </row>
    <row r="405" spans="1:96" s="719" customFormat="1" ht="12.75">
      <c r="D405" s="2520" t="s">
        <v>2034</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19" customFormat="1" ht="12.75">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87" t="s">
        <v>2541</v>
      </c>
      <c r="J409" s="2287"/>
      <c r="K409" s="2287"/>
      <c r="L409" s="2287"/>
      <c r="M409" s="2287"/>
      <c r="N409" s="2287"/>
      <c r="O409" s="2287"/>
      <c r="P409" s="2287"/>
      <c r="Q409" s="2287"/>
      <c r="R409" s="2287"/>
      <c r="S409" s="2287"/>
      <c r="T409" s="2287"/>
      <c r="U409" s="2287"/>
      <c r="V409" s="2287"/>
      <c r="W409" s="2287"/>
      <c r="X409" s="2287"/>
      <c r="Y409" s="2287"/>
      <c r="Z409" s="2287"/>
      <c r="AA409" s="2287"/>
      <c r="AB409" s="2287"/>
      <c r="AC409" s="2287"/>
      <c r="AD409" s="2287"/>
      <c r="AE409" s="2287"/>
    </row>
    <row r="410" spans="1:96" ht="12.75" customHeight="1">
      <c r="C410" s="25"/>
      <c r="D410" s="25"/>
      <c r="E410" s="12" t="s">
        <v>111</v>
      </c>
      <c r="F410" s="25"/>
      <c r="G410" s="25"/>
      <c r="H410" s="25"/>
      <c r="I410" s="25"/>
      <c r="J410" s="25"/>
      <c r="K410" s="25"/>
      <c r="L410" s="25"/>
      <c r="M410" s="25"/>
      <c r="N410" s="25"/>
      <c r="O410" s="25"/>
      <c r="P410" s="719"/>
      <c r="Q410" s="719"/>
      <c r="R410" s="2024" t="s">
        <v>580</v>
      </c>
      <c r="S410" s="2024"/>
      <c r="T410" s="12" t="s">
        <v>606</v>
      </c>
      <c r="U410" s="719"/>
      <c r="V410" s="719"/>
      <c r="W410" s="719"/>
      <c r="X410" s="719"/>
      <c r="Y410" s="719"/>
      <c r="Z410" s="719"/>
      <c r="AA410" s="719"/>
      <c r="AB410" s="719"/>
      <c r="AC410" s="719"/>
      <c r="AD410" s="2340">
        <v>4</v>
      </c>
      <c r="AE410" s="2340"/>
      <c r="AF410" s="719"/>
    </row>
    <row r="411" spans="1:96" ht="12.75">
      <c r="C411" s="25"/>
      <c r="E411" s="12" t="s">
        <v>112</v>
      </c>
      <c r="F411" s="719"/>
      <c r="G411" s="719"/>
      <c r="H411" s="719"/>
      <c r="I411" s="719"/>
      <c r="J411" s="719"/>
      <c r="K411" s="719"/>
      <c r="L411" s="719"/>
      <c r="M411" s="719"/>
      <c r="N411" s="25"/>
      <c r="O411" s="25"/>
      <c r="P411" s="719"/>
      <c r="Q411" s="719"/>
      <c r="R411" s="2024" t="s">
        <v>628</v>
      </c>
      <c r="S411" s="2024"/>
      <c r="T411" s="12" t="s">
        <v>606</v>
      </c>
      <c r="U411" s="719"/>
      <c r="V411" s="719"/>
      <c r="W411" s="719"/>
      <c r="X411" s="719"/>
      <c r="Y411" s="719"/>
      <c r="Z411" s="719"/>
      <c r="AA411" s="719"/>
      <c r="AB411" s="719"/>
      <c r="AC411" s="719"/>
      <c r="AD411" s="2340">
        <v>0</v>
      </c>
      <c r="AE411" s="2340"/>
      <c r="AF411" s="719"/>
    </row>
    <row r="412" spans="1:96" ht="12.75" customHeight="1">
      <c r="C412" s="25"/>
      <c r="E412" s="12" t="s">
        <v>113</v>
      </c>
      <c r="F412" s="719"/>
      <c r="G412" s="719"/>
      <c r="H412" s="719"/>
      <c r="I412" s="719"/>
      <c r="J412" s="719"/>
      <c r="K412" s="719"/>
      <c r="L412" s="719"/>
      <c r="M412" s="719"/>
      <c r="N412" s="25"/>
      <c r="O412" s="25"/>
      <c r="P412" s="719"/>
      <c r="Q412" s="719"/>
      <c r="R412" s="719"/>
      <c r="S412" s="2024" t="s">
        <v>628</v>
      </c>
      <c r="T412" s="2024"/>
      <c r="U412" s="719"/>
      <c r="V412" s="719"/>
      <c r="W412" s="719"/>
      <c r="X412" s="719"/>
      <c r="Y412" s="719"/>
      <c r="Z412" s="719"/>
      <c r="AA412" s="719"/>
      <c r="AB412" s="719"/>
      <c r="AC412" s="719"/>
      <c r="AD412" s="719"/>
      <c r="AE412" s="719"/>
      <c r="AF412" s="719"/>
    </row>
    <row r="413" spans="1:96" ht="12.75" customHeight="1">
      <c r="E413" s="12" t="s">
        <v>175</v>
      </c>
      <c r="F413" s="719"/>
      <c r="G413" s="719"/>
      <c r="H413" s="2478" t="s">
        <v>345</v>
      </c>
      <c r="I413" s="2478"/>
      <c r="J413" s="2478"/>
      <c r="K413" s="2478"/>
      <c r="L413" s="2478"/>
      <c r="M413" s="2478"/>
      <c r="N413" s="2478"/>
      <c r="O413" s="2478"/>
      <c r="P413" s="2478"/>
      <c r="Q413" s="2478"/>
      <c r="R413" s="2478"/>
      <c r="S413" s="2478"/>
      <c r="T413" s="2478"/>
      <c r="U413" s="2478"/>
      <c r="V413" s="2478"/>
      <c r="W413" s="2478"/>
      <c r="X413" s="2478"/>
      <c r="Y413" s="2478"/>
      <c r="Z413" s="2478"/>
      <c r="AA413" s="2478"/>
      <c r="AB413" s="2478"/>
      <c r="AC413" s="2478"/>
      <c r="AD413" s="2478"/>
      <c r="AE413" s="2478"/>
      <c r="AF413" s="719"/>
    </row>
    <row r="414" spans="1:96" ht="12.75" customHeight="1">
      <c r="E414" s="25"/>
      <c r="F414" s="719"/>
      <c r="G414" s="719"/>
      <c r="H414" s="2479"/>
      <c r="I414" s="2479"/>
      <c r="J414" s="2479"/>
      <c r="K414" s="2479"/>
      <c r="L414" s="2479"/>
      <c r="M414" s="2479"/>
      <c r="N414" s="2479"/>
      <c r="O414" s="2479"/>
      <c r="P414" s="2479"/>
      <c r="Q414" s="2479"/>
      <c r="R414" s="2479"/>
      <c r="S414" s="2479"/>
      <c r="T414" s="2479"/>
      <c r="U414" s="2479"/>
      <c r="V414" s="2479"/>
      <c r="W414" s="2479"/>
      <c r="X414" s="2479"/>
      <c r="Y414" s="2479"/>
      <c r="Z414" s="2479"/>
      <c r="AA414" s="2479"/>
      <c r="AB414" s="2479"/>
      <c r="AC414" s="2479"/>
      <c r="AD414" s="2479"/>
      <c r="AE414" s="2479"/>
      <c r="AF414" s="719"/>
    </row>
    <row r="415" spans="1:96" ht="12.75" customHeight="1"/>
    <row r="416" spans="1:96" ht="12.75" customHeight="1">
      <c r="A416" s="50" t="s">
        <v>627</v>
      </c>
      <c r="B416" s="50"/>
      <c r="C416" s="50"/>
      <c r="D416" s="50" t="s">
        <v>119</v>
      </c>
      <c r="AF416" s="50" t="s">
        <v>1039</v>
      </c>
    </row>
    <row r="417" spans="1:96" ht="12.75" customHeight="1">
      <c r="E417" s="2460"/>
      <c r="F417" s="2460"/>
      <c r="G417" s="2460"/>
      <c r="H417" s="23" t="s">
        <v>120</v>
      </c>
      <c r="I417" s="2460"/>
      <c r="J417" s="2460"/>
      <c r="K417" s="2460"/>
      <c r="L417" s="12" t="s">
        <v>121</v>
      </c>
      <c r="N417" s="141" t="s">
        <v>612</v>
      </c>
      <c r="P417" s="2418">
        <v>1.34</v>
      </c>
      <c r="Q417" s="2418"/>
      <c r="R417" s="2418"/>
      <c r="S417" s="12" t="s">
        <v>122</v>
      </c>
      <c r="W417" s="2549">
        <f>IF(E417&gt;0,(E417*I417),(P417*43560))</f>
        <v>58370.400000000001</v>
      </c>
      <c r="X417" s="2549"/>
      <c r="Y417" s="2549"/>
      <c r="Z417" s="12" t="s">
        <v>123</v>
      </c>
      <c r="AF417" s="2418">
        <f>AG436/P417</f>
        <v>55.970149253731343</v>
      </c>
      <c r="AG417" s="2418"/>
      <c r="AH417" s="2418"/>
    </row>
    <row r="418" spans="1:96" ht="12.75">
      <c r="E418" s="12" t="s">
        <v>54</v>
      </c>
    </row>
    <row r="419" spans="1:96" ht="12.75" customHeight="1">
      <c r="E419" s="2534"/>
      <c r="F419" s="2534"/>
      <c r="G419" s="2534"/>
      <c r="H419" s="2534"/>
      <c r="I419" s="2534"/>
      <c r="J419" s="2534"/>
      <c r="K419" s="2534"/>
      <c r="L419" s="2534"/>
      <c r="M419" s="2534"/>
      <c r="N419" s="2534"/>
      <c r="O419" s="2534"/>
      <c r="P419" s="2534"/>
      <c r="Q419" s="2534"/>
      <c r="R419" s="2534"/>
      <c r="S419" s="2534"/>
      <c r="T419" s="2534"/>
      <c r="U419" s="2534"/>
      <c r="V419" s="2534"/>
      <c r="W419" s="2534"/>
      <c r="X419" s="2534"/>
      <c r="Y419" s="2534"/>
      <c r="Z419" s="2534"/>
      <c r="AA419" s="2534"/>
      <c r="AB419" s="2534"/>
      <c r="AC419" s="2534"/>
      <c r="AD419" s="2534"/>
      <c r="AE419" s="2534"/>
      <c r="AF419" s="2534"/>
      <c r="AG419" s="2534"/>
      <c r="AH419" s="2534"/>
      <c r="AI419" s="2534"/>
      <c r="AJ419" s="2534"/>
    </row>
    <row r="420" spans="1:96" s="39" customFormat="1" ht="12.75" customHeight="1">
      <c r="E420" s="254" t="s">
        <v>2250</v>
      </c>
      <c r="F420" s="1824"/>
      <c r="G420" s="1824"/>
      <c r="H420" s="1824"/>
      <c r="I420" s="2345">
        <v>1.34</v>
      </c>
      <c r="J420" s="2345"/>
      <c r="K420" s="2345"/>
      <c r="L420" s="1824"/>
      <c r="M420" s="254"/>
      <c r="N420" s="1824"/>
      <c r="O420" s="1824"/>
      <c r="P420" s="2302">
        <f>(CM636+CS644+CS661)/I420</f>
        <v>55.970149253731343</v>
      </c>
      <c r="Q420" s="2302"/>
      <c r="R420" s="2302"/>
      <c r="S420" s="254" t="s">
        <v>2251</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629</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4">
        <v>2</v>
      </c>
      <c r="Q423" s="2024"/>
      <c r="S423" s="12" t="s">
        <v>195</v>
      </c>
      <c r="AE423" s="2024">
        <v>2</v>
      </c>
      <c r="AF423" s="2024"/>
    </row>
    <row r="424" spans="1:96" ht="12.75">
      <c r="E424" s="12" t="s">
        <v>196</v>
      </c>
      <c r="P424" s="2024">
        <v>0</v>
      </c>
      <c r="Q424" s="2024"/>
      <c r="S424" s="12" t="s">
        <v>136</v>
      </c>
      <c r="AE424" s="2024" t="s">
        <v>580</v>
      </c>
      <c r="AF424" s="2024"/>
    </row>
    <row r="425" spans="1:96" ht="12.75">
      <c r="F425" s="67" t="s">
        <v>137</v>
      </c>
    </row>
    <row r="426" spans="1:96" ht="12.75">
      <c r="F426" s="2445" t="s">
        <v>2593</v>
      </c>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446"/>
      <c r="AG426" s="2446"/>
      <c r="AH426" s="2446"/>
    </row>
    <row r="427" spans="1:96" ht="12.75" customHeight="1">
      <c r="F427" s="2447"/>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2447"/>
      <c r="AG427" s="2447"/>
      <c r="AH427" s="2447"/>
    </row>
    <row r="428" spans="1:96" ht="12.75" customHeight="1">
      <c r="E428" s="12" t="s">
        <v>645</v>
      </c>
      <c r="N428" s="39"/>
      <c r="O428" s="39"/>
      <c r="P428" s="235"/>
      <c r="Q428" s="2024" t="s">
        <v>580</v>
      </c>
      <c r="R428" s="202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4" t="s">
        <v>628</v>
      </c>
      <c r="AG429" s="2543"/>
    </row>
    <row r="430" spans="1:96" ht="12.75" customHeight="1">
      <c r="S430" s="25"/>
      <c r="T430" s="25"/>
    </row>
    <row r="431" spans="1:96" ht="12.75" customHeight="1">
      <c r="A431" s="50"/>
      <c r="B431" s="50"/>
      <c r="C431" s="50"/>
      <c r="E431" s="7" t="s">
        <v>319</v>
      </c>
      <c r="Z431" s="2024" t="s">
        <v>708</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4" t="s">
        <v>628</v>
      </c>
      <c r="AA433" s="2024"/>
    </row>
    <row r="434" spans="1:110" ht="12.75" customHeight="1"/>
    <row r="435" spans="1:110" ht="12.75" customHeight="1">
      <c r="A435" s="50" t="s">
        <v>502</v>
      </c>
      <c r="B435" s="50"/>
      <c r="C435" s="50"/>
      <c r="D435" s="50" t="s">
        <v>826</v>
      </c>
      <c r="AF435" s="80"/>
    </row>
    <row r="436" spans="1:110" ht="12.75" customHeight="1">
      <c r="D436" s="2233" t="s">
        <v>46</v>
      </c>
      <c r="E436" s="2234"/>
      <c r="F436" s="2234"/>
      <c r="G436" s="2234"/>
      <c r="H436" s="2234"/>
      <c r="I436" s="2234"/>
      <c r="J436" s="2234"/>
      <c r="K436" s="2234"/>
      <c r="L436" s="2234"/>
      <c r="M436" s="2234"/>
      <c r="N436" s="2234"/>
      <c r="O436" s="2234"/>
      <c r="P436" s="2234"/>
      <c r="Q436" s="2234"/>
      <c r="R436" s="2234"/>
      <c r="S436" s="2234"/>
      <c r="T436" s="2234"/>
      <c r="U436" s="2234"/>
      <c r="V436" s="2234"/>
      <c r="W436" s="2234"/>
      <c r="X436" s="2234"/>
      <c r="Y436" s="2234"/>
      <c r="Z436" s="2234"/>
      <c r="AA436" s="2234"/>
      <c r="AB436" s="2234"/>
      <c r="AC436" s="2234"/>
      <c r="AD436" s="2234"/>
      <c r="AE436" s="2234"/>
      <c r="AF436" s="2535"/>
      <c r="AG436" s="2515">
        <v>75</v>
      </c>
      <c r="AH436" s="2515"/>
      <c r="AI436" s="2515"/>
      <c r="AJ436" s="2515"/>
    </row>
    <row r="437" spans="1:110" ht="12.75" customHeight="1">
      <c r="D437" s="2484" t="s">
        <v>1443</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53">
        <v>0</v>
      </c>
      <c r="AH437" s="2239"/>
      <c r="AI437" s="2239"/>
      <c r="AJ437" s="2239"/>
    </row>
    <row r="438" spans="1:110" ht="12.75" customHeight="1">
      <c r="D438" s="2484" t="s">
        <v>1147</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15">
        <v>74</v>
      </c>
      <c r="AH438" s="2515"/>
      <c r="AI438" s="2515"/>
      <c r="AJ438" s="2515"/>
    </row>
    <row r="439" spans="1:110" ht="12.75" customHeight="1">
      <c r="D439" s="2484" t="s">
        <v>1148</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15">
        <v>74</v>
      </c>
      <c r="AH439" s="2515"/>
      <c r="AI439" s="2515"/>
      <c r="AJ439" s="2515"/>
    </row>
    <row r="440" spans="1:110" ht="12.75" customHeight="1">
      <c r="D440" s="2484" t="s">
        <v>1150</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16">
        <f>IF(ISERROR(AG439/AG438),"",AG439/AG438)</f>
        <v>1</v>
      </c>
      <c r="AH440" s="2516"/>
      <c r="AI440" s="2516"/>
      <c r="AJ440" s="2516"/>
    </row>
    <row r="441" spans="1:110" ht="12.75" customHeight="1">
      <c r="D441" s="2484" t="s">
        <v>1149</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473">
        <v>38250</v>
      </c>
      <c r="AH441" s="2473"/>
      <c r="AI441" s="2473"/>
      <c r="AJ441" s="2473"/>
    </row>
    <row r="442" spans="1:110" ht="12.75" customHeight="1">
      <c r="D442" s="2484" t="s">
        <v>1151</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473">
        <v>38250</v>
      </c>
      <c r="AH442" s="2473"/>
      <c r="AI442" s="2473"/>
      <c r="AJ442" s="2473"/>
    </row>
    <row r="443" spans="1:110" ht="12.75" customHeight="1">
      <c r="D443" s="2484" t="s">
        <v>1152</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16">
        <f>IF(ISERROR(AG442/AG441),"",AG442/AG441)</f>
        <v>1</v>
      </c>
      <c r="AH443" s="2516"/>
      <c r="AI443" s="2516"/>
      <c r="AJ443" s="2516"/>
    </row>
    <row r="444" spans="1:110" ht="12.75" customHeight="1">
      <c r="D444" s="2484" t="s">
        <v>1153</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16">
        <f>MIN(IF(AG440&gt;AG443,AG443,AG440),1)</f>
        <v>1</v>
      </c>
      <c r="AH444" s="2516"/>
      <c r="AI444" s="2516"/>
      <c r="AJ444" s="2516"/>
    </row>
    <row r="445" spans="1:110" ht="12.75" customHeight="1">
      <c r="D445" s="2484" t="s">
        <v>1418</v>
      </c>
      <c r="E445" s="2234"/>
      <c r="F445" s="2234"/>
      <c r="G445" s="2234"/>
      <c r="H445" s="2234"/>
      <c r="I445" s="2234"/>
      <c r="J445" s="2234"/>
      <c r="K445" s="2234"/>
      <c r="L445" s="2234"/>
      <c r="M445" s="2234"/>
      <c r="N445" s="2234"/>
      <c r="O445" s="2234"/>
      <c r="P445" s="2234"/>
      <c r="Q445" s="2234"/>
      <c r="R445" s="2234"/>
      <c r="S445" s="2234"/>
      <c r="T445" s="2234"/>
      <c r="U445" s="2234"/>
      <c r="V445" s="2234"/>
      <c r="W445" s="2234"/>
      <c r="X445" s="2234"/>
      <c r="Y445" s="2234"/>
      <c r="Z445" s="2234"/>
      <c r="AA445" s="2234"/>
      <c r="AB445" s="2234"/>
      <c r="AC445" s="2234"/>
      <c r="AD445" s="2234"/>
      <c r="AE445" s="2234"/>
      <c r="AF445" s="2535"/>
      <c r="AG445" s="2473">
        <v>4246</v>
      </c>
      <c r="AH445" s="2473"/>
      <c r="AI445" s="2473"/>
      <c r="AJ445" s="2473"/>
    </row>
    <row r="446" spans="1:110" ht="12.75" customHeight="1">
      <c r="D446" s="2233" t="s">
        <v>604</v>
      </c>
      <c r="E446" s="2234"/>
      <c r="F446" s="2234"/>
      <c r="G446" s="2234"/>
      <c r="H446" s="2234"/>
      <c r="I446" s="2234"/>
      <c r="J446" s="2234"/>
      <c r="K446" s="2234"/>
      <c r="L446" s="2234"/>
      <c r="M446" s="2234"/>
      <c r="N446" s="2234"/>
      <c r="O446" s="2234"/>
      <c r="P446" s="2234"/>
      <c r="Q446" s="2234"/>
      <c r="R446" s="2234"/>
      <c r="S446" s="2234"/>
      <c r="T446" s="2234"/>
      <c r="U446" s="2234"/>
      <c r="V446" s="2234"/>
      <c r="W446" s="2234"/>
      <c r="X446" s="2234"/>
      <c r="Y446" s="2234"/>
      <c r="Z446" s="2234"/>
      <c r="AA446" s="2234"/>
      <c r="AB446" s="2234"/>
      <c r="AC446" s="2234"/>
      <c r="AD446" s="2234"/>
      <c r="AE446" s="2234"/>
      <c r="AF446" s="2535"/>
      <c r="AG446" s="2473">
        <v>1185</v>
      </c>
      <c r="AH446" s="2473"/>
      <c r="AI446" s="2473"/>
      <c r="AJ446" s="24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484" t="s">
        <v>1419</v>
      </c>
      <c r="E447" s="2234"/>
      <c r="F447" s="2234"/>
      <c r="G447" s="2234"/>
      <c r="H447" s="2234"/>
      <c r="I447" s="2234"/>
      <c r="J447" s="2234"/>
      <c r="K447" s="2234"/>
      <c r="L447" s="2234"/>
      <c r="M447" s="2234"/>
      <c r="N447" s="2234"/>
      <c r="O447" s="2234"/>
      <c r="P447" s="2234"/>
      <c r="Q447" s="2234"/>
      <c r="R447" s="2234"/>
      <c r="S447" s="2234"/>
      <c r="T447" s="2234"/>
      <c r="U447" s="2234"/>
      <c r="V447" s="2234"/>
      <c r="W447" s="2234"/>
      <c r="X447" s="2234"/>
      <c r="Y447" s="2234"/>
      <c r="Z447" s="2234"/>
      <c r="AA447" s="2234"/>
      <c r="AB447" s="2234"/>
      <c r="AC447" s="2234"/>
      <c r="AD447" s="2234"/>
      <c r="AE447" s="2234"/>
      <c r="AF447" s="2535"/>
      <c r="AG447" s="2473">
        <v>5078</v>
      </c>
      <c r="AH447" s="2473"/>
      <c r="AI447" s="2473"/>
      <c r="AJ447" s="24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4" t="s">
        <v>1154</v>
      </c>
      <c r="E448" s="2234"/>
      <c r="F448" s="2234"/>
      <c r="G448" s="2234"/>
      <c r="H448" s="2234"/>
      <c r="I448" s="2234"/>
      <c r="J448" s="2234"/>
      <c r="K448" s="2234"/>
      <c r="L448" s="2234"/>
      <c r="M448" s="2234"/>
      <c r="N448" s="2234"/>
      <c r="O448" s="2234"/>
      <c r="P448" s="2234"/>
      <c r="Q448" s="2234"/>
      <c r="R448" s="2234"/>
      <c r="S448" s="2234"/>
      <c r="T448" s="2234"/>
      <c r="U448" s="2234"/>
      <c r="V448" s="2234"/>
      <c r="W448" s="2234"/>
      <c r="X448" s="2234"/>
      <c r="Y448" s="2234"/>
      <c r="Z448" s="2234"/>
      <c r="AA448" s="2234"/>
      <c r="AB448" s="2234"/>
      <c r="AC448" s="2234"/>
      <c r="AD448" s="2234"/>
      <c r="AE448" s="2234"/>
      <c r="AF448" s="2535"/>
      <c r="AG448" s="2473">
        <v>0</v>
      </c>
      <c r="AH448" s="2473"/>
      <c r="AI448" s="2473"/>
      <c r="AJ448" s="24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6" t="s">
        <v>1155</v>
      </c>
      <c r="E449" s="2467"/>
      <c r="F449" s="2467"/>
      <c r="G449" s="2467"/>
      <c r="H449" s="2467"/>
      <c r="I449" s="2467"/>
      <c r="J449" s="2467"/>
      <c r="K449" s="2467"/>
      <c r="L449" s="2467"/>
      <c r="M449" s="2467"/>
      <c r="N449" s="2467"/>
      <c r="O449" s="2467"/>
      <c r="P449" s="2467"/>
      <c r="Q449" s="2467"/>
      <c r="R449" s="2467"/>
      <c r="S449" s="2467"/>
      <c r="T449" s="2467"/>
      <c r="U449" s="2467"/>
      <c r="V449" s="2467"/>
      <c r="W449" s="2467"/>
      <c r="X449" s="2467"/>
      <c r="Y449" s="2467"/>
      <c r="Z449" s="2467"/>
      <c r="AA449" s="2467"/>
      <c r="AB449" s="2467"/>
      <c r="AC449" s="2467"/>
      <c r="AD449" s="2467"/>
      <c r="AE449" s="2467"/>
      <c r="AF449" s="2468"/>
      <c r="AG449" s="2541">
        <f>AG441+AG445+AG447+AG448</f>
        <v>47574</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9" t="s">
        <v>1420</v>
      </c>
      <c r="E450" s="2469"/>
      <c r="F450" s="2469"/>
      <c r="G450" s="2469"/>
      <c r="H450" s="2469"/>
      <c r="I450" s="2469"/>
      <c r="J450" s="2469"/>
      <c r="K450" s="2469"/>
      <c r="L450" s="2469"/>
      <c r="M450" s="2469"/>
      <c r="N450" s="2469"/>
      <c r="O450" s="2469"/>
      <c r="P450" s="2469"/>
      <c r="Q450" s="2469"/>
      <c r="R450" s="2469"/>
      <c r="S450" s="2469"/>
      <c r="T450" s="2469"/>
      <c r="U450" s="2469"/>
      <c r="V450" s="2469"/>
      <c r="W450" s="2469"/>
      <c r="X450" s="2469"/>
      <c r="Y450" s="2469"/>
      <c r="Z450" s="2469"/>
      <c r="AA450" s="2469"/>
      <c r="AB450" s="2469"/>
      <c r="AC450" s="2469"/>
      <c r="AD450" s="2469"/>
      <c r="AE450" s="2469"/>
      <c r="AF450" s="2469"/>
      <c r="AG450" s="2469"/>
      <c r="AH450" s="2469"/>
      <c r="AI450" s="2469"/>
      <c r="AJ450" s="24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0"/>
      <c r="E451" s="2470"/>
      <c r="F451" s="2470"/>
      <c r="G451" s="2470"/>
      <c r="H451" s="2470"/>
      <c r="I451" s="2470"/>
      <c r="J451" s="2470"/>
      <c r="K451" s="2470"/>
      <c r="L451" s="2470"/>
      <c r="M451" s="2470"/>
      <c r="N451" s="2470"/>
      <c r="O451" s="2470"/>
      <c r="P451" s="2470"/>
      <c r="Q451" s="2470"/>
      <c r="R451" s="2470"/>
      <c r="S451" s="2470"/>
      <c r="T451" s="2470"/>
      <c r="U451" s="2470"/>
      <c r="V451" s="2470"/>
      <c r="W451" s="2470"/>
      <c r="X451" s="2470"/>
      <c r="Y451" s="2470"/>
      <c r="Z451" s="2470"/>
      <c r="AA451" s="2470"/>
      <c r="AB451" s="2470"/>
      <c r="AC451" s="2470"/>
      <c r="AD451" s="2470"/>
      <c r="AE451" s="2470"/>
      <c r="AF451" s="2470"/>
      <c r="AG451" s="2470"/>
      <c r="AH451" s="2470"/>
      <c r="AI451" s="2470"/>
      <c r="AJ451" s="24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687334.10523748654</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676330.00284221198</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601849.45748170349</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4" t="s">
        <v>735</v>
      </c>
      <c r="E464" s="2475"/>
      <c r="F464" s="2475"/>
      <c r="G464" s="2475"/>
      <c r="H464" s="2475"/>
      <c r="I464" s="2475"/>
      <c r="J464" s="2475"/>
      <c r="K464" s="2475"/>
      <c r="L464" s="2475"/>
      <c r="M464" s="2475"/>
      <c r="N464" s="2475"/>
      <c r="O464" s="2475"/>
      <c r="P464" s="2475"/>
      <c r="Q464" s="2475"/>
      <c r="R464" s="2475"/>
      <c r="S464" s="2475"/>
      <c r="T464" s="2475"/>
      <c r="U464" s="2475"/>
      <c r="V464" s="2476"/>
      <c r="W464" s="2413">
        <v>74</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4" t="s">
        <v>736</v>
      </c>
      <c r="E465" s="2475"/>
      <c r="F465" s="2475"/>
      <c r="G465" s="2475"/>
      <c r="H465" s="2475"/>
      <c r="I465" s="2475"/>
      <c r="J465" s="2475"/>
      <c r="K465" s="2475"/>
      <c r="L465" s="2475"/>
      <c r="M465" s="2475"/>
      <c r="N465" s="2475"/>
      <c r="O465" s="2475"/>
      <c r="P465" s="2475"/>
      <c r="Q465" s="2475"/>
      <c r="R465" s="2475"/>
      <c r="S465" s="2475"/>
      <c r="T465" s="2475"/>
      <c r="U465" s="2475"/>
      <c r="V465" s="2476"/>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4" t="s">
        <v>737</v>
      </c>
      <c r="E466" s="2475"/>
      <c r="F466" s="2475"/>
      <c r="G466" s="2475"/>
      <c r="H466" s="2475"/>
      <c r="I466" s="2475"/>
      <c r="J466" s="2475"/>
      <c r="K466" s="2475"/>
      <c r="L466" s="2475"/>
      <c r="M466" s="2475"/>
      <c r="N466" s="2475"/>
      <c r="O466" s="2475"/>
      <c r="P466" s="2475"/>
      <c r="Q466" s="2475"/>
      <c r="R466" s="2475"/>
      <c r="S466" s="2475"/>
      <c r="T466" s="2475"/>
      <c r="U466" s="2475"/>
      <c r="V466" s="2476"/>
      <c r="W466" s="2413">
        <v>23</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4" t="s">
        <v>738</v>
      </c>
      <c r="E467" s="2475"/>
      <c r="F467" s="2475"/>
      <c r="G467" s="2475"/>
      <c r="H467" s="2475"/>
      <c r="I467" s="2475"/>
      <c r="J467" s="2475"/>
      <c r="K467" s="2475"/>
      <c r="L467" s="2475"/>
      <c r="M467" s="2475"/>
      <c r="N467" s="2475"/>
      <c r="O467" s="2475"/>
      <c r="P467" s="2475"/>
      <c r="Q467" s="2475"/>
      <c r="R467" s="2475"/>
      <c r="S467" s="2475"/>
      <c r="T467" s="2475"/>
      <c r="U467" s="2475"/>
      <c r="V467" s="2476"/>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4" t="s">
        <v>949</v>
      </c>
      <c r="E468" s="2475"/>
      <c r="F468" s="2475"/>
      <c r="G468" s="2475"/>
      <c r="H468" s="2475"/>
      <c r="I468" s="2475"/>
      <c r="J468" s="2475"/>
      <c r="K468" s="2475"/>
      <c r="L468" s="2475"/>
      <c r="M468" s="2475"/>
      <c r="N468" s="2475"/>
      <c r="O468" s="2475"/>
      <c r="P468" s="2475"/>
      <c r="Q468" s="2475"/>
      <c r="R468" s="2475"/>
      <c r="S468" s="2475"/>
      <c r="T468" s="2475"/>
      <c r="U468" s="2475"/>
      <c r="V468" s="2476"/>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4" t="s">
        <v>739</v>
      </c>
      <c r="E469" s="2475"/>
      <c r="F469" s="2475"/>
      <c r="G469" s="2475"/>
      <c r="H469" s="2475"/>
      <c r="I469" s="2475"/>
      <c r="J469" s="2475"/>
      <c r="K469" s="2475"/>
      <c r="L469" s="2475"/>
      <c r="M469" s="2475"/>
      <c r="N469" s="2475"/>
      <c r="O469" s="2475"/>
      <c r="P469" s="2475"/>
      <c r="Q469" s="2475"/>
      <c r="R469" s="2475"/>
      <c r="S469" s="2475"/>
      <c r="T469" s="2475"/>
      <c r="U469" s="2475"/>
      <c r="V469" s="2476"/>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4" t="s">
        <v>1121</v>
      </c>
      <c r="E470" s="2475"/>
      <c r="F470" s="2475"/>
      <c r="G470" s="2475"/>
      <c r="H470" s="2475"/>
      <c r="I470" s="2475"/>
      <c r="J470" s="2475"/>
      <c r="K470" s="2475"/>
      <c r="L470" s="2475"/>
      <c r="M470" s="2475"/>
      <c r="N470" s="2475"/>
      <c r="O470" s="2475"/>
      <c r="P470" s="2475"/>
      <c r="Q470" s="2475"/>
      <c r="R470" s="2475"/>
      <c r="S470" s="2475"/>
      <c r="T470" s="2475"/>
      <c r="U470" s="2475"/>
      <c r="V470" s="2476"/>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0" t="s">
        <v>2022</v>
      </c>
      <c r="E471" s="2475"/>
      <c r="F471" s="2475"/>
      <c r="G471" s="2475"/>
      <c r="H471" s="2475"/>
      <c r="I471" s="2475"/>
      <c r="J471" s="2475"/>
      <c r="K471" s="2475"/>
      <c r="L471" s="2475"/>
      <c r="M471" s="2475"/>
      <c r="N471" s="2475"/>
      <c r="O471" s="2475"/>
      <c r="P471" s="2475"/>
      <c r="Q471" s="2475"/>
      <c r="R471" s="2475"/>
      <c r="S471" s="2475"/>
      <c r="T471" s="2475"/>
      <c r="U471" s="2475"/>
      <c r="V471" s="2476"/>
      <c r="W471" s="2413">
        <v>0</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7"/>
      <c r="H472" s="2538"/>
      <c r="I472" s="2538"/>
      <c r="J472" s="2538"/>
      <c r="K472" s="2538"/>
      <c r="L472" s="2538"/>
      <c r="M472" s="2538"/>
      <c r="N472" s="2538"/>
      <c r="O472" s="2538"/>
      <c r="P472" s="2538"/>
      <c r="Q472" s="2538"/>
      <c r="R472" s="2538"/>
      <c r="S472" s="2538"/>
      <c r="T472" s="2538"/>
      <c r="U472" s="2538"/>
      <c r="V472" s="2539"/>
      <c r="W472" s="2413">
        <v>0</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4" t="s">
        <v>2542</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t="s">
        <v>2633</v>
      </c>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3" t="s">
        <v>873</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471" t="s">
        <v>874</v>
      </c>
      <c r="U483" s="2472"/>
      <c r="V483" s="2472"/>
      <c r="W483" s="2472"/>
      <c r="X483" s="2472"/>
      <c r="Y483" s="2472"/>
      <c r="Z483" s="2472"/>
      <c r="AA483" s="2472"/>
      <c r="AB483" s="2472"/>
      <c r="AC483" s="2472"/>
      <c r="AD483" s="2472"/>
      <c r="AE483" s="2472"/>
      <c r="AF483" s="2472"/>
      <c r="AG483" s="2472"/>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77" t="s">
        <v>36</v>
      </c>
      <c r="U484" s="2477"/>
      <c r="V484" s="2477"/>
      <c r="W484" s="2477"/>
      <c r="X484" s="2477"/>
      <c r="Y484" s="2477" t="s">
        <v>37</v>
      </c>
      <c r="Z484" s="2477"/>
      <c r="AA484" s="2477"/>
      <c r="AB484" s="2477"/>
      <c r="AC484" s="2477"/>
      <c r="AD484" s="2477" t="s">
        <v>350</v>
      </c>
      <c r="AE484" s="2477"/>
      <c r="AF484" s="2477"/>
      <c r="AG484" s="2477"/>
      <c r="AH484" s="24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77"/>
      <c r="U485" s="2477"/>
      <c r="V485" s="2477"/>
      <c r="W485" s="2477"/>
      <c r="X485" s="2477"/>
      <c r="Y485" s="2477"/>
      <c r="Z485" s="2477"/>
      <c r="AA485" s="2477"/>
      <c r="AB485" s="2477"/>
      <c r="AC485" s="2477"/>
      <c r="AD485" s="2477"/>
      <c r="AE485" s="2477"/>
      <c r="AF485" s="2477"/>
      <c r="AG485" s="2477"/>
      <c r="AH485" s="24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5">
        <v>0</v>
      </c>
      <c r="U486" s="2465"/>
      <c r="V486" s="2465"/>
      <c r="W486" s="2465"/>
      <c r="X486" s="2465"/>
      <c r="Y486" s="2465">
        <v>0</v>
      </c>
      <c r="Z486" s="2465"/>
      <c r="AA486" s="2465"/>
      <c r="AB486" s="2465"/>
      <c r="AC486" s="2465"/>
      <c r="AD486" s="2465">
        <v>43767</v>
      </c>
      <c r="AE486" s="2465"/>
      <c r="AF486" s="2465"/>
      <c r="AG486" s="2465"/>
      <c r="AH486" s="246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5">
        <v>0</v>
      </c>
      <c r="U487" s="2465"/>
      <c r="V487" s="2465"/>
      <c r="W487" s="2465"/>
      <c r="X487" s="2465"/>
      <c r="Y487" s="2465">
        <v>0</v>
      </c>
      <c r="Z487" s="2465"/>
      <c r="AA487" s="2465"/>
      <c r="AB487" s="2465"/>
      <c r="AC487" s="2465"/>
      <c r="AD487" s="2465">
        <v>44120</v>
      </c>
      <c r="AE487" s="2465"/>
      <c r="AF487" s="2465"/>
      <c r="AG487" s="2465"/>
      <c r="AH487" s="246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5">
        <v>0</v>
      </c>
      <c r="U488" s="2465"/>
      <c r="V488" s="2465"/>
      <c r="W488" s="2465"/>
      <c r="X488" s="2465"/>
      <c r="Y488" s="2465">
        <v>0</v>
      </c>
      <c r="Z488" s="2465"/>
      <c r="AA488" s="2465"/>
      <c r="AB488" s="2465"/>
      <c r="AC488" s="2465"/>
      <c r="AD488" s="2465" t="s">
        <v>628</v>
      </c>
      <c r="AE488" s="2465"/>
      <c r="AF488" s="2465"/>
      <c r="AG488" s="2465"/>
      <c r="AH488" s="246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5">
        <v>0</v>
      </c>
      <c r="U489" s="2465"/>
      <c r="V489" s="2465"/>
      <c r="W489" s="2465"/>
      <c r="X489" s="2465"/>
      <c r="Y489" s="2465">
        <v>0</v>
      </c>
      <c r="Z489" s="2465"/>
      <c r="AA489" s="2465"/>
      <c r="AB489" s="2465"/>
      <c r="AC489" s="2465"/>
      <c r="AD489" s="2465" t="s">
        <v>628</v>
      </c>
      <c r="AE489" s="2465"/>
      <c r="AF489" s="2465"/>
      <c r="AG489" s="2465"/>
      <c r="AH489" s="246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5">
        <v>0</v>
      </c>
      <c r="U490" s="2465"/>
      <c r="V490" s="2465"/>
      <c r="W490" s="2465"/>
      <c r="X490" s="2465"/>
      <c r="Y490" s="2465">
        <v>0</v>
      </c>
      <c r="Z490" s="2465"/>
      <c r="AA490" s="2465"/>
      <c r="AB490" s="2465"/>
      <c r="AC490" s="2465"/>
      <c r="AD490" s="2465" t="s">
        <v>628</v>
      </c>
      <c r="AE490" s="2465"/>
      <c r="AF490" s="2465"/>
      <c r="AG490" s="2465"/>
      <c r="AH490" s="246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5">
        <v>0</v>
      </c>
      <c r="U491" s="2465"/>
      <c r="V491" s="2465"/>
      <c r="W491" s="2465"/>
      <c r="X491" s="2465"/>
      <c r="Y491" s="2465">
        <v>0</v>
      </c>
      <c r="Z491" s="2465"/>
      <c r="AA491" s="2465"/>
      <c r="AB491" s="2465"/>
      <c r="AC491" s="2465"/>
      <c r="AD491" s="2465" t="s">
        <v>628</v>
      </c>
      <c r="AE491" s="2465"/>
      <c r="AF491" s="2465"/>
      <c r="AG491" s="2465"/>
      <c r="AH491" s="246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5">
        <v>0</v>
      </c>
      <c r="U492" s="2465"/>
      <c r="V492" s="2465"/>
      <c r="W492" s="2465"/>
      <c r="X492" s="2465"/>
      <c r="Y492" s="2465">
        <v>0</v>
      </c>
      <c r="Z492" s="2465"/>
      <c r="AA492" s="2465"/>
      <c r="AB492" s="2465"/>
      <c r="AC492" s="2465"/>
      <c r="AD492" s="2465">
        <v>44120</v>
      </c>
      <c r="AE492" s="2465"/>
      <c r="AF492" s="2465"/>
      <c r="AG492" s="2465"/>
      <c r="AH492" s="246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5">
        <v>0</v>
      </c>
      <c r="U493" s="2465"/>
      <c r="V493" s="2465"/>
      <c r="W493" s="2465"/>
      <c r="X493" s="2465"/>
      <c r="Y493" s="2465">
        <v>0</v>
      </c>
      <c r="Z493" s="2465"/>
      <c r="AA493" s="2465"/>
      <c r="AB493" s="2465"/>
      <c r="AC493" s="2465"/>
      <c r="AD493" s="2465" t="s">
        <v>628</v>
      </c>
      <c r="AE493" s="2465"/>
      <c r="AF493" s="2465"/>
      <c r="AG493" s="2465"/>
      <c r="AH493" s="246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5">
        <v>0</v>
      </c>
      <c r="U494" s="2465"/>
      <c r="V494" s="2465"/>
      <c r="W494" s="2465"/>
      <c r="X494" s="2465"/>
      <c r="Y494" s="2465">
        <v>0</v>
      </c>
      <c r="Z494" s="2465"/>
      <c r="AA494" s="2465"/>
      <c r="AB494" s="2465"/>
      <c r="AC494" s="2465"/>
      <c r="AD494" s="2465" t="s">
        <v>628</v>
      </c>
      <c r="AE494" s="2465"/>
      <c r="AF494" s="2465"/>
      <c r="AG494" s="2465"/>
      <c r="AH494" s="246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65">
        <v>0</v>
      </c>
      <c r="U495" s="2465"/>
      <c r="V495" s="2465"/>
      <c r="W495" s="2465"/>
      <c r="X495" s="2465"/>
      <c r="Y495" s="2465">
        <v>0</v>
      </c>
      <c r="Z495" s="2465"/>
      <c r="AA495" s="2465"/>
      <c r="AB495" s="2465"/>
      <c r="AC495" s="2465"/>
      <c r="AD495" s="2465" t="s">
        <v>628</v>
      </c>
      <c r="AE495" s="2465"/>
      <c r="AF495" s="2465"/>
      <c r="AG495" s="2465"/>
      <c r="AH495" s="246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1" t="s">
        <v>416</v>
      </c>
      <c r="R497" s="2482"/>
      <c r="S497" s="2482"/>
      <c r="T497" s="2482"/>
      <c r="U497" s="2482"/>
      <c r="V497" s="2482"/>
      <c r="W497" s="2482"/>
      <c r="X497" s="2482"/>
      <c r="Y497" s="2482"/>
      <c r="Z497" s="2482"/>
      <c r="AA497" s="2482"/>
      <c r="AB497" s="2482"/>
      <c r="AC497" s="2482"/>
      <c r="AD497" s="2482"/>
      <c r="AE497" s="2482"/>
      <c r="AF497" s="2482"/>
      <c r="AG497" s="2482"/>
      <c r="AH497" s="2482"/>
      <c r="AI497" s="2482"/>
      <c r="AJ497" s="2482"/>
      <c r="AK497" s="24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65" t="s">
        <v>2594</v>
      </c>
      <c r="R498" s="2279"/>
      <c r="S498" s="2279"/>
      <c r="T498" s="2279"/>
      <c r="U498" s="2279"/>
      <c r="V498" s="2279"/>
      <c r="W498" s="2279"/>
      <c r="X498" s="2279"/>
      <c r="Y498" s="2279"/>
      <c r="Z498" s="2279"/>
      <c r="AA498" s="2279"/>
      <c r="AB498" s="2279"/>
      <c r="AC498" s="2279"/>
      <c r="AD498" s="2279"/>
      <c r="AE498" s="2279"/>
      <c r="AF498" s="2279"/>
      <c r="AG498" s="2279"/>
      <c r="AH498" s="2279"/>
      <c r="AI498" s="2279"/>
      <c r="AJ498" s="2279"/>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65" t="s">
        <v>2595</v>
      </c>
      <c r="R499" s="2279"/>
      <c r="S499" s="2279"/>
      <c r="T499" s="2279"/>
      <c r="U499" s="2279"/>
      <c r="V499" s="2279"/>
      <c r="W499" s="2279"/>
      <c r="X499" s="2279"/>
      <c r="Y499" s="2279"/>
      <c r="Z499" s="2279"/>
      <c r="AA499" s="2279"/>
      <c r="AB499" s="2279"/>
      <c r="AC499" s="2279"/>
      <c r="AD499" s="2279"/>
      <c r="AE499" s="2279"/>
      <c r="AF499" s="2279"/>
      <c r="AG499" s="2279"/>
      <c r="AH499" s="2279"/>
      <c r="AI499" s="2279"/>
      <c r="AJ499" s="2279"/>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65" t="s">
        <v>2595</v>
      </c>
      <c r="R500" s="2279"/>
      <c r="S500" s="2279"/>
      <c r="T500" s="2279"/>
      <c r="U500" s="2279"/>
      <c r="V500" s="2279"/>
      <c r="W500" s="2279"/>
      <c r="X500" s="2279"/>
      <c r="Y500" s="2279"/>
      <c r="Z500" s="2279"/>
      <c r="AA500" s="2279"/>
      <c r="AB500" s="2279"/>
      <c r="AC500" s="2279"/>
      <c r="AD500" s="2279"/>
      <c r="AE500" s="2279"/>
      <c r="AF500" s="2279"/>
      <c r="AG500" s="2279"/>
      <c r="AH500" s="2279"/>
      <c r="AI500" s="2279"/>
      <c r="AJ500" s="2279"/>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420</v>
      </c>
      <c r="C501" s="2500"/>
      <c r="D501" s="2500"/>
      <c r="E501" s="2500"/>
      <c r="F501" s="2500"/>
      <c r="G501" s="2500"/>
      <c r="H501" s="2500"/>
      <c r="I501" s="2500"/>
      <c r="J501" s="2500"/>
      <c r="K501" s="2500"/>
      <c r="L501" s="2500"/>
      <c r="M501" s="2500"/>
      <c r="N501" s="2500"/>
      <c r="O501" s="2500"/>
      <c r="P501" s="2501"/>
      <c r="Q501" s="2507" t="s">
        <v>708</v>
      </c>
      <c r="R501" s="2508"/>
      <c r="S501" s="2281" t="s">
        <v>171</v>
      </c>
      <c r="T501" s="2282"/>
      <c r="U501" s="2282"/>
      <c r="V501" s="2282"/>
      <c r="W501" s="2282"/>
      <c r="X501" s="2282"/>
      <c r="Y501" s="2282"/>
      <c r="Z501" s="2282"/>
      <c r="AA501" s="2282"/>
      <c r="AB501" s="2282"/>
      <c r="AC501" s="2282"/>
      <c r="AD501" s="2282"/>
      <c r="AE501" s="2282"/>
      <c r="AF501" s="2282"/>
      <c r="AG501" s="2282"/>
      <c r="AH501" s="2282"/>
      <c r="AI501" s="2282"/>
      <c r="AJ501" s="2282"/>
      <c r="AK501" s="228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9"/>
      <c r="R502" s="2510"/>
      <c r="S502" s="2284"/>
      <c r="T502" s="2285"/>
      <c r="U502" s="2285"/>
      <c r="V502" s="2285"/>
      <c r="W502" s="2285"/>
      <c r="X502" s="2285"/>
      <c r="Y502" s="2285"/>
      <c r="Z502" s="2285"/>
      <c r="AA502" s="2285"/>
      <c r="AB502" s="2285"/>
      <c r="AC502" s="2285"/>
      <c r="AD502" s="2285"/>
      <c r="AE502" s="2285"/>
      <c r="AF502" s="2285"/>
      <c r="AG502" s="2285"/>
      <c r="AH502" s="2285"/>
      <c r="AI502" s="2285"/>
      <c r="AJ502" s="2285"/>
      <c r="AK502" s="228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2042</v>
      </c>
      <c r="C503" s="1492"/>
      <c r="D503" s="1492"/>
      <c r="E503" s="1492"/>
      <c r="F503" s="1492"/>
      <c r="G503" s="1492"/>
      <c r="H503" s="1492"/>
      <c r="I503" s="1492"/>
      <c r="J503" s="1492"/>
      <c r="K503" s="1492"/>
      <c r="L503" s="1492"/>
      <c r="M503" s="1492"/>
      <c r="N503" s="1492"/>
      <c r="O503" s="1492"/>
      <c r="P503" s="1492"/>
      <c r="Q503" s="2550" t="s">
        <v>708</v>
      </c>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65" t="s">
        <v>2596</v>
      </c>
      <c r="R504" s="2279"/>
      <c r="S504" s="2279"/>
      <c r="T504" s="2279"/>
      <c r="U504" s="2279"/>
      <c r="V504" s="2279"/>
      <c r="W504" s="2279"/>
      <c r="X504" s="2279"/>
      <c r="Y504" s="2279"/>
      <c r="Z504" s="2279"/>
      <c r="AA504" s="2279"/>
      <c r="AB504" s="2279"/>
      <c r="AC504" s="2279"/>
      <c r="AD504" s="2279"/>
      <c r="AE504" s="2279"/>
      <c r="AF504" s="2279"/>
      <c r="AG504" s="2279"/>
      <c r="AH504" s="2279"/>
      <c r="AI504" s="2279"/>
      <c r="AJ504" s="2279"/>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65">
        <v>0.5</v>
      </c>
      <c r="R505" s="2279"/>
      <c r="S505" s="2279"/>
      <c r="T505" s="2279"/>
      <c r="U505" s="2279"/>
      <c r="V505" s="2279"/>
      <c r="W505" s="2279"/>
      <c r="X505" s="2279"/>
      <c r="Y505" s="2279"/>
      <c r="Z505" s="2279"/>
      <c r="AA505" s="2279"/>
      <c r="AB505" s="2279"/>
      <c r="AC505" s="2279"/>
      <c r="AD505" s="2279"/>
      <c r="AE505" s="2279"/>
      <c r="AF505" s="2279"/>
      <c r="AG505" s="2279"/>
      <c r="AH505" s="2279"/>
      <c r="AI505" s="2279"/>
      <c r="AJ505" s="2279"/>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65">
        <v>35</v>
      </c>
      <c r="R506" s="2279"/>
      <c r="S506" s="2279"/>
      <c r="T506" s="2279"/>
      <c r="U506" s="2279"/>
      <c r="V506" s="2279"/>
      <c r="W506" s="2279"/>
      <c r="X506" s="2279"/>
      <c r="Y506" s="2279"/>
      <c r="Z506" s="2279"/>
      <c r="AA506" s="2279"/>
      <c r="AB506" s="2279"/>
      <c r="AC506" s="2279"/>
      <c r="AD506" s="2279"/>
      <c r="AE506" s="2279"/>
      <c r="AF506" s="2279"/>
      <c r="AG506" s="2279"/>
      <c r="AH506" s="2279"/>
      <c r="AI506" s="2279"/>
      <c r="AJ506" s="2279"/>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2040</v>
      </c>
      <c r="C507" s="77"/>
      <c r="D507" s="77"/>
      <c r="E507" s="77"/>
      <c r="F507" s="77"/>
      <c r="G507" s="77"/>
      <c r="H507" s="77"/>
      <c r="I507" s="77"/>
      <c r="J507" s="77"/>
      <c r="K507" s="77"/>
      <c r="L507" s="77"/>
      <c r="M507" s="2030">
        <v>0</v>
      </c>
      <c r="N507" s="2031"/>
      <c r="O507" s="2031"/>
      <c r="P507" s="2032"/>
      <c r="Q507" s="1522" t="s">
        <v>2041</v>
      </c>
      <c r="R507" s="1523"/>
      <c r="S507" s="1523"/>
      <c r="T507" s="1523"/>
      <c r="U507" s="1523"/>
      <c r="V507" s="1523"/>
      <c r="W507" s="1523"/>
      <c r="X507" s="1523"/>
      <c r="Y507" s="1523"/>
      <c r="Z507" s="1523"/>
      <c r="AA507" s="1523"/>
      <c r="AB507" s="1523"/>
      <c r="AC507" s="1523"/>
      <c r="AD507" s="1523"/>
      <c r="AE507" s="1523"/>
      <c r="AF507" s="1523"/>
      <c r="AG507" s="1523"/>
      <c r="AH507" s="2030">
        <v>35</v>
      </c>
      <c r="AI507" s="2031"/>
      <c r="AJ507" s="2031"/>
      <c r="AK507" s="20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1" t="s">
        <v>424</v>
      </c>
      <c r="AD511" s="2482"/>
      <c r="AE511" s="2482"/>
      <c r="AF511" s="2482"/>
      <c r="AG511" s="2482"/>
      <c r="AH511" s="2482"/>
      <c r="AI511" s="2482"/>
      <c r="AJ511" s="2482"/>
      <c r="AK511" s="24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1" t="s">
        <v>425</v>
      </c>
      <c r="AD512" s="2472"/>
      <c r="AE512" s="2472"/>
      <c r="AF512" s="2472"/>
      <c r="AG512" s="82" t="s">
        <v>426</v>
      </c>
      <c r="AH512" s="2472" t="s">
        <v>427</v>
      </c>
      <c r="AI512" s="2472"/>
      <c r="AJ512" s="2472"/>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7" t="s">
        <v>428</v>
      </c>
      <c r="C513" s="2488"/>
      <c r="D513" s="2488"/>
      <c r="E513" s="2488"/>
      <c r="F513" s="2488"/>
      <c r="G513" s="2488"/>
      <c r="H513" s="2489"/>
      <c r="I513" s="72" t="s">
        <v>429</v>
      </c>
      <c r="J513" s="72"/>
      <c r="K513" s="72"/>
      <c r="L513" s="72"/>
      <c r="M513" s="72"/>
      <c r="N513" s="72"/>
      <c r="O513" s="72"/>
      <c r="P513" s="72"/>
      <c r="Q513" s="72"/>
      <c r="R513" s="72"/>
      <c r="S513" s="72"/>
      <c r="T513" s="72"/>
      <c r="U513" s="72"/>
      <c r="V513" s="72"/>
      <c r="W513" s="72"/>
      <c r="X513" s="25"/>
      <c r="Y513" s="25"/>
      <c r="AC513" s="2461">
        <v>10</v>
      </c>
      <c r="AD513" s="2340"/>
      <c r="AE513" s="2340"/>
      <c r="AF513" s="2340"/>
      <c r="AG513" s="75" t="s">
        <v>426</v>
      </c>
      <c r="AH513" s="2272">
        <v>2019</v>
      </c>
      <c r="AI513" s="2272"/>
      <c r="AJ513" s="2272"/>
      <c r="AK513" s="227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0"/>
      <c r="C514" s="2491"/>
      <c r="D514" s="2491"/>
      <c r="E514" s="2491"/>
      <c r="F514" s="2491"/>
      <c r="G514" s="2491"/>
      <c r="H514" s="2492"/>
      <c r="I514" s="80" t="s">
        <v>430</v>
      </c>
      <c r="J514" s="80"/>
      <c r="K514" s="80"/>
      <c r="L514" s="80"/>
      <c r="M514" s="80"/>
      <c r="N514" s="80"/>
      <c r="O514" s="80"/>
      <c r="P514" s="80"/>
      <c r="Q514" s="80"/>
      <c r="R514" s="80"/>
      <c r="S514" s="80"/>
      <c r="T514" s="80"/>
      <c r="U514" s="80"/>
      <c r="V514" s="80"/>
      <c r="W514" s="80"/>
      <c r="X514" s="80"/>
      <c r="Y514" s="80"/>
      <c r="Z514" s="80"/>
      <c r="AA514" s="80"/>
      <c r="AB514" s="80"/>
      <c r="AC514" s="2461">
        <v>10</v>
      </c>
      <c r="AD514" s="2340"/>
      <c r="AE514" s="2340"/>
      <c r="AF514" s="2340"/>
      <c r="AG514" s="65" t="s">
        <v>426</v>
      </c>
      <c r="AH514" s="2272">
        <v>2021</v>
      </c>
      <c r="AI514" s="2272"/>
      <c r="AJ514" s="2272"/>
      <c r="AK514" s="227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7" t="s">
        <v>431</v>
      </c>
      <c r="C515" s="2488"/>
      <c r="D515" s="2488"/>
      <c r="E515" s="2488"/>
      <c r="F515" s="2488"/>
      <c r="G515" s="2488"/>
      <c r="H515" s="2489"/>
      <c r="I515" s="72" t="s">
        <v>432</v>
      </c>
      <c r="J515" s="72"/>
      <c r="K515" s="72"/>
      <c r="L515" s="72"/>
      <c r="M515" s="72"/>
      <c r="N515" s="72"/>
      <c r="O515" s="72"/>
      <c r="P515" s="72"/>
      <c r="Q515" s="72"/>
      <c r="R515" s="72"/>
      <c r="S515" s="72"/>
      <c r="T515" s="72"/>
      <c r="U515" s="72"/>
      <c r="V515" s="72"/>
      <c r="W515" s="72"/>
      <c r="X515" s="25"/>
      <c r="Y515" s="25"/>
      <c r="AC515" s="2461" t="s">
        <v>628</v>
      </c>
      <c r="AD515" s="2340"/>
      <c r="AE515" s="2340"/>
      <c r="AF515" s="2340"/>
      <c r="AG515" s="75" t="s">
        <v>426</v>
      </c>
      <c r="AH515" s="2272"/>
      <c r="AI515" s="2272"/>
      <c r="AJ515" s="2272"/>
      <c r="AK515" s="227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0"/>
      <c r="C516" s="2491"/>
      <c r="D516" s="2491"/>
      <c r="E516" s="2491"/>
      <c r="F516" s="2491"/>
      <c r="G516" s="2491"/>
      <c r="H516" s="2492"/>
      <c r="I516" s="25" t="s">
        <v>433</v>
      </c>
      <c r="J516" s="25"/>
      <c r="K516" s="25"/>
      <c r="L516" s="25"/>
      <c r="M516" s="25"/>
      <c r="N516" s="25"/>
      <c r="O516" s="25"/>
      <c r="P516" s="25"/>
      <c r="Q516" s="25"/>
      <c r="R516" s="25"/>
      <c r="S516" s="25"/>
      <c r="T516" s="25"/>
      <c r="U516" s="25"/>
      <c r="V516" s="25"/>
      <c r="W516" s="25"/>
      <c r="X516" s="25"/>
      <c r="Y516" s="25"/>
      <c r="AC516" s="2461" t="s">
        <v>628</v>
      </c>
      <c r="AD516" s="2340"/>
      <c r="AE516" s="2340"/>
      <c r="AF516" s="2340"/>
      <c r="AG516" s="75" t="s">
        <v>426</v>
      </c>
      <c r="AH516" s="2272"/>
      <c r="AI516" s="2272"/>
      <c r="AJ516" s="2272"/>
      <c r="AK516" s="227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0"/>
      <c r="C517" s="2491"/>
      <c r="D517" s="2491"/>
      <c r="E517" s="2491"/>
      <c r="F517" s="2491"/>
      <c r="G517" s="2491"/>
      <c r="H517" s="2492"/>
      <c r="I517" s="25" t="s">
        <v>434</v>
      </c>
      <c r="J517" s="25"/>
      <c r="K517" s="25"/>
      <c r="L517" s="25"/>
      <c r="M517" s="25"/>
      <c r="N517" s="25"/>
      <c r="O517" s="25"/>
      <c r="P517" s="25"/>
      <c r="Q517" s="25"/>
      <c r="R517" s="25"/>
      <c r="S517" s="25"/>
      <c r="T517" s="25"/>
      <c r="U517" s="25"/>
      <c r="V517" s="25"/>
      <c r="W517" s="25"/>
      <c r="X517" s="25"/>
      <c r="Y517" s="25"/>
      <c r="AC517" s="2461">
        <v>10</v>
      </c>
      <c r="AD517" s="2340"/>
      <c r="AE517" s="2340"/>
      <c r="AF517" s="2340"/>
      <c r="AG517" s="75" t="s">
        <v>426</v>
      </c>
      <c r="AH517" s="2272">
        <v>2019</v>
      </c>
      <c r="AI517" s="2272"/>
      <c r="AJ517" s="2272"/>
      <c r="AK517" s="227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0"/>
      <c r="C518" s="2491"/>
      <c r="D518" s="2491"/>
      <c r="E518" s="2491"/>
      <c r="F518" s="2491"/>
      <c r="G518" s="2491"/>
      <c r="H518" s="2492"/>
      <c r="I518" s="25" t="s">
        <v>435</v>
      </c>
      <c r="J518" s="25"/>
      <c r="K518" s="25"/>
      <c r="L518" s="25"/>
      <c r="M518" s="25"/>
      <c r="N518" s="25"/>
      <c r="O518" s="25"/>
      <c r="P518" s="25"/>
      <c r="Q518" s="25"/>
      <c r="R518" s="25"/>
      <c r="S518" s="25"/>
      <c r="T518" s="25"/>
      <c r="U518" s="25"/>
      <c r="V518" s="25"/>
      <c r="W518" s="25"/>
      <c r="X518" s="25"/>
      <c r="Y518" s="25"/>
      <c r="AC518" s="2461">
        <v>8</v>
      </c>
      <c r="AD518" s="2340"/>
      <c r="AE518" s="2340"/>
      <c r="AF518" s="2340"/>
      <c r="AG518" s="75" t="s">
        <v>426</v>
      </c>
      <c r="AH518" s="2272">
        <v>2021</v>
      </c>
      <c r="AI518" s="2272"/>
      <c r="AJ518" s="2272"/>
      <c r="AK518" s="227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0"/>
      <c r="C519" s="2491"/>
      <c r="D519" s="2491"/>
      <c r="E519" s="2491"/>
      <c r="F519" s="2491"/>
      <c r="G519" s="2491"/>
      <c r="H519" s="2492"/>
      <c r="I519" s="177" t="s">
        <v>436</v>
      </c>
      <c r="J519" s="25"/>
      <c r="K519" s="25"/>
      <c r="L519" s="25"/>
      <c r="M519" s="25"/>
      <c r="N519" s="25"/>
      <c r="O519" s="25"/>
      <c r="P519" s="25"/>
      <c r="Q519" s="25"/>
      <c r="R519" s="25"/>
      <c r="S519" s="25"/>
      <c r="T519" s="25"/>
      <c r="U519" s="25"/>
      <c r="V519" s="25"/>
      <c r="W519" s="25"/>
      <c r="X519" s="25"/>
      <c r="Y519" s="25"/>
      <c r="AC519" s="2191">
        <v>8</v>
      </c>
      <c r="AD519" s="2192"/>
      <c r="AE519" s="2192"/>
      <c r="AF519" s="2192"/>
      <c r="AG519" s="75" t="s">
        <v>426</v>
      </c>
      <c r="AH519" s="2272">
        <v>2021</v>
      </c>
      <c r="AI519" s="2272"/>
      <c r="AJ519" s="2272"/>
      <c r="AK519" s="227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0"/>
      <c r="C520" s="2491"/>
      <c r="D520" s="2491"/>
      <c r="E520" s="2491"/>
      <c r="F520" s="2491"/>
      <c r="G520" s="2491"/>
      <c r="H520" s="2492"/>
      <c r="I520" s="1525" t="s">
        <v>175</v>
      </c>
      <c r="J520" s="80"/>
      <c r="K520" s="80"/>
      <c r="L520" s="2511" t="s">
        <v>345</v>
      </c>
      <c r="M520" s="2512"/>
      <c r="N520" s="2512"/>
      <c r="O520" s="2512"/>
      <c r="P520" s="2512"/>
      <c r="Q520" s="2512"/>
      <c r="R520" s="2512"/>
      <c r="S520" s="2512"/>
      <c r="T520" s="2512"/>
      <c r="U520" s="2512"/>
      <c r="V520" s="2512"/>
      <c r="W520" s="2512"/>
      <c r="X520" s="2512"/>
      <c r="Y520" s="2512"/>
      <c r="Z520" s="2512"/>
      <c r="AA520" s="2512"/>
      <c r="AB520" s="2513"/>
      <c r="AC520" s="2461" t="s">
        <v>628</v>
      </c>
      <c r="AD520" s="2340"/>
      <c r="AE520" s="2340"/>
      <c r="AF520" s="2340"/>
      <c r="AG520" s="1496" t="s">
        <v>426</v>
      </c>
      <c r="AH520" s="2272"/>
      <c r="AI520" s="2272"/>
      <c r="AJ520" s="2272"/>
      <c r="AK520" s="227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2046</v>
      </c>
      <c r="J521" s="25"/>
      <c r="K521" s="25"/>
      <c r="L521" s="25"/>
      <c r="M521" s="25"/>
      <c r="N521" s="25"/>
      <c r="O521" s="25"/>
      <c r="P521" s="25"/>
      <c r="Q521" s="25"/>
      <c r="R521" s="25"/>
      <c r="S521" s="25"/>
      <c r="T521" s="25"/>
      <c r="U521" s="25"/>
      <c r="V521" s="25"/>
      <c r="W521" s="25"/>
      <c r="X521" s="25"/>
      <c r="Y521" s="25"/>
      <c r="AC521" s="2515" t="s">
        <v>708</v>
      </c>
      <c r="AD521" s="2515"/>
      <c r="AE521" s="2515"/>
      <c r="AF521" s="2515"/>
      <c r="AG521" s="1804"/>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2043</v>
      </c>
      <c r="J522" s="25"/>
      <c r="K522" s="25"/>
      <c r="L522" s="25"/>
      <c r="M522" s="25"/>
      <c r="N522" s="25"/>
      <c r="O522" s="25"/>
      <c r="P522" s="25"/>
      <c r="Q522" s="25"/>
      <c r="R522" s="25"/>
      <c r="S522" s="25"/>
      <c r="T522" s="25"/>
      <c r="U522" s="25"/>
      <c r="V522" s="25"/>
      <c r="W522" s="25"/>
      <c r="X522" s="25"/>
      <c r="Y522" s="25"/>
      <c r="AC522" s="2191"/>
      <c r="AD522" s="2192"/>
      <c r="AE522" s="2192"/>
      <c r="AF522" s="2193"/>
      <c r="AG522" s="1804"/>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2044</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2045</v>
      </c>
      <c r="J524" s="80"/>
      <c r="K524" s="80"/>
      <c r="L524" s="80"/>
      <c r="M524" s="80"/>
      <c r="N524" s="80"/>
      <c r="O524" s="80"/>
      <c r="P524" s="80"/>
      <c r="Q524" s="80"/>
      <c r="R524" s="80"/>
      <c r="S524" s="80"/>
      <c r="T524" s="80"/>
      <c r="U524" s="80"/>
      <c r="V524" s="80"/>
      <c r="W524" s="80"/>
      <c r="X524" s="80"/>
      <c r="Y524" s="80"/>
      <c r="Z524" s="80"/>
      <c r="AA524" s="80"/>
      <c r="AB524" s="80"/>
      <c r="AC524" s="2556">
        <v>0.5</v>
      </c>
      <c r="AD524" s="2557"/>
      <c r="AE524" s="2557"/>
      <c r="AF524" s="2558"/>
      <c r="AG524" s="1805"/>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522" t="s">
        <v>425</v>
      </c>
      <c r="AD525" s="2523"/>
      <c r="AE525" s="2523"/>
      <c r="AF525" s="2523"/>
      <c r="AG525" s="1805" t="s">
        <v>426</v>
      </c>
      <c r="AH525" s="2523" t="s">
        <v>427</v>
      </c>
      <c r="AI525" s="2523"/>
      <c r="AJ525" s="2523"/>
      <c r="AK525" s="25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7" t="s">
        <v>437</v>
      </c>
      <c r="C526" s="2488"/>
      <c r="D526" s="2488"/>
      <c r="E526" s="2488"/>
      <c r="F526" s="2488"/>
      <c r="G526" s="2488"/>
      <c r="H526" s="2489"/>
      <c r="I526" s="72" t="s">
        <v>438</v>
      </c>
      <c r="J526" s="72"/>
      <c r="K526" s="72"/>
      <c r="L526" s="72"/>
      <c r="M526" s="72"/>
      <c r="N526" s="72"/>
      <c r="O526" s="72"/>
      <c r="P526" s="72"/>
      <c r="Q526" s="72"/>
      <c r="R526" s="72"/>
      <c r="S526" s="72"/>
      <c r="T526" s="72"/>
      <c r="U526" s="72"/>
      <c r="V526" s="72"/>
      <c r="W526" s="72"/>
      <c r="X526" s="25"/>
      <c r="Y526" s="25"/>
      <c r="AC526" s="2461">
        <v>1</v>
      </c>
      <c r="AD526" s="2340"/>
      <c r="AE526" s="2340"/>
      <c r="AF526" s="2340"/>
      <c r="AG526" s="75" t="s">
        <v>426</v>
      </c>
      <c r="AH526" s="2272">
        <v>2021</v>
      </c>
      <c r="AI526" s="2272"/>
      <c r="AJ526" s="2272"/>
      <c r="AK526" s="227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0"/>
      <c r="C527" s="2491"/>
      <c r="D527" s="2491"/>
      <c r="E527" s="2491"/>
      <c r="F527" s="2491"/>
      <c r="G527" s="2491"/>
      <c r="H527" s="2492"/>
      <c r="I527" s="25" t="s">
        <v>439</v>
      </c>
      <c r="J527" s="25"/>
      <c r="K527" s="25"/>
      <c r="L527" s="25"/>
      <c r="M527" s="25"/>
      <c r="N527" s="25"/>
      <c r="O527" s="25"/>
      <c r="P527" s="25"/>
      <c r="Q527" s="25"/>
      <c r="R527" s="25"/>
      <c r="S527" s="25"/>
      <c r="T527" s="25"/>
      <c r="U527" s="25"/>
      <c r="V527" s="25"/>
      <c r="W527" s="25"/>
      <c r="X527" s="25"/>
      <c r="Y527" s="25"/>
      <c r="AC527" s="2461">
        <v>1</v>
      </c>
      <c r="AD527" s="2340"/>
      <c r="AE527" s="2340"/>
      <c r="AF527" s="2340"/>
      <c r="AG527" s="75" t="s">
        <v>426</v>
      </c>
      <c r="AH527" s="2272">
        <v>2021</v>
      </c>
      <c r="AI527" s="2272"/>
      <c r="AJ527" s="2272"/>
      <c r="AK527" s="227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0"/>
      <c r="C528" s="2491"/>
      <c r="D528" s="2491"/>
      <c r="E528" s="2491"/>
      <c r="F528" s="2491"/>
      <c r="G528" s="2491"/>
      <c r="H528" s="2492"/>
      <c r="I528" s="80" t="s">
        <v>440</v>
      </c>
      <c r="J528" s="80"/>
      <c r="K528" s="80"/>
      <c r="L528" s="80"/>
      <c r="M528" s="80"/>
      <c r="N528" s="80"/>
      <c r="O528" s="80"/>
      <c r="P528" s="80"/>
      <c r="Q528" s="80"/>
      <c r="R528" s="80"/>
      <c r="S528" s="80"/>
      <c r="T528" s="80"/>
      <c r="U528" s="80"/>
      <c r="V528" s="80"/>
      <c r="W528" s="80"/>
      <c r="X528" s="80"/>
      <c r="Y528" s="80"/>
      <c r="Z528" s="80"/>
      <c r="AA528" s="80"/>
      <c r="AB528" s="80"/>
      <c r="AC528" s="2461">
        <v>10</v>
      </c>
      <c r="AD528" s="2340"/>
      <c r="AE528" s="2340"/>
      <c r="AF528" s="2340"/>
      <c r="AG528" s="65" t="s">
        <v>426</v>
      </c>
      <c r="AH528" s="2272">
        <v>2021</v>
      </c>
      <c r="AI528" s="2272"/>
      <c r="AJ528" s="2272"/>
      <c r="AK528" s="227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7" t="s">
        <v>441</v>
      </c>
      <c r="C529" s="2488"/>
      <c r="D529" s="2488"/>
      <c r="E529" s="2488"/>
      <c r="F529" s="2488"/>
      <c r="G529" s="2488"/>
      <c r="H529" s="2489"/>
      <c r="I529" s="72" t="s">
        <v>438</v>
      </c>
      <c r="J529" s="72"/>
      <c r="K529" s="72"/>
      <c r="L529" s="72"/>
      <c r="M529" s="72"/>
      <c r="N529" s="72"/>
      <c r="O529" s="72"/>
      <c r="P529" s="72"/>
      <c r="Q529" s="72"/>
      <c r="R529" s="72"/>
      <c r="S529" s="72"/>
      <c r="T529" s="72"/>
      <c r="U529" s="72"/>
      <c r="V529" s="72"/>
      <c r="W529" s="72"/>
      <c r="X529" s="72"/>
      <c r="Y529" s="72"/>
      <c r="Z529" s="72"/>
      <c r="AA529" s="72"/>
      <c r="AB529" s="72"/>
      <c r="AC529" s="2191" t="s">
        <v>628</v>
      </c>
      <c r="AD529" s="2192"/>
      <c r="AE529" s="2192"/>
      <c r="AF529" s="2192"/>
      <c r="AG529" s="196" t="s">
        <v>426</v>
      </c>
      <c r="AH529" s="2272"/>
      <c r="AI529" s="2272"/>
      <c r="AJ529" s="2272"/>
      <c r="AK529" s="227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0"/>
      <c r="C530" s="2491"/>
      <c r="D530" s="2491"/>
      <c r="E530" s="2491"/>
      <c r="F530" s="2491"/>
      <c r="G530" s="2491"/>
      <c r="H530" s="2492"/>
      <c r="I530" s="25" t="s">
        <v>439</v>
      </c>
      <c r="J530" s="25"/>
      <c r="K530" s="25"/>
      <c r="L530" s="25"/>
      <c r="M530" s="25"/>
      <c r="N530" s="25"/>
      <c r="O530" s="25"/>
      <c r="P530" s="25"/>
      <c r="Q530" s="25"/>
      <c r="R530" s="25"/>
      <c r="S530" s="25"/>
      <c r="T530" s="25"/>
      <c r="U530" s="25"/>
      <c r="V530" s="25"/>
      <c r="W530" s="25"/>
      <c r="X530" s="25"/>
      <c r="Y530" s="25"/>
      <c r="Z530" s="25"/>
      <c r="AA530" s="25"/>
      <c r="AB530" s="25"/>
      <c r="AC530" s="2461" t="s">
        <v>628</v>
      </c>
      <c r="AD530" s="2340"/>
      <c r="AE530" s="2340"/>
      <c r="AF530" s="2340"/>
      <c r="AG530" s="75" t="s">
        <v>426</v>
      </c>
      <c r="AH530" s="2272"/>
      <c r="AI530" s="2272"/>
      <c r="AJ530" s="2272"/>
      <c r="AK530" s="227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3"/>
      <c r="C531" s="2494"/>
      <c r="D531" s="2494"/>
      <c r="E531" s="2494"/>
      <c r="F531" s="2494"/>
      <c r="G531" s="2494"/>
      <c r="H531" s="2495"/>
      <c r="I531" s="80" t="s">
        <v>440</v>
      </c>
      <c r="J531" s="80"/>
      <c r="K531" s="80"/>
      <c r="L531" s="80"/>
      <c r="M531" s="80"/>
      <c r="N531" s="80"/>
      <c r="O531" s="80"/>
      <c r="P531" s="80"/>
      <c r="Q531" s="80"/>
      <c r="R531" s="80"/>
      <c r="S531" s="80"/>
      <c r="T531" s="80"/>
      <c r="U531" s="80"/>
      <c r="V531" s="80"/>
      <c r="W531" s="80"/>
      <c r="X531" s="80"/>
      <c r="Y531" s="80"/>
      <c r="Z531" s="80"/>
      <c r="AA531" s="80"/>
      <c r="AB531" s="80"/>
      <c r="AC531" s="2461" t="s">
        <v>628</v>
      </c>
      <c r="AD531" s="2340"/>
      <c r="AE531" s="2340"/>
      <c r="AF531" s="2340"/>
      <c r="AG531" s="65" t="s">
        <v>426</v>
      </c>
      <c r="AH531" s="2272"/>
      <c r="AI531" s="2272"/>
      <c r="AJ531" s="2272"/>
      <c r="AK531" s="227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7" t="s">
        <v>442</v>
      </c>
      <c r="C532" s="2488"/>
      <c r="D532" s="2488"/>
      <c r="E532" s="2488"/>
      <c r="F532" s="2488"/>
      <c r="G532" s="2488"/>
      <c r="H532" s="2489"/>
      <c r="I532" s="71" t="s">
        <v>443</v>
      </c>
      <c r="J532" s="72"/>
      <c r="K532" s="72"/>
      <c r="L532" s="72"/>
      <c r="M532" s="72"/>
      <c r="N532" s="72"/>
      <c r="O532" s="2078" t="s">
        <v>2544</v>
      </c>
      <c r="P532" s="2279"/>
      <c r="Q532" s="2279"/>
      <c r="R532" s="2279"/>
      <c r="S532" s="2279"/>
      <c r="T532" s="2279"/>
      <c r="U532" s="2279"/>
      <c r="V532" s="2279"/>
      <c r="W532" s="2279"/>
      <c r="X532" s="2279"/>
      <c r="Y532" s="2279"/>
      <c r="Z532" s="2279"/>
      <c r="AA532" s="2279"/>
      <c r="AB532" s="94"/>
      <c r="AC532" s="2191" t="s">
        <v>628</v>
      </c>
      <c r="AD532" s="2192"/>
      <c r="AE532" s="2192"/>
      <c r="AF532" s="2192"/>
      <c r="AG532" s="196" t="s">
        <v>426</v>
      </c>
      <c r="AH532" s="2272"/>
      <c r="AI532" s="2272"/>
      <c r="AJ532" s="2272"/>
      <c r="AK532" s="227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0"/>
      <c r="C533" s="2491"/>
      <c r="D533" s="2491"/>
      <c r="E533" s="2491"/>
      <c r="F533" s="2491"/>
      <c r="G533" s="2491"/>
      <c r="H533" s="2492"/>
      <c r="I533" s="171" t="s">
        <v>444</v>
      </c>
      <c r="J533" s="25"/>
      <c r="K533" s="25"/>
      <c r="L533" s="25"/>
      <c r="M533" s="25"/>
      <c r="N533" s="25"/>
      <c r="O533" s="25"/>
      <c r="P533" s="25"/>
      <c r="Q533" s="25"/>
      <c r="R533" s="25"/>
      <c r="S533" s="25"/>
      <c r="T533" s="25"/>
      <c r="U533" s="25"/>
      <c r="V533" s="25"/>
      <c r="W533" s="25"/>
      <c r="X533" s="25"/>
      <c r="Y533" s="25"/>
      <c r="Z533" s="25"/>
      <c r="AA533" s="25"/>
      <c r="AB533" s="101"/>
      <c r="AC533" s="2461">
        <v>1</v>
      </c>
      <c r="AD533" s="2340"/>
      <c r="AE533" s="2340"/>
      <c r="AF533" s="2340"/>
      <c r="AG533" s="75" t="s">
        <v>426</v>
      </c>
      <c r="AH533" s="2272">
        <v>2020</v>
      </c>
      <c r="AI533" s="2272"/>
      <c r="AJ533" s="2272"/>
      <c r="AK533" s="227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0"/>
      <c r="C534" s="2491"/>
      <c r="D534" s="2491"/>
      <c r="E534" s="2491"/>
      <c r="F534" s="2491"/>
      <c r="G534" s="2491"/>
      <c r="H534" s="2492"/>
      <c r="I534" s="79" t="s">
        <v>445</v>
      </c>
      <c r="J534" s="80"/>
      <c r="K534" s="80"/>
      <c r="L534" s="80"/>
      <c r="M534" s="80"/>
      <c r="N534" s="80"/>
      <c r="O534" s="80"/>
      <c r="P534" s="80"/>
      <c r="Q534" s="80"/>
      <c r="R534" s="80"/>
      <c r="S534" s="80"/>
      <c r="T534" s="80"/>
      <c r="U534" s="80"/>
      <c r="V534" s="80"/>
      <c r="W534" s="80"/>
      <c r="X534" s="80"/>
      <c r="Y534" s="80"/>
      <c r="Z534" s="80"/>
      <c r="AA534" s="80"/>
      <c r="AB534" s="81"/>
      <c r="AC534" s="2461">
        <v>6</v>
      </c>
      <c r="AD534" s="2340"/>
      <c r="AE534" s="2340"/>
      <c r="AF534" s="2340"/>
      <c r="AG534" s="65" t="s">
        <v>426</v>
      </c>
      <c r="AH534" s="2272">
        <v>2020</v>
      </c>
      <c r="AI534" s="2272"/>
      <c r="AJ534" s="2272"/>
      <c r="AK534" s="227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0"/>
      <c r="C535" s="2491"/>
      <c r="D535" s="2491"/>
      <c r="E535" s="2491"/>
      <c r="F535" s="2491"/>
      <c r="G535" s="2491"/>
      <c r="H535" s="2492"/>
      <c r="I535" s="72" t="s">
        <v>446</v>
      </c>
      <c r="J535" s="72"/>
      <c r="K535" s="72"/>
      <c r="L535" s="72"/>
      <c r="M535" s="72"/>
      <c r="N535" s="72"/>
      <c r="O535" s="2287" t="s">
        <v>2469</v>
      </c>
      <c r="P535" s="2044"/>
      <c r="Q535" s="2044"/>
      <c r="R535" s="2044"/>
      <c r="S535" s="2044"/>
      <c r="T535" s="2044"/>
      <c r="U535" s="2044"/>
      <c r="V535" s="2044"/>
      <c r="W535" s="2044"/>
      <c r="X535" s="2044"/>
      <c r="Y535" s="2044"/>
      <c r="Z535" s="2044"/>
      <c r="AA535" s="2044"/>
      <c r="AC535" s="2461" t="s">
        <v>628</v>
      </c>
      <c r="AD535" s="2340"/>
      <c r="AE535" s="2340"/>
      <c r="AF535" s="2340"/>
      <c r="AG535" s="75" t="s">
        <v>426</v>
      </c>
      <c r="AH535" s="2272"/>
      <c r="AI535" s="2272"/>
      <c r="AJ535" s="2272"/>
      <c r="AK535" s="227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0"/>
      <c r="C536" s="2491"/>
      <c r="D536" s="2491"/>
      <c r="E536" s="2491"/>
      <c r="F536" s="2491"/>
      <c r="G536" s="2491"/>
      <c r="H536" s="2492"/>
      <c r="I536" s="25" t="s">
        <v>444</v>
      </c>
      <c r="J536" s="25"/>
      <c r="K536" s="25"/>
      <c r="L536" s="25"/>
      <c r="M536" s="25"/>
      <c r="N536" s="25"/>
      <c r="O536" s="25"/>
      <c r="P536" s="25"/>
      <c r="Q536" s="25"/>
      <c r="R536" s="25"/>
      <c r="S536" s="25"/>
      <c r="T536" s="25"/>
      <c r="U536" s="25"/>
      <c r="V536" s="25"/>
      <c r="W536" s="25"/>
      <c r="X536" s="25"/>
      <c r="Y536" s="25"/>
      <c r="AC536" s="2461">
        <v>4</v>
      </c>
      <c r="AD536" s="2340"/>
      <c r="AE536" s="2340"/>
      <c r="AF536" s="2340"/>
      <c r="AG536" s="75" t="s">
        <v>426</v>
      </c>
      <c r="AH536" s="2272">
        <v>2019</v>
      </c>
      <c r="AI536" s="2272"/>
      <c r="AJ536" s="2272"/>
      <c r="AK536" s="227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0"/>
      <c r="C537" s="2491"/>
      <c r="D537" s="2491"/>
      <c r="E537" s="2491"/>
      <c r="F537" s="2491"/>
      <c r="G537" s="2491"/>
      <c r="H537" s="2492"/>
      <c r="I537" s="80" t="s">
        <v>445</v>
      </c>
      <c r="J537" s="80"/>
      <c r="K537" s="80"/>
      <c r="L537" s="80"/>
      <c r="M537" s="80"/>
      <c r="N537" s="80"/>
      <c r="O537" s="80"/>
      <c r="P537" s="80"/>
      <c r="Q537" s="80"/>
      <c r="R537" s="80"/>
      <c r="S537" s="80"/>
      <c r="T537" s="80"/>
      <c r="U537" s="80"/>
      <c r="V537" s="80"/>
      <c r="W537" s="80"/>
      <c r="X537" s="80"/>
      <c r="Y537" s="80"/>
      <c r="Z537" s="80"/>
      <c r="AA537" s="80"/>
      <c r="AB537" s="80"/>
      <c r="AC537" s="2461">
        <v>12</v>
      </c>
      <c r="AD537" s="2340"/>
      <c r="AE537" s="2340"/>
      <c r="AF537" s="2340"/>
      <c r="AG537" s="65" t="s">
        <v>426</v>
      </c>
      <c r="AH537" s="2272">
        <v>2019</v>
      </c>
      <c r="AI537" s="2272"/>
      <c r="AJ537" s="2272"/>
      <c r="AK537" s="227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0"/>
      <c r="C538" s="2491"/>
      <c r="D538" s="2491"/>
      <c r="E538" s="2491"/>
      <c r="F538" s="2491"/>
      <c r="G538" s="2491"/>
      <c r="H538" s="2492"/>
      <c r="I538" s="72" t="s">
        <v>446</v>
      </c>
      <c r="J538" s="72"/>
      <c r="K538" s="72"/>
      <c r="L538" s="72"/>
      <c r="M538" s="72"/>
      <c r="N538" s="72"/>
      <c r="O538" s="2287" t="s">
        <v>2545</v>
      </c>
      <c r="P538" s="2044"/>
      <c r="Q538" s="2044"/>
      <c r="R538" s="2044"/>
      <c r="S538" s="2044"/>
      <c r="T538" s="2044"/>
      <c r="U538" s="2044"/>
      <c r="V538" s="2044"/>
      <c r="W538" s="2044"/>
      <c r="X538" s="2044"/>
      <c r="Y538" s="2044"/>
      <c r="Z538" s="2044"/>
      <c r="AA538" s="2044"/>
      <c r="AC538" s="2461" t="s">
        <v>628</v>
      </c>
      <c r="AD538" s="2340"/>
      <c r="AE538" s="2340"/>
      <c r="AF538" s="2340"/>
      <c r="AG538" s="75" t="s">
        <v>426</v>
      </c>
      <c r="AH538" s="2272"/>
      <c r="AI538" s="2272"/>
      <c r="AJ538" s="2272"/>
      <c r="AK538" s="227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0"/>
      <c r="C539" s="2491"/>
      <c r="D539" s="2491"/>
      <c r="E539" s="2491"/>
      <c r="F539" s="2491"/>
      <c r="G539" s="2491"/>
      <c r="H539" s="2492"/>
      <c r="I539" s="25" t="s">
        <v>444</v>
      </c>
      <c r="J539" s="25"/>
      <c r="K539" s="25"/>
      <c r="L539" s="25"/>
      <c r="M539" s="25"/>
      <c r="N539" s="25"/>
      <c r="O539" s="25"/>
      <c r="P539" s="25"/>
      <c r="Q539" s="25"/>
      <c r="R539" s="25"/>
      <c r="S539" s="25"/>
      <c r="T539" s="25"/>
      <c r="U539" s="25"/>
      <c r="V539" s="25"/>
      <c r="W539" s="25"/>
      <c r="X539" s="25"/>
      <c r="Y539" s="25"/>
      <c r="AC539" s="2461">
        <v>12</v>
      </c>
      <c r="AD539" s="2340"/>
      <c r="AE539" s="2340"/>
      <c r="AF539" s="2340"/>
      <c r="AG539" s="75" t="s">
        <v>426</v>
      </c>
      <c r="AH539" s="2272">
        <v>2018</v>
      </c>
      <c r="AI539" s="2272"/>
      <c r="AJ539" s="2272"/>
      <c r="AK539" s="227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0"/>
      <c r="C540" s="2491"/>
      <c r="D540" s="2491"/>
      <c r="E540" s="2491"/>
      <c r="F540" s="2491"/>
      <c r="G540" s="2491"/>
      <c r="H540" s="2492"/>
      <c r="I540" s="80" t="s">
        <v>445</v>
      </c>
      <c r="J540" s="80"/>
      <c r="K540" s="80"/>
      <c r="L540" s="80"/>
      <c r="M540" s="80"/>
      <c r="N540" s="80"/>
      <c r="O540" s="80"/>
      <c r="P540" s="80"/>
      <c r="Q540" s="80"/>
      <c r="R540" s="80"/>
      <c r="S540" s="80"/>
      <c r="T540" s="80"/>
      <c r="U540" s="80"/>
      <c r="V540" s="80"/>
      <c r="W540" s="80"/>
      <c r="X540" s="80"/>
      <c r="Y540" s="80"/>
      <c r="Z540" s="80"/>
      <c r="AA540" s="80"/>
      <c r="AB540" s="80"/>
      <c r="AC540" s="2461">
        <v>12</v>
      </c>
      <c r="AD540" s="2340"/>
      <c r="AE540" s="2340"/>
      <c r="AF540" s="2340"/>
      <c r="AG540" s="65" t="s">
        <v>426</v>
      </c>
      <c r="AH540" s="2272">
        <v>2019</v>
      </c>
      <c r="AI540" s="2272"/>
      <c r="AJ540" s="2272"/>
      <c r="AK540" s="227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0"/>
      <c r="C541" s="2491"/>
      <c r="D541" s="2491"/>
      <c r="E541" s="2491"/>
      <c r="F541" s="2491"/>
      <c r="G541" s="2491"/>
      <c r="H541" s="2492"/>
      <c r="I541" s="72" t="s">
        <v>446</v>
      </c>
      <c r="J541" s="72"/>
      <c r="K541" s="72"/>
      <c r="L541" s="72"/>
      <c r="M541" s="72"/>
      <c r="N541" s="72"/>
      <c r="O541" s="2287" t="s">
        <v>2546</v>
      </c>
      <c r="P541" s="2044"/>
      <c r="Q541" s="2044"/>
      <c r="R541" s="2044"/>
      <c r="S541" s="2044"/>
      <c r="T541" s="2044"/>
      <c r="U541" s="2044"/>
      <c r="V541" s="2044"/>
      <c r="W541" s="2044"/>
      <c r="X541" s="2044"/>
      <c r="Y541" s="2044"/>
      <c r="Z541" s="2044"/>
      <c r="AA541" s="2044"/>
      <c r="AC541" s="2461" t="s">
        <v>628</v>
      </c>
      <c r="AD541" s="2340"/>
      <c r="AE541" s="2340"/>
      <c r="AF541" s="2340"/>
      <c r="AG541" s="75" t="s">
        <v>426</v>
      </c>
      <c r="AH541" s="2272"/>
      <c r="AI541" s="2272"/>
      <c r="AJ541" s="2272"/>
      <c r="AK541" s="227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0"/>
      <c r="C542" s="2491"/>
      <c r="D542" s="2491"/>
      <c r="E542" s="2491"/>
      <c r="F542" s="2491"/>
      <c r="G542" s="2491"/>
      <c r="H542" s="2492"/>
      <c r="I542" s="25" t="s">
        <v>444</v>
      </c>
      <c r="J542" s="25"/>
      <c r="K542" s="25"/>
      <c r="L542" s="25"/>
      <c r="M542" s="25"/>
      <c r="N542" s="25"/>
      <c r="O542" s="25"/>
      <c r="P542" s="25"/>
      <c r="Q542" s="25"/>
      <c r="R542" s="25"/>
      <c r="S542" s="25"/>
      <c r="T542" s="25"/>
      <c r="U542" s="25"/>
      <c r="V542" s="25"/>
      <c r="W542" s="25"/>
      <c r="X542" s="25"/>
      <c r="Y542" s="25"/>
      <c r="AC542" s="2461" t="s">
        <v>628</v>
      </c>
      <c r="AD542" s="2340"/>
      <c r="AE542" s="2340"/>
      <c r="AF542" s="2340"/>
      <c r="AG542" s="75" t="s">
        <v>426</v>
      </c>
      <c r="AH542" s="2272"/>
      <c r="AI542" s="2272"/>
      <c r="AJ542" s="2272"/>
      <c r="AK542" s="227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0"/>
      <c r="C543" s="2491"/>
      <c r="D543" s="2491"/>
      <c r="E543" s="2491"/>
      <c r="F543" s="2491"/>
      <c r="G543" s="2491"/>
      <c r="H543" s="2492"/>
      <c r="I543" s="80" t="s">
        <v>445</v>
      </c>
      <c r="J543" s="80"/>
      <c r="K543" s="80"/>
      <c r="L543" s="80"/>
      <c r="M543" s="80"/>
      <c r="N543" s="80"/>
      <c r="O543" s="80"/>
      <c r="P543" s="80"/>
      <c r="Q543" s="80"/>
      <c r="R543" s="80"/>
      <c r="S543" s="80"/>
      <c r="T543" s="80"/>
      <c r="U543" s="80"/>
      <c r="V543" s="80"/>
      <c r="W543" s="80"/>
      <c r="X543" s="80"/>
      <c r="Y543" s="80"/>
      <c r="Z543" s="80"/>
      <c r="AA543" s="80"/>
      <c r="AB543" s="80"/>
      <c r="AC543" s="2461">
        <v>1</v>
      </c>
      <c r="AD543" s="2340"/>
      <c r="AE543" s="2340"/>
      <c r="AF543" s="2340"/>
      <c r="AG543" s="65" t="s">
        <v>426</v>
      </c>
      <c r="AH543" s="2272">
        <v>2021</v>
      </c>
      <c r="AI543" s="2272"/>
      <c r="AJ543" s="2272"/>
      <c r="AK543" s="227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0"/>
      <c r="C544" s="2491"/>
      <c r="D544" s="2491"/>
      <c r="E544" s="2491"/>
      <c r="F544" s="2491"/>
      <c r="G544" s="2491"/>
      <c r="H544" s="2492"/>
      <c r="I544" s="72" t="s">
        <v>446</v>
      </c>
      <c r="J544" s="72"/>
      <c r="K544" s="72"/>
      <c r="L544" s="72"/>
      <c r="M544" s="72"/>
      <c r="N544" s="72"/>
      <c r="O544" s="2044" t="s">
        <v>2141</v>
      </c>
      <c r="P544" s="2044"/>
      <c r="Q544" s="2044"/>
      <c r="R544" s="2044"/>
      <c r="S544" s="2044"/>
      <c r="T544" s="2044"/>
      <c r="U544" s="2044"/>
      <c r="V544" s="2044"/>
      <c r="W544" s="2044"/>
      <c r="X544" s="2044"/>
      <c r="Y544" s="2044"/>
      <c r="Z544" s="2044"/>
      <c r="AA544" s="2044"/>
      <c r="AC544" s="2461" t="s">
        <v>628</v>
      </c>
      <c r="AD544" s="2340"/>
      <c r="AE544" s="2340"/>
      <c r="AF544" s="2340"/>
      <c r="AG544" s="75" t="s">
        <v>426</v>
      </c>
      <c r="AH544" s="2272"/>
      <c r="AI544" s="2272"/>
      <c r="AJ544" s="2272"/>
      <c r="AK544" s="227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0"/>
      <c r="C545" s="2491"/>
      <c r="D545" s="2491"/>
      <c r="E545" s="2491"/>
      <c r="F545" s="2491"/>
      <c r="G545" s="2491"/>
      <c r="H545" s="2492"/>
      <c r="I545" s="25" t="s">
        <v>444</v>
      </c>
      <c r="J545" s="25"/>
      <c r="K545" s="25"/>
      <c r="L545" s="25"/>
      <c r="M545" s="25"/>
      <c r="N545" s="25"/>
      <c r="O545" s="25"/>
      <c r="P545" s="25"/>
      <c r="Q545" s="25"/>
      <c r="R545" s="25"/>
      <c r="S545" s="25"/>
      <c r="T545" s="25"/>
      <c r="U545" s="25"/>
      <c r="V545" s="25"/>
      <c r="W545" s="25"/>
      <c r="X545" s="25"/>
      <c r="Y545" s="25"/>
      <c r="AC545" s="2461" t="s">
        <v>628</v>
      </c>
      <c r="AD545" s="2340"/>
      <c r="AE545" s="2340"/>
      <c r="AF545" s="2340"/>
      <c r="AG545" s="65" t="s">
        <v>426</v>
      </c>
      <c r="AH545" s="2272"/>
      <c r="AI545" s="2272"/>
      <c r="AJ545" s="2272"/>
      <c r="AK545" s="227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0"/>
      <c r="C546" s="2491"/>
      <c r="D546" s="2491"/>
      <c r="E546" s="2491"/>
      <c r="F546" s="2491"/>
      <c r="G546" s="2491"/>
      <c r="H546" s="2492"/>
      <c r="I546" s="80" t="s">
        <v>445</v>
      </c>
      <c r="J546" s="80"/>
      <c r="K546" s="80"/>
      <c r="L546" s="80"/>
      <c r="M546" s="80"/>
      <c r="N546" s="80"/>
      <c r="O546" s="80"/>
      <c r="P546" s="80"/>
      <c r="Q546" s="80"/>
      <c r="R546" s="80"/>
      <c r="S546" s="80"/>
      <c r="T546" s="80"/>
      <c r="U546" s="80"/>
      <c r="V546" s="80"/>
      <c r="W546" s="80"/>
      <c r="X546" s="80"/>
      <c r="Y546" s="80"/>
      <c r="Z546" s="80"/>
      <c r="AA546" s="80"/>
      <c r="AB546" s="80"/>
      <c r="AC546" s="2461">
        <v>1</v>
      </c>
      <c r="AD546" s="2340"/>
      <c r="AE546" s="2340"/>
      <c r="AF546" s="2340"/>
      <c r="AG546" s="75" t="s">
        <v>426</v>
      </c>
      <c r="AH546" s="2272">
        <v>2021</v>
      </c>
      <c r="AI546" s="2272"/>
      <c r="AJ546" s="2272"/>
      <c r="AK546" s="227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0"/>
      <c r="C547" s="2491"/>
      <c r="D547" s="2491"/>
      <c r="E547" s="2491"/>
      <c r="F547" s="2491"/>
      <c r="G547" s="2491"/>
      <c r="H547" s="2492"/>
      <c r="I547" s="72" t="s">
        <v>446</v>
      </c>
      <c r="J547" s="72"/>
      <c r="K547" s="72"/>
      <c r="L547" s="72"/>
      <c r="M547" s="72"/>
      <c r="N547" s="72"/>
      <c r="O547" s="2044" t="s">
        <v>2598</v>
      </c>
      <c r="P547" s="2044"/>
      <c r="Q547" s="2044"/>
      <c r="R547" s="2044"/>
      <c r="S547" s="2044"/>
      <c r="T547" s="2044"/>
      <c r="U547" s="2044"/>
      <c r="V547" s="2044"/>
      <c r="W547" s="2044"/>
      <c r="X547" s="2044"/>
      <c r="Y547" s="2044"/>
      <c r="Z547" s="2044"/>
      <c r="AA547" s="2044"/>
      <c r="AC547" s="2461" t="s">
        <v>628</v>
      </c>
      <c r="AD547" s="2340"/>
      <c r="AE547" s="2340"/>
      <c r="AF547" s="2340"/>
      <c r="AG547" s="65" t="s">
        <v>426</v>
      </c>
      <c r="AH547" s="2272"/>
      <c r="AI547" s="2272"/>
      <c r="AJ547" s="2272"/>
      <c r="AK547" s="227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0"/>
      <c r="C548" s="2491"/>
      <c r="D548" s="2491"/>
      <c r="E548" s="2491"/>
      <c r="F548" s="2491"/>
      <c r="G548" s="2491"/>
      <c r="H548" s="2492"/>
      <c r="I548" s="25" t="s">
        <v>444</v>
      </c>
      <c r="J548" s="25"/>
      <c r="K548" s="25"/>
      <c r="L548" s="25"/>
      <c r="M548" s="25"/>
      <c r="N548" s="25"/>
      <c r="O548" s="25"/>
      <c r="P548" s="25"/>
      <c r="Q548" s="25"/>
      <c r="R548" s="25"/>
      <c r="S548" s="25"/>
      <c r="T548" s="25"/>
      <c r="U548" s="25"/>
      <c r="V548" s="25"/>
      <c r="W548" s="25"/>
      <c r="X548" s="25"/>
      <c r="Y548" s="25"/>
      <c r="AC548" s="2461">
        <v>2</v>
      </c>
      <c r="AD548" s="2340"/>
      <c r="AE548" s="2340"/>
      <c r="AF548" s="2340"/>
      <c r="AG548" s="75" t="s">
        <v>426</v>
      </c>
      <c r="AH548" s="2272">
        <v>2021</v>
      </c>
      <c r="AI548" s="2272"/>
      <c r="AJ548" s="2272"/>
      <c r="AK548" s="227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0"/>
      <c r="C549" s="2491"/>
      <c r="D549" s="2491"/>
      <c r="E549" s="2491"/>
      <c r="F549" s="2491"/>
      <c r="G549" s="2491"/>
      <c r="H549" s="2492"/>
      <c r="I549" s="80" t="s">
        <v>445</v>
      </c>
      <c r="J549" s="80"/>
      <c r="K549" s="80"/>
      <c r="L549" s="80"/>
      <c r="M549" s="80"/>
      <c r="N549" s="80"/>
      <c r="O549" s="80"/>
      <c r="P549" s="80"/>
      <c r="Q549" s="80"/>
      <c r="R549" s="80"/>
      <c r="S549" s="80"/>
      <c r="T549" s="80"/>
      <c r="U549" s="80"/>
      <c r="V549" s="80"/>
      <c r="W549" s="80"/>
      <c r="X549" s="80"/>
      <c r="Y549" s="80"/>
      <c r="Z549" s="80"/>
      <c r="AA549" s="80"/>
      <c r="AB549" s="80"/>
      <c r="AC549" s="2461">
        <v>4</v>
      </c>
      <c r="AD549" s="2340"/>
      <c r="AE549" s="2340"/>
      <c r="AF549" s="2340"/>
      <c r="AG549" s="65" t="s">
        <v>426</v>
      </c>
      <c r="AH549" s="2272">
        <v>2021</v>
      </c>
      <c r="AI549" s="2272"/>
      <c r="AJ549" s="2272"/>
      <c r="AK549" s="227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0"/>
      <c r="C550" s="2491"/>
      <c r="D550" s="2491"/>
      <c r="E550" s="2491"/>
      <c r="F550" s="2491"/>
      <c r="G550" s="2491"/>
      <c r="H550" s="2492"/>
      <c r="I550" s="72" t="s">
        <v>597</v>
      </c>
      <c r="J550" s="72"/>
      <c r="K550" s="72"/>
      <c r="L550" s="72"/>
      <c r="M550" s="72"/>
      <c r="N550" s="72"/>
      <c r="O550" s="72"/>
      <c r="P550" s="72"/>
      <c r="Q550" s="72"/>
      <c r="R550" s="72"/>
      <c r="S550" s="72"/>
      <c r="T550" s="72"/>
      <c r="U550" s="72"/>
      <c r="V550" s="72"/>
      <c r="W550" s="72"/>
      <c r="X550" s="25"/>
      <c r="Y550" s="25"/>
      <c r="AC550" s="2461">
        <v>10</v>
      </c>
      <c r="AD550" s="2340"/>
      <c r="AE550" s="2340"/>
      <c r="AF550" s="2340"/>
      <c r="AG550" s="65" t="s">
        <v>426</v>
      </c>
      <c r="AH550" s="2272">
        <v>2021</v>
      </c>
      <c r="AI550" s="2272"/>
      <c r="AJ550" s="2272"/>
      <c r="AK550" s="227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0"/>
      <c r="C551" s="2491"/>
      <c r="D551" s="2491"/>
      <c r="E551" s="2491"/>
      <c r="F551" s="2491"/>
      <c r="G551" s="2491"/>
      <c r="H551" s="2492"/>
      <c r="I551" s="25" t="s">
        <v>598</v>
      </c>
      <c r="J551" s="25"/>
      <c r="K551" s="25"/>
      <c r="L551" s="25"/>
      <c r="M551" s="25"/>
      <c r="N551" s="25"/>
      <c r="O551" s="25"/>
      <c r="P551" s="25"/>
      <c r="Q551" s="25"/>
      <c r="R551" s="25"/>
      <c r="S551" s="25"/>
      <c r="T551" s="25"/>
      <c r="U551" s="25"/>
      <c r="V551" s="25"/>
      <c r="W551" s="25"/>
      <c r="X551" s="25"/>
      <c r="Y551" s="25"/>
      <c r="AC551" s="2461">
        <v>10</v>
      </c>
      <c r="AD551" s="2340"/>
      <c r="AE551" s="2340"/>
      <c r="AF551" s="2340"/>
      <c r="AG551" s="75" t="s">
        <v>426</v>
      </c>
      <c r="AH551" s="2272">
        <v>2021</v>
      </c>
      <c r="AI551" s="2272"/>
      <c r="AJ551" s="2272"/>
      <c r="AK551" s="227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0"/>
      <c r="C552" s="2491"/>
      <c r="D552" s="2491"/>
      <c r="E552" s="2491"/>
      <c r="F552" s="2491"/>
      <c r="G552" s="2491"/>
      <c r="H552" s="2492"/>
      <c r="I552" s="25" t="s">
        <v>599</v>
      </c>
      <c r="J552" s="25"/>
      <c r="K552" s="25"/>
      <c r="L552" s="25"/>
      <c r="M552" s="25"/>
      <c r="N552" s="25"/>
      <c r="O552" s="25"/>
      <c r="P552" s="25"/>
      <c r="Q552" s="25"/>
      <c r="R552" s="25"/>
      <c r="S552" s="25"/>
      <c r="T552" s="25"/>
      <c r="U552" s="25"/>
      <c r="V552" s="25"/>
      <c r="W552" s="25"/>
      <c r="X552" s="25"/>
      <c r="Y552" s="25"/>
      <c r="AC552" s="2461">
        <v>10</v>
      </c>
      <c r="AD552" s="2340"/>
      <c r="AE552" s="2340"/>
      <c r="AF552" s="2340"/>
      <c r="AG552" s="65" t="s">
        <v>426</v>
      </c>
      <c r="AH552" s="2272">
        <v>2022</v>
      </c>
      <c r="AI552" s="2272"/>
      <c r="AJ552" s="2272"/>
      <c r="AK552" s="227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0"/>
      <c r="C553" s="2491"/>
      <c r="D553" s="2491"/>
      <c r="E553" s="2491"/>
      <c r="F553" s="2491"/>
      <c r="G553" s="2491"/>
      <c r="H553" s="2492"/>
      <c r="I553" s="25" t="s">
        <v>600</v>
      </c>
      <c r="J553" s="25"/>
      <c r="K553" s="25"/>
      <c r="L553" s="25"/>
      <c r="M553" s="25"/>
      <c r="N553" s="25"/>
      <c r="O553" s="25"/>
      <c r="P553" s="25"/>
      <c r="Q553" s="25"/>
      <c r="R553" s="25"/>
      <c r="S553" s="25"/>
      <c r="T553" s="25"/>
      <c r="U553" s="25"/>
      <c r="V553" s="25"/>
      <c r="W553" s="25"/>
      <c r="X553" s="25"/>
      <c r="Y553" s="25"/>
      <c r="AC553" s="2461">
        <v>10</v>
      </c>
      <c r="AD553" s="2340"/>
      <c r="AE553" s="2340"/>
      <c r="AF553" s="2340"/>
      <c r="AG553" s="65" t="s">
        <v>426</v>
      </c>
      <c r="AH553" s="2272">
        <v>2022</v>
      </c>
      <c r="AI553" s="2272"/>
      <c r="AJ553" s="2272"/>
      <c r="AK553" s="227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3"/>
      <c r="C554" s="2494"/>
      <c r="D554" s="2494"/>
      <c r="E554" s="2494"/>
      <c r="F554" s="2494"/>
      <c r="G554" s="2494"/>
      <c r="H554" s="2495"/>
      <c r="I554" s="80" t="s">
        <v>484</v>
      </c>
      <c r="J554" s="80"/>
      <c r="K554" s="80"/>
      <c r="L554" s="80"/>
      <c r="M554" s="80"/>
      <c r="N554" s="80"/>
      <c r="O554" s="80"/>
      <c r="P554" s="80"/>
      <c r="Q554" s="80"/>
      <c r="R554" s="80"/>
      <c r="S554" s="80"/>
      <c r="T554" s="80"/>
      <c r="U554" s="80"/>
      <c r="V554" s="80"/>
      <c r="W554" s="80"/>
      <c r="X554" s="80"/>
      <c r="Y554" s="80"/>
      <c r="Z554" s="80"/>
      <c r="AA554" s="80"/>
      <c r="AB554" s="80"/>
      <c r="AC554" s="2461">
        <v>3</v>
      </c>
      <c r="AD554" s="2340"/>
      <c r="AE554" s="2340"/>
      <c r="AF554" s="2340"/>
      <c r="AG554" s="65" t="s">
        <v>426</v>
      </c>
      <c r="AH554" s="2272">
        <v>2023</v>
      </c>
      <c r="AI554" s="2272"/>
      <c r="AJ554" s="2272"/>
      <c r="AK554" s="227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578</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2" t="s">
        <v>486</v>
      </c>
      <c r="C563" s="2062"/>
      <c r="D563" s="2062"/>
      <c r="E563" s="2062"/>
      <c r="F563" s="2062"/>
      <c r="G563" s="2062"/>
      <c r="H563" s="2062"/>
      <c r="I563" s="2062"/>
      <c r="J563" s="2062"/>
      <c r="K563" s="2062"/>
      <c r="L563" s="2062"/>
      <c r="M563" s="2062"/>
      <c r="N563" s="2062"/>
      <c r="O563" s="2062"/>
      <c r="P563" s="2063"/>
      <c r="Q563" s="2462" t="s">
        <v>2444</v>
      </c>
      <c r="R563" s="2463"/>
      <c r="S563" s="2464"/>
      <c r="T563" s="2462" t="s">
        <v>2442</v>
      </c>
      <c r="U563" s="2463"/>
      <c r="V563" s="2464"/>
      <c r="W563" s="2462" t="s">
        <v>487</v>
      </c>
      <c r="X563" s="2463"/>
      <c r="Y563" s="2464"/>
      <c r="Z563" s="2462" t="s">
        <v>2443</v>
      </c>
      <c r="AA563" s="2463"/>
      <c r="AB563" s="2463"/>
      <c r="AC563" s="2463"/>
      <c r="AD563" s="2463"/>
      <c r="AE563" s="2462" t="s">
        <v>2165</v>
      </c>
      <c r="AF563" s="2463"/>
      <c r="AG563" s="2463"/>
      <c r="AH563" s="2464"/>
      <c r="AI563" s="2462" t="s">
        <v>2166</v>
      </c>
      <c r="AJ563" s="2463"/>
      <c r="AK563" s="2463"/>
      <c r="AL563" s="2464"/>
      <c r="AM563" s="2462" t="s">
        <v>488</v>
      </c>
      <c r="AN563" s="2463"/>
      <c r="AO563" s="2463"/>
      <c r="AP563" s="2463"/>
      <c r="AQ563" s="2463"/>
      <c r="AR563" s="2463"/>
      <c r="AS563" s="246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8" t="s">
        <v>2601</v>
      </c>
      <c r="D564" s="2078"/>
      <c r="E564" s="2078"/>
      <c r="F564" s="2078"/>
      <c r="G564" s="2078"/>
      <c r="H564" s="2078"/>
      <c r="I564" s="2078"/>
      <c r="J564" s="2078"/>
      <c r="K564" s="2078"/>
      <c r="L564" s="2078"/>
      <c r="M564" s="2078"/>
      <c r="N564" s="2078"/>
      <c r="O564" s="2078"/>
      <c r="P564" s="2091"/>
      <c r="Q564" s="2036">
        <f>24</f>
        <v>24</v>
      </c>
      <c r="R564" s="2036"/>
      <c r="S564" s="2037"/>
      <c r="T564" s="2035">
        <v>24</v>
      </c>
      <c r="U564" s="2036"/>
      <c r="V564" s="2037"/>
      <c r="W564" s="2055">
        <f>[9]EVERYTHING!$D$19</f>
        <v>3.5999999999999997E-2</v>
      </c>
      <c r="X564" s="2056"/>
      <c r="Y564" s="2057"/>
      <c r="Z564" s="2505" t="s">
        <v>2557</v>
      </c>
      <c r="AA564" s="2505"/>
      <c r="AB564" s="2505"/>
      <c r="AC564" s="2505"/>
      <c r="AD564" s="2505"/>
      <c r="AE564" s="2052">
        <v>1</v>
      </c>
      <c r="AF564" s="2053"/>
      <c r="AG564" s="2053"/>
      <c r="AH564" s="2054"/>
      <c r="AI564" s="2496" t="s">
        <v>2597</v>
      </c>
      <c r="AJ564" s="2497"/>
      <c r="AK564" s="2497"/>
      <c r="AL564" s="2498"/>
      <c r="AM564" s="2015">
        <f>[9]EVERYTHING!$I$25</f>
        <v>26854995.538498003</v>
      </c>
      <c r="AN564" s="2016"/>
      <c r="AO564" s="2016"/>
      <c r="AP564" s="2016"/>
      <c r="AQ564" s="2016"/>
      <c r="AR564" s="2016"/>
      <c r="AS564" s="2017"/>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8" t="s">
        <v>2602</v>
      </c>
      <c r="D565" s="2078"/>
      <c r="E565" s="2078"/>
      <c r="F565" s="2078"/>
      <c r="G565" s="2078"/>
      <c r="H565" s="2078"/>
      <c r="I565" s="2078"/>
      <c r="J565" s="2078"/>
      <c r="K565" s="2078"/>
      <c r="L565" s="2078"/>
      <c r="M565" s="2078"/>
      <c r="N565" s="2078"/>
      <c r="O565" s="2078"/>
      <c r="P565" s="2091"/>
      <c r="Q565" s="2035">
        <v>24</v>
      </c>
      <c r="R565" s="2036"/>
      <c r="S565" s="2037"/>
      <c r="T565" s="2035">
        <v>24</v>
      </c>
      <c r="U565" s="2036"/>
      <c r="V565" s="2037"/>
      <c r="W565" s="2055">
        <f>W564</f>
        <v>3.5999999999999997E-2</v>
      </c>
      <c r="X565" s="2056"/>
      <c r="Y565" s="2057"/>
      <c r="Z565" s="2505" t="s">
        <v>2557</v>
      </c>
      <c r="AA565" s="2505"/>
      <c r="AB565" s="2505"/>
      <c r="AC565" s="2505"/>
      <c r="AD565" s="2505"/>
      <c r="AE565" s="2052">
        <v>1</v>
      </c>
      <c r="AF565" s="2053"/>
      <c r="AG565" s="2053"/>
      <c r="AH565" s="2054"/>
      <c r="AI565" s="2496" t="s">
        <v>2597</v>
      </c>
      <c r="AJ565" s="2497"/>
      <c r="AK565" s="2497"/>
      <c r="AL565" s="2498"/>
      <c r="AM565" s="2015">
        <f>[9]EVERYTHING!$I$27</f>
        <v>6616939.5652187169</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8" t="s">
        <v>2608</v>
      </c>
      <c r="D566" s="2078"/>
      <c r="E566" s="2078"/>
      <c r="F566" s="2078"/>
      <c r="G566" s="2078"/>
      <c r="H566" s="2078"/>
      <c r="I566" s="2078"/>
      <c r="J566" s="2078"/>
      <c r="K566" s="2078"/>
      <c r="L566" s="2078"/>
      <c r="M566" s="2078"/>
      <c r="N566" s="2078"/>
      <c r="O566" s="2078"/>
      <c r="P566" s="2091"/>
      <c r="Q566" s="2035">
        <f>O637</f>
        <v>660</v>
      </c>
      <c r="R566" s="2036"/>
      <c r="S566" s="2037"/>
      <c r="T566" s="2035"/>
      <c r="U566" s="2036"/>
      <c r="V566" s="2037"/>
      <c r="W566" s="2055">
        <v>0.03</v>
      </c>
      <c r="X566" s="2056"/>
      <c r="Y566" s="2057"/>
      <c r="Z566" s="2505" t="s">
        <v>2558</v>
      </c>
      <c r="AA566" s="2505"/>
      <c r="AB566" s="2505"/>
      <c r="AC566" s="2505"/>
      <c r="AD566" s="2505"/>
      <c r="AE566" s="2052">
        <v>2</v>
      </c>
      <c r="AF566" s="2053"/>
      <c r="AG566" s="2053"/>
      <c r="AH566" s="2054"/>
      <c r="AI566" s="2496" t="s">
        <v>2599</v>
      </c>
      <c r="AJ566" s="2497"/>
      <c r="AK566" s="2497"/>
      <c r="AL566" s="2498"/>
      <c r="AM566" s="2015">
        <f>[9]EVERYTHING!$C$8</f>
        <v>3786710</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8" t="s">
        <v>2548</v>
      </c>
      <c r="D567" s="2078"/>
      <c r="E567" s="2078"/>
      <c r="F567" s="2078"/>
      <c r="G567" s="2078"/>
      <c r="H567" s="2078"/>
      <c r="I567" s="2078"/>
      <c r="J567" s="2078"/>
      <c r="K567" s="2078"/>
      <c r="L567" s="2078"/>
      <c r="M567" s="2078"/>
      <c r="N567" s="2078"/>
      <c r="O567" s="2078"/>
      <c r="P567" s="2091"/>
      <c r="Q567" s="2035">
        <f t="shared" ref="Q567" si="0">O638</f>
        <v>660</v>
      </c>
      <c r="R567" s="2036"/>
      <c r="S567" s="2037"/>
      <c r="T567" s="2035"/>
      <c r="U567" s="2036"/>
      <c r="V567" s="2037"/>
      <c r="W567" s="2055">
        <v>0</v>
      </c>
      <c r="X567" s="2056"/>
      <c r="Y567" s="2057"/>
      <c r="Z567" s="2505" t="s">
        <v>2558</v>
      </c>
      <c r="AA567" s="2505"/>
      <c r="AB567" s="2505"/>
      <c r="AC567" s="2505"/>
      <c r="AD567" s="2505"/>
      <c r="AE567" s="2052">
        <v>3</v>
      </c>
      <c r="AF567" s="2053"/>
      <c r="AG567" s="2053"/>
      <c r="AH567" s="2054"/>
      <c r="AI567" s="2496" t="s">
        <v>2599</v>
      </c>
      <c r="AJ567" s="2497"/>
      <c r="AK567" s="2497"/>
      <c r="AL567" s="2498"/>
      <c r="AM567" s="2015">
        <f>[9]EVERYTHING!$C$11</f>
        <v>1500000</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8" t="s">
        <v>2568</v>
      </c>
      <c r="D568" s="2078"/>
      <c r="E568" s="2078"/>
      <c r="F568" s="2078"/>
      <c r="G568" s="2078"/>
      <c r="H568" s="2078"/>
      <c r="I568" s="2078"/>
      <c r="J568" s="2078"/>
      <c r="K568" s="2078"/>
      <c r="L568" s="2078"/>
      <c r="M568" s="2078"/>
      <c r="N568" s="2078"/>
      <c r="O568" s="2078"/>
      <c r="P568" s="2091"/>
      <c r="Q568" s="2035"/>
      <c r="R568" s="2036"/>
      <c r="S568" s="2037"/>
      <c r="T568" s="2035"/>
      <c r="U568" s="2036"/>
      <c r="V568" s="2037"/>
      <c r="W568" s="2055">
        <v>0</v>
      </c>
      <c r="X568" s="2056"/>
      <c r="Y568" s="2057"/>
      <c r="Z568" s="2505"/>
      <c r="AA568" s="2505"/>
      <c r="AB568" s="2505"/>
      <c r="AC568" s="2505"/>
      <c r="AD568" s="2505"/>
      <c r="AE568" s="2052"/>
      <c r="AF568" s="2053"/>
      <c r="AG568" s="2053"/>
      <c r="AH568" s="2054"/>
      <c r="AI568" s="2496"/>
      <c r="AJ568" s="2497"/>
      <c r="AK568" s="2497"/>
      <c r="AL568" s="2498"/>
      <c r="AM568" s="2015">
        <f>[9]EVERYTHING!$C$10</f>
        <v>94632.108999999997</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8" t="s">
        <v>2572</v>
      </c>
      <c r="D569" s="2078"/>
      <c r="E569" s="2078"/>
      <c r="F569" s="2078"/>
      <c r="G569" s="2078"/>
      <c r="H569" s="2078"/>
      <c r="I569" s="2078"/>
      <c r="J569" s="2078"/>
      <c r="K569" s="2078"/>
      <c r="L569" s="2078"/>
      <c r="M569" s="2078"/>
      <c r="N569" s="2078"/>
      <c r="O569" s="2078"/>
      <c r="P569" s="2091"/>
      <c r="Q569" s="2035"/>
      <c r="R569" s="2036"/>
      <c r="S569" s="2037"/>
      <c r="T569" s="2035"/>
      <c r="U569" s="2036"/>
      <c r="V569" s="2037"/>
      <c r="W569" s="2055"/>
      <c r="X569" s="2056"/>
      <c r="Y569" s="2057"/>
      <c r="Z569" s="2505"/>
      <c r="AA569" s="2505"/>
      <c r="AB569" s="2505"/>
      <c r="AC569" s="2505"/>
      <c r="AD569" s="2505"/>
      <c r="AE569" s="2052"/>
      <c r="AF569" s="2053"/>
      <c r="AG569" s="2053"/>
      <c r="AH569" s="2054"/>
      <c r="AI569" s="2496"/>
      <c r="AJ569" s="2497"/>
      <c r="AK569" s="2497"/>
      <c r="AL569" s="2498"/>
      <c r="AM569" s="2015">
        <f>[9]EVERYTHING!$C$26</f>
        <v>3660000</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8" t="s">
        <v>2573</v>
      </c>
      <c r="D570" s="2078"/>
      <c r="E570" s="2078"/>
      <c r="F570" s="2078"/>
      <c r="G570" s="2078"/>
      <c r="H570" s="2078"/>
      <c r="I570" s="2078"/>
      <c r="J570" s="2078"/>
      <c r="K570" s="2078"/>
      <c r="L570" s="2078"/>
      <c r="M570" s="2078"/>
      <c r="N570" s="2078"/>
      <c r="O570" s="2078"/>
      <c r="P570" s="2091"/>
      <c r="Q570" s="2035"/>
      <c r="R570" s="2036"/>
      <c r="S570" s="2037"/>
      <c r="T570" s="2035"/>
      <c r="U570" s="2036"/>
      <c r="V570" s="2037"/>
      <c r="W570" s="2055"/>
      <c r="X570" s="2056"/>
      <c r="Y570" s="2057"/>
      <c r="Z570" s="2505"/>
      <c r="AA570" s="2505"/>
      <c r="AB570" s="2505"/>
      <c r="AC570" s="2505"/>
      <c r="AD570" s="2505"/>
      <c r="AE570" s="2052"/>
      <c r="AF570" s="2053"/>
      <c r="AG570" s="2053"/>
      <c r="AH570" s="2054"/>
      <c r="AI570" s="2496"/>
      <c r="AJ570" s="2497"/>
      <c r="AK570" s="2497"/>
      <c r="AL570" s="2498"/>
      <c r="AM570" s="2015">
        <f>[9]EVERYTHING!$G$14+[9]EVERYTHING!$G$15</f>
        <v>3266237.0057532042</v>
      </c>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8"/>
      <c r="D571" s="2078"/>
      <c r="E571" s="2078"/>
      <c r="F571" s="2078"/>
      <c r="G571" s="2078"/>
      <c r="H571" s="2078"/>
      <c r="I571" s="2078"/>
      <c r="J571" s="2078"/>
      <c r="K571" s="2078"/>
      <c r="L571" s="2078"/>
      <c r="M571" s="2078"/>
      <c r="N571" s="2078"/>
      <c r="O571" s="2078"/>
      <c r="P571" s="2091"/>
      <c r="Q571" s="2035"/>
      <c r="R571" s="2036"/>
      <c r="S571" s="2037"/>
      <c r="T571" s="2035"/>
      <c r="U571" s="2036"/>
      <c r="V571" s="2037"/>
      <c r="W571" s="2055"/>
      <c r="X571" s="2056"/>
      <c r="Y571" s="2057"/>
      <c r="Z571" s="2505"/>
      <c r="AA571" s="2505"/>
      <c r="AB571" s="2505"/>
      <c r="AC571" s="2505"/>
      <c r="AD571" s="2505"/>
      <c r="AE571" s="2052"/>
      <c r="AF571" s="2053"/>
      <c r="AG571" s="2053"/>
      <c r="AH571" s="2054"/>
      <c r="AI571" s="2496"/>
      <c r="AJ571" s="2497"/>
      <c r="AK571" s="2497"/>
      <c r="AL571" s="2498"/>
      <c r="AM571" s="2015"/>
      <c r="AN571" s="2016"/>
      <c r="AO571" s="2016"/>
      <c r="AP571" s="2016"/>
      <c r="AQ571" s="2016"/>
      <c r="AR571" s="2016"/>
      <c r="AS571" s="2017"/>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8"/>
      <c r="D572" s="2078"/>
      <c r="E572" s="2078"/>
      <c r="F572" s="2078"/>
      <c r="G572" s="2078"/>
      <c r="H572" s="2078"/>
      <c r="I572" s="2078"/>
      <c r="J572" s="2078"/>
      <c r="K572" s="2078"/>
      <c r="L572" s="2078"/>
      <c r="M572" s="2078"/>
      <c r="N572" s="2078"/>
      <c r="O572" s="2078"/>
      <c r="P572" s="2091"/>
      <c r="Q572" s="2035"/>
      <c r="R572" s="2036"/>
      <c r="S572" s="2037"/>
      <c r="T572" s="2035"/>
      <c r="U572" s="2036"/>
      <c r="V572" s="2037"/>
      <c r="W572" s="2055"/>
      <c r="X572" s="2056"/>
      <c r="Y572" s="2057"/>
      <c r="Z572" s="2505"/>
      <c r="AA572" s="2505"/>
      <c r="AB572" s="2505"/>
      <c r="AC572" s="2505"/>
      <c r="AD572" s="2505"/>
      <c r="AE572" s="2052"/>
      <c r="AF572" s="2053"/>
      <c r="AG572" s="2053"/>
      <c r="AH572" s="2054"/>
      <c r="AI572" s="2496"/>
      <c r="AJ572" s="2497"/>
      <c r="AK572" s="2497"/>
      <c r="AL572" s="2498"/>
      <c r="AM572" s="2015"/>
      <c r="AN572" s="2016"/>
      <c r="AO572" s="2016"/>
      <c r="AP572" s="2016"/>
      <c r="AQ572" s="2016"/>
      <c r="AR572" s="2016"/>
      <c r="AS572" s="2017"/>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8"/>
      <c r="D573" s="2078"/>
      <c r="E573" s="2078"/>
      <c r="F573" s="2078"/>
      <c r="G573" s="2078"/>
      <c r="H573" s="2078"/>
      <c r="I573" s="2078"/>
      <c r="J573" s="2078"/>
      <c r="K573" s="2078"/>
      <c r="L573" s="2078"/>
      <c r="M573" s="2078"/>
      <c r="N573" s="2078"/>
      <c r="O573" s="2078"/>
      <c r="P573" s="2091"/>
      <c r="Q573" s="2035"/>
      <c r="R573" s="2036"/>
      <c r="S573" s="2037"/>
      <c r="T573" s="2035"/>
      <c r="U573" s="2036"/>
      <c r="V573" s="2037"/>
      <c r="W573" s="2055"/>
      <c r="X573" s="2056"/>
      <c r="Y573" s="2057"/>
      <c r="Z573" s="2505"/>
      <c r="AA573" s="2505"/>
      <c r="AB573" s="2505"/>
      <c r="AC573" s="2505"/>
      <c r="AD573" s="2505"/>
      <c r="AE573" s="2052"/>
      <c r="AF573" s="2053"/>
      <c r="AG573" s="2053"/>
      <c r="AH573" s="2054"/>
      <c r="AI573" s="2496"/>
      <c r="AJ573" s="2497"/>
      <c r="AK573" s="2497"/>
      <c r="AL573" s="2498"/>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8"/>
      <c r="D574" s="2078"/>
      <c r="E574" s="2078"/>
      <c r="F574" s="2078"/>
      <c r="G574" s="2078"/>
      <c r="H574" s="2078"/>
      <c r="I574" s="2078"/>
      <c r="J574" s="2078"/>
      <c r="K574" s="2078"/>
      <c r="L574" s="2078"/>
      <c r="M574" s="2078"/>
      <c r="N574" s="2078"/>
      <c r="O574" s="2078"/>
      <c r="P574" s="2091"/>
      <c r="Q574" s="2035"/>
      <c r="R574" s="2036"/>
      <c r="S574" s="2037"/>
      <c r="T574" s="2035"/>
      <c r="U574" s="2036"/>
      <c r="V574" s="2037"/>
      <c r="W574" s="2055"/>
      <c r="X574" s="2056"/>
      <c r="Y574" s="2057"/>
      <c r="Z574" s="2505"/>
      <c r="AA574" s="2505"/>
      <c r="AB574" s="2505"/>
      <c r="AC574" s="2505"/>
      <c r="AD574" s="2505"/>
      <c r="AE574" s="2052"/>
      <c r="AF574" s="2053"/>
      <c r="AG574" s="2053"/>
      <c r="AH574" s="2054"/>
      <c r="AI574" s="2496"/>
      <c r="AJ574" s="2497"/>
      <c r="AK574" s="2497"/>
      <c r="AL574" s="2498"/>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8"/>
      <c r="D575" s="2078"/>
      <c r="E575" s="2078"/>
      <c r="F575" s="2078"/>
      <c r="G575" s="2078"/>
      <c r="H575" s="2078"/>
      <c r="I575" s="2078"/>
      <c r="J575" s="2078"/>
      <c r="K575" s="2078"/>
      <c r="L575" s="2078"/>
      <c r="M575" s="2078"/>
      <c r="N575" s="2078"/>
      <c r="O575" s="2078"/>
      <c r="P575" s="2091"/>
      <c r="Q575" s="2035"/>
      <c r="R575" s="2036"/>
      <c r="S575" s="2037"/>
      <c r="T575" s="2035"/>
      <c r="U575" s="2036"/>
      <c r="V575" s="2037"/>
      <c r="W575" s="2055"/>
      <c r="X575" s="2056"/>
      <c r="Y575" s="2057"/>
      <c r="Z575" s="2505"/>
      <c r="AA575" s="2505"/>
      <c r="AB575" s="2505"/>
      <c r="AC575" s="2505"/>
      <c r="AD575" s="2505"/>
      <c r="AE575" s="2052"/>
      <c r="AF575" s="2053"/>
      <c r="AG575" s="2053"/>
      <c r="AH575" s="2054"/>
      <c r="AI575" s="2496"/>
      <c r="AJ575" s="2497"/>
      <c r="AK575" s="2497"/>
      <c r="AL575" s="2498"/>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9" t="s">
        <v>132</v>
      </c>
      <c r="C576" s="2330"/>
      <c r="D576" s="2330"/>
      <c r="E576" s="2330"/>
      <c r="F576" s="2330"/>
      <c r="G576" s="2330"/>
      <c r="H576" s="2330"/>
      <c r="I576" s="2330"/>
      <c r="J576" s="2330"/>
      <c r="K576" s="2330"/>
      <c r="L576" s="2330"/>
      <c r="M576" s="2330"/>
      <c r="N576" s="2330"/>
      <c r="O576" s="2330"/>
      <c r="P576" s="2330"/>
      <c r="Q576" s="2330"/>
      <c r="R576" s="2330"/>
      <c r="S576" s="2330"/>
      <c r="T576" s="2330"/>
      <c r="U576" s="2411"/>
      <c r="V576" s="2330"/>
      <c r="W576" s="2330"/>
      <c r="X576" s="2330"/>
      <c r="Y576" s="2330"/>
      <c r="Z576" s="2330"/>
      <c r="AA576" s="2330"/>
      <c r="AB576" s="2330"/>
      <c r="AC576" s="2330"/>
      <c r="AD576" s="2330"/>
      <c r="AE576" s="2330"/>
      <c r="AF576" s="2330"/>
      <c r="AG576" s="2330"/>
      <c r="AH576" s="2330"/>
      <c r="AI576" s="2330"/>
      <c r="AJ576" s="2330"/>
      <c r="AK576" s="2330"/>
      <c r="AL576" s="2331"/>
      <c r="AM576" s="2337">
        <f>SUM(AM564:AS575)</f>
        <v>45779514.218469918</v>
      </c>
      <c r="AN576" s="2338"/>
      <c r="AO576" s="2338"/>
      <c r="AP576" s="2338"/>
      <c r="AQ576" s="2338"/>
      <c r="AR576" s="2338"/>
      <c r="AS576" s="23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4" t="str">
        <f>C564</f>
        <v>Chase Construction Loan - Tax-exempt</v>
      </c>
      <c r="H578" s="2014"/>
      <c r="I578" s="2014"/>
      <c r="J578" s="2014"/>
      <c r="K578" s="2014"/>
      <c r="L578" s="2014"/>
      <c r="M578" s="2014"/>
      <c r="N578" s="2014"/>
      <c r="O578" s="2014"/>
      <c r="P578" s="2014"/>
      <c r="Q578" s="2014"/>
      <c r="R578" s="2014"/>
      <c r="S578" s="14"/>
      <c r="T578" s="87" t="s">
        <v>118</v>
      </c>
      <c r="U578" s="12" t="s">
        <v>498</v>
      </c>
      <c r="Z578" s="2014" t="str">
        <f>C565</f>
        <v>Chase Construction Loan - Taxable</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2600</v>
      </c>
      <c r="H579" s="2044"/>
      <c r="I579" s="2044"/>
      <c r="J579" s="2044"/>
      <c r="K579" s="2044"/>
      <c r="L579" s="2044"/>
      <c r="M579" s="2044"/>
      <c r="N579" s="2044"/>
      <c r="O579" s="2044"/>
      <c r="P579" s="2044"/>
      <c r="Q579" s="2044"/>
      <c r="R579" s="2044"/>
      <c r="S579" s="14"/>
      <c r="T579" s="35"/>
      <c r="U579" s="12" t="s">
        <v>90</v>
      </c>
      <c r="Z579" s="2044" t="s">
        <v>2600</v>
      </c>
      <c r="AA579" s="2044"/>
      <c r="AB579" s="2044"/>
      <c r="AC579" s="2044"/>
      <c r="AD579" s="2044"/>
      <c r="AE579" s="2044"/>
      <c r="AF579" s="2044"/>
      <c r="AG579" s="2044"/>
      <c r="AH579" s="2044"/>
      <c r="AI579" s="2044"/>
      <c r="AJ579" s="2044"/>
      <c r="AK579" s="2044"/>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4" t="s">
        <v>775</v>
      </c>
      <c r="H580" s="2044"/>
      <c r="I580" s="2044"/>
      <c r="J580" s="2044"/>
      <c r="K580" s="2044"/>
      <c r="L580" s="2044"/>
      <c r="M580" s="2044"/>
      <c r="N580" s="2044"/>
      <c r="O580" s="2044"/>
      <c r="P580" s="2044"/>
      <c r="Q580" s="2044"/>
      <c r="R580" s="2044"/>
      <c r="S580" s="88"/>
      <c r="T580" s="35"/>
      <c r="U580" s="12" t="s">
        <v>617</v>
      </c>
      <c r="Z580" s="2044" t="s">
        <v>775</v>
      </c>
      <c r="AA580" s="2044"/>
      <c r="AB580" s="2044"/>
      <c r="AC580" s="2044"/>
      <c r="AD580" s="2044"/>
      <c r="AE580" s="2044"/>
      <c r="AF580" s="2044"/>
      <c r="AG580" s="2044"/>
      <c r="AH580" s="2044"/>
      <c r="AI580" s="2044"/>
      <c r="AJ580" s="2044"/>
      <c r="AK580" s="204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2603</v>
      </c>
      <c r="H581" s="2044"/>
      <c r="I581" s="2044"/>
      <c r="J581" s="2044"/>
      <c r="K581" s="2044"/>
      <c r="L581" s="2044"/>
      <c r="M581" s="2044"/>
      <c r="N581" s="2044"/>
      <c r="O581" s="2044"/>
      <c r="P581" s="2044"/>
      <c r="Q581" s="2044"/>
      <c r="R581" s="2044"/>
      <c r="S581" s="14"/>
      <c r="T581" s="35"/>
      <c r="U581" s="12" t="s">
        <v>17</v>
      </c>
      <c r="Z581" s="2044" t="s">
        <v>2603</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303" t="s">
        <v>2604</v>
      </c>
      <c r="H582" s="2289"/>
      <c r="I582" s="2289"/>
      <c r="J582" s="2289"/>
      <c r="K582" s="2289"/>
      <c r="L582" s="2289"/>
      <c r="O582" s="137" t="s">
        <v>212</v>
      </c>
      <c r="P582" s="2051"/>
      <c r="Q582" s="2051"/>
      <c r="R582" s="2051"/>
      <c r="S582" s="16"/>
      <c r="T582" s="35"/>
      <c r="U582" s="12" t="s">
        <v>327</v>
      </c>
      <c r="Z582" s="2303" t="s">
        <v>2604</v>
      </c>
      <c r="AA582" s="2289"/>
      <c r="AB582" s="2289"/>
      <c r="AC582" s="2289"/>
      <c r="AD582" s="2289"/>
      <c r="AE582" s="2289"/>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2605</v>
      </c>
      <c r="I583" s="2044"/>
      <c r="J583" s="2044"/>
      <c r="K583" s="2044"/>
      <c r="L583" s="2044"/>
      <c r="M583" s="2044"/>
      <c r="N583" s="2044"/>
      <c r="O583" s="2044"/>
      <c r="P583" s="2044"/>
      <c r="Q583" s="2044"/>
      <c r="R583" s="2044"/>
      <c r="S583" s="14"/>
      <c r="T583" s="35"/>
      <c r="U583" s="12" t="s">
        <v>18</v>
      </c>
      <c r="AA583" s="2044" t="s">
        <v>2605</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389" t="s">
        <v>2606</v>
      </c>
      <c r="N584" s="2389"/>
      <c r="O584" s="2389"/>
      <c r="P584" s="2389"/>
      <c r="Q584" s="2389"/>
      <c r="R584" s="2389"/>
      <c r="S584" s="14"/>
      <c r="T584" s="35"/>
      <c r="U584" s="509" t="s">
        <v>1387</v>
      </c>
      <c r="V584" s="719"/>
      <c r="W584" s="719"/>
      <c r="X584" s="719"/>
      <c r="Y584" s="719"/>
      <c r="Z584" s="719"/>
      <c r="AA584" s="14"/>
      <c r="AB584" s="14"/>
      <c r="AC584" s="14"/>
      <c r="AD584" s="14"/>
      <c r="AE584" s="14"/>
      <c r="AF584" s="2389" t="s">
        <v>2606</v>
      </c>
      <c r="AG584" s="2389"/>
      <c r="AH584" s="2389"/>
      <c r="AI584" s="2389"/>
      <c r="AJ584" s="2389"/>
      <c r="AK584" s="23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580</v>
      </c>
      <c r="O585" s="2024"/>
      <c r="T585" s="35"/>
      <c r="U585" s="12" t="s">
        <v>20</v>
      </c>
      <c r="AG585" s="2024" t="s">
        <v>580</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City of Vallejo HOME and LMIHAF</v>
      </c>
      <c r="H587" s="2014"/>
      <c r="I587" s="2014"/>
      <c r="J587" s="2014"/>
      <c r="K587" s="2014"/>
      <c r="L587" s="2014"/>
      <c r="M587" s="2014"/>
      <c r="N587" s="2014"/>
      <c r="O587" s="2014"/>
      <c r="P587" s="2014"/>
      <c r="Q587" s="2014"/>
      <c r="R587" s="2014"/>
      <c r="T587" s="87" t="s">
        <v>618</v>
      </c>
      <c r="U587" s="12" t="s">
        <v>498</v>
      </c>
      <c r="Z587" s="2014" t="str">
        <f>C567</f>
        <v>Cap Solano JPA - Sponsor Loan</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t="s">
        <v>2470</v>
      </c>
      <c r="H588" s="2044"/>
      <c r="I588" s="2044"/>
      <c r="J588" s="2044"/>
      <c r="K588" s="2044"/>
      <c r="L588" s="2044"/>
      <c r="M588" s="2044"/>
      <c r="N588" s="2044"/>
      <c r="O588" s="2044"/>
      <c r="P588" s="2044"/>
      <c r="Q588" s="2044"/>
      <c r="R588" s="2044"/>
      <c r="T588" s="35"/>
      <c r="U588" s="12" t="s">
        <v>90</v>
      </c>
      <c r="Z588" s="2044" t="s">
        <v>2609</v>
      </c>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79" t="s">
        <v>2471</v>
      </c>
      <c r="H589" s="2279"/>
      <c r="I589" s="2279"/>
      <c r="J589" s="2279"/>
      <c r="K589" s="2279"/>
      <c r="L589" s="2279"/>
      <c r="M589" s="2279"/>
      <c r="N589" s="2279"/>
      <c r="O589" s="2279"/>
      <c r="P589" s="2279"/>
      <c r="Q589" s="2279"/>
      <c r="R589" s="2279"/>
      <c r="T589" s="35"/>
      <c r="U589" s="12" t="s">
        <v>617</v>
      </c>
      <c r="Z589" s="2279" t="s">
        <v>2610</v>
      </c>
      <c r="AA589" s="2279"/>
      <c r="AB589" s="2279"/>
      <c r="AC589" s="2279"/>
      <c r="AD589" s="2279"/>
      <c r="AE589" s="2279"/>
      <c r="AF589" s="2279"/>
      <c r="AG589" s="2279"/>
      <c r="AH589" s="2279"/>
      <c r="AI589" s="2279"/>
      <c r="AJ589" s="2279"/>
      <c r="AK589" s="227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79" t="s">
        <v>2607</v>
      </c>
      <c r="H590" s="2279"/>
      <c r="I590" s="2279"/>
      <c r="J590" s="2279"/>
      <c r="K590" s="2279"/>
      <c r="L590" s="2279"/>
      <c r="M590" s="2279"/>
      <c r="N590" s="2279"/>
      <c r="O590" s="2279"/>
      <c r="P590" s="2279"/>
      <c r="Q590" s="2279"/>
      <c r="R590" s="2279"/>
      <c r="T590" s="35"/>
      <c r="U590" s="12" t="s">
        <v>17</v>
      </c>
      <c r="Z590" s="2279" t="s">
        <v>2611</v>
      </c>
      <c r="AA590" s="2279"/>
      <c r="AB590" s="2279"/>
      <c r="AC590" s="2279"/>
      <c r="AD590" s="2279"/>
      <c r="AE590" s="2279"/>
      <c r="AF590" s="2279"/>
      <c r="AG590" s="2279"/>
      <c r="AH590" s="2279"/>
      <c r="AI590" s="2279"/>
      <c r="AJ590" s="2279"/>
      <c r="AK590" s="227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303" t="s">
        <v>2592</v>
      </c>
      <c r="H591" s="2289"/>
      <c r="I591" s="2289"/>
      <c r="J591" s="2289"/>
      <c r="K591" s="2289"/>
      <c r="L591" s="2289"/>
      <c r="O591" s="137" t="s">
        <v>212</v>
      </c>
      <c r="P591" s="2051"/>
      <c r="Q591" s="2051"/>
      <c r="R591" s="2051"/>
      <c r="T591" s="35"/>
      <c r="U591" s="12" t="s">
        <v>327</v>
      </c>
      <c r="Z591" s="2303" t="s">
        <v>2612</v>
      </c>
      <c r="AA591" s="2289"/>
      <c r="AB591" s="2289"/>
      <c r="AC591" s="2289"/>
      <c r="AD591" s="2289"/>
      <c r="AE591" s="2289"/>
      <c r="AH591" s="137" t="s">
        <v>212</v>
      </c>
      <c r="AI591" s="2051"/>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4" t="s">
        <v>2599</v>
      </c>
      <c r="I592" s="2044"/>
      <c r="J592" s="2044"/>
      <c r="K592" s="2044"/>
      <c r="L592" s="2044"/>
      <c r="M592" s="2044"/>
      <c r="N592" s="2044"/>
      <c r="O592" s="2044"/>
      <c r="P592" s="2044"/>
      <c r="Q592" s="2044"/>
      <c r="R592" s="2044"/>
      <c r="T592" s="35"/>
      <c r="U592" s="12" t="s">
        <v>18</v>
      </c>
      <c r="AA592" s="2044" t="s">
        <v>493</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580</v>
      </c>
      <c r="O593" s="2024"/>
      <c r="T593" s="35"/>
      <c r="U593" s="12" t="s">
        <v>20</v>
      </c>
      <c r="AG593" s="2024" t="s">
        <v>580</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Deferred Soft Loan Interest</v>
      </c>
      <c r="H595" s="2014"/>
      <c r="I595" s="2014"/>
      <c r="J595" s="2014"/>
      <c r="K595" s="2014"/>
      <c r="L595" s="2014"/>
      <c r="M595" s="2014"/>
      <c r="N595" s="2014"/>
      <c r="O595" s="2014"/>
      <c r="P595" s="2014"/>
      <c r="Q595" s="2014"/>
      <c r="R595" s="2014"/>
      <c r="T595" s="87" t="s">
        <v>621</v>
      </c>
      <c r="U595" s="12" t="s">
        <v>498</v>
      </c>
      <c r="Z595" s="2014" t="str">
        <f>C569</f>
        <v>Land Donation</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t="s">
        <v>628</v>
      </c>
      <c r="H596" s="2044"/>
      <c r="I596" s="2044"/>
      <c r="J596" s="2044"/>
      <c r="K596" s="2044"/>
      <c r="L596" s="2044"/>
      <c r="M596" s="2044"/>
      <c r="N596" s="2044"/>
      <c r="O596" s="2044"/>
      <c r="P596" s="2044"/>
      <c r="Q596" s="2044"/>
      <c r="R596" s="2044"/>
      <c r="T596" s="35"/>
      <c r="U596" s="12" t="s">
        <v>90</v>
      </c>
      <c r="Z596" s="2044" t="s">
        <v>2470</v>
      </c>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4"/>
      <c r="H597" s="2044"/>
      <c r="I597" s="2044"/>
      <c r="J597" s="2044"/>
      <c r="K597" s="2044"/>
      <c r="L597" s="2044"/>
      <c r="M597" s="2044"/>
      <c r="N597" s="2044"/>
      <c r="O597" s="2044"/>
      <c r="P597" s="2044"/>
      <c r="Q597" s="2044"/>
      <c r="R597" s="2044"/>
      <c r="T597" s="35"/>
      <c r="U597" s="12" t="s">
        <v>617</v>
      </c>
      <c r="Z597" s="2279" t="s">
        <v>2471</v>
      </c>
      <c r="AA597" s="2279"/>
      <c r="AB597" s="2279"/>
      <c r="AC597" s="2279"/>
      <c r="AD597" s="2279"/>
      <c r="AE597" s="2279"/>
      <c r="AF597" s="2279"/>
      <c r="AG597" s="2279"/>
      <c r="AH597" s="2279"/>
      <c r="AI597" s="2279"/>
      <c r="AJ597" s="2279"/>
      <c r="AK597" s="227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c r="H598" s="2044"/>
      <c r="I598" s="2044"/>
      <c r="J598" s="2044"/>
      <c r="K598" s="2044"/>
      <c r="L598" s="2044"/>
      <c r="M598" s="2044"/>
      <c r="N598" s="2044"/>
      <c r="O598" s="2044"/>
      <c r="P598" s="2044"/>
      <c r="Q598" s="2044"/>
      <c r="R598" s="2044"/>
      <c r="T598" s="35"/>
      <c r="U598" s="12" t="s">
        <v>17</v>
      </c>
      <c r="Z598" s="2279" t="s">
        <v>2607</v>
      </c>
      <c r="AA598" s="2279"/>
      <c r="AB598" s="2279"/>
      <c r="AC598" s="2279"/>
      <c r="AD598" s="2279"/>
      <c r="AE598" s="2279"/>
      <c r="AF598" s="2279"/>
      <c r="AG598" s="2279"/>
      <c r="AH598" s="2279"/>
      <c r="AI598" s="2279"/>
      <c r="AJ598" s="2279"/>
      <c r="AK598" s="227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89"/>
      <c r="H599" s="2289"/>
      <c r="I599" s="2289"/>
      <c r="J599" s="2289"/>
      <c r="K599" s="2289"/>
      <c r="L599" s="2289"/>
      <c r="O599" s="137" t="s">
        <v>212</v>
      </c>
      <c r="P599" s="2051"/>
      <c r="Q599" s="2051"/>
      <c r="R599" s="2051"/>
      <c r="T599" s="35"/>
      <c r="U599" s="12" t="s">
        <v>327</v>
      </c>
      <c r="Z599" s="2303" t="s">
        <v>2592</v>
      </c>
      <c r="AA599" s="2289"/>
      <c r="AB599" s="2289"/>
      <c r="AC599" s="2289"/>
      <c r="AD599" s="2289"/>
      <c r="AE599" s="2289"/>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c r="I600" s="2044"/>
      <c r="J600" s="2044"/>
      <c r="K600" s="2044"/>
      <c r="L600" s="2044"/>
      <c r="M600" s="2044"/>
      <c r="N600" s="2044"/>
      <c r="O600" s="2044"/>
      <c r="P600" s="2044"/>
      <c r="Q600" s="2044"/>
      <c r="R600" s="2044"/>
      <c r="T600" s="35"/>
      <c r="U600" s="12" t="s">
        <v>18</v>
      </c>
      <c r="AA600" s="2044" t="s">
        <v>119</v>
      </c>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4" t="s">
        <v>580</v>
      </c>
      <c r="O601" s="2024"/>
      <c r="T601" s="35"/>
      <c r="U601" s="12" t="s">
        <v>20</v>
      </c>
      <c r="AG601" s="2024" t="s">
        <v>580</v>
      </c>
      <c r="AH601" s="202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4" t="str">
        <f>C570</f>
        <v>LP Equity</v>
      </c>
      <c r="H603" s="2014"/>
      <c r="I603" s="2014"/>
      <c r="J603" s="2014"/>
      <c r="K603" s="2014"/>
      <c r="L603" s="2014"/>
      <c r="M603" s="2014"/>
      <c r="N603" s="2014"/>
      <c r="O603" s="2014"/>
      <c r="P603" s="2014"/>
      <c r="Q603" s="2014"/>
      <c r="R603" s="2014"/>
      <c r="T603" s="87" t="s">
        <v>490</v>
      </c>
      <c r="U603" s="12" t="s">
        <v>498</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4" t="s">
        <v>2531</v>
      </c>
      <c r="H604" s="2044"/>
      <c r="I604" s="2044"/>
      <c r="J604" s="2044"/>
      <c r="K604" s="2044"/>
      <c r="L604" s="2044"/>
      <c r="M604" s="2044"/>
      <c r="N604" s="2044"/>
      <c r="O604" s="2044"/>
      <c r="P604" s="2044"/>
      <c r="Q604" s="2044"/>
      <c r="R604" s="2044"/>
      <c r="T604" s="35"/>
      <c r="U604" s="12" t="s">
        <v>90</v>
      </c>
      <c r="Z604" s="2044"/>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4"/>
      <c r="H605" s="2044"/>
      <c r="I605" s="2044"/>
      <c r="J605" s="2044"/>
      <c r="K605" s="2044"/>
      <c r="L605" s="2044"/>
      <c r="M605" s="2044"/>
      <c r="N605" s="2044"/>
      <c r="O605" s="2044"/>
      <c r="P605" s="2044"/>
      <c r="Q605" s="2044"/>
      <c r="R605" s="2044"/>
      <c r="T605" s="35"/>
      <c r="U605" s="12" t="s">
        <v>617</v>
      </c>
      <c r="Z605" s="2279"/>
      <c r="AA605" s="2279"/>
      <c r="AB605" s="2279"/>
      <c r="AC605" s="2279"/>
      <c r="AD605" s="2279"/>
      <c r="AE605" s="2279"/>
      <c r="AF605" s="2279"/>
      <c r="AG605" s="2279"/>
      <c r="AH605" s="2279"/>
      <c r="AI605" s="2279"/>
      <c r="AJ605" s="2279"/>
      <c r="AK605" s="227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4"/>
      <c r="H606" s="2044"/>
      <c r="I606" s="2044"/>
      <c r="J606" s="2044"/>
      <c r="K606" s="2044"/>
      <c r="L606" s="2044"/>
      <c r="M606" s="2044"/>
      <c r="N606" s="2044"/>
      <c r="O606" s="2044"/>
      <c r="P606" s="2044"/>
      <c r="Q606" s="2044"/>
      <c r="R606" s="2044"/>
      <c r="T606" s="35"/>
      <c r="U606" s="12" t="s">
        <v>17</v>
      </c>
      <c r="Z606" s="2279"/>
      <c r="AA606" s="2279"/>
      <c r="AB606" s="2279"/>
      <c r="AC606" s="2279"/>
      <c r="AD606" s="2279"/>
      <c r="AE606" s="2279"/>
      <c r="AF606" s="2279"/>
      <c r="AG606" s="2279"/>
      <c r="AH606" s="2279"/>
      <c r="AI606" s="2279"/>
      <c r="AJ606" s="2279"/>
      <c r="AK606" s="227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89"/>
      <c r="H607" s="2289"/>
      <c r="I607" s="2289"/>
      <c r="J607" s="2289"/>
      <c r="K607" s="2289"/>
      <c r="L607" s="2289"/>
      <c r="M607" s="12"/>
      <c r="N607" s="12"/>
      <c r="O607" s="137" t="s">
        <v>212</v>
      </c>
      <c r="P607" s="2051"/>
      <c r="Q607" s="2051"/>
      <c r="R607" s="2051"/>
      <c r="S607" s="12"/>
      <c r="T607" s="35"/>
      <c r="U607" s="12" t="s">
        <v>327</v>
      </c>
      <c r="V607" s="12"/>
      <c r="W607" s="12"/>
      <c r="X607" s="12"/>
      <c r="Y607" s="12"/>
      <c r="Z607" s="2289"/>
      <c r="AA607" s="2289"/>
      <c r="AB607" s="2289"/>
      <c r="AC607" s="2289"/>
      <c r="AD607" s="2289"/>
      <c r="AE607" s="2289"/>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4"/>
      <c r="I608" s="2044"/>
      <c r="J608" s="2044"/>
      <c r="K608" s="2044"/>
      <c r="L608" s="2044"/>
      <c r="M608" s="2044"/>
      <c r="N608" s="2044"/>
      <c r="O608" s="2044"/>
      <c r="P608" s="2044"/>
      <c r="Q608" s="2044"/>
      <c r="R608" s="2044"/>
      <c r="S608" s="12"/>
      <c r="T608" s="35"/>
      <c r="U608" s="12" t="s">
        <v>18</v>
      </c>
      <c r="V608" s="12"/>
      <c r="W608" s="12"/>
      <c r="X608" s="12"/>
      <c r="Y608" s="12"/>
      <c r="Z608" s="12"/>
      <c r="AA608" s="2044"/>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4" t="s">
        <v>708</v>
      </c>
      <c r="O609" s="2024"/>
      <c r="P609" s="12"/>
      <c r="Q609" s="12"/>
      <c r="R609" s="12"/>
      <c r="S609" s="12"/>
      <c r="T609" s="35"/>
      <c r="U609" s="12" t="s">
        <v>20</v>
      </c>
      <c r="V609" s="12"/>
      <c r="W609" s="12"/>
      <c r="X609" s="12"/>
      <c r="Y609" s="12"/>
      <c r="Z609" s="12"/>
      <c r="AA609" s="12"/>
      <c r="AB609" s="12"/>
      <c r="AC609" s="12"/>
      <c r="AD609" s="12"/>
      <c r="AE609" s="12"/>
      <c r="AF609" s="12"/>
      <c r="AG609" s="2024" t="s">
        <v>708</v>
      </c>
      <c r="AH609" s="202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46"/>
      <c r="BH609" s="2347"/>
      <c r="BI609" s="185" t="s">
        <v>510</v>
      </c>
      <c r="BJ609" s="186"/>
      <c r="BK609" s="2346"/>
      <c r="BL609" s="2347"/>
      <c r="BM609" s="58"/>
      <c r="BN609" s="2161" t="s">
        <v>670</v>
      </c>
      <c r="BO609" s="2162"/>
      <c r="BP609" s="2162"/>
      <c r="BQ609" s="2162"/>
      <c r="BR609" s="2163"/>
      <c r="BS609" s="2092" t="s">
        <v>336</v>
      </c>
      <c r="BT609" s="2092"/>
      <c r="BU609" s="2092"/>
      <c r="BV609" s="2092"/>
      <c r="BW609" s="2092"/>
      <c r="BX609" s="2092" t="s">
        <v>168</v>
      </c>
      <c r="BY609" s="2092"/>
      <c r="BZ609" s="2092"/>
      <c r="CA609" s="2092"/>
      <c r="CB609" s="2092"/>
      <c r="CC609" s="2092" t="s">
        <v>169</v>
      </c>
      <c r="CD609" s="2092"/>
      <c r="CE609" s="2092"/>
      <c r="CF609" s="2092"/>
      <c r="CG609" s="2092"/>
      <c r="CH609" s="2092" t="s">
        <v>495</v>
      </c>
      <c r="CI609" s="2092"/>
      <c r="CJ609" s="2092"/>
      <c r="CK609" s="2092"/>
      <c r="CL609" s="2092"/>
      <c r="CM609" s="2092" t="s">
        <v>31</v>
      </c>
      <c r="CN609" s="2092"/>
      <c r="CO609" s="2092"/>
      <c r="CP609" s="2092"/>
      <c r="CQ609" s="2092"/>
      <c r="CR609" s="1821"/>
      <c r="CS609" s="2092" t="s">
        <v>670</v>
      </c>
      <c r="CT609" s="2092"/>
      <c r="CU609" s="2092"/>
      <c r="CV609" s="2092"/>
      <c r="CW609" s="2092"/>
      <c r="CX609" s="2092" t="s">
        <v>336</v>
      </c>
      <c r="CY609" s="2092"/>
      <c r="CZ609" s="2092"/>
      <c r="DA609" s="2092"/>
      <c r="DB609" s="2092"/>
      <c r="DC609" s="2092" t="s">
        <v>168</v>
      </c>
      <c r="DD609" s="2092"/>
      <c r="DE609" s="2092"/>
      <c r="DF609" s="2092"/>
      <c r="DG609" s="2092"/>
      <c r="DH609" s="2092" t="s">
        <v>169</v>
      </c>
      <c r="DI609" s="2092"/>
      <c r="DJ609" s="2092"/>
      <c r="DK609" s="2092"/>
      <c r="DL609" s="2092"/>
      <c r="DM609" s="2092" t="s">
        <v>495</v>
      </c>
      <c r="DN609" s="2092"/>
      <c r="DO609" s="2092"/>
      <c r="DP609" s="2092"/>
      <c r="DQ609" s="2092"/>
      <c r="DR609" s="2092" t="s">
        <v>31</v>
      </c>
      <c r="DS609" s="2092"/>
      <c r="DT609" s="2092"/>
      <c r="DU609" s="2092"/>
      <c r="DV609" s="2092"/>
      <c r="DX609" s="2092" t="s">
        <v>670</v>
      </c>
      <c r="DY609" s="2092"/>
      <c r="DZ609" s="2092"/>
      <c r="EA609" s="2092"/>
      <c r="EB609" s="2092"/>
      <c r="EC609" s="2092" t="s">
        <v>336</v>
      </c>
      <c r="ED609" s="2092"/>
      <c r="EE609" s="2092"/>
      <c r="EF609" s="2092"/>
      <c r="EG609" s="2092"/>
      <c r="EH609" s="2092" t="s">
        <v>168</v>
      </c>
      <c r="EI609" s="2092"/>
      <c r="EJ609" s="2092"/>
      <c r="EK609" s="2092"/>
      <c r="EL609" s="2092"/>
      <c r="EM609" s="2092" t="s">
        <v>169</v>
      </c>
      <c r="EN609" s="2092"/>
      <c r="EO609" s="2092"/>
      <c r="EP609" s="2092"/>
      <c r="EQ609" s="2092"/>
      <c r="ER609" s="2092" t="s">
        <v>495</v>
      </c>
      <c r="ES609" s="2092"/>
      <c r="ET609" s="2092"/>
      <c r="EU609" s="2092"/>
      <c r="EV609" s="2092"/>
      <c r="EW609" s="2092" t="s">
        <v>31</v>
      </c>
      <c r="EX609" s="2092"/>
      <c r="EY609" s="2092"/>
      <c r="EZ609" s="2092"/>
      <c r="FA609" s="209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6">
        <f t="shared" ref="BE610:BE634" si="1">IF(AND(AH728&lt;=0.5,AH728&gt;=0.36),1,0)</f>
        <v>0</v>
      </c>
      <c r="BF610" s="2028"/>
      <c r="BG610" s="2346">
        <f t="shared" ref="BG610:BG634" si="2">IF(BE610=1,G728,0)</f>
        <v>0</v>
      </c>
      <c r="BH610" s="2347"/>
      <c r="BI610" s="2026">
        <f t="shared" ref="BI610:BI634" si="3">IF(AND(AH728&lt;=0.35,AH728&gt;0),1,0)</f>
        <v>1</v>
      </c>
      <c r="BJ610" s="2028"/>
      <c r="BK610" s="2346">
        <f t="shared" ref="BK610:BK634" si="4">IF(BI610=1,G728,0)</f>
        <v>22</v>
      </c>
      <c r="BL610" s="2347"/>
      <c r="BM610" s="58"/>
      <c r="BN610" s="2006">
        <f t="shared" ref="BN610:BN634" si="5">IF(B728="SRO/Studio",G728,0)</f>
        <v>22</v>
      </c>
      <c r="BO610" s="2007"/>
      <c r="BP610" s="2007"/>
      <c r="BQ610" s="2007"/>
      <c r="BR610" s="2008"/>
      <c r="BS610" s="2012">
        <f t="shared" ref="BS610:BS634" si="6">IF(B728="1 Bedroom",G728,0)</f>
        <v>0</v>
      </c>
      <c r="BT610" s="2012"/>
      <c r="BU610" s="2012"/>
      <c r="BV610" s="2012"/>
      <c r="BW610" s="2012"/>
      <c r="BX610" s="2012">
        <f t="shared" ref="BX610:BX634" si="7">IF(B728="2 Bedrooms",G728,0)</f>
        <v>0</v>
      </c>
      <c r="BY610" s="2012"/>
      <c r="BZ610" s="2012"/>
      <c r="CA610" s="2012"/>
      <c r="CB610" s="2012"/>
      <c r="CC610" s="2012">
        <f t="shared" ref="CC610:CC634" si="8">IF(B728="3 Bedrooms",G728,0)</f>
        <v>0</v>
      </c>
      <c r="CD610" s="2012"/>
      <c r="CE610" s="2012"/>
      <c r="CF610" s="2012"/>
      <c r="CG610" s="2012"/>
      <c r="CH610" s="2012">
        <f t="shared" ref="CH610:CH634" si="9">IF(B728="4 Bedrooms",G728,0)</f>
        <v>0</v>
      </c>
      <c r="CI610" s="2012"/>
      <c r="CJ610" s="2012"/>
      <c r="CK610" s="2012"/>
      <c r="CL610" s="2012"/>
      <c r="CM610" s="2012">
        <f t="shared" ref="CM610:CM634" si="10">IF(B728="5 Bedrooms",G728,0)</f>
        <v>0</v>
      </c>
      <c r="CN610" s="2012"/>
      <c r="CO610" s="2012"/>
      <c r="CP610" s="2012"/>
      <c r="CQ610" s="2012"/>
      <c r="CR610" s="265"/>
      <c r="CS610" s="2025">
        <f t="shared" ref="CS610:CS634" si="11">IF(AND(B728="SRO/Studio",AH728&lt;=0.3),G728,0)</f>
        <v>22</v>
      </c>
      <c r="CT610" s="2025"/>
      <c r="CU610" s="2025"/>
      <c r="CV610" s="2025"/>
      <c r="CW610" s="2025"/>
      <c r="CX610" s="2025">
        <f t="shared" ref="CX610:CX634" si="12">IF(AND(B728="1 Bedroom",AH728&lt;=0.3),G728,0)</f>
        <v>0</v>
      </c>
      <c r="CY610" s="2025"/>
      <c r="CZ610" s="2025"/>
      <c r="DA610" s="2025"/>
      <c r="DB610" s="2025"/>
      <c r="DC610" s="2025">
        <f t="shared" ref="DC610:DC634" si="13">IF(AND(B728="2 Bedrooms",AH728&lt;=0.3),G728,0)</f>
        <v>0</v>
      </c>
      <c r="DD610" s="2025"/>
      <c r="DE610" s="2025"/>
      <c r="DF610" s="2025"/>
      <c r="DG610" s="2025"/>
      <c r="DH610" s="2025">
        <f t="shared" ref="DH610:DH634" si="14">IF(AND(B728="3 Bedrooms",AH728&lt;=0.3),G728,0)</f>
        <v>0</v>
      </c>
      <c r="DI610" s="2025"/>
      <c r="DJ610" s="2025"/>
      <c r="DK610" s="2025"/>
      <c r="DL610" s="2025"/>
      <c r="DM610" s="2025">
        <f t="shared" ref="DM610:DM634" si="15">IF(AND(B728="4 Bedrooms",AH728&lt;=0.3),G728,0)</f>
        <v>0</v>
      </c>
      <c r="DN610" s="2025"/>
      <c r="DO610" s="2025"/>
      <c r="DP610" s="2025"/>
      <c r="DQ610" s="2025"/>
      <c r="DR610" s="2025">
        <f t="shared" ref="DR610:DR634" si="16">IF(AND(B728="5 Bedrooms",AH728&lt;=0.3),G728,0)</f>
        <v>0</v>
      </c>
      <c r="DS610" s="2025"/>
      <c r="DT610" s="2025"/>
      <c r="DU610" s="2025"/>
      <c r="DV610" s="2025"/>
      <c r="DX610" s="2026">
        <f t="shared" ref="DX610:DX634" si="17">IF(BN610&gt;0,O728," ")</f>
        <v>324</v>
      </c>
      <c r="DY610" s="2027"/>
      <c r="DZ610" s="2027"/>
      <c r="EA610" s="2027"/>
      <c r="EB610" s="2028"/>
      <c r="EC610" s="2026" t="str">
        <f t="shared" ref="EC610:EC634" si="18">IF(BS610&gt;0,O728," ")</f>
        <v xml:space="preserve"> </v>
      </c>
      <c r="ED610" s="2027"/>
      <c r="EE610" s="2027"/>
      <c r="EF610" s="2027"/>
      <c r="EG610" s="2028"/>
      <c r="EH610" s="2026" t="str">
        <f t="shared" ref="EH610:EH634" si="19">IF(BX610&gt;0,O728," ")</f>
        <v xml:space="preserve"> </v>
      </c>
      <c r="EI610" s="2027"/>
      <c r="EJ610" s="2027"/>
      <c r="EK610" s="2027"/>
      <c r="EL610" s="2028"/>
      <c r="EM610" s="2026" t="str">
        <f t="shared" ref="EM610:EM634" si="20">IF(CC610&gt;0,O728," ")</f>
        <v xml:space="preserve"> </v>
      </c>
      <c r="EN610" s="2027"/>
      <c r="EO610" s="2027"/>
      <c r="EP610" s="2027"/>
      <c r="EQ610" s="2028"/>
      <c r="ER610" s="2026" t="str">
        <f t="shared" ref="ER610:ER634" si="21">IF(CH610&gt;0,O728," ")</f>
        <v xml:space="preserve"> </v>
      </c>
      <c r="ES610" s="2027"/>
      <c r="ET610" s="2027"/>
      <c r="EU610" s="2027"/>
      <c r="EV610" s="2028"/>
      <c r="EW610" s="2026" t="str">
        <f t="shared" ref="EW610:EW634" si="22">IF(CM610&gt;0,O728," ")</f>
        <v xml:space="preserve"> </v>
      </c>
      <c r="EX610" s="2027"/>
      <c r="EY610" s="2027"/>
      <c r="EZ610" s="2027"/>
      <c r="FA610" s="2028"/>
    </row>
    <row r="611" spans="1:157" s="7" customFormat="1" ht="12.75">
      <c r="A611" s="87" t="s">
        <v>496</v>
      </c>
      <c r="B611" s="12" t="s">
        <v>498</v>
      </c>
      <c r="C611" s="12"/>
      <c r="D611" s="12"/>
      <c r="E611" s="12"/>
      <c r="F611" s="12"/>
      <c r="G611" s="2014">
        <f>C572</f>
        <v>0</v>
      </c>
      <c r="H611" s="2014"/>
      <c r="I611" s="2014"/>
      <c r="J611" s="2014"/>
      <c r="K611" s="2014"/>
      <c r="L611" s="2014"/>
      <c r="M611" s="2014"/>
      <c r="N611" s="2014"/>
      <c r="O611" s="2014"/>
      <c r="P611" s="2014"/>
      <c r="Q611" s="2014"/>
      <c r="R611" s="2014"/>
      <c r="S611" s="12"/>
      <c r="T611" s="87" t="s">
        <v>683</v>
      </c>
      <c r="U611" s="12" t="s">
        <v>498</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26">
        <f t="shared" si="1"/>
        <v>0</v>
      </c>
      <c r="BF611" s="2028"/>
      <c r="BG611" s="2346">
        <f t="shared" si="2"/>
        <v>0</v>
      </c>
      <c r="BH611" s="2347"/>
      <c r="BI611" s="2026">
        <f t="shared" si="3"/>
        <v>1</v>
      </c>
      <c r="BJ611" s="2028"/>
      <c r="BK611" s="2346">
        <f t="shared" si="4"/>
        <v>12</v>
      </c>
      <c r="BL611" s="2347"/>
      <c r="BM611" s="58"/>
      <c r="BN611" s="2006">
        <f t="shared" si="5"/>
        <v>12</v>
      </c>
      <c r="BO611" s="2007"/>
      <c r="BP611" s="2007"/>
      <c r="BQ611" s="2007"/>
      <c r="BR611" s="2008"/>
      <c r="BS611" s="2012">
        <f t="shared" si="6"/>
        <v>0</v>
      </c>
      <c r="BT611" s="2012"/>
      <c r="BU611" s="2012"/>
      <c r="BV611" s="2012"/>
      <c r="BW611" s="2012"/>
      <c r="BX611" s="2012">
        <f t="shared" si="7"/>
        <v>0</v>
      </c>
      <c r="BY611" s="2012"/>
      <c r="BZ611" s="2012"/>
      <c r="CA611" s="2012"/>
      <c r="CB611" s="2012"/>
      <c r="CC611" s="2012">
        <f t="shared" si="8"/>
        <v>0</v>
      </c>
      <c r="CD611" s="2012"/>
      <c r="CE611" s="2012"/>
      <c r="CF611" s="2012"/>
      <c r="CG611" s="2012"/>
      <c r="CH611" s="2012">
        <f t="shared" si="9"/>
        <v>0</v>
      </c>
      <c r="CI611" s="2012"/>
      <c r="CJ611" s="2012"/>
      <c r="CK611" s="2012"/>
      <c r="CL611" s="2012"/>
      <c r="CM611" s="2012">
        <f t="shared" si="10"/>
        <v>0</v>
      </c>
      <c r="CN611" s="2012"/>
      <c r="CO611" s="2012"/>
      <c r="CP611" s="2012"/>
      <c r="CQ611" s="2012"/>
      <c r="CR611" s="265"/>
      <c r="CS611" s="2025">
        <f t="shared" si="11"/>
        <v>12</v>
      </c>
      <c r="CT611" s="2025"/>
      <c r="CU611" s="2025"/>
      <c r="CV611" s="2025"/>
      <c r="CW611" s="2025"/>
      <c r="CX611" s="2025">
        <f t="shared" si="12"/>
        <v>0</v>
      </c>
      <c r="CY611" s="2025"/>
      <c r="CZ611" s="2025"/>
      <c r="DA611" s="2025"/>
      <c r="DB611" s="2025"/>
      <c r="DC611" s="2025">
        <f t="shared" si="13"/>
        <v>0</v>
      </c>
      <c r="DD611" s="2025"/>
      <c r="DE611" s="2025"/>
      <c r="DF611" s="2025"/>
      <c r="DG611" s="2025"/>
      <c r="DH611" s="2025">
        <f t="shared" si="14"/>
        <v>0</v>
      </c>
      <c r="DI611" s="2025"/>
      <c r="DJ611" s="2025"/>
      <c r="DK611" s="2025"/>
      <c r="DL611" s="2025"/>
      <c r="DM611" s="2025">
        <f t="shared" si="15"/>
        <v>0</v>
      </c>
      <c r="DN611" s="2025"/>
      <c r="DO611" s="2025"/>
      <c r="DP611" s="2025"/>
      <c r="DQ611" s="2025"/>
      <c r="DR611" s="2025">
        <f t="shared" si="16"/>
        <v>0</v>
      </c>
      <c r="DS611" s="2025"/>
      <c r="DT611" s="2025"/>
      <c r="DU611" s="2025"/>
      <c r="DV611" s="2025"/>
      <c r="DX611" s="2026">
        <f t="shared" si="17"/>
        <v>486</v>
      </c>
      <c r="DY611" s="2027"/>
      <c r="DZ611" s="2027"/>
      <c r="EA611" s="2027"/>
      <c r="EB611" s="2028"/>
      <c r="EC611" s="2026" t="str">
        <f t="shared" si="18"/>
        <v xml:space="preserve"> </v>
      </c>
      <c r="ED611" s="2027"/>
      <c r="EE611" s="2027"/>
      <c r="EF611" s="2027"/>
      <c r="EG611" s="2028"/>
      <c r="EH611" s="2026" t="str">
        <f t="shared" si="19"/>
        <v xml:space="preserve"> </v>
      </c>
      <c r="EI611" s="2027"/>
      <c r="EJ611" s="2027"/>
      <c r="EK611" s="2027"/>
      <c r="EL611" s="2028"/>
      <c r="EM611" s="2026" t="str">
        <f t="shared" si="20"/>
        <v xml:space="preserve"> </v>
      </c>
      <c r="EN611" s="2027"/>
      <c r="EO611" s="2027"/>
      <c r="EP611" s="2027"/>
      <c r="EQ611" s="2028"/>
      <c r="ER611" s="2026" t="str">
        <f t="shared" si="21"/>
        <v xml:space="preserve"> </v>
      </c>
      <c r="ES611" s="2027"/>
      <c r="ET611" s="2027"/>
      <c r="EU611" s="2027"/>
      <c r="EV611" s="2028"/>
      <c r="EW611" s="2026" t="str">
        <f t="shared" si="22"/>
        <v xml:space="preserve"> </v>
      </c>
      <c r="EX611" s="2027"/>
      <c r="EY611" s="2027"/>
      <c r="EZ611" s="2027"/>
      <c r="FA611" s="2028"/>
    </row>
    <row r="612" spans="1:157" ht="12.7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26">
        <f t="shared" si="1"/>
        <v>1</v>
      </c>
      <c r="BF612" s="2028"/>
      <c r="BG612" s="2346">
        <f t="shared" si="2"/>
        <v>17</v>
      </c>
      <c r="BH612" s="2347"/>
      <c r="BI612" s="2026">
        <f t="shared" si="3"/>
        <v>0</v>
      </c>
      <c r="BJ612" s="2028"/>
      <c r="BK612" s="2346">
        <f t="shared" si="4"/>
        <v>0</v>
      </c>
      <c r="BL612" s="2347"/>
      <c r="BM612" s="58"/>
      <c r="BN612" s="2006">
        <f t="shared" si="5"/>
        <v>17</v>
      </c>
      <c r="BO612" s="2007"/>
      <c r="BP612" s="2007"/>
      <c r="BQ612" s="2007"/>
      <c r="BR612" s="2008"/>
      <c r="BS612" s="2012">
        <f t="shared" si="6"/>
        <v>0</v>
      </c>
      <c r="BT612" s="2012"/>
      <c r="BU612" s="2012"/>
      <c r="BV612" s="2012"/>
      <c r="BW612" s="2012"/>
      <c r="BX612" s="2012">
        <f t="shared" si="7"/>
        <v>0</v>
      </c>
      <c r="BY612" s="2012"/>
      <c r="BZ612" s="2012"/>
      <c r="CA612" s="2012"/>
      <c r="CB612" s="2012"/>
      <c r="CC612" s="2012">
        <f t="shared" si="8"/>
        <v>0</v>
      </c>
      <c r="CD612" s="2012"/>
      <c r="CE612" s="2012"/>
      <c r="CF612" s="2012"/>
      <c r="CG612" s="2012"/>
      <c r="CH612" s="2012">
        <f t="shared" si="9"/>
        <v>0</v>
      </c>
      <c r="CI612" s="2012"/>
      <c r="CJ612" s="2012"/>
      <c r="CK612" s="2012"/>
      <c r="CL612" s="2012"/>
      <c r="CM612" s="2012">
        <f t="shared" si="10"/>
        <v>0</v>
      </c>
      <c r="CN612" s="2012"/>
      <c r="CO612" s="2012"/>
      <c r="CP612" s="2012"/>
      <c r="CQ612" s="2012"/>
      <c r="CR612" s="265"/>
      <c r="CS612" s="2025">
        <f t="shared" si="11"/>
        <v>0</v>
      </c>
      <c r="CT612" s="2025"/>
      <c r="CU612" s="2025"/>
      <c r="CV612" s="2025"/>
      <c r="CW612" s="2025"/>
      <c r="CX612" s="2025">
        <f t="shared" si="12"/>
        <v>0</v>
      </c>
      <c r="CY612" s="2025"/>
      <c r="CZ612" s="2025"/>
      <c r="DA612" s="2025"/>
      <c r="DB612" s="2025"/>
      <c r="DC612" s="2025">
        <f t="shared" si="13"/>
        <v>0</v>
      </c>
      <c r="DD612" s="2025"/>
      <c r="DE612" s="2025"/>
      <c r="DF612" s="2025"/>
      <c r="DG612" s="2025"/>
      <c r="DH612" s="2025">
        <f t="shared" si="14"/>
        <v>0</v>
      </c>
      <c r="DI612" s="2025"/>
      <c r="DJ612" s="2025"/>
      <c r="DK612" s="2025"/>
      <c r="DL612" s="2025"/>
      <c r="DM612" s="2025">
        <f t="shared" si="15"/>
        <v>0</v>
      </c>
      <c r="DN612" s="2025"/>
      <c r="DO612" s="2025"/>
      <c r="DP612" s="2025"/>
      <c r="DQ612" s="2025"/>
      <c r="DR612" s="2025">
        <f t="shared" si="16"/>
        <v>0</v>
      </c>
      <c r="DS612" s="2025"/>
      <c r="DT612" s="2025"/>
      <c r="DU612" s="2025"/>
      <c r="DV612" s="2025"/>
      <c r="DX612" s="2026">
        <f t="shared" si="17"/>
        <v>648</v>
      </c>
      <c r="DY612" s="2027"/>
      <c r="DZ612" s="2027"/>
      <c r="EA612" s="2027"/>
      <c r="EB612" s="2028"/>
      <c r="EC612" s="2026" t="str">
        <f t="shared" si="18"/>
        <v xml:space="preserve"> </v>
      </c>
      <c r="ED612" s="2027"/>
      <c r="EE612" s="2027"/>
      <c r="EF612" s="2027"/>
      <c r="EG612" s="2028"/>
      <c r="EH612" s="2026" t="str">
        <f t="shared" si="19"/>
        <v xml:space="preserve"> </v>
      </c>
      <c r="EI612" s="2027"/>
      <c r="EJ612" s="2027"/>
      <c r="EK612" s="2027"/>
      <c r="EL612" s="2028"/>
      <c r="EM612" s="2026" t="str">
        <f t="shared" si="20"/>
        <v xml:space="preserve"> </v>
      </c>
      <c r="EN612" s="2027"/>
      <c r="EO612" s="2027"/>
      <c r="EP612" s="2027"/>
      <c r="EQ612" s="2028"/>
      <c r="ER612" s="2026" t="str">
        <f t="shared" si="21"/>
        <v xml:space="preserve"> </v>
      </c>
      <c r="ES612" s="2027"/>
      <c r="ET612" s="2027"/>
      <c r="EU612" s="2027"/>
      <c r="EV612" s="2028"/>
      <c r="EW612" s="2026" t="str">
        <f t="shared" si="22"/>
        <v xml:space="preserve"> </v>
      </c>
      <c r="EX612" s="2027"/>
      <c r="EY612" s="2027"/>
      <c r="EZ612" s="2027"/>
      <c r="FA612" s="2028"/>
    </row>
    <row r="613" spans="1:157" ht="12.75">
      <c r="A613" s="35"/>
      <c r="B613" s="12" t="s">
        <v>617</v>
      </c>
      <c r="G613" s="2044"/>
      <c r="H613" s="2044"/>
      <c r="I613" s="2044"/>
      <c r="J613" s="2044"/>
      <c r="K613" s="2044"/>
      <c r="L613" s="2044"/>
      <c r="M613" s="2044"/>
      <c r="N613" s="2044"/>
      <c r="O613" s="2044"/>
      <c r="P613" s="2044"/>
      <c r="Q613" s="2044"/>
      <c r="R613" s="2044"/>
      <c r="T613" s="35"/>
      <c r="U613" s="12" t="s">
        <v>617</v>
      </c>
      <c r="Z613" s="2279"/>
      <c r="AA613" s="2279"/>
      <c r="AB613" s="2279"/>
      <c r="AC613" s="2279"/>
      <c r="AD613" s="2279"/>
      <c r="AE613" s="2279"/>
      <c r="AF613" s="2279"/>
      <c r="AG613" s="2279"/>
      <c r="AH613" s="2279"/>
      <c r="AI613" s="2279"/>
      <c r="AJ613" s="2279"/>
      <c r="AK613" s="2279"/>
      <c r="BA613" s="7" t="s">
        <v>170</v>
      </c>
      <c r="BB613" s="58"/>
      <c r="BC613" s="58"/>
      <c r="BD613" s="58"/>
      <c r="BE613" s="2026">
        <f t="shared" si="1"/>
        <v>0</v>
      </c>
      <c r="BF613" s="2028"/>
      <c r="BG613" s="2346">
        <f t="shared" si="2"/>
        <v>0</v>
      </c>
      <c r="BH613" s="2347"/>
      <c r="BI613" s="2026">
        <f t="shared" si="3"/>
        <v>1</v>
      </c>
      <c r="BJ613" s="2028"/>
      <c r="BK613" s="2346">
        <f t="shared" si="4"/>
        <v>7</v>
      </c>
      <c r="BL613" s="2347"/>
      <c r="BM613" s="58"/>
      <c r="BN613" s="2006">
        <f t="shared" si="5"/>
        <v>0</v>
      </c>
      <c r="BO613" s="2007"/>
      <c r="BP613" s="2007"/>
      <c r="BQ613" s="2007"/>
      <c r="BR613" s="2008"/>
      <c r="BS613" s="2012">
        <f t="shared" si="6"/>
        <v>7</v>
      </c>
      <c r="BT613" s="2012"/>
      <c r="BU613" s="2012"/>
      <c r="BV613" s="2012"/>
      <c r="BW613" s="2012"/>
      <c r="BX613" s="2012">
        <f t="shared" si="7"/>
        <v>0</v>
      </c>
      <c r="BY613" s="2012"/>
      <c r="BZ613" s="2012"/>
      <c r="CA613" s="2012"/>
      <c r="CB613" s="2012"/>
      <c r="CC613" s="2012">
        <f t="shared" si="8"/>
        <v>0</v>
      </c>
      <c r="CD613" s="2012"/>
      <c r="CE613" s="2012"/>
      <c r="CF613" s="2012"/>
      <c r="CG613" s="2012"/>
      <c r="CH613" s="2012">
        <f t="shared" si="9"/>
        <v>0</v>
      </c>
      <c r="CI613" s="2012"/>
      <c r="CJ613" s="2012"/>
      <c r="CK613" s="2012"/>
      <c r="CL613" s="2012"/>
      <c r="CM613" s="2012">
        <f t="shared" si="10"/>
        <v>0</v>
      </c>
      <c r="CN613" s="2012"/>
      <c r="CO613" s="2012"/>
      <c r="CP613" s="2012"/>
      <c r="CQ613" s="2012"/>
      <c r="CR613" s="265"/>
      <c r="CS613" s="2025">
        <f t="shared" si="11"/>
        <v>0</v>
      </c>
      <c r="CT613" s="2025"/>
      <c r="CU613" s="2025"/>
      <c r="CV613" s="2025"/>
      <c r="CW613" s="2025"/>
      <c r="CX613" s="2025">
        <f t="shared" si="12"/>
        <v>7</v>
      </c>
      <c r="CY613" s="2025"/>
      <c r="CZ613" s="2025"/>
      <c r="DA613" s="2025"/>
      <c r="DB613" s="2025"/>
      <c r="DC613" s="2025">
        <f t="shared" si="13"/>
        <v>0</v>
      </c>
      <c r="DD613" s="2025"/>
      <c r="DE613" s="2025"/>
      <c r="DF613" s="2025"/>
      <c r="DG613" s="2025"/>
      <c r="DH613" s="2025">
        <f t="shared" si="14"/>
        <v>0</v>
      </c>
      <c r="DI613" s="2025"/>
      <c r="DJ613" s="2025"/>
      <c r="DK613" s="2025"/>
      <c r="DL613" s="2025"/>
      <c r="DM613" s="2025">
        <f t="shared" si="15"/>
        <v>0</v>
      </c>
      <c r="DN613" s="2025"/>
      <c r="DO613" s="2025"/>
      <c r="DP613" s="2025"/>
      <c r="DQ613" s="2025"/>
      <c r="DR613" s="2025">
        <f t="shared" si="16"/>
        <v>0</v>
      </c>
      <c r="DS613" s="2025"/>
      <c r="DT613" s="2025"/>
      <c r="DU613" s="2025"/>
      <c r="DV613" s="2025"/>
      <c r="DX613" s="2026" t="str">
        <f t="shared" si="17"/>
        <v xml:space="preserve"> </v>
      </c>
      <c r="DY613" s="2027"/>
      <c r="DZ613" s="2027"/>
      <c r="EA613" s="2027"/>
      <c r="EB613" s="2028"/>
      <c r="EC613" s="2026">
        <f t="shared" si="18"/>
        <v>346.8</v>
      </c>
      <c r="ED613" s="2027"/>
      <c r="EE613" s="2027"/>
      <c r="EF613" s="2027"/>
      <c r="EG613" s="2028"/>
      <c r="EH613" s="2026" t="str">
        <f t="shared" si="19"/>
        <v xml:space="preserve"> </v>
      </c>
      <c r="EI613" s="2027"/>
      <c r="EJ613" s="2027"/>
      <c r="EK613" s="2027"/>
      <c r="EL613" s="2028"/>
      <c r="EM613" s="2026" t="str">
        <f t="shared" si="20"/>
        <v xml:space="preserve"> </v>
      </c>
      <c r="EN613" s="2027"/>
      <c r="EO613" s="2027"/>
      <c r="EP613" s="2027"/>
      <c r="EQ613" s="2028"/>
      <c r="ER613" s="2026" t="str">
        <f t="shared" si="21"/>
        <v xml:space="preserve"> </v>
      </c>
      <c r="ES613" s="2027"/>
      <c r="ET613" s="2027"/>
      <c r="EU613" s="2027"/>
      <c r="EV613" s="2028"/>
      <c r="EW613" s="2026" t="str">
        <f t="shared" si="22"/>
        <v xml:space="preserve"> </v>
      </c>
      <c r="EX613" s="2027"/>
      <c r="EY613" s="2027"/>
      <c r="EZ613" s="2027"/>
      <c r="FA613" s="2028"/>
    </row>
    <row r="614" spans="1:157" ht="12.75">
      <c r="A614" s="35"/>
      <c r="B614" s="12" t="s">
        <v>17</v>
      </c>
      <c r="G614" s="2044"/>
      <c r="H614" s="2044"/>
      <c r="I614" s="2044"/>
      <c r="J614" s="2044"/>
      <c r="K614" s="2044"/>
      <c r="L614" s="2044"/>
      <c r="M614" s="2044"/>
      <c r="N614" s="2044"/>
      <c r="O614" s="2044"/>
      <c r="P614" s="2044"/>
      <c r="Q614" s="2044"/>
      <c r="R614" s="2044"/>
      <c r="T614" s="35"/>
      <c r="U614" s="12" t="s">
        <v>17</v>
      </c>
      <c r="Z614" s="2279"/>
      <c r="AA614" s="2279"/>
      <c r="AB614" s="2279"/>
      <c r="AC614" s="2279"/>
      <c r="AD614" s="2279"/>
      <c r="AE614" s="2279"/>
      <c r="AF614" s="2279"/>
      <c r="AG614" s="2279"/>
      <c r="AH614" s="2279"/>
      <c r="AI614" s="2279"/>
      <c r="AJ614" s="2279"/>
      <c r="AK614" s="2279"/>
      <c r="BA614" s="7" t="s">
        <v>31</v>
      </c>
      <c r="BB614" s="58"/>
      <c r="BC614" s="58"/>
      <c r="BD614" s="58"/>
      <c r="BE614" s="2026">
        <f t="shared" si="1"/>
        <v>0</v>
      </c>
      <c r="BF614" s="2028"/>
      <c r="BG614" s="2346">
        <f t="shared" si="2"/>
        <v>0</v>
      </c>
      <c r="BH614" s="2347"/>
      <c r="BI614" s="2026">
        <f t="shared" si="3"/>
        <v>1</v>
      </c>
      <c r="BJ614" s="2028"/>
      <c r="BK614" s="2346">
        <f t="shared" si="4"/>
        <v>5</v>
      </c>
      <c r="BL614" s="2347"/>
      <c r="BM614" s="58"/>
      <c r="BN614" s="2006">
        <f t="shared" si="5"/>
        <v>0</v>
      </c>
      <c r="BO614" s="2007"/>
      <c r="BP614" s="2007"/>
      <c r="BQ614" s="2007"/>
      <c r="BR614" s="2008"/>
      <c r="BS614" s="2012">
        <f t="shared" si="6"/>
        <v>5</v>
      </c>
      <c r="BT614" s="2012"/>
      <c r="BU614" s="2012"/>
      <c r="BV614" s="2012"/>
      <c r="BW614" s="2012"/>
      <c r="BX614" s="2012">
        <f t="shared" si="7"/>
        <v>0</v>
      </c>
      <c r="BY614" s="2012"/>
      <c r="BZ614" s="2012"/>
      <c r="CA614" s="2012"/>
      <c r="CB614" s="2012"/>
      <c r="CC614" s="2012">
        <f t="shared" si="8"/>
        <v>0</v>
      </c>
      <c r="CD614" s="2012"/>
      <c r="CE614" s="2012"/>
      <c r="CF614" s="2012"/>
      <c r="CG614" s="2012"/>
      <c r="CH614" s="2012">
        <f t="shared" si="9"/>
        <v>0</v>
      </c>
      <c r="CI614" s="2012"/>
      <c r="CJ614" s="2012"/>
      <c r="CK614" s="2012"/>
      <c r="CL614" s="2012"/>
      <c r="CM614" s="2012">
        <f t="shared" si="10"/>
        <v>0</v>
      </c>
      <c r="CN614" s="2012"/>
      <c r="CO614" s="2012"/>
      <c r="CP614" s="2012"/>
      <c r="CQ614" s="2012"/>
      <c r="CR614" s="265"/>
      <c r="CS614" s="2025">
        <f t="shared" si="11"/>
        <v>0</v>
      </c>
      <c r="CT614" s="2025"/>
      <c r="CU614" s="2025"/>
      <c r="CV614" s="2025"/>
      <c r="CW614" s="2025"/>
      <c r="CX614" s="2025">
        <f t="shared" si="12"/>
        <v>5</v>
      </c>
      <c r="CY614" s="2025"/>
      <c r="CZ614" s="2025"/>
      <c r="DA614" s="2025"/>
      <c r="DB614" s="2025"/>
      <c r="DC614" s="2025">
        <f t="shared" si="13"/>
        <v>0</v>
      </c>
      <c r="DD614" s="2025"/>
      <c r="DE614" s="2025"/>
      <c r="DF614" s="2025"/>
      <c r="DG614" s="2025"/>
      <c r="DH614" s="2025">
        <f t="shared" si="14"/>
        <v>0</v>
      </c>
      <c r="DI614" s="2025"/>
      <c r="DJ614" s="2025"/>
      <c r="DK614" s="2025"/>
      <c r="DL614" s="2025"/>
      <c r="DM614" s="2025">
        <f t="shared" si="15"/>
        <v>0</v>
      </c>
      <c r="DN614" s="2025"/>
      <c r="DO614" s="2025"/>
      <c r="DP614" s="2025"/>
      <c r="DQ614" s="2025"/>
      <c r="DR614" s="2025">
        <f t="shared" si="16"/>
        <v>0</v>
      </c>
      <c r="DS614" s="2025"/>
      <c r="DT614" s="2025"/>
      <c r="DU614" s="2025"/>
      <c r="DV614" s="2025"/>
      <c r="DX614" s="2026" t="str">
        <f t="shared" si="17"/>
        <v xml:space="preserve"> </v>
      </c>
      <c r="DY614" s="2027"/>
      <c r="DZ614" s="2027"/>
      <c r="EA614" s="2027"/>
      <c r="EB614" s="2028"/>
      <c r="EC614" s="2026">
        <f t="shared" si="18"/>
        <v>520.19999999999993</v>
      </c>
      <c r="ED614" s="2027"/>
      <c r="EE614" s="2027"/>
      <c r="EF614" s="2027"/>
      <c r="EG614" s="2028"/>
      <c r="EH614" s="2026" t="str">
        <f t="shared" si="19"/>
        <v xml:space="preserve"> </v>
      </c>
      <c r="EI614" s="2027"/>
      <c r="EJ614" s="2027"/>
      <c r="EK614" s="2027"/>
      <c r="EL614" s="2028"/>
      <c r="EM614" s="2026" t="str">
        <f t="shared" si="20"/>
        <v xml:space="preserve"> </v>
      </c>
      <c r="EN614" s="2027"/>
      <c r="EO614" s="2027"/>
      <c r="EP614" s="2027"/>
      <c r="EQ614" s="2028"/>
      <c r="ER614" s="2026" t="str">
        <f t="shared" si="21"/>
        <v xml:space="preserve"> </v>
      </c>
      <c r="ES614" s="2027"/>
      <c r="ET614" s="2027"/>
      <c r="EU614" s="2027"/>
      <c r="EV614" s="2028"/>
      <c r="EW614" s="2026" t="str">
        <f t="shared" si="22"/>
        <v xml:space="preserve"> </v>
      </c>
      <c r="EX614" s="2027"/>
      <c r="EY614" s="2027"/>
      <c r="EZ614" s="2027"/>
      <c r="FA614" s="2028"/>
    </row>
    <row r="615" spans="1:157" ht="12.75">
      <c r="A615" s="35"/>
      <c r="B615" s="12" t="s">
        <v>327</v>
      </c>
      <c r="G615" s="2289"/>
      <c r="H615" s="2289"/>
      <c r="I615" s="2289"/>
      <c r="J615" s="2289"/>
      <c r="K615" s="2289"/>
      <c r="L615" s="2289"/>
      <c r="O615" s="137" t="s">
        <v>212</v>
      </c>
      <c r="P615" s="2051"/>
      <c r="Q615" s="2051"/>
      <c r="R615" s="2051"/>
      <c r="T615" s="35"/>
      <c r="U615" s="12" t="s">
        <v>327</v>
      </c>
      <c r="Z615" s="2289"/>
      <c r="AA615" s="2289"/>
      <c r="AB615" s="2289"/>
      <c r="AC615" s="2289"/>
      <c r="AD615" s="2289"/>
      <c r="AE615" s="2289"/>
      <c r="AH615" s="137" t="s">
        <v>212</v>
      </c>
      <c r="AI615" s="2051"/>
      <c r="AJ615" s="2051"/>
      <c r="AK615" s="2051"/>
      <c r="AZ615" s="58"/>
      <c r="BA615" s="58"/>
      <c r="BB615" s="58"/>
      <c r="BC615" s="58"/>
      <c r="BD615" s="58"/>
      <c r="BE615" s="2026">
        <f t="shared" si="1"/>
        <v>1</v>
      </c>
      <c r="BF615" s="2028"/>
      <c r="BG615" s="2346">
        <f t="shared" si="2"/>
        <v>6</v>
      </c>
      <c r="BH615" s="2347"/>
      <c r="BI615" s="2026">
        <f t="shared" si="3"/>
        <v>0</v>
      </c>
      <c r="BJ615" s="2028"/>
      <c r="BK615" s="2346">
        <f t="shared" si="4"/>
        <v>0</v>
      </c>
      <c r="BL615" s="2347"/>
      <c r="BM615" s="58"/>
      <c r="BN615" s="2006">
        <f t="shared" si="5"/>
        <v>0</v>
      </c>
      <c r="BO615" s="2007"/>
      <c r="BP615" s="2007"/>
      <c r="BQ615" s="2007"/>
      <c r="BR615" s="2008"/>
      <c r="BS615" s="2012">
        <f t="shared" si="6"/>
        <v>6</v>
      </c>
      <c r="BT615" s="2012"/>
      <c r="BU615" s="2012"/>
      <c r="BV615" s="2012"/>
      <c r="BW615" s="2012"/>
      <c r="BX615" s="2012">
        <f t="shared" si="7"/>
        <v>0</v>
      </c>
      <c r="BY615" s="2012"/>
      <c r="BZ615" s="2012"/>
      <c r="CA615" s="2012"/>
      <c r="CB615" s="2012"/>
      <c r="CC615" s="2012">
        <f t="shared" si="8"/>
        <v>0</v>
      </c>
      <c r="CD615" s="2012"/>
      <c r="CE615" s="2012"/>
      <c r="CF615" s="2012"/>
      <c r="CG615" s="2012"/>
      <c r="CH615" s="2012">
        <f t="shared" si="9"/>
        <v>0</v>
      </c>
      <c r="CI615" s="2012"/>
      <c r="CJ615" s="2012"/>
      <c r="CK615" s="2012"/>
      <c r="CL615" s="2012"/>
      <c r="CM615" s="2012">
        <f t="shared" si="10"/>
        <v>0</v>
      </c>
      <c r="CN615" s="2012"/>
      <c r="CO615" s="2012"/>
      <c r="CP615" s="2012"/>
      <c r="CQ615" s="2012"/>
      <c r="CR615" s="265"/>
      <c r="CS615" s="2025">
        <f t="shared" si="11"/>
        <v>0</v>
      </c>
      <c r="CT615" s="2025"/>
      <c r="CU615" s="2025"/>
      <c r="CV615" s="2025"/>
      <c r="CW615" s="2025"/>
      <c r="CX615" s="2025">
        <f t="shared" si="12"/>
        <v>0</v>
      </c>
      <c r="CY615" s="2025"/>
      <c r="CZ615" s="2025"/>
      <c r="DA615" s="2025"/>
      <c r="DB615" s="2025"/>
      <c r="DC615" s="2025">
        <f t="shared" si="13"/>
        <v>0</v>
      </c>
      <c r="DD615" s="2025"/>
      <c r="DE615" s="2025"/>
      <c r="DF615" s="2025"/>
      <c r="DG615" s="2025"/>
      <c r="DH615" s="2025">
        <f t="shared" si="14"/>
        <v>0</v>
      </c>
      <c r="DI615" s="2025"/>
      <c r="DJ615" s="2025"/>
      <c r="DK615" s="2025"/>
      <c r="DL615" s="2025"/>
      <c r="DM615" s="2025">
        <f t="shared" si="15"/>
        <v>0</v>
      </c>
      <c r="DN615" s="2025"/>
      <c r="DO615" s="2025"/>
      <c r="DP615" s="2025"/>
      <c r="DQ615" s="2025"/>
      <c r="DR615" s="2025">
        <f t="shared" si="16"/>
        <v>0</v>
      </c>
      <c r="DS615" s="2025"/>
      <c r="DT615" s="2025"/>
      <c r="DU615" s="2025"/>
      <c r="DV615" s="2025"/>
      <c r="DX615" s="2026" t="str">
        <f t="shared" si="17"/>
        <v xml:space="preserve"> </v>
      </c>
      <c r="DY615" s="2027"/>
      <c r="DZ615" s="2027"/>
      <c r="EA615" s="2027"/>
      <c r="EB615" s="2028"/>
      <c r="EC615" s="2026">
        <f t="shared" si="18"/>
        <v>694</v>
      </c>
      <c r="ED615" s="2027"/>
      <c r="EE615" s="2027"/>
      <c r="EF615" s="2027"/>
      <c r="EG615" s="2028"/>
      <c r="EH615" s="2026" t="str">
        <f t="shared" si="19"/>
        <v xml:space="preserve"> </v>
      </c>
      <c r="EI615" s="2027"/>
      <c r="EJ615" s="2027"/>
      <c r="EK615" s="2027"/>
      <c r="EL615" s="2028"/>
      <c r="EM615" s="2026" t="str">
        <f t="shared" si="20"/>
        <v xml:space="preserve"> </v>
      </c>
      <c r="EN615" s="2027"/>
      <c r="EO615" s="2027"/>
      <c r="EP615" s="2027"/>
      <c r="EQ615" s="2028"/>
      <c r="ER615" s="2026" t="str">
        <f t="shared" si="21"/>
        <v xml:space="preserve"> </v>
      </c>
      <c r="ES615" s="2027"/>
      <c r="ET615" s="2027"/>
      <c r="EU615" s="2027"/>
      <c r="EV615" s="2028"/>
      <c r="EW615" s="2026" t="str">
        <f t="shared" si="22"/>
        <v xml:space="preserve"> </v>
      </c>
      <c r="EX615" s="2027"/>
      <c r="EY615" s="2027"/>
      <c r="EZ615" s="2027"/>
      <c r="FA615" s="2028"/>
    </row>
    <row r="616" spans="1:157" ht="12.7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26">
        <f t="shared" si="1"/>
        <v>0</v>
      </c>
      <c r="BF616" s="2028"/>
      <c r="BG616" s="2346">
        <f t="shared" si="2"/>
        <v>0</v>
      </c>
      <c r="BH616" s="2347"/>
      <c r="BI616" s="2026">
        <f t="shared" si="3"/>
        <v>1</v>
      </c>
      <c r="BJ616" s="2028"/>
      <c r="BK616" s="2346">
        <f t="shared" si="4"/>
        <v>1</v>
      </c>
      <c r="BL616" s="2347"/>
      <c r="BM616" s="58"/>
      <c r="BN616" s="2006">
        <f t="shared" si="5"/>
        <v>0</v>
      </c>
      <c r="BO616" s="2007"/>
      <c r="BP616" s="2007"/>
      <c r="BQ616" s="2007"/>
      <c r="BR616" s="2008"/>
      <c r="BS616" s="2012">
        <f t="shared" si="6"/>
        <v>0</v>
      </c>
      <c r="BT616" s="2012"/>
      <c r="BU616" s="2012"/>
      <c r="BV616" s="2012"/>
      <c r="BW616" s="2012"/>
      <c r="BX616" s="2012">
        <f t="shared" si="7"/>
        <v>1</v>
      </c>
      <c r="BY616" s="2012"/>
      <c r="BZ616" s="2012"/>
      <c r="CA616" s="2012"/>
      <c r="CB616" s="2012"/>
      <c r="CC616" s="2012">
        <f t="shared" si="8"/>
        <v>0</v>
      </c>
      <c r="CD616" s="2012"/>
      <c r="CE616" s="2012"/>
      <c r="CF616" s="2012"/>
      <c r="CG616" s="2012"/>
      <c r="CH616" s="2012">
        <f t="shared" si="9"/>
        <v>0</v>
      </c>
      <c r="CI616" s="2012"/>
      <c r="CJ616" s="2012"/>
      <c r="CK616" s="2012"/>
      <c r="CL616" s="2012"/>
      <c r="CM616" s="2012">
        <f t="shared" si="10"/>
        <v>0</v>
      </c>
      <c r="CN616" s="2012"/>
      <c r="CO616" s="2012"/>
      <c r="CP616" s="2012"/>
      <c r="CQ616" s="2012"/>
      <c r="CR616" s="265"/>
      <c r="CS616" s="2025">
        <f t="shared" si="11"/>
        <v>0</v>
      </c>
      <c r="CT616" s="2025"/>
      <c r="CU616" s="2025"/>
      <c r="CV616" s="2025"/>
      <c r="CW616" s="2025"/>
      <c r="CX616" s="2025">
        <f t="shared" si="12"/>
        <v>0</v>
      </c>
      <c r="CY616" s="2025"/>
      <c r="CZ616" s="2025"/>
      <c r="DA616" s="2025"/>
      <c r="DB616" s="2025"/>
      <c r="DC616" s="2025">
        <f t="shared" si="13"/>
        <v>1</v>
      </c>
      <c r="DD616" s="2025"/>
      <c r="DE616" s="2025"/>
      <c r="DF616" s="2025"/>
      <c r="DG616" s="2025"/>
      <c r="DH616" s="2025">
        <f t="shared" si="14"/>
        <v>0</v>
      </c>
      <c r="DI616" s="2025"/>
      <c r="DJ616" s="2025"/>
      <c r="DK616" s="2025"/>
      <c r="DL616" s="2025"/>
      <c r="DM616" s="2025">
        <f t="shared" si="15"/>
        <v>0</v>
      </c>
      <c r="DN616" s="2025"/>
      <c r="DO616" s="2025"/>
      <c r="DP616" s="2025"/>
      <c r="DQ616" s="2025"/>
      <c r="DR616" s="2025">
        <f t="shared" si="16"/>
        <v>0</v>
      </c>
      <c r="DS616" s="2025"/>
      <c r="DT616" s="2025"/>
      <c r="DU616" s="2025"/>
      <c r="DV616" s="2025"/>
      <c r="DX616" s="2026" t="str">
        <f t="shared" si="17"/>
        <v xml:space="preserve"> </v>
      </c>
      <c r="DY616" s="2027"/>
      <c r="DZ616" s="2027"/>
      <c r="EA616" s="2027"/>
      <c r="EB616" s="2028"/>
      <c r="EC616" s="2026" t="str">
        <f t="shared" si="18"/>
        <v xml:space="preserve"> </v>
      </c>
      <c r="ED616" s="2027"/>
      <c r="EE616" s="2027"/>
      <c r="EF616" s="2027"/>
      <c r="EG616" s="2028"/>
      <c r="EH616" s="2026">
        <f t="shared" si="19"/>
        <v>416.40000000000003</v>
      </c>
      <c r="EI616" s="2027"/>
      <c r="EJ616" s="2027"/>
      <c r="EK616" s="2027"/>
      <c r="EL616" s="2028"/>
      <c r="EM616" s="2026" t="str">
        <f t="shared" si="20"/>
        <v xml:space="preserve"> </v>
      </c>
      <c r="EN616" s="2027"/>
      <c r="EO616" s="2027"/>
      <c r="EP616" s="2027"/>
      <c r="EQ616" s="2028"/>
      <c r="ER616" s="2026" t="str">
        <f t="shared" si="21"/>
        <v xml:space="preserve"> </v>
      </c>
      <c r="ES616" s="2027"/>
      <c r="ET616" s="2027"/>
      <c r="EU616" s="2027"/>
      <c r="EV616" s="2028"/>
      <c r="EW616" s="2026" t="str">
        <f t="shared" si="22"/>
        <v xml:space="preserve"> </v>
      </c>
      <c r="EX616" s="2027"/>
      <c r="EY616" s="2027"/>
      <c r="EZ616" s="2027"/>
      <c r="FA616" s="2028"/>
    </row>
    <row r="617" spans="1:157" ht="12.75">
      <c r="A617" s="35"/>
      <c r="B617" s="12" t="s">
        <v>20</v>
      </c>
      <c r="N617" s="2024" t="s">
        <v>708</v>
      </c>
      <c r="O617" s="2024"/>
      <c r="T617" s="35"/>
      <c r="U617" s="12" t="s">
        <v>20</v>
      </c>
      <c r="AG617" s="2024" t="s">
        <v>708</v>
      </c>
      <c r="AH617" s="2024"/>
      <c r="AZ617" s="58"/>
      <c r="BA617" s="58"/>
      <c r="BB617" s="58"/>
      <c r="BC617" s="58"/>
      <c r="BD617" s="58"/>
      <c r="BE617" s="2026">
        <f t="shared" si="1"/>
        <v>0</v>
      </c>
      <c r="BF617" s="2028"/>
      <c r="BG617" s="2346">
        <f t="shared" si="2"/>
        <v>0</v>
      </c>
      <c r="BH617" s="2347"/>
      <c r="BI617" s="2026">
        <f t="shared" si="3"/>
        <v>1</v>
      </c>
      <c r="BJ617" s="2028"/>
      <c r="BK617" s="2346">
        <f t="shared" si="4"/>
        <v>2</v>
      </c>
      <c r="BL617" s="2347"/>
      <c r="BM617" s="58"/>
      <c r="BN617" s="2006">
        <f t="shared" si="5"/>
        <v>0</v>
      </c>
      <c r="BO617" s="2007"/>
      <c r="BP617" s="2007"/>
      <c r="BQ617" s="2007"/>
      <c r="BR617" s="2008"/>
      <c r="BS617" s="2012">
        <f t="shared" si="6"/>
        <v>0</v>
      </c>
      <c r="BT617" s="2012"/>
      <c r="BU617" s="2012"/>
      <c r="BV617" s="2012"/>
      <c r="BW617" s="2012"/>
      <c r="BX617" s="2012">
        <f t="shared" si="7"/>
        <v>2</v>
      </c>
      <c r="BY617" s="2012"/>
      <c r="BZ617" s="2012"/>
      <c r="CA617" s="2012"/>
      <c r="CB617" s="2012"/>
      <c r="CC617" s="2012">
        <f t="shared" si="8"/>
        <v>0</v>
      </c>
      <c r="CD617" s="2012"/>
      <c r="CE617" s="2012"/>
      <c r="CF617" s="2012"/>
      <c r="CG617" s="2012"/>
      <c r="CH617" s="2012">
        <f t="shared" si="9"/>
        <v>0</v>
      </c>
      <c r="CI617" s="2012"/>
      <c r="CJ617" s="2012"/>
      <c r="CK617" s="2012"/>
      <c r="CL617" s="2012"/>
      <c r="CM617" s="2012">
        <f t="shared" si="10"/>
        <v>0</v>
      </c>
      <c r="CN617" s="2012"/>
      <c r="CO617" s="2012"/>
      <c r="CP617" s="2012"/>
      <c r="CQ617" s="2012"/>
      <c r="CR617" s="265"/>
      <c r="CS617" s="2025">
        <f t="shared" si="11"/>
        <v>0</v>
      </c>
      <c r="CT617" s="2025"/>
      <c r="CU617" s="2025"/>
      <c r="CV617" s="2025"/>
      <c r="CW617" s="2025"/>
      <c r="CX617" s="2025">
        <f t="shared" si="12"/>
        <v>0</v>
      </c>
      <c r="CY617" s="2025"/>
      <c r="CZ617" s="2025"/>
      <c r="DA617" s="2025"/>
      <c r="DB617" s="2025"/>
      <c r="DC617" s="2025">
        <f t="shared" si="13"/>
        <v>2</v>
      </c>
      <c r="DD617" s="2025"/>
      <c r="DE617" s="2025"/>
      <c r="DF617" s="2025"/>
      <c r="DG617" s="2025"/>
      <c r="DH617" s="2025">
        <f t="shared" si="14"/>
        <v>0</v>
      </c>
      <c r="DI617" s="2025"/>
      <c r="DJ617" s="2025"/>
      <c r="DK617" s="2025"/>
      <c r="DL617" s="2025"/>
      <c r="DM617" s="2025">
        <f t="shared" si="15"/>
        <v>0</v>
      </c>
      <c r="DN617" s="2025"/>
      <c r="DO617" s="2025"/>
      <c r="DP617" s="2025"/>
      <c r="DQ617" s="2025"/>
      <c r="DR617" s="2025">
        <f t="shared" si="16"/>
        <v>0</v>
      </c>
      <c r="DS617" s="2025"/>
      <c r="DT617" s="2025"/>
      <c r="DU617" s="2025"/>
      <c r="DV617" s="2025"/>
      <c r="DX617" s="2026" t="str">
        <f t="shared" si="17"/>
        <v xml:space="preserve"> </v>
      </c>
      <c r="DY617" s="2027"/>
      <c r="DZ617" s="2027"/>
      <c r="EA617" s="2027"/>
      <c r="EB617" s="2028"/>
      <c r="EC617" s="2026" t="str">
        <f t="shared" si="18"/>
        <v xml:space="preserve"> </v>
      </c>
      <c r="ED617" s="2027"/>
      <c r="EE617" s="2027"/>
      <c r="EF617" s="2027"/>
      <c r="EG617" s="2028"/>
      <c r="EH617" s="2026">
        <f t="shared" si="19"/>
        <v>624</v>
      </c>
      <c r="EI617" s="2027"/>
      <c r="EJ617" s="2027"/>
      <c r="EK617" s="2027"/>
      <c r="EL617" s="2028"/>
      <c r="EM617" s="2026" t="str">
        <f t="shared" si="20"/>
        <v xml:space="preserve"> </v>
      </c>
      <c r="EN617" s="2027"/>
      <c r="EO617" s="2027"/>
      <c r="EP617" s="2027"/>
      <c r="EQ617" s="2028"/>
      <c r="ER617" s="2026" t="str">
        <f t="shared" si="21"/>
        <v xml:space="preserve"> </v>
      </c>
      <c r="ES617" s="2027"/>
      <c r="ET617" s="2027"/>
      <c r="EU617" s="2027"/>
      <c r="EV617" s="2028"/>
      <c r="EW617" s="2026" t="str">
        <f t="shared" si="22"/>
        <v xml:space="preserve"> </v>
      </c>
      <c r="EX617" s="2027"/>
      <c r="EY617" s="2027"/>
      <c r="EZ617" s="2027"/>
      <c r="FA617" s="202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6">
        <f t="shared" si="1"/>
        <v>1</v>
      </c>
      <c r="BF618" s="2028"/>
      <c r="BG618" s="2346">
        <f t="shared" si="2"/>
        <v>2</v>
      </c>
      <c r="BH618" s="2347"/>
      <c r="BI618" s="2026">
        <f t="shared" si="3"/>
        <v>0</v>
      </c>
      <c r="BJ618" s="2028"/>
      <c r="BK618" s="2346">
        <f t="shared" si="4"/>
        <v>0</v>
      </c>
      <c r="BL618" s="2347"/>
      <c r="BM618" s="58"/>
      <c r="BN618" s="2006">
        <f t="shared" si="5"/>
        <v>0</v>
      </c>
      <c r="BO618" s="2007"/>
      <c r="BP618" s="2007"/>
      <c r="BQ618" s="2007"/>
      <c r="BR618" s="2008"/>
      <c r="BS618" s="2012">
        <f t="shared" si="6"/>
        <v>0</v>
      </c>
      <c r="BT618" s="2012"/>
      <c r="BU618" s="2012"/>
      <c r="BV618" s="2012"/>
      <c r="BW618" s="2012"/>
      <c r="BX618" s="2012">
        <f t="shared" si="7"/>
        <v>2</v>
      </c>
      <c r="BY618" s="2012"/>
      <c r="BZ618" s="2012"/>
      <c r="CA618" s="2012"/>
      <c r="CB618" s="2012"/>
      <c r="CC618" s="2012">
        <f t="shared" si="8"/>
        <v>0</v>
      </c>
      <c r="CD618" s="2012"/>
      <c r="CE618" s="2012"/>
      <c r="CF618" s="2012"/>
      <c r="CG618" s="2012"/>
      <c r="CH618" s="2012">
        <f t="shared" si="9"/>
        <v>0</v>
      </c>
      <c r="CI618" s="2012"/>
      <c r="CJ618" s="2012"/>
      <c r="CK618" s="2012"/>
      <c r="CL618" s="2012"/>
      <c r="CM618" s="2012">
        <f t="shared" si="10"/>
        <v>0</v>
      </c>
      <c r="CN618" s="2012"/>
      <c r="CO618" s="2012"/>
      <c r="CP618" s="2012"/>
      <c r="CQ618" s="2012"/>
      <c r="CR618" s="265"/>
      <c r="CS618" s="2025">
        <f t="shared" si="11"/>
        <v>0</v>
      </c>
      <c r="CT618" s="2025"/>
      <c r="CU618" s="2025"/>
      <c r="CV618" s="2025"/>
      <c r="CW618" s="2025"/>
      <c r="CX618" s="2025">
        <f t="shared" si="12"/>
        <v>0</v>
      </c>
      <c r="CY618" s="2025"/>
      <c r="CZ618" s="2025"/>
      <c r="DA618" s="2025"/>
      <c r="DB618" s="2025"/>
      <c r="DC618" s="2025">
        <f t="shared" si="13"/>
        <v>0</v>
      </c>
      <c r="DD618" s="2025"/>
      <c r="DE618" s="2025"/>
      <c r="DF618" s="2025"/>
      <c r="DG618" s="2025"/>
      <c r="DH618" s="2025">
        <f t="shared" si="14"/>
        <v>0</v>
      </c>
      <c r="DI618" s="2025"/>
      <c r="DJ618" s="2025"/>
      <c r="DK618" s="2025"/>
      <c r="DL618" s="2025"/>
      <c r="DM618" s="2025">
        <f t="shared" si="15"/>
        <v>0</v>
      </c>
      <c r="DN618" s="2025"/>
      <c r="DO618" s="2025"/>
      <c r="DP618" s="2025"/>
      <c r="DQ618" s="2025"/>
      <c r="DR618" s="2025">
        <f t="shared" si="16"/>
        <v>0</v>
      </c>
      <c r="DS618" s="2025"/>
      <c r="DT618" s="2025"/>
      <c r="DU618" s="2025"/>
      <c r="DV618" s="2025"/>
      <c r="DX618" s="2026" t="str">
        <f t="shared" si="17"/>
        <v xml:space="preserve"> </v>
      </c>
      <c r="DY618" s="2027"/>
      <c r="DZ618" s="2027"/>
      <c r="EA618" s="2027"/>
      <c r="EB618" s="2028"/>
      <c r="EC618" s="2026" t="str">
        <f t="shared" si="18"/>
        <v xml:space="preserve"> </v>
      </c>
      <c r="ED618" s="2027"/>
      <c r="EE618" s="2027"/>
      <c r="EF618" s="2027"/>
      <c r="EG618" s="2028"/>
      <c r="EH618" s="2026">
        <f t="shared" si="19"/>
        <v>833</v>
      </c>
      <c r="EI618" s="2027"/>
      <c r="EJ618" s="2027"/>
      <c r="EK618" s="2027"/>
      <c r="EL618" s="2028"/>
      <c r="EM618" s="2026" t="str">
        <f t="shared" si="20"/>
        <v xml:space="preserve"> </v>
      </c>
      <c r="EN618" s="2027"/>
      <c r="EO618" s="2027"/>
      <c r="EP618" s="2027"/>
      <c r="EQ618" s="2028"/>
      <c r="ER618" s="2026" t="str">
        <f t="shared" si="21"/>
        <v xml:space="preserve"> </v>
      </c>
      <c r="ES618" s="2027"/>
      <c r="ET618" s="2027"/>
      <c r="EU618" s="2027"/>
      <c r="EV618" s="2028"/>
      <c r="EW618" s="2026" t="str">
        <f t="shared" si="22"/>
        <v xml:space="preserve"> </v>
      </c>
      <c r="EX618" s="2027"/>
      <c r="EY618" s="2027"/>
      <c r="EZ618" s="2027"/>
      <c r="FA618" s="2028"/>
    </row>
    <row r="619" spans="1:157" s="7" customFormat="1" ht="12.75">
      <c r="A619" s="87" t="s">
        <v>374</v>
      </c>
      <c r="B619" s="12" t="s">
        <v>498</v>
      </c>
      <c r="C619" s="12"/>
      <c r="D619" s="12"/>
      <c r="E619" s="12"/>
      <c r="F619" s="12"/>
      <c r="G619" s="2014">
        <f>C574</f>
        <v>0</v>
      </c>
      <c r="H619" s="2014"/>
      <c r="I619" s="2014"/>
      <c r="J619" s="2014"/>
      <c r="K619" s="2014"/>
      <c r="L619" s="2014"/>
      <c r="M619" s="2014"/>
      <c r="N619" s="2014"/>
      <c r="O619" s="2014"/>
      <c r="P619" s="2014"/>
      <c r="Q619" s="2014"/>
      <c r="R619" s="2014"/>
      <c r="S619" s="12"/>
      <c r="T619" s="87" t="s">
        <v>375</v>
      </c>
      <c r="U619" s="12" t="s">
        <v>498</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26">
        <f t="shared" si="1"/>
        <v>0</v>
      </c>
      <c r="BF619" s="2028"/>
      <c r="BG619" s="2346">
        <f t="shared" si="2"/>
        <v>0</v>
      </c>
      <c r="BH619" s="2347"/>
      <c r="BI619" s="2026">
        <f t="shared" si="3"/>
        <v>0</v>
      </c>
      <c r="BJ619" s="2028"/>
      <c r="BK619" s="2346">
        <f t="shared" si="4"/>
        <v>0</v>
      </c>
      <c r="BL619" s="2347"/>
      <c r="BM619" s="58"/>
      <c r="BN619" s="2006">
        <f t="shared" si="5"/>
        <v>0</v>
      </c>
      <c r="BO619" s="2007"/>
      <c r="BP619" s="2007"/>
      <c r="BQ619" s="2007"/>
      <c r="BR619" s="2008"/>
      <c r="BS619" s="2012">
        <f t="shared" si="6"/>
        <v>0</v>
      </c>
      <c r="BT619" s="2012"/>
      <c r="BU619" s="2012"/>
      <c r="BV619" s="2012"/>
      <c r="BW619" s="2012"/>
      <c r="BX619" s="2012">
        <f t="shared" si="7"/>
        <v>0</v>
      </c>
      <c r="BY619" s="2012"/>
      <c r="BZ619" s="2012"/>
      <c r="CA619" s="2012"/>
      <c r="CB619" s="2012"/>
      <c r="CC619" s="2012">
        <f t="shared" si="8"/>
        <v>0</v>
      </c>
      <c r="CD619" s="2012"/>
      <c r="CE619" s="2012"/>
      <c r="CF619" s="2012"/>
      <c r="CG619" s="2012"/>
      <c r="CH619" s="2012">
        <f t="shared" si="9"/>
        <v>0</v>
      </c>
      <c r="CI619" s="2012"/>
      <c r="CJ619" s="2012"/>
      <c r="CK619" s="2012"/>
      <c r="CL619" s="2012"/>
      <c r="CM619" s="2012">
        <f t="shared" si="10"/>
        <v>0</v>
      </c>
      <c r="CN619" s="2012"/>
      <c r="CO619" s="2012"/>
      <c r="CP619" s="2012"/>
      <c r="CQ619" s="2012"/>
      <c r="CR619" s="265"/>
      <c r="CS619" s="2025">
        <f t="shared" si="11"/>
        <v>0</v>
      </c>
      <c r="CT619" s="2025"/>
      <c r="CU619" s="2025"/>
      <c r="CV619" s="2025"/>
      <c r="CW619" s="2025"/>
      <c r="CX619" s="2025">
        <f t="shared" si="12"/>
        <v>0</v>
      </c>
      <c r="CY619" s="2025"/>
      <c r="CZ619" s="2025"/>
      <c r="DA619" s="2025"/>
      <c r="DB619" s="2025"/>
      <c r="DC619" s="2025">
        <f t="shared" si="13"/>
        <v>0</v>
      </c>
      <c r="DD619" s="2025"/>
      <c r="DE619" s="2025"/>
      <c r="DF619" s="2025"/>
      <c r="DG619" s="2025"/>
      <c r="DH619" s="2025">
        <f t="shared" si="14"/>
        <v>0</v>
      </c>
      <c r="DI619" s="2025"/>
      <c r="DJ619" s="2025"/>
      <c r="DK619" s="2025"/>
      <c r="DL619" s="2025"/>
      <c r="DM619" s="2025">
        <f t="shared" si="15"/>
        <v>0</v>
      </c>
      <c r="DN619" s="2025"/>
      <c r="DO619" s="2025"/>
      <c r="DP619" s="2025"/>
      <c r="DQ619" s="2025"/>
      <c r="DR619" s="2025">
        <f t="shared" si="16"/>
        <v>0</v>
      </c>
      <c r="DS619" s="2025"/>
      <c r="DT619" s="2025"/>
      <c r="DU619" s="2025"/>
      <c r="DV619" s="2025"/>
      <c r="DX619" s="2026" t="str">
        <f t="shared" si="17"/>
        <v xml:space="preserve"> </v>
      </c>
      <c r="DY619" s="2027"/>
      <c r="DZ619" s="2027"/>
      <c r="EA619" s="2027"/>
      <c r="EB619" s="2028"/>
      <c r="EC619" s="2026" t="str">
        <f t="shared" si="18"/>
        <v xml:space="preserve"> </v>
      </c>
      <c r="ED619" s="2027"/>
      <c r="EE619" s="2027"/>
      <c r="EF619" s="2027"/>
      <c r="EG619" s="2028"/>
      <c r="EH619" s="2026" t="str">
        <f t="shared" si="19"/>
        <v xml:space="preserve"> </v>
      </c>
      <c r="EI619" s="2027"/>
      <c r="EJ619" s="2027"/>
      <c r="EK619" s="2027"/>
      <c r="EL619" s="2028"/>
      <c r="EM619" s="2026" t="str">
        <f t="shared" si="20"/>
        <v xml:space="preserve"> </v>
      </c>
      <c r="EN619" s="2027"/>
      <c r="EO619" s="2027"/>
      <c r="EP619" s="2027"/>
      <c r="EQ619" s="2028"/>
      <c r="ER619" s="2026" t="str">
        <f t="shared" si="21"/>
        <v xml:space="preserve"> </v>
      </c>
      <c r="ES619" s="2027"/>
      <c r="ET619" s="2027"/>
      <c r="EU619" s="2027"/>
      <c r="EV619" s="2028"/>
      <c r="EW619" s="2026" t="str">
        <f t="shared" si="22"/>
        <v xml:space="preserve"> </v>
      </c>
      <c r="EX619" s="2027"/>
      <c r="EY619" s="2027"/>
      <c r="EZ619" s="2027"/>
      <c r="FA619" s="2028"/>
    </row>
    <row r="620" spans="1:157" s="7" customFormat="1" ht="12.7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26">
        <f t="shared" si="1"/>
        <v>0</v>
      </c>
      <c r="BF620" s="2028"/>
      <c r="BG620" s="2346">
        <f t="shared" si="2"/>
        <v>0</v>
      </c>
      <c r="BH620" s="2347"/>
      <c r="BI620" s="2026">
        <f t="shared" si="3"/>
        <v>0</v>
      </c>
      <c r="BJ620" s="2028"/>
      <c r="BK620" s="2346">
        <f t="shared" si="4"/>
        <v>0</v>
      </c>
      <c r="BL620" s="2347"/>
      <c r="BM620" s="58"/>
      <c r="BN620" s="2006">
        <f t="shared" si="5"/>
        <v>0</v>
      </c>
      <c r="BO620" s="2007"/>
      <c r="BP620" s="2007"/>
      <c r="BQ620" s="2007"/>
      <c r="BR620" s="2008"/>
      <c r="BS620" s="2012">
        <f t="shared" si="6"/>
        <v>0</v>
      </c>
      <c r="BT620" s="2012"/>
      <c r="BU620" s="2012"/>
      <c r="BV620" s="2012"/>
      <c r="BW620" s="2012"/>
      <c r="BX620" s="2012">
        <f t="shared" si="7"/>
        <v>0</v>
      </c>
      <c r="BY620" s="2012"/>
      <c r="BZ620" s="2012"/>
      <c r="CA620" s="2012"/>
      <c r="CB620" s="2012"/>
      <c r="CC620" s="2012">
        <f t="shared" si="8"/>
        <v>0</v>
      </c>
      <c r="CD620" s="2012"/>
      <c r="CE620" s="2012"/>
      <c r="CF620" s="2012"/>
      <c r="CG620" s="2012"/>
      <c r="CH620" s="2012">
        <f t="shared" si="9"/>
        <v>0</v>
      </c>
      <c r="CI620" s="2012"/>
      <c r="CJ620" s="2012"/>
      <c r="CK620" s="2012"/>
      <c r="CL620" s="2012"/>
      <c r="CM620" s="2012">
        <f t="shared" si="10"/>
        <v>0</v>
      </c>
      <c r="CN620" s="2012"/>
      <c r="CO620" s="2012"/>
      <c r="CP620" s="2012"/>
      <c r="CQ620" s="2012"/>
      <c r="CR620" s="265"/>
      <c r="CS620" s="2025">
        <f t="shared" si="11"/>
        <v>0</v>
      </c>
      <c r="CT620" s="2025"/>
      <c r="CU620" s="2025"/>
      <c r="CV620" s="2025"/>
      <c r="CW620" s="2025"/>
      <c r="CX620" s="2025">
        <f t="shared" si="12"/>
        <v>0</v>
      </c>
      <c r="CY620" s="2025"/>
      <c r="CZ620" s="2025"/>
      <c r="DA620" s="2025"/>
      <c r="DB620" s="2025"/>
      <c r="DC620" s="2025">
        <f t="shared" si="13"/>
        <v>0</v>
      </c>
      <c r="DD620" s="2025"/>
      <c r="DE620" s="2025"/>
      <c r="DF620" s="2025"/>
      <c r="DG620" s="2025"/>
      <c r="DH620" s="2025">
        <f t="shared" si="14"/>
        <v>0</v>
      </c>
      <c r="DI620" s="2025"/>
      <c r="DJ620" s="2025"/>
      <c r="DK620" s="2025"/>
      <c r="DL620" s="2025"/>
      <c r="DM620" s="2025">
        <f t="shared" si="15"/>
        <v>0</v>
      </c>
      <c r="DN620" s="2025"/>
      <c r="DO620" s="2025"/>
      <c r="DP620" s="2025"/>
      <c r="DQ620" s="2025"/>
      <c r="DR620" s="2025">
        <f t="shared" si="16"/>
        <v>0</v>
      </c>
      <c r="DS620" s="2025"/>
      <c r="DT620" s="2025"/>
      <c r="DU620" s="2025"/>
      <c r="DV620" s="2025"/>
      <c r="DX620" s="2026" t="str">
        <f t="shared" si="17"/>
        <v xml:space="preserve"> </v>
      </c>
      <c r="DY620" s="2027"/>
      <c r="DZ620" s="2027"/>
      <c r="EA620" s="2027"/>
      <c r="EB620" s="2028"/>
      <c r="EC620" s="2026" t="str">
        <f t="shared" si="18"/>
        <v xml:space="preserve"> </v>
      </c>
      <c r="ED620" s="2027"/>
      <c r="EE620" s="2027"/>
      <c r="EF620" s="2027"/>
      <c r="EG620" s="2028"/>
      <c r="EH620" s="2026" t="str">
        <f t="shared" si="19"/>
        <v xml:space="preserve"> </v>
      </c>
      <c r="EI620" s="2027"/>
      <c r="EJ620" s="2027"/>
      <c r="EK620" s="2027"/>
      <c r="EL620" s="2028"/>
      <c r="EM620" s="2026" t="str">
        <f t="shared" si="20"/>
        <v xml:space="preserve"> </v>
      </c>
      <c r="EN620" s="2027"/>
      <c r="EO620" s="2027"/>
      <c r="EP620" s="2027"/>
      <c r="EQ620" s="2028"/>
      <c r="ER620" s="2026" t="str">
        <f t="shared" si="21"/>
        <v xml:space="preserve"> </v>
      </c>
      <c r="ES620" s="2027"/>
      <c r="ET620" s="2027"/>
      <c r="EU620" s="2027"/>
      <c r="EV620" s="2028"/>
      <c r="EW620" s="2026" t="str">
        <f t="shared" si="22"/>
        <v xml:space="preserve"> </v>
      </c>
      <c r="EX620" s="2027"/>
      <c r="EY620" s="2027"/>
      <c r="EZ620" s="2027"/>
      <c r="FA620" s="2028"/>
    </row>
    <row r="621" spans="1:157" ht="12.75">
      <c r="B621" s="12" t="s">
        <v>617</v>
      </c>
      <c r="G621" s="2044"/>
      <c r="H621" s="2044"/>
      <c r="I621" s="2044"/>
      <c r="J621" s="2044"/>
      <c r="K621" s="2044"/>
      <c r="L621" s="2044"/>
      <c r="M621" s="2044"/>
      <c r="N621" s="2044"/>
      <c r="O621" s="2044"/>
      <c r="P621" s="2044"/>
      <c r="Q621" s="2044"/>
      <c r="R621" s="2044"/>
      <c r="U621" s="12" t="s">
        <v>617</v>
      </c>
      <c r="Z621" s="2279"/>
      <c r="AA621" s="2279"/>
      <c r="AB621" s="2279"/>
      <c r="AC621" s="2279"/>
      <c r="AD621" s="2279"/>
      <c r="AE621" s="2279"/>
      <c r="AF621" s="2279"/>
      <c r="AG621" s="2279"/>
      <c r="AH621" s="2279"/>
      <c r="AI621" s="2279"/>
      <c r="AJ621" s="2279"/>
      <c r="AK621" s="2279"/>
      <c r="AZ621" s="58"/>
      <c r="BA621" s="58"/>
      <c r="BB621" s="58"/>
      <c r="BC621" s="58"/>
      <c r="BD621" s="58"/>
      <c r="BE621" s="2026">
        <f t="shared" si="1"/>
        <v>0</v>
      </c>
      <c r="BF621" s="2028"/>
      <c r="BG621" s="2346">
        <f t="shared" si="2"/>
        <v>0</v>
      </c>
      <c r="BH621" s="2347"/>
      <c r="BI621" s="2026">
        <f t="shared" si="3"/>
        <v>0</v>
      </c>
      <c r="BJ621" s="2028"/>
      <c r="BK621" s="2346">
        <f t="shared" si="4"/>
        <v>0</v>
      </c>
      <c r="BL621" s="2347"/>
      <c r="BM621" s="58"/>
      <c r="BN621" s="2006">
        <f t="shared" si="5"/>
        <v>0</v>
      </c>
      <c r="BO621" s="2007"/>
      <c r="BP621" s="2007"/>
      <c r="BQ621" s="2007"/>
      <c r="BR621" s="2008"/>
      <c r="BS621" s="2012">
        <f t="shared" si="6"/>
        <v>0</v>
      </c>
      <c r="BT621" s="2012"/>
      <c r="BU621" s="2012"/>
      <c r="BV621" s="2012"/>
      <c r="BW621" s="2012"/>
      <c r="BX621" s="2012">
        <f t="shared" si="7"/>
        <v>0</v>
      </c>
      <c r="BY621" s="2012"/>
      <c r="BZ621" s="2012"/>
      <c r="CA621" s="2012"/>
      <c r="CB621" s="2012"/>
      <c r="CC621" s="2012">
        <f t="shared" si="8"/>
        <v>0</v>
      </c>
      <c r="CD621" s="2012"/>
      <c r="CE621" s="2012"/>
      <c r="CF621" s="2012"/>
      <c r="CG621" s="2012"/>
      <c r="CH621" s="2012">
        <f t="shared" si="9"/>
        <v>0</v>
      </c>
      <c r="CI621" s="2012"/>
      <c r="CJ621" s="2012"/>
      <c r="CK621" s="2012"/>
      <c r="CL621" s="2012"/>
      <c r="CM621" s="2012">
        <f t="shared" si="10"/>
        <v>0</v>
      </c>
      <c r="CN621" s="2012"/>
      <c r="CO621" s="2012"/>
      <c r="CP621" s="2012"/>
      <c r="CQ621" s="2012"/>
      <c r="CR621" s="265"/>
      <c r="CS621" s="2025">
        <f t="shared" si="11"/>
        <v>0</v>
      </c>
      <c r="CT621" s="2025"/>
      <c r="CU621" s="2025"/>
      <c r="CV621" s="2025"/>
      <c r="CW621" s="2025"/>
      <c r="CX621" s="2025">
        <f t="shared" si="12"/>
        <v>0</v>
      </c>
      <c r="CY621" s="2025"/>
      <c r="CZ621" s="2025"/>
      <c r="DA621" s="2025"/>
      <c r="DB621" s="2025"/>
      <c r="DC621" s="2025">
        <f t="shared" si="13"/>
        <v>0</v>
      </c>
      <c r="DD621" s="2025"/>
      <c r="DE621" s="2025"/>
      <c r="DF621" s="2025"/>
      <c r="DG621" s="2025"/>
      <c r="DH621" s="2025">
        <f t="shared" si="14"/>
        <v>0</v>
      </c>
      <c r="DI621" s="2025"/>
      <c r="DJ621" s="2025"/>
      <c r="DK621" s="2025"/>
      <c r="DL621" s="2025"/>
      <c r="DM621" s="2025">
        <f t="shared" si="15"/>
        <v>0</v>
      </c>
      <c r="DN621" s="2025"/>
      <c r="DO621" s="2025"/>
      <c r="DP621" s="2025"/>
      <c r="DQ621" s="2025"/>
      <c r="DR621" s="2025">
        <f t="shared" si="16"/>
        <v>0</v>
      </c>
      <c r="DS621" s="2025"/>
      <c r="DT621" s="2025"/>
      <c r="DU621" s="2025"/>
      <c r="DV621" s="2025"/>
      <c r="DX621" s="2026" t="str">
        <f t="shared" si="17"/>
        <v xml:space="preserve"> </v>
      </c>
      <c r="DY621" s="2027"/>
      <c r="DZ621" s="2027"/>
      <c r="EA621" s="2027"/>
      <c r="EB621" s="2028"/>
      <c r="EC621" s="2026" t="str">
        <f t="shared" si="18"/>
        <v xml:space="preserve"> </v>
      </c>
      <c r="ED621" s="2027"/>
      <c r="EE621" s="2027"/>
      <c r="EF621" s="2027"/>
      <c r="EG621" s="2028"/>
      <c r="EH621" s="2026" t="str">
        <f t="shared" si="19"/>
        <v xml:space="preserve"> </v>
      </c>
      <c r="EI621" s="2027"/>
      <c r="EJ621" s="2027"/>
      <c r="EK621" s="2027"/>
      <c r="EL621" s="2028"/>
      <c r="EM621" s="2026" t="str">
        <f t="shared" si="20"/>
        <v xml:space="preserve"> </v>
      </c>
      <c r="EN621" s="2027"/>
      <c r="EO621" s="2027"/>
      <c r="EP621" s="2027"/>
      <c r="EQ621" s="2028"/>
      <c r="ER621" s="2026" t="str">
        <f t="shared" si="21"/>
        <v xml:space="preserve"> </v>
      </c>
      <c r="ES621" s="2027"/>
      <c r="ET621" s="2027"/>
      <c r="EU621" s="2027"/>
      <c r="EV621" s="2028"/>
      <c r="EW621" s="2026" t="str">
        <f t="shared" si="22"/>
        <v xml:space="preserve"> </v>
      </c>
      <c r="EX621" s="2027"/>
      <c r="EY621" s="2027"/>
      <c r="EZ621" s="2027"/>
      <c r="FA621" s="2028"/>
    </row>
    <row r="622" spans="1:157" ht="12.75">
      <c r="B622" s="12" t="s">
        <v>17</v>
      </c>
      <c r="G622" s="2044"/>
      <c r="H622" s="2044"/>
      <c r="I622" s="2044"/>
      <c r="J622" s="2044"/>
      <c r="K622" s="2044"/>
      <c r="L622" s="2044"/>
      <c r="M622" s="2044"/>
      <c r="N622" s="2044"/>
      <c r="O622" s="2044"/>
      <c r="P622" s="2044"/>
      <c r="Q622" s="2044"/>
      <c r="R622" s="2044"/>
      <c r="U622" s="12" t="s">
        <v>17</v>
      </c>
      <c r="Z622" s="2279"/>
      <c r="AA622" s="2279"/>
      <c r="AB622" s="2279"/>
      <c r="AC622" s="2279"/>
      <c r="AD622" s="2279"/>
      <c r="AE622" s="2279"/>
      <c r="AF622" s="2279"/>
      <c r="AG622" s="2279"/>
      <c r="AH622" s="2279"/>
      <c r="AI622" s="2279"/>
      <c r="AJ622" s="2279"/>
      <c r="AK622" s="2279"/>
      <c r="AZ622" s="58"/>
      <c r="BA622" s="58"/>
      <c r="BB622" s="58"/>
      <c r="BC622" s="58"/>
      <c r="BD622" s="58"/>
      <c r="BE622" s="2026">
        <f t="shared" si="1"/>
        <v>0</v>
      </c>
      <c r="BF622" s="2028"/>
      <c r="BG622" s="2346">
        <f t="shared" si="2"/>
        <v>0</v>
      </c>
      <c r="BH622" s="2347"/>
      <c r="BI622" s="2026">
        <f t="shared" si="3"/>
        <v>0</v>
      </c>
      <c r="BJ622" s="2028"/>
      <c r="BK622" s="2346">
        <f t="shared" si="4"/>
        <v>0</v>
      </c>
      <c r="BL622" s="2347"/>
      <c r="BM622" s="58"/>
      <c r="BN622" s="2006">
        <f t="shared" si="5"/>
        <v>0</v>
      </c>
      <c r="BO622" s="2007"/>
      <c r="BP622" s="2007"/>
      <c r="BQ622" s="2007"/>
      <c r="BR622" s="2008"/>
      <c r="BS622" s="2012">
        <f t="shared" si="6"/>
        <v>0</v>
      </c>
      <c r="BT622" s="2012"/>
      <c r="BU622" s="2012"/>
      <c r="BV622" s="2012"/>
      <c r="BW622" s="2012"/>
      <c r="BX622" s="2012">
        <f t="shared" si="7"/>
        <v>0</v>
      </c>
      <c r="BY622" s="2012"/>
      <c r="BZ622" s="2012"/>
      <c r="CA622" s="2012"/>
      <c r="CB622" s="2012"/>
      <c r="CC622" s="2012">
        <f t="shared" si="8"/>
        <v>0</v>
      </c>
      <c r="CD622" s="2012"/>
      <c r="CE622" s="2012"/>
      <c r="CF622" s="2012"/>
      <c r="CG622" s="2012"/>
      <c r="CH622" s="2012">
        <f t="shared" si="9"/>
        <v>0</v>
      </c>
      <c r="CI622" s="2012"/>
      <c r="CJ622" s="2012"/>
      <c r="CK622" s="2012"/>
      <c r="CL622" s="2012"/>
      <c r="CM622" s="2012">
        <f t="shared" si="10"/>
        <v>0</v>
      </c>
      <c r="CN622" s="2012"/>
      <c r="CO622" s="2012"/>
      <c r="CP622" s="2012"/>
      <c r="CQ622" s="2012"/>
      <c r="CR622" s="265"/>
      <c r="CS622" s="2025">
        <f t="shared" si="11"/>
        <v>0</v>
      </c>
      <c r="CT622" s="2025"/>
      <c r="CU622" s="2025"/>
      <c r="CV622" s="2025"/>
      <c r="CW622" s="2025"/>
      <c r="CX622" s="2025">
        <f t="shared" si="12"/>
        <v>0</v>
      </c>
      <c r="CY622" s="2025"/>
      <c r="CZ622" s="2025"/>
      <c r="DA622" s="2025"/>
      <c r="DB622" s="2025"/>
      <c r="DC622" s="2025">
        <f t="shared" si="13"/>
        <v>0</v>
      </c>
      <c r="DD622" s="2025"/>
      <c r="DE622" s="2025"/>
      <c r="DF622" s="2025"/>
      <c r="DG622" s="2025"/>
      <c r="DH622" s="2025">
        <f t="shared" si="14"/>
        <v>0</v>
      </c>
      <c r="DI622" s="2025"/>
      <c r="DJ622" s="2025"/>
      <c r="DK622" s="2025"/>
      <c r="DL622" s="2025"/>
      <c r="DM622" s="2025">
        <f t="shared" si="15"/>
        <v>0</v>
      </c>
      <c r="DN622" s="2025"/>
      <c r="DO622" s="2025"/>
      <c r="DP622" s="2025"/>
      <c r="DQ622" s="2025"/>
      <c r="DR622" s="2025">
        <f t="shared" si="16"/>
        <v>0</v>
      </c>
      <c r="DS622" s="2025"/>
      <c r="DT622" s="2025"/>
      <c r="DU622" s="2025"/>
      <c r="DV622" s="2025"/>
      <c r="DX622" s="2026" t="str">
        <f t="shared" si="17"/>
        <v xml:space="preserve"> </v>
      </c>
      <c r="DY622" s="2027"/>
      <c r="DZ622" s="2027"/>
      <c r="EA622" s="2027"/>
      <c r="EB622" s="2028"/>
      <c r="EC622" s="2026" t="str">
        <f t="shared" si="18"/>
        <v xml:space="preserve"> </v>
      </c>
      <c r="ED622" s="2027"/>
      <c r="EE622" s="2027"/>
      <c r="EF622" s="2027"/>
      <c r="EG622" s="2028"/>
      <c r="EH622" s="2026" t="str">
        <f t="shared" si="19"/>
        <v xml:space="preserve"> </v>
      </c>
      <c r="EI622" s="2027"/>
      <c r="EJ622" s="2027"/>
      <c r="EK622" s="2027"/>
      <c r="EL622" s="2028"/>
      <c r="EM622" s="2026" t="str">
        <f t="shared" si="20"/>
        <v xml:space="preserve"> </v>
      </c>
      <c r="EN622" s="2027"/>
      <c r="EO622" s="2027"/>
      <c r="EP622" s="2027"/>
      <c r="EQ622" s="2028"/>
      <c r="ER622" s="2026" t="str">
        <f t="shared" si="21"/>
        <v xml:space="preserve"> </v>
      </c>
      <c r="ES622" s="2027"/>
      <c r="ET622" s="2027"/>
      <c r="EU622" s="2027"/>
      <c r="EV622" s="2028"/>
      <c r="EW622" s="2026" t="str">
        <f t="shared" si="22"/>
        <v xml:space="preserve"> </v>
      </c>
      <c r="EX622" s="2027"/>
      <c r="EY622" s="2027"/>
      <c r="EZ622" s="2027"/>
      <c r="FA622" s="2028"/>
    </row>
    <row r="623" spans="1:157" ht="12.75">
      <c r="B623" s="12" t="s">
        <v>327</v>
      </c>
      <c r="G623" s="2289"/>
      <c r="H623" s="2289"/>
      <c r="I623" s="2289"/>
      <c r="J623" s="2289"/>
      <c r="K623" s="2289"/>
      <c r="L623" s="2289"/>
      <c r="O623" s="137" t="s">
        <v>212</v>
      </c>
      <c r="P623" s="2051"/>
      <c r="Q623" s="2051"/>
      <c r="R623" s="2051"/>
      <c r="U623" s="12" t="s">
        <v>327</v>
      </c>
      <c r="Z623" s="2289"/>
      <c r="AA623" s="2289"/>
      <c r="AB623" s="2289"/>
      <c r="AC623" s="2289"/>
      <c r="AD623" s="2289"/>
      <c r="AE623" s="2289"/>
      <c r="AH623" s="137" t="s">
        <v>212</v>
      </c>
      <c r="AI623" s="2051"/>
      <c r="AJ623" s="2051"/>
      <c r="AK623" s="2051"/>
      <c r="AZ623" s="58"/>
      <c r="BA623" s="58"/>
      <c r="BB623" s="58"/>
      <c r="BC623" s="58"/>
      <c r="BD623" s="58"/>
      <c r="BE623" s="2026">
        <f t="shared" si="1"/>
        <v>0</v>
      </c>
      <c r="BF623" s="2028"/>
      <c r="BG623" s="2346">
        <f t="shared" si="2"/>
        <v>0</v>
      </c>
      <c r="BH623" s="2347"/>
      <c r="BI623" s="2026">
        <f t="shared" si="3"/>
        <v>0</v>
      </c>
      <c r="BJ623" s="2028"/>
      <c r="BK623" s="2346">
        <f t="shared" si="4"/>
        <v>0</v>
      </c>
      <c r="BL623" s="2347"/>
      <c r="BM623" s="58"/>
      <c r="BN623" s="2006">
        <f t="shared" si="5"/>
        <v>0</v>
      </c>
      <c r="BO623" s="2007"/>
      <c r="BP623" s="2007"/>
      <c r="BQ623" s="2007"/>
      <c r="BR623" s="2008"/>
      <c r="BS623" s="2012">
        <f t="shared" si="6"/>
        <v>0</v>
      </c>
      <c r="BT623" s="2012"/>
      <c r="BU623" s="2012"/>
      <c r="BV623" s="2012"/>
      <c r="BW623" s="2012"/>
      <c r="BX623" s="2012">
        <f t="shared" si="7"/>
        <v>0</v>
      </c>
      <c r="BY623" s="2012"/>
      <c r="BZ623" s="2012"/>
      <c r="CA623" s="2012"/>
      <c r="CB623" s="2012"/>
      <c r="CC623" s="2012">
        <f t="shared" si="8"/>
        <v>0</v>
      </c>
      <c r="CD623" s="2012"/>
      <c r="CE623" s="2012"/>
      <c r="CF623" s="2012"/>
      <c r="CG623" s="2012"/>
      <c r="CH623" s="2012">
        <f t="shared" si="9"/>
        <v>0</v>
      </c>
      <c r="CI623" s="2012"/>
      <c r="CJ623" s="2012"/>
      <c r="CK623" s="2012"/>
      <c r="CL623" s="2012"/>
      <c r="CM623" s="2012">
        <f t="shared" si="10"/>
        <v>0</v>
      </c>
      <c r="CN623" s="2012"/>
      <c r="CO623" s="2012"/>
      <c r="CP623" s="2012"/>
      <c r="CQ623" s="2012"/>
      <c r="CR623" s="265"/>
      <c r="CS623" s="2025">
        <f t="shared" si="11"/>
        <v>0</v>
      </c>
      <c r="CT623" s="2025"/>
      <c r="CU623" s="2025"/>
      <c r="CV623" s="2025"/>
      <c r="CW623" s="2025"/>
      <c r="CX623" s="2025">
        <f t="shared" si="12"/>
        <v>0</v>
      </c>
      <c r="CY623" s="2025"/>
      <c r="CZ623" s="2025"/>
      <c r="DA623" s="2025"/>
      <c r="DB623" s="2025"/>
      <c r="DC623" s="2025">
        <f t="shared" si="13"/>
        <v>0</v>
      </c>
      <c r="DD623" s="2025"/>
      <c r="DE623" s="2025"/>
      <c r="DF623" s="2025"/>
      <c r="DG623" s="2025"/>
      <c r="DH623" s="2025">
        <f t="shared" si="14"/>
        <v>0</v>
      </c>
      <c r="DI623" s="2025"/>
      <c r="DJ623" s="2025"/>
      <c r="DK623" s="2025"/>
      <c r="DL623" s="2025"/>
      <c r="DM623" s="2025">
        <f t="shared" si="15"/>
        <v>0</v>
      </c>
      <c r="DN623" s="2025"/>
      <c r="DO623" s="2025"/>
      <c r="DP623" s="2025"/>
      <c r="DQ623" s="2025"/>
      <c r="DR623" s="2025">
        <f t="shared" si="16"/>
        <v>0</v>
      </c>
      <c r="DS623" s="2025"/>
      <c r="DT623" s="2025"/>
      <c r="DU623" s="2025"/>
      <c r="DV623" s="2025"/>
      <c r="DX623" s="2026" t="str">
        <f t="shared" si="17"/>
        <v xml:space="preserve"> </v>
      </c>
      <c r="DY623" s="2027"/>
      <c r="DZ623" s="2027"/>
      <c r="EA623" s="2027"/>
      <c r="EB623" s="2028"/>
      <c r="EC623" s="2026" t="str">
        <f t="shared" si="18"/>
        <v xml:space="preserve"> </v>
      </c>
      <c r="ED623" s="2027"/>
      <c r="EE623" s="2027"/>
      <c r="EF623" s="2027"/>
      <c r="EG623" s="2028"/>
      <c r="EH623" s="2026" t="str">
        <f t="shared" si="19"/>
        <v xml:space="preserve"> </v>
      </c>
      <c r="EI623" s="2027"/>
      <c r="EJ623" s="2027"/>
      <c r="EK623" s="2027"/>
      <c r="EL623" s="2028"/>
      <c r="EM623" s="2026" t="str">
        <f t="shared" si="20"/>
        <v xml:space="preserve"> </v>
      </c>
      <c r="EN623" s="2027"/>
      <c r="EO623" s="2027"/>
      <c r="EP623" s="2027"/>
      <c r="EQ623" s="2028"/>
      <c r="ER623" s="2026" t="str">
        <f t="shared" si="21"/>
        <v xml:space="preserve"> </v>
      </c>
      <c r="ES623" s="2027"/>
      <c r="ET623" s="2027"/>
      <c r="EU623" s="2027"/>
      <c r="EV623" s="2028"/>
      <c r="EW623" s="2026" t="str">
        <f t="shared" si="22"/>
        <v xml:space="preserve"> </v>
      </c>
      <c r="EX623" s="2027"/>
      <c r="EY623" s="2027"/>
      <c r="EZ623" s="2027"/>
      <c r="FA623" s="2028"/>
    </row>
    <row r="624" spans="1:157" ht="12.7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26">
        <f t="shared" si="1"/>
        <v>0</v>
      </c>
      <c r="BF624" s="2028"/>
      <c r="BG624" s="2346">
        <f t="shared" si="2"/>
        <v>0</v>
      </c>
      <c r="BH624" s="2347"/>
      <c r="BI624" s="2026">
        <f t="shared" si="3"/>
        <v>0</v>
      </c>
      <c r="BJ624" s="2028"/>
      <c r="BK624" s="2346">
        <f t="shared" si="4"/>
        <v>0</v>
      </c>
      <c r="BL624" s="2347"/>
      <c r="BM624" s="58"/>
      <c r="BN624" s="2006">
        <f t="shared" si="5"/>
        <v>0</v>
      </c>
      <c r="BO624" s="2007"/>
      <c r="BP624" s="2007"/>
      <c r="BQ624" s="2007"/>
      <c r="BR624" s="2008"/>
      <c r="BS624" s="2012">
        <f t="shared" si="6"/>
        <v>0</v>
      </c>
      <c r="BT624" s="2012"/>
      <c r="BU624" s="2012"/>
      <c r="BV624" s="2012"/>
      <c r="BW624" s="2012"/>
      <c r="BX624" s="2012">
        <f t="shared" si="7"/>
        <v>0</v>
      </c>
      <c r="BY624" s="2012"/>
      <c r="BZ624" s="2012"/>
      <c r="CA624" s="2012"/>
      <c r="CB624" s="2012"/>
      <c r="CC624" s="2012">
        <f t="shared" si="8"/>
        <v>0</v>
      </c>
      <c r="CD624" s="2012"/>
      <c r="CE624" s="2012"/>
      <c r="CF624" s="2012"/>
      <c r="CG624" s="2012"/>
      <c r="CH624" s="2012">
        <f t="shared" si="9"/>
        <v>0</v>
      </c>
      <c r="CI624" s="2012"/>
      <c r="CJ624" s="2012"/>
      <c r="CK624" s="2012"/>
      <c r="CL624" s="2012"/>
      <c r="CM624" s="2012">
        <f t="shared" si="10"/>
        <v>0</v>
      </c>
      <c r="CN624" s="2012"/>
      <c r="CO624" s="2012"/>
      <c r="CP624" s="2012"/>
      <c r="CQ624" s="2012"/>
      <c r="CR624" s="265"/>
      <c r="CS624" s="2025">
        <f t="shared" si="11"/>
        <v>0</v>
      </c>
      <c r="CT624" s="2025"/>
      <c r="CU624" s="2025"/>
      <c r="CV624" s="2025"/>
      <c r="CW624" s="2025"/>
      <c r="CX624" s="2025">
        <f t="shared" si="12"/>
        <v>0</v>
      </c>
      <c r="CY624" s="2025"/>
      <c r="CZ624" s="2025"/>
      <c r="DA624" s="2025"/>
      <c r="DB624" s="2025"/>
      <c r="DC624" s="2025">
        <f t="shared" si="13"/>
        <v>0</v>
      </c>
      <c r="DD624" s="2025"/>
      <c r="DE624" s="2025"/>
      <c r="DF624" s="2025"/>
      <c r="DG624" s="2025"/>
      <c r="DH624" s="2025">
        <f t="shared" si="14"/>
        <v>0</v>
      </c>
      <c r="DI624" s="2025"/>
      <c r="DJ624" s="2025"/>
      <c r="DK624" s="2025"/>
      <c r="DL624" s="2025"/>
      <c r="DM624" s="2025">
        <f t="shared" si="15"/>
        <v>0</v>
      </c>
      <c r="DN624" s="2025"/>
      <c r="DO624" s="2025"/>
      <c r="DP624" s="2025"/>
      <c r="DQ624" s="2025"/>
      <c r="DR624" s="2025">
        <f t="shared" si="16"/>
        <v>0</v>
      </c>
      <c r="DS624" s="2025"/>
      <c r="DT624" s="2025"/>
      <c r="DU624" s="2025"/>
      <c r="DV624" s="2025"/>
      <c r="DX624" s="2026" t="str">
        <f t="shared" si="17"/>
        <v xml:space="preserve"> </v>
      </c>
      <c r="DY624" s="2027"/>
      <c r="DZ624" s="2027"/>
      <c r="EA624" s="2027"/>
      <c r="EB624" s="2028"/>
      <c r="EC624" s="2026" t="str">
        <f t="shared" si="18"/>
        <v xml:space="preserve"> </v>
      </c>
      <c r="ED624" s="2027"/>
      <c r="EE624" s="2027"/>
      <c r="EF624" s="2027"/>
      <c r="EG624" s="2028"/>
      <c r="EH624" s="2026" t="str">
        <f t="shared" si="19"/>
        <v xml:space="preserve"> </v>
      </c>
      <c r="EI624" s="2027"/>
      <c r="EJ624" s="2027"/>
      <c r="EK624" s="2027"/>
      <c r="EL624" s="2028"/>
      <c r="EM624" s="2026" t="str">
        <f t="shared" si="20"/>
        <v xml:space="preserve"> </v>
      </c>
      <c r="EN624" s="2027"/>
      <c r="EO624" s="2027"/>
      <c r="EP624" s="2027"/>
      <c r="EQ624" s="2028"/>
      <c r="ER624" s="2026" t="str">
        <f t="shared" si="21"/>
        <v xml:space="preserve"> </v>
      </c>
      <c r="ES624" s="2027"/>
      <c r="ET624" s="2027"/>
      <c r="EU624" s="2027"/>
      <c r="EV624" s="2028"/>
      <c r="EW624" s="2026" t="str">
        <f t="shared" si="22"/>
        <v xml:space="preserve"> </v>
      </c>
      <c r="EX624" s="2027"/>
      <c r="EY624" s="2027"/>
      <c r="EZ624" s="2027"/>
      <c r="FA624" s="2028"/>
    </row>
    <row r="625" spans="1:157" ht="12.75">
      <c r="B625" s="12" t="s">
        <v>20</v>
      </c>
      <c r="N625" s="2024" t="s">
        <v>708</v>
      </c>
      <c r="O625" s="2024"/>
      <c r="U625" s="12" t="s">
        <v>20</v>
      </c>
      <c r="AG625" s="2024" t="s">
        <v>708</v>
      </c>
      <c r="AH625" s="2024"/>
      <c r="AZ625" s="58"/>
      <c r="BA625" s="58"/>
      <c r="BB625" s="58"/>
      <c r="BC625" s="58"/>
      <c r="BD625" s="58"/>
      <c r="BE625" s="2026">
        <f t="shared" si="1"/>
        <v>0</v>
      </c>
      <c r="BF625" s="2028"/>
      <c r="BG625" s="2346">
        <f t="shared" si="2"/>
        <v>0</v>
      </c>
      <c r="BH625" s="2347"/>
      <c r="BI625" s="2026">
        <f t="shared" si="3"/>
        <v>0</v>
      </c>
      <c r="BJ625" s="2028"/>
      <c r="BK625" s="2346">
        <f t="shared" si="4"/>
        <v>0</v>
      </c>
      <c r="BL625" s="2347"/>
      <c r="BM625" s="58"/>
      <c r="BN625" s="2006">
        <f t="shared" si="5"/>
        <v>0</v>
      </c>
      <c r="BO625" s="2007"/>
      <c r="BP625" s="2007"/>
      <c r="BQ625" s="2007"/>
      <c r="BR625" s="2008"/>
      <c r="BS625" s="2012">
        <f t="shared" si="6"/>
        <v>0</v>
      </c>
      <c r="BT625" s="2012"/>
      <c r="BU625" s="2012"/>
      <c r="BV625" s="2012"/>
      <c r="BW625" s="2012"/>
      <c r="BX625" s="2012">
        <f t="shared" si="7"/>
        <v>0</v>
      </c>
      <c r="BY625" s="2012"/>
      <c r="BZ625" s="2012"/>
      <c r="CA625" s="2012"/>
      <c r="CB625" s="2012"/>
      <c r="CC625" s="2012">
        <f t="shared" si="8"/>
        <v>0</v>
      </c>
      <c r="CD625" s="2012"/>
      <c r="CE625" s="2012"/>
      <c r="CF625" s="2012"/>
      <c r="CG625" s="2012"/>
      <c r="CH625" s="2012">
        <f t="shared" si="9"/>
        <v>0</v>
      </c>
      <c r="CI625" s="2012"/>
      <c r="CJ625" s="2012"/>
      <c r="CK625" s="2012"/>
      <c r="CL625" s="2012"/>
      <c r="CM625" s="2012">
        <f t="shared" si="10"/>
        <v>0</v>
      </c>
      <c r="CN625" s="2012"/>
      <c r="CO625" s="2012"/>
      <c r="CP625" s="2012"/>
      <c r="CQ625" s="2012"/>
      <c r="CR625" s="265"/>
      <c r="CS625" s="2025">
        <f t="shared" si="11"/>
        <v>0</v>
      </c>
      <c r="CT625" s="2025"/>
      <c r="CU625" s="2025"/>
      <c r="CV625" s="2025"/>
      <c r="CW625" s="2025"/>
      <c r="CX625" s="2025">
        <f t="shared" si="12"/>
        <v>0</v>
      </c>
      <c r="CY625" s="2025"/>
      <c r="CZ625" s="2025"/>
      <c r="DA625" s="2025"/>
      <c r="DB625" s="2025"/>
      <c r="DC625" s="2025">
        <f t="shared" si="13"/>
        <v>0</v>
      </c>
      <c r="DD625" s="2025"/>
      <c r="DE625" s="2025"/>
      <c r="DF625" s="2025"/>
      <c r="DG625" s="2025"/>
      <c r="DH625" s="2025">
        <f t="shared" si="14"/>
        <v>0</v>
      </c>
      <c r="DI625" s="2025"/>
      <c r="DJ625" s="2025"/>
      <c r="DK625" s="2025"/>
      <c r="DL625" s="2025"/>
      <c r="DM625" s="2025">
        <f t="shared" si="15"/>
        <v>0</v>
      </c>
      <c r="DN625" s="2025"/>
      <c r="DO625" s="2025"/>
      <c r="DP625" s="2025"/>
      <c r="DQ625" s="2025"/>
      <c r="DR625" s="2025">
        <f t="shared" si="16"/>
        <v>0</v>
      </c>
      <c r="DS625" s="2025"/>
      <c r="DT625" s="2025"/>
      <c r="DU625" s="2025"/>
      <c r="DV625" s="2025"/>
      <c r="DX625" s="2026" t="str">
        <f t="shared" si="17"/>
        <v xml:space="preserve"> </v>
      </c>
      <c r="DY625" s="2027"/>
      <c r="DZ625" s="2027"/>
      <c r="EA625" s="2027"/>
      <c r="EB625" s="2028"/>
      <c r="EC625" s="2026" t="str">
        <f t="shared" si="18"/>
        <v xml:space="preserve"> </v>
      </c>
      <c r="ED625" s="2027"/>
      <c r="EE625" s="2027"/>
      <c r="EF625" s="2027"/>
      <c r="EG625" s="2028"/>
      <c r="EH625" s="2026" t="str">
        <f t="shared" si="19"/>
        <v xml:space="preserve"> </v>
      </c>
      <c r="EI625" s="2027"/>
      <c r="EJ625" s="2027"/>
      <c r="EK625" s="2027"/>
      <c r="EL625" s="2028"/>
      <c r="EM625" s="2026" t="str">
        <f t="shared" si="20"/>
        <v xml:space="preserve"> </v>
      </c>
      <c r="EN625" s="2027"/>
      <c r="EO625" s="2027"/>
      <c r="EP625" s="2027"/>
      <c r="EQ625" s="2028"/>
      <c r="ER625" s="2026" t="str">
        <f t="shared" si="21"/>
        <v xml:space="preserve"> </v>
      </c>
      <c r="ES625" s="2027"/>
      <c r="ET625" s="2027"/>
      <c r="EU625" s="2027"/>
      <c r="EV625" s="2028"/>
      <c r="EW625" s="2026" t="str">
        <f t="shared" si="22"/>
        <v xml:space="preserve"> </v>
      </c>
      <c r="EX625" s="2027"/>
      <c r="EY625" s="2027"/>
      <c r="EZ625" s="2027"/>
      <c r="FA625" s="2028"/>
    </row>
    <row r="626" spans="1:157" ht="12.75">
      <c r="AZ626" s="58"/>
      <c r="BA626" s="58"/>
      <c r="BB626" s="58"/>
      <c r="BC626" s="58"/>
      <c r="BD626" s="58"/>
      <c r="BE626" s="2026">
        <f t="shared" si="1"/>
        <v>0</v>
      </c>
      <c r="BF626" s="2028"/>
      <c r="BG626" s="2346">
        <f t="shared" si="2"/>
        <v>0</v>
      </c>
      <c r="BH626" s="2347"/>
      <c r="BI626" s="2026">
        <f t="shared" si="3"/>
        <v>0</v>
      </c>
      <c r="BJ626" s="2028"/>
      <c r="BK626" s="2346">
        <f t="shared" si="4"/>
        <v>0</v>
      </c>
      <c r="BL626" s="2347"/>
      <c r="BM626" s="58"/>
      <c r="BN626" s="2006">
        <f t="shared" si="5"/>
        <v>0</v>
      </c>
      <c r="BO626" s="2007"/>
      <c r="BP626" s="2007"/>
      <c r="BQ626" s="2007"/>
      <c r="BR626" s="2008"/>
      <c r="BS626" s="2012">
        <f t="shared" si="6"/>
        <v>0</v>
      </c>
      <c r="BT626" s="2012"/>
      <c r="BU626" s="2012"/>
      <c r="BV626" s="2012"/>
      <c r="BW626" s="2012"/>
      <c r="BX626" s="2012">
        <f t="shared" si="7"/>
        <v>0</v>
      </c>
      <c r="BY626" s="2012"/>
      <c r="BZ626" s="2012"/>
      <c r="CA626" s="2012"/>
      <c r="CB626" s="2012"/>
      <c r="CC626" s="2012">
        <f t="shared" si="8"/>
        <v>0</v>
      </c>
      <c r="CD626" s="2012"/>
      <c r="CE626" s="2012"/>
      <c r="CF626" s="2012"/>
      <c r="CG626" s="2012"/>
      <c r="CH626" s="2012">
        <f t="shared" si="9"/>
        <v>0</v>
      </c>
      <c r="CI626" s="2012"/>
      <c r="CJ626" s="2012"/>
      <c r="CK626" s="2012"/>
      <c r="CL626" s="2012"/>
      <c r="CM626" s="2012">
        <f t="shared" si="10"/>
        <v>0</v>
      </c>
      <c r="CN626" s="2012"/>
      <c r="CO626" s="2012"/>
      <c r="CP626" s="2012"/>
      <c r="CQ626" s="2012"/>
      <c r="CR626" s="265"/>
      <c r="CS626" s="2025">
        <f t="shared" si="11"/>
        <v>0</v>
      </c>
      <c r="CT626" s="2025"/>
      <c r="CU626" s="2025"/>
      <c r="CV626" s="2025"/>
      <c r="CW626" s="2025"/>
      <c r="CX626" s="2025">
        <f t="shared" si="12"/>
        <v>0</v>
      </c>
      <c r="CY626" s="2025"/>
      <c r="CZ626" s="2025"/>
      <c r="DA626" s="2025"/>
      <c r="DB626" s="2025"/>
      <c r="DC626" s="2025">
        <f t="shared" si="13"/>
        <v>0</v>
      </c>
      <c r="DD626" s="2025"/>
      <c r="DE626" s="2025"/>
      <c r="DF626" s="2025"/>
      <c r="DG626" s="2025"/>
      <c r="DH626" s="2025">
        <f t="shared" si="14"/>
        <v>0</v>
      </c>
      <c r="DI626" s="2025"/>
      <c r="DJ626" s="2025"/>
      <c r="DK626" s="2025"/>
      <c r="DL626" s="2025"/>
      <c r="DM626" s="2025">
        <f t="shared" si="15"/>
        <v>0</v>
      </c>
      <c r="DN626" s="2025"/>
      <c r="DO626" s="2025"/>
      <c r="DP626" s="2025"/>
      <c r="DQ626" s="2025"/>
      <c r="DR626" s="2025">
        <f t="shared" si="16"/>
        <v>0</v>
      </c>
      <c r="DS626" s="2025"/>
      <c r="DT626" s="2025"/>
      <c r="DU626" s="2025"/>
      <c r="DV626" s="2025"/>
      <c r="DX626" s="2026" t="str">
        <f t="shared" si="17"/>
        <v xml:space="preserve"> </v>
      </c>
      <c r="DY626" s="2027"/>
      <c r="DZ626" s="2027"/>
      <c r="EA626" s="2027"/>
      <c r="EB626" s="2028"/>
      <c r="EC626" s="2026" t="str">
        <f t="shared" si="18"/>
        <v xml:space="preserve"> </v>
      </c>
      <c r="ED626" s="2027"/>
      <c r="EE626" s="2027"/>
      <c r="EF626" s="2027"/>
      <c r="EG626" s="2028"/>
      <c r="EH626" s="2026" t="str">
        <f t="shared" si="19"/>
        <v xml:space="preserve"> </v>
      </c>
      <c r="EI626" s="2027"/>
      <c r="EJ626" s="2027"/>
      <c r="EK626" s="2027"/>
      <c r="EL626" s="2028"/>
      <c r="EM626" s="2026" t="str">
        <f t="shared" si="20"/>
        <v xml:space="preserve"> </v>
      </c>
      <c r="EN626" s="2027"/>
      <c r="EO626" s="2027"/>
      <c r="EP626" s="2027"/>
      <c r="EQ626" s="2028"/>
      <c r="ER626" s="2026" t="str">
        <f t="shared" si="21"/>
        <v xml:space="preserve"> </v>
      </c>
      <c r="ES626" s="2027"/>
      <c r="ET626" s="2027"/>
      <c r="EU626" s="2027"/>
      <c r="EV626" s="2028"/>
      <c r="EW626" s="2026" t="str">
        <f t="shared" si="22"/>
        <v xml:space="preserve"> </v>
      </c>
      <c r="EX626" s="2027"/>
      <c r="EY626" s="2027"/>
      <c r="EZ626" s="2027"/>
      <c r="FA626" s="2028"/>
    </row>
    <row r="627" spans="1:157" ht="12.75" customHeight="1">
      <c r="A627" s="1850" t="s">
        <v>579</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3"/>
      <c r="AU627" s="1573"/>
      <c r="AV627" s="1573"/>
      <c r="AW627" s="1573"/>
      <c r="AX627" s="1573"/>
      <c r="AY627" s="1573"/>
      <c r="AZ627" s="58"/>
      <c r="BA627" s="58"/>
      <c r="BB627" s="58"/>
      <c r="BC627" s="58"/>
      <c r="BD627" s="58"/>
      <c r="BE627" s="2026">
        <f t="shared" si="1"/>
        <v>0</v>
      </c>
      <c r="BF627" s="2028"/>
      <c r="BG627" s="2346">
        <f t="shared" si="2"/>
        <v>0</v>
      </c>
      <c r="BH627" s="2347"/>
      <c r="BI627" s="2026">
        <f t="shared" si="3"/>
        <v>0</v>
      </c>
      <c r="BJ627" s="2028"/>
      <c r="BK627" s="2346">
        <f t="shared" si="4"/>
        <v>0</v>
      </c>
      <c r="BL627" s="2347"/>
      <c r="BM627" s="58"/>
      <c r="BN627" s="2006">
        <f t="shared" si="5"/>
        <v>0</v>
      </c>
      <c r="BO627" s="2007"/>
      <c r="BP627" s="2007"/>
      <c r="BQ627" s="2007"/>
      <c r="BR627" s="2008"/>
      <c r="BS627" s="2012">
        <f t="shared" si="6"/>
        <v>0</v>
      </c>
      <c r="BT627" s="2012"/>
      <c r="BU627" s="2012"/>
      <c r="BV627" s="2012"/>
      <c r="BW627" s="2012"/>
      <c r="BX627" s="2012">
        <f t="shared" si="7"/>
        <v>0</v>
      </c>
      <c r="BY627" s="2012"/>
      <c r="BZ627" s="2012"/>
      <c r="CA627" s="2012"/>
      <c r="CB627" s="2012"/>
      <c r="CC627" s="2012">
        <f t="shared" si="8"/>
        <v>0</v>
      </c>
      <c r="CD627" s="2012"/>
      <c r="CE627" s="2012"/>
      <c r="CF627" s="2012"/>
      <c r="CG627" s="2012"/>
      <c r="CH627" s="2012">
        <f t="shared" si="9"/>
        <v>0</v>
      </c>
      <c r="CI627" s="2012"/>
      <c r="CJ627" s="2012"/>
      <c r="CK627" s="2012"/>
      <c r="CL627" s="2012"/>
      <c r="CM627" s="2012">
        <f t="shared" si="10"/>
        <v>0</v>
      </c>
      <c r="CN627" s="2012"/>
      <c r="CO627" s="2012"/>
      <c r="CP627" s="2012"/>
      <c r="CQ627" s="2012"/>
      <c r="CR627" s="265"/>
      <c r="CS627" s="2025">
        <f t="shared" si="11"/>
        <v>0</v>
      </c>
      <c r="CT627" s="2025"/>
      <c r="CU627" s="2025"/>
      <c r="CV627" s="2025"/>
      <c r="CW627" s="2025"/>
      <c r="CX627" s="2025">
        <f t="shared" si="12"/>
        <v>0</v>
      </c>
      <c r="CY627" s="2025"/>
      <c r="CZ627" s="2025"/>
      <c r="DA627" s="2025"/>
      <c r="DB627" s="2025"/>
      <c r="DC627" s="2025">
        <f t="shared" si="13"/>
        <v>0</v>
      </c>
      <c r="DD627" s="2025"/>
      <c r="DE627" s="2025"/>
      <c r="DF627" s="2025"/>
      <c r="DG627" s="2025"/>
      <c r="DH627" s="2025">
        <f t="shared" si="14"/>
        <v>0</v>
      </c>
      <c r="DI627" s="2025"/>
      <c r="DJ627" s="2025"/>
      <c r="DK627" s="2025"/>
      <c r="DL627" s="2025"/>
      <c r="DM627" s="2025">
        <f t="shared" si="15"/>
        <v>0</v>
      </c>
      <c r="DN627" s="2025"/>
      <c r="DO627" s="2025"/>
      <c r="DP627" s="2025"/>
      <c r="DQ627" s="2025"/>
      <c r="DR627" s="2025">
        <f t="shared" si="16"/>
        <v>0</v>
      </c>
      <c r="DS627" s="2025"/>
      <c r="DT627" s="2025"/>
      <c r="DU627" s="2025"/>
      <c r="DV627" s="2025"/>
      <c r="DX627" s="2026" t="str">
        <f t="shared" si="17"/>
        <v xml:space="preserve"> </v>
      </c>
      <c r="DY627" s="2027"/>
      <c r="DZ627" s="2027"/>
      <c r="EA627" s="2027"/>
      <c r="EB627" s="2028"/>
      <c r="EC627" s="2026" t="str">
        <f t="shared" si="18"/>
        <v xml:space="preserve"> </v>
      </c>
      <c r="ED627" s="2027"/>
      <c r="EE627" s="2027"/>
      <c r="EF627" s="2027"/>
      <c r="EG627" s="2028"/>
      <c r="EH627" s="2026" t="str">
        <f t="shared" si="19"/>
        <v xml:space="preserve"> </v>
      </c>
      <c r="EI627" s="2027"/>
      <c r="EJ627" s="2027"/>
      <c r="EK627" s="2027"/>
      <c r="EL627" s="2028"/>
      <c r="EM627" s="2026" t="str">
        <f t="shared" si="20"/>
        <v xml:space="preserve"> </v>
      </c>
      <c r="EN627" s="2027"/>
      <c r="EO627" s="2027"/>
      <c r="EP627" s="2027"/>
      <c r="EQ627" s="2028"/>
      <c r="ER627" s="2026" t="str">
        <f t="shared" si="21"/>
        <v xml:space="preserve"> </v>
      </c>
      <c r="ES627" s="2027"/>
      <c r="ET627" s="2027"/>
      <c r="EU627" s="2027"/>
      <c r="EV627" s="2028"/>
      <c r="EW627" s="2026" t="str">
        <f t="shared" si="22"/>
        <v xml:space="preserve"> </v>
      </c>
      <c r="EX627" s="2027"/>
      <c r="EY627" s="2027"/>
      <c r="EZ627" s="2027"/>
      <c r="FA627" s="2028"/>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3"/>
      <c r="AU628" s="1573"/>
      <c r="AV628" s="1573"/>
      <c r="AW628" s="1573"/>
      <c r="AX628" s="1573"/>
      <c r="AY628" s="1573"/>
      <c r="AZ628" s="58"/>
      <c r="BA628" s="58"/>
      <c r="BB628" s="58"/>
      <c r="BC628" s="58"/>
      <c r="BD628" s="58"/>
      <c r="BE628" s="2026">
        <f t="shared" si="1"/>
        <v>0</v>
      </c>
      <c r="BF628" s="2028"/>
      <c r="BG628" s="2346">
        <f t="shared" si="2"/>
        <v>0</v>
      </c>
      <c r="BH628" s="2347"/>
      <c r="BI628" s="2026">
        <f t="shared" si="3"/>
        <v>0</v>
      </c>
      <c r="BJ628" s="2028"/>
      <c r="BK628" s="2346">
        <f t="shared" si="4"/>
        <v>0</v>
      </c>
      <c r="BL628" s="2347"/>
      <c r="BM628" s="58"/>
      <c r="BN628" s="2006">
        <f t="shared" si="5"/>
        <v>0</v>
      </c>
      <c r="BO628" s="2007"/>
      <c r="BP628" s="2007"/>
      <c r="BQ628" s="2007"/>
      <c r="BR628" s="2008"/>
      <c r="BS628" s="2012">
        <f t="shared" si="6"/>
        <v>0</v>
      </c>
      <c r="BT628" s="2012"/>
      <c r="BU628" s="2012"/>
      <c r="BV628" s="2012"/>
      <c r="BW628" s="2012"/>
      <c r="BX628" s="2012">
        <f t="shared" si="7"/>
        <v>0</v>
      </c>
      <c r="BY628" s="2012"/>
      <c r="BZ628" s="2012"/>
      <c r="CA628" s="2012"/>
      <c r="CB628" s="2012"/>
      <c r="CC628" s="2012">
        <f t="shared" si="8"/>
        <v>0</v>
      </c>
      <c r="CD628" s="2012"/>
      <c r="CE628" s="2012"/>
      <c r="CF628" s="2012"/>
      <c r="CG628" s="2012"/>
      <c r="CH628" s="2012">
        <f t="shared" si="9"/>
        <v>0</v>
      </c>
      <c r="CI628" s="2012"/>
      <c r="CJ628" s="2012"/>
      <c r="CK628" s="2012"/>
      <c r="CL628" s="2012"/>
      <c r="CM628" s="2012">
        <f t="shared" si="10"/>
        <v>0</v>
      </c>
      <c r="CN628" s="2012"/>
      <c r="CO628" s="2012"/>
      <c r="CP628" s="2012"/>
      <c r="CQ628" s="2012"/>
      <c r="CR628" s="265"/>
      <c r="CS628" s="2025">
        <f t="shared" si="11"/>
        <v>0</v>
      </c>
      <c r="CT628" s="2025"/>
      <c r="CU628" s="2025"/>
      <c r="CV628" s="2025"/>
      <c r="CW628" s="2025"/>
      <c r="CX628" s="2025">
        <f t="shared" si="12"/>
        <v>0</v>
      </c>
      <c r="CY628" s="2025"/>
      <c r="CZ628" s="2025"/>
      <c r="DA628" s="2025"/>
      <c r="DB628" s="2025"/>
      <c r="DC628" s="2025">
        <f t="shared" si="13"/>
        <v>0</v>
      </c>
      <c r="DD628" s="2025"/>
      <c r="DE628" s="2025"/>
      <c r="DF628" s="2025"/>
      <c r="DG628" s="2025"/>
      <c r="DH628" s="2025">
        <f t="shared" si="14"/>
        <v>0</v>
      </c>
      <c r="DI628" s="2025"/>
      <c r="DJ628" s="2025"/>
      <c r="DK628" s="2025"/>
      <c r="DL628" s="2025"/>
      <c r="DM628" s="2025">
        <f t="shared" si="15"/>
        <v>0</v>
      </c>
      <c r="DN628" s="2025"/>
      <c r="DO628" s="2025"/>
      <c r="DP628" s="2025"/>
      <c r="DQ628" s="2025"/>
      <c r="DR628" s="2025">
        <f t="shared" si="16"/>
        <v>0</v>
      </c>
      <c r="DS628" s="2025"/>
      <c r="DT628" s="2025"/>
      <c r="DU628" s="2025"/>
      <c r="DV628" s="2025"/>
      <c r="DX628" s="2026" t="str">
        <f t="shared" si="17"/>
        <v xml:space="preserve"> </v>
      </c>
      <c r="DY628" s="2027"/>
      <c r="DZ628" s="2027"/>
      <c r="EA628" s="2027"/>
      <c r="EB628" s="2028"/>
      <c r="EC628" s="2026" t="str">
        <f t="shared" si="18"/>
        <v xml:space="preserve"> </v>
      </c>
      <c r="ED628" s="2027"/>
      <c r="EE628" s="2027"/>
      <c r="EF628" s="2027"/>
      <c r="EG628" s="2028"/>
      <c r="EH628" s="2026" t="str">
        <f t="shared" si="19"/>
        <v xml:space="preserve"> </v>
      </c>
      <c r="EI628" s="2027"/>
      <c r="EJ628" s="2027"/>
      <c r="EK628" s="2027"/>
      <c r="EL628" s="2028"/>
      <c r="EM628" s="2026" t="str">
        <f t="shared" si="20"/>
        <v xml:space="preserve"> </v>
      </c>
      <c r="EN628" s="2027"/>
      <c r="EO628" s="2027"/>
      <c r="EP628" s="2027"/>
      <c r="EQ628" s="2028"/>
      <c r="ER628" s="2026" t="str">
        <f t="shared" si="21"/>
        <v xml:space="preserve"> </v>
      </c>
      <c r="ES628" s="2027"/>
      <c r="ET628" s="2027"/>
      <c r="EU628" s="2027"/>
      <c r="EV628" s="2028"/>
      <c r="EW628" s="2026" t="str">
        <f t="shared" si="22"/>
        <v xml:space="preserve"> </v>
      </c>
      <c r="EX628" s="2027"/>
      <c r="EY628" s="2027"/>
      <c r="EZ628" s="2027"/>
      <c r="FA628" s="2028"/>
    </row>
    <row r="629" spans="1:157" ht="12.75">
      <c r="A629" s="25"/>
      <c r="B629" s="25"/>
      <c r="C629" s="25"/>
      <c r="D629" s="25"/>
      <c r="E629" s="25"/>
      <c r="F629" s="25"/>
      <c r="G629" s="3"/>
      <c r="H629" s="25"/>
      <c r="AZ629" s="58"/>
      <c r="BA629" s="58"/>
      <c r="BB629" s="58"/>
      <c r="BC629" s="58"/>
      <c r="BD629" s="58"/>
      <c r="BE629" s="2026">
        <f t="shared" si="1"/>
        <v>0</v>
      </c>
      <c r="BF629" s="2028"/>
      <c r="BG629" s="2346">
        <f t="shared" si="2"/>
        <v>0</v>
      </c>
      <c r="BH629" s="2347"/>
      <c r="BI629" s="2026">
        <f t="shared" si="3"/>
        <v>0</v>
      </c>
      <c r="BJ629" s="2028"/>
      <c r="BK629" s="2346">
        <f t="shared" si="4"/>
        <v>0</v>
      </c>
      <c r="BL629" s="2347"/>
      <c r="BM629" s="58"/>
      <c r="BN629" s="2006">
        <f t="shared" si="5"/>
        <v>0</v>
      </c>
      <c r="BO629" s="2007"/>
      <c r="BP629" s="2007"/>
      <c r="BQ629" s="2007"/>
      <c r="BR629" s="2008"/>
      <c r="BS629" s="2012">
        <f t="shared" si="6"/>
        <v>0</v>
      </c>
      <c r="BT629" s="2012"/>
      <c r="BU629" s="2012"/>
      <c r="BV629" s="2012"/>
      <c r="BW629" s="2012"/>
      <c r="BX629" s="2012">
        <f t="shared" si="7"/>
        <v>0</v>
      </c>
      <c r="BY629" s="2012"/>
      <c r="BZ629" s="2012"/>
      <c r="CA629" s="2012"/>
      <c r="CB629" s="2012"/>
      <c r="CC629" s="2012">
        <f t="shared" si="8"/>
        <v>0</v>
      </c>
      <c r="CD629" s="2012"/>
      <c r="CE629" s="2012"/>
      <c r="CF629" s="2012"/>
      <c r="CG629" s="2012"/>
      <c r="CH629" s="2012">
        <f t="shared" si="9"/>
        <v>0</v>
      </c>
      <c r="CI629" s="2012"/>
      <c r="CJ629" s="2012"/>
      <c r="CK629" s="2012"/>
      <c r="CL629" s="2012"/>
      <c r="CM629" s="2012">
        <f t="shared" si="10"/>
        <v>0</v>
      </c>
      <c r="CN629" s="2012"/>
      <c r="CO629" s="2012"/>
      <c r="CP629" s="2012"/>
      <c r="CQ629" s="2012"/>
      <c r="CR629" s="265"/>
      <c r="CS629" s="2025">
        <f t="shared" si="11"/>
        <v>0</v>
      </c>
      <c r="CT629" s="2025"/>
      <c r="CU629" s="2025"/>
      <c r="CV629" s="2025"/>
      <c r="CW629" s="2025"/>
      <c r="CX629" s="2025">
        <f t="shared" si="12"/>
        <v>0</v>
      </c>
      <c r="CY629" s="2025"/>
      <c r="CZ629" s="2025"/>
      <c r="DA629" s="2025"/>
      <c r="DB629" s="2025"/>
      <c r="DC629" s="2025">
        <f t="shared" si="13"/>
        <v>0</v>
      </c>
      <c r="DD629" s="2025"/>
      <c r="DE629" s="2025"/>
      <c r="DF629" s="2025"/>
      <c r="DG629" s="2025"/>
      <c r="DH629" s="2025">
        <f t="shared" si="14"/>
        <v>0</v>
      </c>
      <c r="DI629" s="2025"/>
      <c r="DJ629" s="2025"/>
      <c r="DK629" s="2025"/>
      <c r="DL629" s="2025"/>
      <c r="DM629" s="2025">
        <f t="shared" si="15"/>
        <v>0</v>
      </c>
      <c r="DN629" s="2025"/>
      <c r="DO629" s="2025"/>
      <c r="DP629" s="2025"/>
      <c r="DQ629" s="2025"/>
      <c r="DR629" s="2025">
        <f t="shared" si="16"/>
        <v>0</v>
      </c>
      <c r="DS629" s="2025"/>
      <c r="DT629" s="2025"/>
      <c r="DU629" s="2025"/>
      <c r="DV629" s="2025"/>
      <c r="DX629" s="2026" t="str">
        <f t="shared" si="17"/>
        <v xml:space="preserve"> </v>
      </c>
      <c r="DY629" s="2027"/>
      <c r="DZ629" s="2027"/>
      <c r="EA629" s="2027"/>
      <c r="EB629" s="2028"/>
      <c r="EC629" s="2026" t="str">
        <f t="shared" si="18"/>
        <v xml:space="preserve"> </v>
      </c>
      <c r="ED629" s="2027"/>
      <c r="EE629" s="2027"/>
      <c r="EF629" s="2027"/>
      <c r="EG629" s="2028"/>
      <c r="EH629" s="2026" t="str">
        <f t="shared" si="19"/>
        <v xml:space="preserve"> </v>
      </c>
      <c r="EI629" s="2027"/>
      <c r="EJ629" s="2027"/>
      <c r="EK629" s="2027"/>
      <c r="EL629" s="2028"/>
      <c r="EM629" s="2026" t="str">
        <f t="shared" si="20"/>
        <v xml:space="preserve"> </v>
      </c>
      <c r="EN629" s="2027"/>
      <c r="EO629" s="2027"/>
      <c r="EP629" s="2027"/>
      <c r="EQ629" s="2028"/>
      <c r="ER629" s="2026" t="str">
        <f t="shared" si="21"/>
        <v xml:space="preserve"> </v>
      </c>
      <c r="ES629" s="2027"/>
      <c r="ET629" s="2027"/>
      <c r="EU629" s="2027"/>
      <c r="EV629" s="2028"/>
      <c r="EW629" s="2026" t="str">
        <f t="shared" si="22"/>
        <v xml:space="preserve"> </v>
      </c>
      <c r="EX629" s="2027"/>
      <c r="EY629" s="2027"/>
      <c r="EZ629" s="2027"/>
      <c r="FA629" s="2028"/>
    </row>
    <row r="630" spans="1:157" ht="12.75">
      <c r="A630" s="50" t="s">
        <v>330</v>
      </c>
      <c r="B630" s="50"/>
      <c r="C630" s="50" t="s">
        <v>21</v>
      </c>
      <c r="AZ630" s="58"/>
      <c r="BA630" s="58"/>
      <c r="BB630" s="58"/>
      <c r="BC630" s="58"/>
      <c r="BD630" s="58"/>
      <c r="BE630" s="2026">
        <f t="shared" si="1"/>
        <v>0</v>
      </c>
      <c r="BF630" s="2028"/>
      <c r="BG630" s="2346">
        <f t="shared" si="2"/>
        <v>0</v>
      </c>
      <c r="BH630" s="2347"/>
      <c r="BI630" s="2026">
        <f t="shared" si="3"/>
        <v>0</v>
      </c>
      <c r="BJ630" s="2028"/>
      <c r="BK630" s="2346">
        <f t="shared" si="4"/>
        <v>0</v>
      </c>
      <c r="BL630" s="2347"/>
      <c r="BM630" s="58"/>
      <c r="BN630" s="2006">
        <f t="shared" si="5"/>
        <v>0</v>
      </c>
      <c r="BO630" s="2007"/>
      <c r="BP630" s="2007"/>
      <c r="BQ630" s="2007"/>
      <c r="BR630" s="2008"/>
      <c r="BS630" s="2012">
        <f t="shared" si="6"/>
        <v>0</v>
      </c>
      <c r="BT630" s="2012"/>
      <c r="BU630" s="2012"/>
      <c r="BV630" s="2012"/>
      <c r="BW630" s="2012"/>
      <c r="BX630" s="2012">
        <f t="shared" si="7"/>
        <v>0</v>
      </c>
      <c r="BY630" s="2012"/>
      <c r="BZ630" s="2012"/>
      <c r="CA630" s="2012"/>
      <c r="CB630" s="2012"/>
      <c r="CC630" s="2012">
        <f t="shared" si="8"/>
        <v>0</v>
      </c>
      <c r="CD630" s="2012"/>
      <c r="CE630" s="2012"/>
      <c r="CF630" s="2012"/>
      <c r="CG630" s="2012"/>
      <c r="CH630" s="2012">
        <f t="shared" si="9"/>
        <v>0</v>
      </c>
      <c r="CI630" s="2012"/>
      <c r="CJ630" s="2012"/>
      <c r="CK630" s="2012"/>
      <c r="CL630" s="2012"/>
      <c r="CM630" s="2012">
        <f t="shared" si="10"/>
        <v>0</v>
      </c>
      <c r="CN630" s="2012"/>
      <c r="CO630" s="2012"/>
      <c r="CP630" s="2012"/>
      <c r="CQ630" s="2012"/>
      <c r="CR630" s="265"/>
      <c r="CS630" s="2025">
        <f t="shared" si="11"/>
        <v>0</v>
      </c>
      <c r="CT630" s="2025"/>
      <c r="CU630" s="2025"/>
      <c r="CV630" s="2025"/>
      <c r="CW630" s="2025"/>
      <c r="CX630" s="2025">
        <f t="shared" si="12"/>
        <v>0</v>
      </c>
      <c r="CY630" s="2025"/>
      <c r="CZ630" s="2025"/>
      <c r="DA630" s="2025"/>
      <c r="DB630" s="2025"/>
      <c r="DC630" s="2025">
        <f t="shared" si="13"/>
        <v>0</v>
      </c>
      <c r="DD630" s="2025"/>
      <c r="DE630" s="2025"/>
      <c r="DF630" s="2025"/>
      <c r="DG630" s="2025"/>
      <c r="DH630" s="2025">
        <f t="shared" si="14"/>
        <v>0</v>
      </c>
      <c r="DI630" s="2025"/>
      <c r="DJ630" s="2025"/>
      <c r="DK630" s="2025"/>
      <c r="DL630" s="2025"/>
      <c r="DM630" s="2025">
        <f t="shared" si="15"/>
        <v>0</v>
      </c>
      <c r="DN630" s="2025"/>
      <c r="DO630" s="2025"/>
      <c r="DP630" s="2025"/>
      <c r="DQ630" s="2025"/>
      <c r="DR630" s="2025">
        <f t="shared" si="16"/>
        <v>0</v>
      </c>
      <c r="DS630" s="2025"/>
      <c r="DT630" s="2025"/>
      <c r="DU630" s="2025"/>
      <c r="DV630" s="2025"/>
      <c r="DX630" s="2026" t="str">
        <f t="shared" si="17"/>
        <v xml:space="preserve"> </v>
      </c>
      <c r="DY630" s="2027"/>
      <c r="DZ630" s="2027"/>
      <c r="EA630" s="2027"/>
      <c r="EB630" s="2028"/>
      <c r="EC630" s="2026" t="str">
        <f t="shared" si="18"/>
        <v xml:space="preserve"> </v>
      </c>
      <c r="ED630" s="2027"/>
      <c r="EE630" s="2027"/>
      <c r="EF630" s="2027"/>
      <c r="EG630" s="2028"/>
      <c r="EH630" s="2026" t="str">
        <f t="shared" si="19"/>
        <v xml:space="preserve"> </v>
      </c>
      <c r="EI630" s="2027"/>
      <c r="EJ630" s="2027"/>
      <c r="EK630" s="2027"/>
      <c r="EL630" s="2028"/>
      <c r="EM630" s="2026" t="str">
        <f t="shared" si="20"/>
        <v xml:space="preserve"> </v>
      </c>
      <c r="EN630" s="2027"/>
      <c r="EO630" s="2027"/>
      <c r="EP630" s="2027"/>
      <c r="EQ630" s="2028"/>
      <c r="ER630" s="2026" t="str">
        <f t="shared" si="21"/>
        <v xml:space="preserve"> </v>
      </c>
      <c r="ES630" s="2027"/>
      <c r="ET630" s="2027"/>
      <c r="EU630" s="2027"/>
      <c r="EV630" s="2028"/>
      <c r="EW630" s="2026" t="str">
        <f t="shared" si="22"/>
        <v xml:space="preserve"> </v>
      </c>
      <c r="EX630" s="2027"/>
      <c r="EY630" s="2027"/>
      <c r="EZ630" s="2027"/>
      <c r="FA630" s="2028"/>
    </row>
    <row r="631" spans="1:157" ht="12.75">
      <c r="A631" s="50"/>
      <c r="B631" s="50"/>
      <c r="C631" s="50"/>
      <c r="AZ631" s="58"/>
      <c r="BA631" s="58"/>
      <c r="BB631" s="58"/>
      <c r="BC631" s="58"/>
      <c r="BD631" s="58"/>
      <c r="BE631" s="2026">
        <f t="shared" si="1"/>
        <v>0</v>
      </c>
      <c r="BF631" s="2028"/>
      <c r="BG631" s="2346">
        <f t="shared" si="2"/>
        <v>0</v>
      </c>
      <c r="BH631" s="2347"/>
      <c r="BI631" s="2026">
        <f t="shared" si="3"/>
        <v>0</v>
      </c>
      <c r="BJ631" s="2028"/>
      <c r="BK631" s="2346">
        <f t="shared" si="4"/>
        <v>0</v>
      </c>
      <c r="BL631" s="2347"/>
      <c r="BM631" s="58"/>
      <c r="BN631" s="2006">
        <f t="shared" si="5"/>
        <v>0</v>
      </c>
      <c r="BO631" s="2007"/>
      <c r="BP631" s="2007"/>
      <c r="BQ631" s="2007"/>
      <c r="BR631" s="2008"/>
      <c r="BS631" s="2012">
        <f t="shared" si="6"/>
        <v>0</v>
      </c>
      <c r="BT631" s="2012"/>
      <c r="BU631" s="2012"/>
      <c r="BV631" s="2012"/>
      <c r="BW631" s="2012"/>
      <c r="BX631" s="2012">
        <f t="shared" si="7"/>
        <v>0</v>
      </c>
      <c r="BY631" s="2012"/>
      <c r="BZ631" s="2012"/>
      <c r="CA631" s="2012"/>
      <c r="CB631" s="2012"/>
      <c r="CC631" s="2012">
        <f t="shared" si="8"/>
        <v>0</v>
      </c>
      <c r="CD631" s="2012"/>
      <c r="CE631" s="2012"/>
      <c r="CF631" s="2012"/>
      <c r="CG631" s="2012"/>
      <c r="CH631" s="2012">
        <f t="shared" si="9"/>
        <v>0</v>
      </c>
      <c r="CI631" s="2012"/>
      <c r="CJ631" s="2012"/>
      <c r="CK631" s="2012"/>
      <c r="CL631" s="2012"/>
      <c r="CM631" s="2012">
        <f t="shared" si="10"/>
        <v>0</v>
      </c>
      <c r="CN631" s="2012"/>
      <c r="CO631" s="2012"/>
      <c r="CP631" s="2012"/>
      <c r="CQ631" s="2012"/>
      <c r="CR631" s="265"/>
      <c r="CS631" s="2025">
        <f t="shared" si="11"/>
        <v>0</v>
      </c>
      <c r="CT631" s="2025"/>
      <c r="CU631" s="2025"/>
      <c r="CV631" s="2025"/>
      <c r="CW631" s="2025"/>
      <c r="CX631" s="2025">
        <f t="shared" si="12"/>
        <v>0</v>
      </c>
      <c r="CY631" s="2025"/>
      <c r="CZ631" s="2025"/>
      <c r="DA631" s="2025"/>
      <c r="DB631" s="2025"/>
      <c r="DC631" s="2025">
        <f t="shared" si="13"/>
        <v>0</v>
      </c>
      <c r="DD631" s="2025"/>
      <c r="DE631" s="2025"/>
      <c r="DF631" s="2025"/>
      <c r="DG631" s="2025"/>
      <c r="DH631" s="2025">
        <f t="shared" si="14"/>
        <v>0</v>
      </c>
      <c r="DI631" s="2025"/>
      <c r="DJ631" s="2025"/>
      <c r="DK631" s="2025"/>
      <c r="DL631" s="2025"/>
      <c r="DM631" s="2025">
        <f t="shared" si="15"/>
        <v>0</v>
      </c>
      <c r="DN631" s="2025"/>
      <c r="DO631" s="2025"/>
      <c r="DP631" s="2025"/>
      <c r="DQ631" s="2025"/>
      <c r="DR631" s="2025">
        <f t="shared" si="16"/>
        <v>0</v>
      </c>
      <c r="DS631" s="2025"/>
      <c r="DT631" s="2025"/>
      <c r="DU631" s="2025"/>
      <c r="DV631" s="2025"/>
      <c r="DX631" s="2026" t="str">
        <f t="shared" si="17"/>
        <v xml:space="preserve"> </v>
      </c>
      <c r="DY631" s="2027"/>
      <c r="DZ631" s="2027"/>
      <c r="EA631" s="2027"/>
      <c r="EB631" s="2028"/>
      <c r="EC631" s="2026" t="str">
        <f t="shared" si="18"/>
        <v xml:space="preserve"> </v>
      </c>
      <c r="ED631" s="2027"/>
      <c r="EE631" s="2027"/>
      <c r="EF631" s="2027"/>
      <c r="EG631" s="2028"/>
      <c r="EH631" s="2026" t="str">
        <f t="shared" si="19"/>
        <v xml:space="preserve"> </v>
      </c>
      <c r="EI631" s="2027"/>
      <c r="EJ631" s="2027"/>
      <c r="EK631" s="2027"/>
      <c r="EL631" s="2028"/>
      <c r="EM631" s="2026" t="str">
        <f t="shared" si="20"/>
        <v xml:space="preserve"> </v>
      </c>
      <c r="EN631" s="2027"/>
      <c r="EO631" s="2027"/>
      <c r="EP631" s="2027"/>
      <c r="EQ631" s="2028"/>
      <c r="ER631" s="2026" t="str">
        <f t="shared" si="21"/>
        <v xml:space="preserve"> </v>
      </c>
      <c r="ES631" s="2027"/>
      <c r="ET631" s="2027"/>
      <c r="EU631" s="2027"/>
      <c r="EV631" s="2028"/>
      <c r="EW631" s="2026" t="str">
        <f t="shared" si="22"/>
        <v xml:space="preserve"> </v>
      </c>
      <c r="EX631" s="2027"/>
      <c r="EY631" s="2027"/>
      <c r="EZ631" s="2027"/>
      <c r="FA631" s="202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6">
        <f t="shared" si="1"/>
        <v>0</v>
      </c>
      <c r="BF632" s="2028"/>
      <c r="BG632" s="2346">
        <f t="shared" si="2"/>
        <v>0</v>
      </c>
      <c r="BH632" s="2347"/>
      <c r="BI632" s="2026">
        <f t="shared" si="3"/>
        <v>0</v>
      </c>
      <c r="BJ632" s="2028"/>
      <c r="BK632" s="2346">
        <f t="shared" si="4"/>
        <v>0</v>
      </c>
      <c r="BL632" s="2347"/>
      <c r="BM632" s="58"/>
      <c r="BN632" s="2006">
        <f t="shared" si="5"/>
        <v>0</v>
      </c>
      <c r="BO632" s="2007"/>
      <c r="BP632" s="2007"/>
      <c r="BQ632" s="2007"/>
      <c r="BR632" s="2008"/>
      <c r="BS632" s="2012">
        <f t="shared" si="6"/>
        <v>0</v>
      </c>
      <c r="BT632" s="2012"/>
      <c r="BU632" s="2012"/>
      <c r="BV632" s="2012"/>
      <c r="BW632" s="2012"/>
      <c r="BX632" s="2012">
        <f t="shared" si="7"/>
        <v>0</v>
      </c>
      <c r="BY632" s="2012"/>
      <c r="BZ632" s="2012"/>
      <c r="CA632" s="2012"/>
      <c r="CB632" s="2012"/>
      <c r="CC632" s="2012">
        <f t="shared" si="8"/>
        <v>0</v>
      </c>
      <c r="CD632" s="2012"/>
      <c r="CE632" s="2012"/>
      <c r="CF632" s="2012"/>
      <c r="CG632" s="2012"/>
      <c r="CH632" s="2012">
        <f t="shared" si="9"/>
        <v>0</v>
      </c>
      <c r="CI632" s="2012"/>
      <c r="CJ632" s="2012"/>
      <c r="CK632" s="2012"/>
      <c r="CL632" s="2012"/>
      <c r="CM632" s="2012">
        <f t="shared" si="10"/>
        <v>0</v>
      </c>
      <c r="CN632" s="2012"/>
      <c r="CO632" s="2012"/>
      <c r="CP632" s="2012"/>
      <c r="CQ632" s="2012"/>
      <c r="CR632" s="265"/>
      <c r="CS632" s="2025">
        <f t="shared" si="11"/>
        <v>0</v>
      </c>
      <c r="CT632" s="2025"/>
      <c r="CU632" s="2025"/>
      <c r="CV632" s="2025"/>
      <c r="CW632" s="2025"/>
      <c r="CX632" s="2025">
        <f t="shared" si="12"/>
        <v>0</v>
      </c>
      <c r="CY632" s="2025"/>
      <c r="CZ632" s="2025"/>
      <c r="DA632" s="2025"/>
      <c r="DB632" s="2025"/>
      <c r="DC632" s="2025">
        <f t="shared" si="13"/>
        <v>0</v>
      </c>
      <c r="DD632" s="2025"/>
      <c r="DE632" s="2025"/>
      <c r="DF632" s="2025"/>
      <c r="DG632" s="2025"/>
      <c r="DH632" s="2025">
        <f t="shared" si="14"/>
        <v>0</v>
      </c>
      <c r="DI632" s="2025"/>
      <c r="DJ632" s="2025"/>
      <c r="DK632" s="2025"/>
      <c r="DL632" s="2025"/>
      <c r="DM632" s="2025">
        <f t="shared" si="15"/>
        <v>0</v>
      </c>
      <c r="DN632" s="2025"/>
      <c r="DO632" s="2025"/>
      <c r="DP632" s="2025"/>
      <c r="DQ632" s="2025"/>
      <c r="DR632" s="2025">
        <f t="shared" si="16"/>
        <v>0</v>
      </c>
      <c r="DS632" s="2025"/>
      <c r="DT632" s="2025"/>
      <c r="DU632" s="2025"/>
      <c r="DV632" s="2025"/>
      <c r="DX632" s="2026" t="str">
        <f t="shared" si="17"/>
        <v xml:space="preserve"> </v>
      </c>
      <c r="DY632" s="2027"/>
      <c r="DZ632" s="2027"/>
      <c r="EA632" s="2027"/>
      <c r="EB632" s="2028"/>
      <c r="EC632" s="2026" t="str">
        <f t="shared" si="18"/>
        <v xml:space="preserve"> </v>
      </c>
      <c r="ED632" s="2027"/>
      <c r="EE632" s="2027"/>
      <c r="EF632" s="2027"/>
      <c r="EG632" s="2028"/>
      <c r="EH632" s="2026" t="str">
        <f t="shared" si="19"/>
        <v xml:space="preserve"> </v>
      </c>
      <c r="EI632" s="2027"/>
      <c r="EJ632" s="2027"/>
      <c r="EK632" s="2027"/>
      <c r="EL632" s="2028"/>
      <c r="EM632" s="2026" t="str">
        <f t="shared" si="20"/>
        <v xml:space="preserve"> </v>
      </c>
      <c r="EN632" s="2027"/>
      <c r="EO632" s="2027"/>
      <c r="EP632" s="2027"/>
      <c r="EQ632" s="2028"/>
      <c r="ER632" s="2026" t="str">
        <f t="shared" si="21"/>
        <v xml:space="preserve"> </v>
      </c>
      <c r="ES632" s="2027"/>
      <c r="ET632" s="2027"/>
      <c r="EU632" s="2027"/>
      <c r="EV632" s="2028"/>
      <c r="EW632" s="2026" t="str">
        <f t="shared" si="22"/>
        <v xml:space="preserve"> </v>
      </c>
      <c r="EX632" s="2027"/>
      <c r="EY632" s="2027"/>
      <c r="EZ632" s="2027"/>
      <c r="FA632" s="2028"/>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6">
        <f t="shared" si="1"/>
        <v>0</v>
      </c>
      <c r="BF633" s="2028"/>
      <c r="BG633" s="2346">
        <f t="shared" si="2"/>
        <v>0</v>
      </c>
      <c r="BH633" s="2347"/>
      <c r="BI633" s="2026">
        <f t="shared" si="3"/>
        <v>0</v>
      </c>
      <c r="BJ633" s="2028"/>
      <c r="BK633" s="2346">
        <f t="shared" si="4"/>
        <v>0</v>
      </c>
      <c r="BL633" s="2347"/>
      <c r="BM633" s="58"/>
      <c r="BN633" s="2006">
        <f t="shared" si="5"/>
        <v>0</v>
      </c>
      <c r="BO633" s="2007"/>
      <c r="BP633" s="2007"/>
      <c r="BQ633" s="2007"/>
      <c r="BR633" s="2008"/>
      <c r="BS633" s="2012">
        <f t="shared" si="6"/>
        <v>0</v>
      </c>
      <c r="BT633" s="2012"/>
      <c r="BU633" s="2012"/>
      <c r="BV633" s="2012"/>
      <c r="BW633" s="2012"/>
      <c r="BX633" s="2012">
        <f t="shared" si="7"/>
        <v>0</v>
      </c>
      <c r="BY633" s="2012"/>
      <c r="BZ633" s="2012"/>
      <c r="CA633" s="2012"/>
      <c r="CB633" s="2012"/>
      <c r="CC633" s="2012">
        <f t="shared" si="8"/>
        <v>0</v>
      </c>
      <c r="CD633" s="2012"/>
      <c r="CE633" s="2012"/>
      <c r="CF633" s="2012"/>
      <c r="CG633" s="2012"/>
      <c r="CH633" s="2012">
        <f t="shared" si="9"/>
        <v>0</v>
      </c>
      <c r="CI633" s="2012"/>
      <c r="CJ633" s="2012"/>
      <c r="CK633" s="2012"/>
      <c r="CL633" s="2012"/>
      <c r="CM633" s="2012">
        <f t="shared" si="10"/>
        <v>0</v>
      </c>
      <c r="CN633" s="2012"/>
      <c r="CO633" s="2012"/>
      <c r="CP633" s="2012"/>
      <c r="CQ633" s="2012"/>
      <c r="CR633" s="265"/>
      <c r="CS633" s="2025">
        <f t="shared" si="11"/>
        <v>0</v>
      </c>
      <c r="CT633" s="2025"/>
      <c r="CU633" s="2025"/>
      <c r="CV633" s="2025"/>
      <c r="CW633" s="2025"/>
      <c r="CX633" s="2025">
        <f t="shared" si="12"/>
        <v>0</v>
      </c>
      <c r="CY633" s="2025"/>
      <c r="CZ633" s="2025"/>
      <c r="DA633" s="2025"/>
      <c r="DB633" s="2025"/>
      <c r="DC633" s="2025">
        <f t="shared" si="13"/>
        <v>0</v>
      </c>
      <c r="DD633" s="2025"/>
      <c r="DE633" s="2025"/>
      <c r="DF633" s="2025"/>
      <c r="DG633" s="2025"/>
      <c r="DH633" s="2025">
        <f t="shared" si="14"/>
        <v>0</v>
      </c>
      <c r="DI633" s="2025"/>
      <c r="DJ633" s="2025"/>
      <c r="DK633" s="2025"/>
      <c r="DL633" s="2025"/>
      <c r="DM633" s="2025">
        <f t="shared" si="15"/>
        <v>0</v>
      </c>
      <c r="DN633" s="2025"/>
      <c r="DO633" s="2025"/>
      <c r="DP633" s="2025"/>
      <c r="DQ633" s="2025"/>
      <c r="DR633" s="2025">
        <f t="shared" si="16"/>
        <v>0</v>
      </c>
      <c r="DS633" s="2025"/>
      <c r="DT633" s="2025"/>
      <c r="DU633" s="2025"/>
      <c r="DV633" s="2025"/>
      <c r="DX633" s="2026" t="str">
        <f t="shared" si="17"/>
        <v xml:space="preserve"> </v>
      </c>
      <c r="DY633" s="2027"/>
      <c r="DZ633" s="2027"/>
      <c r="EA633" s="2027"/>
      <c r="EB633" s="2028"/>
      <c r="EC633" s="2026" t="str">
        <f t="shared" si="18"/>
        <v xml:space="preserve"> </v>
      </c>
      <c r="ED633" s="2027"/>
      <c r="EE633" s="2027"/>
      <c r="EF633" s="2027"/>
      <c r="EG633" s="2028"/>
      <c r="EH633" s="2026" t="str">
        <f t="shared" si="19"/>
        <v xml:space="preserve"> </v>
      </c>
      <c r="EI633" s="2027"/>
      <c r="EJ633" s="2027"/>
      <c r="EK633" s="2027"/>
      <c r="EL633" s="2028"/>
      <c r="EM633" s="2026" t="str">
        <f t="shared" si="20"/>
        <v xml:space="preserve"> </v>
      </c>
      <c r="EN633" s="2027"/>
      <c r="EO633" s="2027"/>
      <c r="EP633" s="2027"/>
      <c r="EQ633" s="2028"/>
      <c r="ER633" s="2026" t="str">
        <f t="shared" si="21"/>
        <v xml:space="preserve"> </v>
      </c>
      <c r="ES633" s="2027"/>
      <c r="ET633" s="2027"/>
      <c r="EU633" s="2027"/>
      <c r="EV633" s="2028"/>
      <c r="EW633" s="2026" t="str">
        <f t="shared" si="22"/>
        <v xml:space="preserve"> </v>
      </c>
      <c r="EX633" s="2027"/>
      <c r="EY633" s="2027"/>
      <c r="EZ633" s="2027"/>
      <c r="FA633" s="2028"/>
    </row>
    <row r="634" spans="1:157" s="1838" customFormat="1" ht="12.75" customHeight="1">
      <c r="B634" s="2070" t="s">
        <v>486</v>
      </c>
      <c r="C634" s="2071"/>
      <c r="D634" s="2071"/>
      <c r="E634" s="2071"/>
      <c r="F634" s="2071"/>
      <c r="G634" s="2071"/>
      <c r="H634" s="2071"/>
      <c r="I634" s="2071"/>
      <c r="J634" s="2071"/>
      <c r="K634" s="2071"/>
      <c r="L634" s="2071"/>
      <c r="M634" s="2071"/>
      <c r="N634" s="2072"/>
      <c r="O634" s="2061" t="s">
        <v>2444</v>
      </c>
      <c r="P634" s="2062"/>
      <c r="Q634" s="2063"/>
      <c r="R634" s="2061" t="s">
        <v>2442</v>
      </c>
      <c r="S634" s="2062"/>
      <c r="T634" s="2063"/>
      <c r="U634" s="2045" t="s">
        <v>487</v>
      </c>
      <c r="V634" s="2045"/>
      <c r="W634" s="2046"/>
      <c r="X634" s="2061" t="s">
        <v>2167</v>
      </c>
      <c r="Y634" s="2062"/>
      <c r="Z634" s="2062"/>
      <c r="AA634" s="2062"/>
      <c r="AB634" s="2063"/>
      <c r="AC634" s="2304" t="s">
        <v>2165</v>
      </c>
      <c r="AD634" s="2305"/>
      <c r="AE634" s="2306"/>
      <c r="AF634" s="2061" t="s">
        <v>2168</v>
      </c>
      <c r="AG634" s="2062"/>
      <c r="AH634" s="2062"/>
      <c r="AI634" s="2062"/>
      <c r="AJ634" s="2063"/>
      <c r="AK634" s="2290" t="s">
        <v>2169</v>
      </c>
      <c r="AL634" s="2291"/>
      <c r="AM634" s="2291"/>
      <c r="AN634" s="2292"/>
      <c r="AO634" s="2416" t="s">
        <v>488</v>
      </c>
      <c r="AP634" s="2416"/>
      <c r="AQ634" s="2416"/>
      <c r="AR634" s="2416"/>
      <c r="AS634" s="2416"/>
      <c r="AT634" s="1839"/>
      <c r="AU634" s="1839"/>
      <c r="AV634" s="1839"/>
      <c r="AW634" s="1839"/>
      <c r="AX634" s="1839"/>
      <c r="AY634" s="1839"/>
      <c r="AZ634" s="181"/>
      <c r="BA634" s="181"/>
      <c r="BB634" s="181"/>
      <c r="BC634" s="181"/>
      <c r="BD634" s="181"/>
      <c r="BE634" s="2026">
        <f t="shared" si="1"/>
        <v>0</v>
      </c>
      <c r="BF634" s="2028"/>
      <c r="BG634" s="2346">
        <f t="shared" si="2"/>
        <v>0</v>
      </c>
      <c r="BH634" s="2347"/>
      <c r="BI634" s="2026">
        <f t="shared" si="3"/>
        <v>0</v>
      </c>
      <c r="BJ634" s="2028"/>
      <c r="BK634" s="2346">
        <f t="shared" si="4"/>
        <v>0</v>
      </c>
      <c r="BL634" s="2347"/>
      <c r="BM634" s="181"/>
      <c r="BN634" s="2006">
        <f t="shared" si="5"/>
        <v>0</v>
      </c>
      <c r="BO634" s="2007"/>
      <c r="BP634" s="2007"/>
      <c r="BQ634" s="2007"/>
      <c r="BR634" s="2008"/>
      <c r="BS634" s="2012">
        <f t="shared" si="6"/>
        <v>0</v>
      </c>
      <c r="BT634" s="2012"/>
      <c r="BU634" s="2012"/>
      <c r="BV634" s="2012"/>
      <c r="BW634" s="2012"/>
      <c r="BX634" s="2012">
        <f t="shared" si="7"/>
        <v>0</v>
      </c>
      <c r="BY634" s="2012"/>
      <c r="BZ634" s="2012"/>
      <c r="CA634" s="2012"/>
      <c r="CB634" s="2012"/>
      <c r="CC634" s="2012">
        <f t="shared" si="8"/>
        <v>0</v>
      </c>
      <c r="CD634" s="2012"/>
      <c r="CE634" s="2012"/>
      <c r="CF634" s="2012"/>
      <c r="CG634" s="2012"/>
      <c r="CH634" s="2012">
        <f t="shared" si="9"/>
        <v>0</v>
      </c>
      <c r="CI634" s="2012"/>
      <c r="CJ634" s="2012"/>
      <c r="CK634" s="2012"/>
      <c r="CL634" s="2012"/>
      <c r="CM634" s="2012">
        <f t="shared" si="10"/>
        <v>0</v>
      </c>
      <c r="CN634" s="2012"/>
      <c r="CO634" s="2012"/>
      <c r="CP634" s="2012"/>
      <c r="CQ634" s="2012"/>
      <c r="CR634" s="265"/>
      <c r="CS634" s="2025">
        <f t="shared" si="11"/>
        <v>0</v>
      </c>
      <c r="CT634" s="2025"/>
      <c r="CU634" s="2025"/>
      <c r="CV634" s="2025"/>
      <c r="CW634" s="2025"/>
      <c r="CX634" s="2025">
        <f t="shared" si="12"/>
        <v>0</v>
      </c>
      <c r="CY634" s="2025"/>
      <c r="CZ634" s="2025"/>
      <c r="DA634" s="2025"/>
      <c r="DB634" s="2025"/>
      <c r="DC634" s="2025">
        <f t="shared" si="13"/>
        <v>0</v>
      </c>
      <c r="DD634" s="2025"/>
      <c r="DE634" s="2025"/>
      <c r="DF634" s="2025"/>
      <c r="DG634" s="2025"/>
      <c r="DH634" s="2025">
        <f t="shared" si="14"/>
        <v>0</v>
      </c>
      <c r="DI634" s="2025"/>
      <c r="DJ634" s="2025"/>
      <c r="DK634" s="2025"/>
      <c r="DL634" s="2025"/>
      <c r="DM634" s="2025">
        <f t="shared" si="15"/>
        <v>0</v>
      </c>
      <c r="DN634" s="2025"/>
      <c r="DO634" s="2025"/>
      <c r="DP634" s="2025"/>
      <c r="DQ634" s="2025"/>
      <c r="DR634" s="2025">
        <f t="shared" si="16"/>
        <v>0</v>
      </c>
      <c r="DS634" s="2025"/>
      <c r="DT634" s="2025"/>
      <c r="DU634" s="2025"/>
      <c r="DV634" s="2025"/>
      <c r="DX634" s="2026" t="str">
        <f t="shared" si="17"/>
        <v xml:space="preserve"> </v>
      </c>
      <c r="DY634" s="2027"/>
      <c r="DZ634" s="2027"/>
      <c r="EA634" s="2027"/>
      <c r="EB634" s="2028"/>
      <c r="EC634" s="2026" t="str">
        <f t="shared" si="18"/>
        <v xml:space="preserve"> </v>
      </c>
      <c r="ED634" s="2027"/>
      <c r="EE634" s="2027"/>
      <c r="EF634" s="2027"/>
      <c r="EG634" s="2028"/>
      <c r="EH634" s="2026" t="str">
        <f t="shared" si="19"/>
        <v xml:space="preserve"> </v>
      </c>
      <c r="EI634" s="2027"/>
      <c r="EJ634" s="2027"/>
      <c r="EK634" s="2027"/>
      <c r="EL634" s="2028"/>
      <c r="EM634" s="2026" t="str">
        <f t="shared" si="20"/>
        <v xml:space="preserve"> </v>
      </c>
      <c r="EN634" s="2027"/>
      <c r="EO634" s="2027"/>
      <c r="EP634" s="2027"/>
      <c r="EQ634" s="2028"/>
      <c r="ER634" s="2026" t="str">
        <f t="shared" si="21"/>
        <v xml:space="preserve"> </v>
      </c>
      <c r="ES634" s="2027"/>
      <c r="ET634" s="2027"/>
      <c r="EU634" s="2027"/>
      <c r="EV634" s="2028"/>
      <c r="EW634" s="2026" t="str">
        <f t="shared" si="22"/>
        <v xml:space="preserve"> </v>
      </c>
      <c r="EX634" s="2027"/>
      <c r="EY634" s="2027"/>
      <c r="EZ634" s="2027"/>
      <c r="FA634" s="2028"/>
    </row>
    <row r="635" spans="1:157" s="1838" customFormat="1" ht="12.75">
      <c r="B635" s="2073"/>
      <c r="C635" s="2074"/>
      <c r="D635" s="2074"/>
      <c r="E635" s="2074"/>
      <c r="F635" s="2074"/>
      <c r="G635" s="2074"/>
      <c r="H635" s="2074"/>
      <c r="I635" s="2074"/>
      <c r="J635" s="2074"/>
      <c r="K635" s="2074"/>
      <c r="L635" s="2074"/>
      <c r="M635" s="2074"/>
      <c r="N635" s="2075"/>
      <c r="O635" s="2064"/>
      <c r="P635" s="2065"/>
      <c r="Q635" s="2066"/>
      <c r="R635" s="2064"/>
      <c r="S635" s="2065"/>
      <c r="T635" s="2066"/>
      <c r="U635" s="2047"/>
      <c r="V635" s="2047"/>
      <c r="W635" s="2048"/>
      <c r="X635" s="2064"/>
      <c r="Y635" s="2065"/>
      <c r="Z635" s="2065"/>
      <c r="AA635" s="2065"/>
      <c r="AB635" s="2066"/>
      <c r="AC635" s="2307"/>
      <c r="AD635" s="2308"/>
      <c r="AE635" s="2309"/>
      <c r="AF635" s="2064"/>
      <c r="AG635" s="2065"/>
      <c r="AH635" s="2065"/>
      <c r="AI635" s="2065"/>
      <c r="AJ635" s="2066"/>
      <c r="AK635" s="2293"/>
      <c r="AL635" s="2294"/>
      <c r="AM635" s="2294"/>
      <c r="AN635" s="2295"/>
      <c r="AO635" s="2416"/>
      <c r="AP635" s="2416"/>
      <c r="AQ635" s="2416"/>
      <c r="AR635" s="2416"/>
      <c r="AS635" s="2416"/>
      <c r="AT635" s="1839"/>
      <c r="AU635" s="1839"/>
      <c r="AV635" s="1839"/>
      <c r="AW635" s="1839"/>
      <c r="AX635" s="1839"/>
      <c r="AY635" s="1839"/>
      <c r="AZ635" s="181"/>
      <c r="BA635" s="181"/>
      <c r="BB635" s="181"/>
      <c r="BC635" s="181"/>
      <c r="BD635" s="181"/>
      <c r="BE635" s="181"/>
      <c r="BF635" s="181"/>
      <c r="BG635" s="2026">
        <f>SUM(BG610:BH634)</f>
        <v>25</v>
      </c>
      <c r="BH635" s="2028"/>
      <c r="BI635" s="181"/>
      <c r="BJ635" s="181"/>
      <c r="BK635" s="2026">
        <f>SUM(BK610:BL634)</f>
        <v>49</v>
      </c>
      <c r="BL635" s="2028"/>
      <c r="BM635" s="181"/>
      <c r="BN635" s="2026">
        <f>SUM(BN610:BR634)</f>
        <v>51</v>
      </c>
      <c r="BO635" s="2027"/>
      <c r="BP635" s="2027"/>
      <c r="BQ635" s="2027"/>
      <c r="BR635" s="2028"/>
      <c r="BS635" s="2034">
        <f>SUM(BS610:BW634)</f>
        <v>18</v>
      </c>
      <c r="BT635" s="2034"/>
      <c r="BU635" s="2034"/>
      <c r="BV635" s="2034"/>
      <c r="BW635" s="2034"/>
      <c r="BX635" s="2034">
        <f>SUM(BX610:CB634)</f>
        <v>5</v>
      </c>
      <c r="BY635" s="2034"/>
      <c r="BZ635" s="2034"/>
      <c r="CA635" s="2034"/>
      <c r="CB635" s="2034"/>
      <c r="CC635" s="2034">
        <f>SUM(CC610:CG634)</f>
        <v>0</v>
      </c>
      <c r="CD635" s="2034"/>
      <c r="CE635" s="2034"/>
      <c r="CF635" s="2034"/>
      <c r="CG635" s="2034"/>
      <c r="CH635" s="2034">
        <f>SUM(CH610:CL634)</f>
        <v>0</v>
      </c>
      <c r="CI635" s="2034"/>
      <c r="CJ635" s="2034"/>
      <c r="CK635" s="2034"/>
      <c r="CL635" s="2034"/>
      <c r="CM635" s="2034">
        <f>SUM(CM610:CQ634)</f>
        <v>0</v>
      </c>
      <c r="CN635" s="2034"/>
      <c r="CO635" s="2034"/>
      <c r="CP635" s="2034"/>
      <c r="CQ635" s="2034"/>
      <c r="CR635" s="697"/>
      <c r="CS635" s="2034">
        <f>SUM(CS610:CW634)</f>
        <v>34</v>
      </c>
      <c r="CT635" s="2034"/>
      <c r="CU635" s="2034"/>
      <c r="CV635" s="2034"/>
      <c r="CW635" s="2034"/>
      <c r="CX635" s="2034">
        <f>SUM(CX610:DB634)</f>
        <v>12</v>
      </c>
      <c r="CY635" s="2034"/>
      <c r="CZ635" s="2034"/>
      <c r="DA635" s="2034"/>
      <c r="DB635" s="2034"/>
      <c r="DC635" s="2034">
        <f>SUM(DC610:DG634)</f>
        <v>3</v>
      </c>
      <c r="DD635" s="2034"/>
      <c r="DE635" s="2034"/>
      <c r="DF635" s="2034"/>
      <c r="DG635" s="2034"/>
      <c r="DH635" s="2034">
        <f>SUM(DH610:DL634)</f>
        <v>0</v>
      </c>
      <c r="DI635" s="2034"/>
      <c r="DJ635" s="2034"/>
      <c r="DK635" s="2034"/>
      <c r="DL635" s="2034"/>
      <c r="DM635" s="2034">
        <f>SUM(DM610:DQ634)</f>
        <v>0</v>
      </c>
      <c r="DN635" s="2034"/>
      <c r="DO635" s="2034"/>
      <c r="DP635" s="2034"/>
      <c r="DQ635" s="2034"/>
      <c r="DR635" s="2034">
        <f>SUM(DR610:DV634)</f>
        <v>0</v>
      </c>
      <c r="DS635" s="2034"/>
      <c r="DT635" s="2034"/>
      <c r="DU635" s="2034"/>
      <c r="DV635" s="2034"/>
      <c r="DX635" s="2034">
        <f>SUM(DX610:EB634)</f>
        <v>1458</v>
      </c>
      <c r="DY635" s="2034"/>
      <c r="DZ635" s="2034"/>
      <c r="EA635" s="2034"/>
      <c r="EB635" s="2034"/>
      <c r="EC635" s="2034">
        <f>SUM(EC610:EG634)</f>
        <v>1561</v>
      </c>
      <c r="ED635" s="2034"/>
      <c r="EE635" s="2034"/>
      <c r="EF635" s="2034"/>
      <c r="EG635" s="2034"/>
      <c r="EH635" s="2034">
        <f>SUM(EH610:EL634)</f>
        <v>1873.4</v>
      </c>
      <c r="EI635" s="2034"/>
      <c r="EJ635" s="2034"/>
      <c r="EK635" s="2034"/>
      <c r="EL635" s="2034"/>
      <c r="EM635" s="2034">
        <f>SUM(EM610:EQ634)</f>
        <v>0</v>
      </c>
      <c r="EN635" s="2034"/>
      <c r="EO635" s="2034"/>
      <c r="EP635" s="2034"/>
      <c r="EQ635" s="2034"/>
      <c r="ER635" s="2034">
        <f>SUM(ER610:EV634)</f>
        <v>0</v>
      </c>
      <c r="ES635" s="2034"/>
      <c r="ET635" s="2034"/>
      <c r="EU635" s="2034"/>
      <c r="EV635" s="2034"/>
      <c r="EW635" s="2034">
        <f>SUM(EW610:FA634)</f>
        <v>0</v>
      </c>
      <c r="EX635" s="2034"/>
      <c r="EY635" s="2034"/>
      <c r="EZ635" s="2034"/>
      <c r="FA635" s="2034"/>
    </row>
    <row r="636" spans="1:157" s="1838" customFormat="1" ht="12.75">
      <c r="B636" s="2076"/>
      <c r="C636" s="2074"/>
      <c r="D636" s="2074"/>
      <c r="E636" s="2074"/>
      <c r="F636" s="2074"/>
      <c r="G636" s="2074"/>
      <c r="H636" s="2074"/>
      <c r="I636" s="2074"/>
      <c r="J636" s="2074"/>
      <c r="K636" s="2074"/>
      <c r="L636" s="2074"/>
      <c r="M636" s="2074"/>
      <c r="N636" s="2075"/>
      <c r="O636" s="2067"/>
      <c r="P636" s="2068"/>
      <c r="Q636" s="2069"/>
      <c r="R636" s="2067"/>
      <c r="S636" s="2068"/>
      <c r="T636" s="2069"/>
      <c r="U636" s="2049"/>
      <c r="V636" s="2049"/>
      <c r="W636" s="2050"/>
      <c r="X636" s="2067"/>
      <c r="Y636" s="2068"/>
      <c r="Z636" s="2068"/>
      <c r="AA636" s="2068"/>
      <c r="AB636" s="2069"/>
      <c r="AC636" s="2310"/>
      <c r="AD636" s="2311"/>
      <c r="AE636" s="2312"/>
      <c r="AF636" s="2067"/>
      <c r="AG636" s="2068"/>
      <c r="AH636" s="2068"/>
      <c r="AI636" s="2068"/>
      <c r="AJ636" s="2069"/>
      <c r="AK636" s="2296"/>
      <c r="AL636" s="2297"/>
      <c r="AM636" s="2297"/>
      <c r="AN636" s="2298"/>
      <c r="AO636" s="2416"/>
      <c r="AP636" s="2416"/>
      <c r="AQ636" s="2416"/>
      <c r="AR636" s="2416"/>
      <c r="AS636" s="2416"/>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26">
        <f>BN635+BS635+BX635+CC635+CH635+CM635</f>
        <v>74</v>
      </c>
      <c r="CN636" s="2027"/>
      <c r="CO636" s="2027"/>
      <c r="CP636" s="2027"/>
      <c r="CQ636" s="2028"/>
      <c r="CR636" s="697"/>
      <c r="CS636" s="181"/>
      <c r="CT636" s="181"/>
      <c r="CU636" s="181"/>
      <c r="CV636" s="181"/>
      <c r="CW636" s="181"/>
      <c r="CX636" s="181"/>
      <c r="CY636" s="181"/>
      <c r="CZ636" s="181"/>
      <c r="DA636" s="181"/>
      <c r="DB636" s="181"/>
      <c r="DC636" s="181"/>
      <c r="DD636" s="181"/>
      <c r="DE636" s="181"/>
      <c r="DF636" s="181"/>
    </row>
    <row r="637" spans="1:157" ht="12.75">
      <c r="B637" s="83" t="s">
        <v>117</v>
      </c>
      <c r="C637" s="2051" t="s">
        <v>2547</v>
      </c>
      <c r="D637" s="2051"/>
      <c r="E637" s="2051"/>
      <c r="F637" s="2051"/>
      <c r="G637" s="2051"/>
      <c r="H637" s="2051"/>
      <c r="I637" s="2051"/>
      <c r="J637" s="2051"/>
      <c r="K637" s="2051"/>
      <c r="L637" s="2051"/>
      <c r="M637" s="2051"/>
      <c r="N637" s="2077"/>
      <c r="O637" s="2079">
        <f>55*12</f>
        <v>660</v>
      </c>
      <c r="P637" s="2080"/>
      <c r="Q637" s="2081"/>
      <c r="R637" s="2035"/>
      <c r="S637" s="2036"/>
      <c r="T637" s="2037"/>
      <c r="U637" s="2041">
        <v>0.03</v>
      </c>
      <c r="V637" s="2042"/>
      <c r="W637" s="2043"/>
      <c r="X637" s="2038" t="s">
        <v>492</v>
      </c>
      <c r="Y637" s="2039"/>
      <c r="Z637" s="2039"/>
      <c r="AA637" s="2039"/>
      <c r="AB637" s="2040"/>
      <c r="AC637" s="2030">
        <v>1</v>
      </c>
      <c r="AD637" s="2031"/>
      <c r="AE637" s="2032"/>
      <c r="AF637" s="2058"/>
      <c r="AG637" s="2059"/>
      <c r="AH637" s="2059"/>
      <c r="AI637" s="2059"/>
      <c r="AJ637" s="2060"/>
      <c r="AK637" s="2299"/>
      <c r="AL637" s="2300"/>
      <c r="AM637" s="2300"/>
      <c r="AN637" s="2301"/>
      <c r="AO637" s="2033">
        <f>[9]EVERYTHING!$C$9</f>
        <v>6056211</v>
      </c>
      <c r="AP637" s="2033"/>
      <c r="AQ637" s="2033"/>
      <c r="AR637" s="2033"/>
      <c r="AS637" s="203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1">
        <f>BN635*1</f>
        <v>51</v>
      </c>
      <c r="BS637" s="58"/>
      <c r="BT637" s="58"/>
      <c r="BU637" s="58"/>
      <c r="BV637" s="58"/>
      <c r="BW637" s="1471">
        <f>BS635*1</f>
        <v>18</v>
      </c>
      <c r="BX637" s="58"/>
      <c r="BY637" s="58"/>
      <c r="BZ637" s="58"/>
      <c r="CA637" s="58"/>
      <c r="CB637" s="1471">
        <f>BX635*2</f>
        <v>10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79</v>
      </c>
      <c r="CT637" s="134" t="s">
        <v>2456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78" t="s">
        <v>2613</v>
      </c>
      <c r="D638" s="2051"/>
      <c r="E638" s="2051"/>
      <c r="F638" s="2051"/>
      <c r="G638" s="2051"/>
      <c r="H638" s="2051"/>
      <c r="I638" s="2051"/>
      <c r="J638" s="2051"/>
      <c r="K638" s="2051"/>
      <c r="L638" s="2051"/>
      <c r="M638" s="2051"/>
      <c r="N638" s="2077"/>
      <c r="O638" s="2079">
        <v>660</v>
      </c>
      <c r="P638" s="2080"/>
      <c r="Q638" s="2081"/>
      <c r="R638" s="2035"/>
      <c r="S638" s="2036"/>
      <c r="T638" s="2037"/>
      <c r="U638" s="2041">
        <v>0.03</v>
      </c>
      <c r="V638" s="2042"/>
      <c r="W638" s="2043"/>
      <c r="X638" s="2038" t="s">
        <v>492</v>
      </c>
      <c r="Y638" s="2039"/>
      <c r="Z638" s="2039"/>
      <c r="AA638" s="2039"/>
      <c r="AB638" s="2040"/>
      <c r="AC638" s="2030">
        <v>2</v>
      </c>
      <c r="AD638" s="2031"/>
      <c r="AE638" s="2032"/>
      <c r="AF638" s="2058"/>
      <c r="AG638" s="2059"/>
      <c r="AH638" s="2059"/>
      <c r="AI638" s="2059"/>
      <c r="AJ638" s="2060"/>
      <c r="AK638" s="2299"/>
      <c r="AL638" s="2300"/>
      <c r="AM638" s="2300"/>
      <c r="AN638" s="2301"/>
      <c r="AO638" s="2033">
        <f>[9]EVERYTHING!$C$8</f>
        <v>3786710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3">
        <f t="shared" ref="DX638:DX662" si="23">DX610*(BN610/$BN$635)</f>
        <v>139.76470588235296</v>
      </c>
      <c r="DY638" s="2013"/>
      <c r="DZ638" s="2013"/>
      <c r="EA638" s="2013"/>
      <c r="EB638" s="2013"/>
      <c r="EC638" s="2013" t="e">
        <f t="shared" ref="EC638:EC662" si="24">EC610*(BS610/$BS$635)</f>
        <v>#VALUE!</v>
      </c>
      <c r="ED638" s="2013"/>
      <c r="EE638" s="2013"/>
      <c r="EF638" s="2013"/>
      <c r="EG638" s="2013"/>
      <c r="EH638" s="2013" t="e">
        <f t="shared" ref="EH638:EH662" si="25">EH610*(BX610/$BX$635)</f>
        <v>#VALUE!</v>
      </c>
      <c r="EI638" s="2013"/>
      <c r="EJ638" s="2013"/>
      <c r="EK638" s="2013"/>
      <c r="EL638" s="2013"/>
      <c r="EM638" s="2013" t="e">
        <f t="shared" ref="EM638:EM662" si="26">EM610*(CC610/$CC$635)</f>
        <v>#VALUE!</v>
      </c>
      <c r="EN638" s="2013"/>
      <c r="EO638" s="2013"/>
      <c r="EP638" s="2013"/>
      <c r="EQ638" s="2013"/>
      <c r="ER638" s="2013" t="e">
        <f t="shared" ref="ER638:ER662" si="27">ER610*(CH610/$CH$635)</f>
        <v>#VALUE!</v>
      </c>
      <c r="ES638" s="2013"/>
      <c r="ET638" s="2013"/>
      <c r="EU638" s="2013"/>
      <c r="EV638" s="2013"/>
      <c r="EW638" s="2013" t="e">
        <f t="shared" ref="EW638:EW662" si="28">EW610*(CM610/$CM$635)</f>
        <v>#VALUE!</v>
      </c>
      <c r="EX638" s="2013"/>
      <c r="EY638" s="2013"/>
      <c r="EZ638" s="2013"/>
      <c r="FA638" s="2013"/>
    </row>
    <row r="639" spans="1:157" ht="12.75" customHeight="1">
      <c r="B639" s="84" t="s">
        <v>124</v>
      </c>
      <c r="C639" s="2051" t="s">
        <v>2548</v>
      </c>
      <c r="D639" s="2051"/>
      <c r="E639" s="2051"/>
      <c r="F639" s="2051"/>
      <c r="G639" s="2051"/>
      <c r="H639" s="2051"/>
      <c r="I639" s="2051"/>
      <c r="J639" s="2051"/>
      <c r="K639" s="2051"/>
      <c r="L639" s="2051"/>
      <c r="M639" s="2051"/>
      <c r="N639" s="2077"/>
      <c r="O639" s="2079">
        <v>660</v>
      </c>
      <c r="P639" s="2080"/>
      <c r="Q639" s="2081"/>
      <c r="R639" s="2035"/>
      <c r="S639" s="2036"/>
      <c r="T639" s="2037"/>
      <c r="U639" s="2041">
        <v>0</v>
      </c>
      <c r="V639" s="2042"/>
      <c r="W639" s="2043"/>
      <c r="X639" s="2038" t="s">
        <v>493</v>
      </c>
      <c r="Y639" s="2039"/>
      <c r="Z639" s="2039"/>
      <c r="AA639" s="2039"/>
      <c r="AB639" s="2040"/>
      <c r="AC639" s="2030">
        <v>3</v>
      </c>
      <c r="AD639" s="2031"/>
      <c r="AE639" s="2032"/>
      <c r="AF639" s="2058"/>
      <c r="AG639" s="2059"/>
      <c r="AH639" s="2059"/>
      <c r="AI639" s="2059"/>
      <c r="AJ639" s="2060"/>
      <c r="AK639" s="2299"/>
      <c r="AL639" s="2300"/>
      <c r="AM639" s="2300"/>
      <c r="AN639" s="2301"/>
      <c r="AO639" s="2033">
        <f>[9]EVERYTHING!$C$11</f>
        <v>1500000</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3">
        <f t="shared" si="23"/>
        <v>114.35294117647058</v>
      </c>
      <c r="DY639" s="2013"/>
      <c r="DZ639" s="2013"/>
      <c r="EA639" s="2013"/>
      <c r="EB639" s="2013"/>
      <c r="EC639" s="2013" t="e">
        <f t="shared" si="24"/>
        <v>#VALUE!</v>
      </c>
      <c r="ED639" s="2013"/>
      <c r="EE639" s="2013"/>
      <c r="EF639" s="2013"/>
      <c r="EG639" s="2013"/>
      <c r="EH639" s="2013" t="e">
        <f t="shared" si="25"/>
        <v>#VALUE!</v>
      </c>
      <c r="EI639" s="2013"/>
      <c r="EJ639" s="2013"/>
      <c r="EK639" s="2013"/>
      <c r="EL639" s="2013"/>
      <c r="EM639" s="2013" t="e">
        <f t="shared" si="26"/>
        <v>#VALUE!</v>
      </c>
      <c r="EN639" s="2013"/>
      <c r="EO639" s="2013"/>
      <c r="EP639" s="2013"/>
      <c r="EQ639" s="2013"/>
      <c r="ER639" s="2013" t="e">
        <f t="shared" si="27"/>
        <v>#VALUE!</v>
      </c>
      <c r="ES639" s="2013"/>
      <c r="ET639" s="2013"/>
      <c r="EU639" s="2013"/>
      <c r="EV639" s="2013"/>
      <c r="EW639" s="2013" t="e">
        <f t="shared" si="28"/>
        <v>#VALUE!</v>
      </c>
      <c r="EX639" s="2013"/>
      <c r="EY639" s="2013"/>
      <c r="EZ639" s="2013"/>
      <c r="FA639" s="2013"/>
    </row>
    <row r="640" spans="1:157" ht="12.75">
      <c r="B640" s="84" t="s">
        <v>618</v>
      </c>
      <c r="C640" s="2051" t="s">
        <v>2141</v>
      </c>
      <c r="D640" s="2051"/>
      <c r="E640" s="2051"/>
      <c r="F640" s="2051"/>
      <c r="G640" s="2051"/>
      <c r="H640" s="2051"/>
      <c r="I640" s="2051"/>
      <c r="J640" s="2051"/>
      <c r="K640" s="2051"/>
      <c r="L640" s="2051"/>
      <c r="M640" s="2051"/>
      <c r="N640" s="2077"/>
      <c r="O640" s="2079"/>
      <c r="P640" s="2080"/>
      <c r="Q640" s="2081"/>
      <c r="R640" s="2035"/>
      <c r="S640" s="2036"/>
      <c r="T640" s="2037"/>
      <c r="U640" s="2041"/>
      <c r="V640" s="2042"/>
      <c r="W640" s="2043"/>
      <c r="X640" s="2038" t="s">
        <v>310</v>
      </c>
      <c r="Y640" s="2039"/>
      <c r="Z640" s="2039"/>
      <c r="AA640" s="2039"/>
      <c r="AB640" s="2040"/>
      <c r="AC640" s="2030"/>
      <c r="AD640" s="2031"/>
      <c r="AE640" s="2032"/>
      <c r="AF640" s="2058"/>
      <c r="AG640" s="2059"/>
      <c r="AH640" s="2059"/>
      <c r="AI640" s="2059"/>
      <c r="AJ640" s="2060"/>
      <c r="AK640" s="2299"/>
      <c r="AL640" s="2300"/>
      <c r="AM640" s="2300"/>
      <c r="AN640" s="2301"/>
      <c r="AO640" s="2033">
        <f>[9]EVERYTHING!$C$12</f>
        <v>907913.77761248394</v>
      </c>
      <c r="AP640" s="2033"/>
      <c r="AQ640" s="2033"/>
      <c r="AR640" s="2033"/>
      <c r="AS640" s="203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13">
        <f t="shared" si="23"/>
        <v>216</v>
      </c>
      <c r="DY640" s="2013"/>
      <c r="DZ640" s="2013"/>
      <c r="EA640" s="2013"/>
      <c r="EB640" s="2013"/>
      <c r="EC640" s="2013" t="e">
        <f t="shared" si="24"/>
        <v>#VALUE!</v>
      </c>
      <c r="ED640" s="2013"/>
      <c r="EE640" s="2013"/>
      <c r="EF640" s="2013"/>
      <c r="EG640" s="2013"/>
      <c r="EH640" s="2013" t="e">
        <f t="shared" si="25"/>
        <v>#VALUE!</v>
      </c>
      <c r="EI640" s="2013"/>
      <c r="EJ640" s="2013"/>
      <c r="EK640" s="2013"/>
      <c r="EL640" s="2013"/>
      <c r="EM640" s="2013" t="e">
        <f t="shared" si="26"/>
        <v>#VALUE!</v>
      </c>
      <c r="EN640" s="2013"/>
      <c r="EO640" s="2013"/>
      <c r="EP640" s="2013"/>
      <c r="EQ640" s="2013"/>
      <c r="ER640" s="2013" t="e">
        <f t="shared" si="27"/>
        <v>#VALUE!</v>
      </c>
      <c r="ES640" s="2013"/>
      <c r="ET640" s="2013"/>
      <c r="EU640" s="2013"/>
      <c r="EV640" s="2013"/>
      <c r="EW640" s="2013" t="e">
        <f t="shared" si="28"/>
        <v>#VALUE!</v>
      </c>
      <c r="EX640" s="2013"/>
      <c r="EY640" s="2013"/>
      <c r="EZ640" s="2013"/>
      <c r="FA640" s="2013"/>
    </row>
    <row r="641" spans="1:157" ht="12.75">
      <c r="B641" s="84" t="s">
        <v>825</v>
      </c>
      <c r="C641" s="2051" t="s">
        <v>2546</v>
      </c>
      <c r="D641" s="2051"/>
      <c r="E641" s="2051"/>
      <c r="F641" s="2051"/>
      <c r="G641" s="2051"/>
      <c r="H641" s="2051"/>
      <c r="I641" s="2051"/>
      <c r="J641" s="2051"/>
      <c r="K641" s="2051"/>
      <c r="L641" s="2051"/>
      <c r="M641" s="2051"/>
      <c r="N641" s="2077"/>
      <c r="O641" s="2079"/>
      <c r="P641" s="2080"/>
      <c r="Q641" s="2081"/>
      <c r="R641" s="2035"/>
      <c r="S641" s="2036"/>
      <c r="T641" s="2037"/>
      <c r="U641" s="2041"/>
      <c r="V641" s="2042"/>
      <c r="W641" s="2043"/>
      <c r="X641" s="2038" t="s">
        <v>310</v>
      </c>
      <c r="Y641" s="2039"/>
      <c r="Z641" s="2039"/>
      <c r="AA641" s="2039"/>
      <c r="AB641" s="2040"/>
      <c r="AC641" s="2030"/>
      <c r="AD641" s="2031"/>
      <c r="AE641" s="2032"/>
      <c r="AF641" s="2058"/>
      <c r="AG641" s="2059"/>
      <c r="AH641" s="2059"/>
      <c r="AI641" s="2059"/>
      <c r="AJ641" s="2060"/>
      <c r="AK641" s="2299"/>
      <c r="AL641" s="2300"/>
      <c r="AM641" s="2300"/>
      <c r="AN641" s="2301"/>
      <c r="AO641" s="2033">
        <f>[9]EVERYTHING!$C$13</f>
        <v>3009221.3392881928</v>
      </c>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13" t="e">
        <f t="shared" si="23"/>
        <v>#VALUE!</v>
      </c>
      <c r="DY641" s="2013"/>
      <c r="DZ641" s="2013"/>
      <c r="EA641" s="2013"/>
      <c r="EB641" s="2013"/>
      <c r="EC641" s="2013">
        <f t="shared" si="24"/>
        <v>134.86666666666667</v>
      </c>
      <c r="ED641" s="2013"/>
      <c r="EE641" s="2013"/>
      <c r="EF641" s="2013"/>
      <c r="EG641" s="2013"/>
      <c r="EH641" s="2013" t="e">
        <f t="shared" si="25"/>
        <v>#VALUE!</v>
      </c>
      <c r="EI641" s="2013"/>
      <c r="EJ641" s="2013"/>
      <c r="EK641" s="2013"/>
      <c r="EL641" s="2013"/>
      <c r="EM641" s="2013" t="e">
        <f t="shared" si="26"/>
        <v>#VALUE!</v>
      </c>
      <c r="EN641" s="2013"/>
      <c r="EO641" s="2013"/>
      <c r="EP641" s="2013"/>
      <c r="EQ641" s="2013"/>
      <c r="ER641" s="2013" t="e">
        <f t="shared" si="27"/>
        <v>#VALUE!</v>
      </c>
      <c r="ES641" s="2013"/>
      <c r="ET641" s="2013"/>
      <c r="EU641" s="2013"/>
      <c r="EV641" s="2013"/>
      <c r="EW641" s="2013" t="e">
        <f t="shared" si="28"/>
        <v>#VALUE!</v>
      </c>
      <c r="EX641" s="2013"/>
      <c r="EY641" s="2013"/>
      <c r="EZ641" s="2013"/>
      <c r="FA641" s="2013"/>
    </row>
    <row r="642" spans="1:157" ht="12.75">
      <c r="B642" s="84" t="s">
        <v>621</v>
      </c>
      <c r="C642" s="2051" t="str">
        <f>C568</f>
        <v>Deferred Soft Loan Interest</v>
      </c>
      <c r="D642" s="2051"/>
      <c r="E642" s="2051"/>
      <c r="F642" s="2051"/>
      <c r="G642" s="2051"/>
      <c r="H642" s="2051"/>
      <c r="I642" s="2051"/>
      <c r="J642" s="2051"/>
      <c r="K642" s="2051"/>
      <c r="L642" s="2051"/>
      <c r="M642" s="2051"/>
      <c r="N642" s="2077"/>
      <c r="O642" s="2079"/>
      <c r="P642" s="2080"/>
      <c r="Q642" s="2081"/>
      <c r="R642" s="2035"/>
      <c r="S642" s="2036"/>
      <c r="T642" s="2037"/>
      <c r="U642" s="2041"/>
      <c r="V642" s="2042"/>
      <c r="W642" s="2043"/>
      <c r="X642" s="2038" t="s">
        <v>310</v>
      </c>
      <c r="Y642" s="2039"/>
      <c r="Z642" s="2039"/>
      <c r="AA642" s="2039"/>
      <c r="AB642" s="2040"/>
      <c r="AC642" s="2030"/>
      <c r="AD642" s="2031"/>
      <c r="AE642" s="2032"/>
      <c r="AF642" s="2058"/>
      <c r="AG642" s="2059"/>
      <c r="AH642" s="2059"/>
      <c r="AI642" s="2059"/>
      <c r="AJ642" s="2060"/>
      <c r="AK642" s="2299"/>
      <c r="AL642" s="2300"/>
      <c r="AM642" s="2300"/>
      <c r="AN642" s="2301"/>
      <c r="AO642" s="2033">
        <f>[9]EVERYTHING!$C$10</f>
        <v>94632.108999999997</v>
      </c>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2"/>
      <c r="CV642" s="58"/>
      <c r="CW642" s="58"/>
      <c r="CX642" s="58"/>
      <c r="CY642" s="58"/>
      <c r="CZ642" s="58"/>
      <c r="DA642" s="58"/>
      <c r="DB642" s="58"/>
      <c r="DC642" s="58"/>
      <c r="DD642" s="58"/>
      <c r="DE642" s="58"/>
      <c r="DF642" s="58"/>
      <c r="DX642" s="2013" t="e">
        <f t="shared" si="23"/>
        <v>#VALUE!</v>
      </c>
      <c r="DY642" s="2013"/>
      <c r="DZ642" s="2013"/>
      <c r="EA642" s="2013"/>
      <c r="EB642" s="2013"/>
      <c r="EC642" s="2013">
        <f t="shared" si="24"/>
        <v>144.5</v>
      </c>
      <c r="ED642" s="2013"/>
      <c r="EE642" s="2013"/>
      <c r="EF642" s="2013"/>
      <c r="EG642" s="2013"/>
      <c r="EH642" s="2013" t="e">
        <f t="shared" si="25"/>
        <v>#VALUE!</v>
      </c>
      <c r="EI642" s="2013"/>
      <c r="EJ642" s="2013"/>
      <c r="EK642" s="2013"/>
      <c r="EL642" s="2013"/>
      <c r="EM642" s="2013" t="e">
        <f t="shared" si="26"/>
        <v>#VALUE!</v>
      </c>
      <c r="EN642" s="2013"/>
      <c r="EO642" s="2013"/>
      <c r="EP642" s="2013"/>
      <c r="EQ642" s="2013"/>
      <c r="ER642" s="2013" t="e">
        <f t="shared" si="27"/>
        <v>#VALUE!</v>
      </c>
      <c r="ES642" s="2013"/>
      <c r="ET642" s="2013"/>
      <c r="EU642" s="2013"/>
      <c r="EV642" s="2013"/>
      <c r="EW642" s="2013" t="e">
        <f t="shared" si="28"/>
        <v>#VALUE!</v>
      </c>
      <c r="EX642" s="2013"/>
      <c r="EY642" s="2013"/>
      <c r="EZ642" s="2013"/>
      <c r="FA642" s="2013"/>
    </row>
    <row r="643" spans="1:157" ht="12.75">
      <c r="B643" s="84" t="s">
        <v>489</v>
      </c>
      <c r="C643" s="2051" t="s">
        <v>2572</v>
      </c>
      <c r="D643" s="2051"/>
      <c r="E643" s="2051"/>
      <c r="F643" s="2051"/>
      <c r="G643" s="2051"/>
      <c r="H643" s="2051"/>
      <c r="I643" s="2051"/>
      <c r="J643" s="2051"/>
      <c r="K643" s="2051"/>
      <c r="L643" s="2051"/>
      <c r="M643" s="2051"/>
      <c r="N643" s="2077"/>
      <c r="O643" s="2079"/>
      <c r="P643" s="2080"/>
      <c r="Q643" s="2081"/>
      <c r="R643" s="2035"/>
      <c r="S643" s="2036"/>
      <c r="T643" s="2037"/>
      <c r="U643" s="2041"/>
      <c r="V643" s="2042"/>
      <c r="W643" s="2043"/>
      <c r="X643" s="2038" t="s">
        <v>1386</v>
      </c>
      <c r="Y643" s="2039"/>
      <c r="Z643" s="2039"/>
      <c r="AA643" s="2039"/>
      <c r="AB643" s="2040"/>
      <c r="AC643" s="2030"/>
      <c r="AD643" s="2031"/>
      <c r="AE643" s="2032"/>
      <c r="AF643" s="2058"/>
      <c r="AG643" s="2059"/>
      <c r="AH643" s="2059"/>
      <c r="AI643" s="2059"/>
      <c r="AJ643" s="2060"/>
      <c r="AK643" s="2299"/>
      <c r="AL643" s="2300"/>
      <c r="AM643" s="2300"/>
      <c r="AN643" s="2301"/>
      <c r="AO643" s="2033">
        <f>AM569</f>
        <v>3660000</v>
      </c>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13" t="e">
        <f t="shared" si="23"/>
        <v>#VALUE!</v>
      </c>
      <c r="DY643" s="2013"/>
      <c r="DZ643" s="2013"/>
      <c r="EA643" s="2013"/>
      <c r="EB643" s="2013"/>
      <c r="EC643" s="2013">
        <f t="shared" si="24"/>
        <v>231.33333333333331</v>
      </c>
      <c r="ED643" s="2013"/>
      <c r="EE643" s="2013"/>
      <c r="EF643" s="2013"/>
      <c r="EG643" s="2013"/>
      <c r="EH643" s="2013" t="e">
        <f t="shared" si="25"/>
        <v>#VALUE!</v>
      </c>
      <c r="EI643" s="2013"/>
      <c r="EJ643" s="2013"/>
      <c r="EK643" s="2013"/>
      <c r="EL643" s="2013"/>
      <c r="EM643" s="2013" t="e">
        <f t="shared" si="26"/>
        <v>#VALUE!</v>
      </c>
      <c r="EN643" s="2013"/>
      <c r="EO643" s="2013"/>
      <c r="EP643" s="2013"/>
      <c r="EQ643" s="2013"/>
      <c r="ER643" s="2013" t="e">
        <f t="shared" si="27"/>
        <v>#VALUE!</v>
      </c>
      <c r="ES643" s="2013"/>
      <c r="ET643" s="2013"/>
      <c r="EU643" s="2013"/>
      <c r="EV643" s="2013"/>
      <c r="EW643" s="2013" t="e">
        <f t="shared" si="28"/>
        <v>#VALUE!</v>
      </c>
      <c r="EX643" s="2013"/>
      <c r="EY643" s="2013"/>
      <c r="EZ643" s="2013"/>
      <c r="FA643" s="2013"/>
    </row>
    <row r="644" spans="1:157" ht="12.75">
      <c r="B644" s="84" t="s">
        <v>490</v>
      </c>
      <c r="C644" s="2051"/>
      <c r="D644" s="2051"/>
      <c r="E644" s="2051"/>
      <c r="F644" s="2051"/>
      <c r="G644" s="2051"/>
      <c r="H644" s="2051"/>
      <c r="I644" s="2051"/>
      <c r="J644" s="2051"/>
      <c r="K644" s="2051"/>
      <c r="L644" s="2051"/>
      <c r="M644" s="2051"/>
      <c r="N644" s="2077"/>
      <c r="O644" s="2079"/>
      <c r="P644" s="2080"/>
      <c r="Q644" s="2081"/>
      <c r="R644" s="2035"/>
      <c r="S644" s="2036"/>
      <c r="T644" s="2037"/>
      <c r="U644" s="2041"/>
      <c r="V644" s="2042"/>
      <c r="W644" s="2043"/>
      <c r="X644" s="2038" t="s">
        <v>1386</v>
      </c>
      <c r="Y644" s="2039"/>
      <c r="Z644" s="2039"/>
      <c r="AA644" s="2039"/>
      <c r="AB644" s="2040"/>
      <c r="AC644" s="2030"/>
      <c r="AD644" s="2031"/>
      <c r="AE644" s="2032"/>
      <c r="AF644" s="2058"/>
      <c r="AG644" s="2059"/>
      <c r="AH644" s="2059"/>
      <c r="AI644" s="2059"/>
      <c r="AJ644" s="2060"/>
      <c r="AK644" s="2299"/>
      <c r="AL644" s="2300"/>
      <c r="AM644" s="2300"/>
      <c r="AN644" s="2301"/>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346">
        <f>SUM(BN640:BR643)</f>
        <v>0</v>
      </c>
      <c r="BO644" s="2561"/>
      <c r="BP644" s="2561"/>
      <c r="BQ644" s="2561"/>
      <c r="BR644" s="2347"/>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1">
        <f>BN644+BS644+BX644+CC644+CH644+CM644</f>
        <v>1</v>
      </c>
      <c r="CT644" s="134" t="s">
        <v>2453</v>
      </c>
      <c r="CU644" s="58"/>
      <c r="CV644" s="58"/>
      <c r="CW644" s="58"/>
      <c r="CX644" s="58"/>
      <c r="CY644" s="58"/>
      <c r="CZ644" s="58"/>
      <c r="DA644" s="58"/>
      <c r="DB644" s="58"/>
      <c r="DC644" s="58"/>
      <c r="DD644" s="58"/>
      <c r="DE644" s="58"/>
      <c r="DF644" s="58"/>
      <c r="DX644" s="2013" t="e">
        <f t="shared" si="23"/>
        <v>#VALUE!</v>
      </c>
      <c r="DY644" s="2013"/>
      <c r="DZ644" s="2013"/>
      <c r="EA644" s="2013"/>
      <c r="EB644" s="2013"/>
      <c r="EC644" s="2013" t="e">
        <f t="shared" si="24"/>
        <v>#VALUE!</v>
      </c>
      <c r="ED644" s="2013"/>
      <c r="EE644" s="2013"/>
      <c r="EF644" s="2013"/>
      <c r="EG644" s="2013"/>
      <c r="EH644" s="2013">
        <f t="shared" si="25"/>
        <v>83.280000000000015</v>
      </c>
      <c r="EI644" s="2013"/>
      <c r="EJ644" s="2013"/>
      <c r="EK644" s="2013"/>
      <c r="EL644" s="2013"/>
      <c r="EM644" s="2013" t="e">
        <f t="shared" si="26"/>
        <v>#VALUE!</v>
      </c>
      <c r="EN644" s="2013"/>
      <c r="EO644" s="2013"/>
      <c r="EP644" s="2013"/>
      <c r="EQ644" s="2013"/>
      <c r="ER644" s="2013" t="e">
        <f t="shared" si="27"/>
        <v>#VALUE!</v>
      </c>
      <c r="ES644" s="2013"/>
      <c r="ET644" s="2013"/>
      <c r="EU644" s="2013"/>
      <c r="EV644" s="2013"/>
      <c r="EW644" s="2013" t="e">
        <f t="shared" si="28"/>
        <v>#VALUE!</v>
      </c>
      <c r="EX644" s="2013"/>
      <c r="EY644" s="2013"/>
      <c r="EZ644" s="2013"/>
      <c r="FA644" s="2013"/>
    </row>
    <row r="645" spans="1:157" ht="12.75">
      <c r="B645" s="84" t="s">
        <v>496</v>
      </c>
      <c r="C645" s="2051"/>
      <c r="D645" s="2051"/>
      <c r="E645" s="2051"/>
      <c r="F645" s="2051"/>
      <c r="G645" s="2051"/>
      <c r="H645" s="2051"/>
      <c r="I645" s="2051"/>
      <c r="J645" s="2051"/>
      <c r="K645" s="2051"/>
      <c r="L645" s="2051"/>
      <c r="M645" s="2051"/>
      <c r="N645" s="2077"/>
      <c r="O645" s="2079"/>
      <c r="P645" s="2080"/>
      <c r="Q645" s="2081"/>
      <c r="R645" s="2035"/>
      <c r="S645" s="2036"/>
      <c r="T645" s="2037"/>
      <c r="U645" s="2041"/>
      <c r="V645" s="2042"/>
      <c r="W645" s="2043"/>
      <c r="X645" s="2038" t="s">
        <v>1386</v>
      </c>
      <c r="Y645" s="2039"/>
      <c r="Z645" s="2039"/>
      <c r="AA645" s="2039"/>
      <c r="AB645" s="2040"/>
      <c r="AC645" s="2030"/>
      <c r="AD645" s="2031"/>
      <c r="AE645" s="2032"/>
      <c r="AF645" s="2058"/>
      <c r="AG645" s="2059"/>
      <c r="AH645" s="2059"/>
      <c r="AI645" s="2059"/>
      <c r="AJ645" s="2060"/>
      <c r="AK645" s="2299"/>
      <c r="AL645" s="2300"/>
      <c r="AM645" s="2300"/>
      <c r="AN645" s="2301"/>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2455</v>
      </c>
      <c r="CU645" s="58"/>
      <c r="CV645" s="58"/>
      <c r="CW645" s="58"/>
      <c r="CX645" s="58"/>
      <c r="CY645" s="58"/>
      <c r="CZ645" s="58"/>
      <c r="DA645" s="58"/>
      <c r="DB645" s="58"/>
      <c r="DC645" s="58"/>
      <c r="DD645" s="58"/>
      <c r="DE645" s="58"/>
      <c r="DF645" s="58"/>
      <c r="DX645" s="2013" t="e">
        <f t="shared" si="23"/>
        <v>#VALUE!</v>
      </c>
      <c r="DY645" s="2013"/>
      <c r="DZ645" s="2013"/>
      <c r="EA645" s="2013"/>
      <c r="EB645" s="2013"/>
      <c r="EC645" s="2013" t="e">
        <f t="shared" si="24"/>
        <v>#VALUE!</v>
      </c>
      <c r="ED645" s="2013"/>
      <c r="EE645" s="2013"/>
      <c r="EF645" s="2013"/>
      <c r="EG645" s="2013"/>
      <c r="EH645" s="2013">
        <f t="shared" si="25"/>
        <v>249.60000000000002</v>
      </c>
      <c r="EI645" s="2013"/>
      <c r="EJ645" s="2013"/>
      <c r="EK645" s="2013"/>
      <c r="EL645" s="2013"/>
      <c r="EM645" s="2013" t="e">
        <f t="shared" si="26"/>
        <v>#VALUE!</v>
      </c>
      <c r="EN645" s="2013"/>
      <c r="EO645" s="2013"/>
      <c r="EP645" s="2013"/>
      <c r="EQ645" s="2013"/>
      <c r="ER645" s="2013" t="e">
        <f t="shared" si="27"/>
        <v>#VALUE!</v>
      </c>
      <c r="ES645" s="2013"/>
      <c r="ET645" s="2013"/>
      <c r="EU645" s="2013"/>
      <c r="EV645" s="2013"/>
      <c r="EW645" s="2013" t="e">
        <f t="shared" si="28"/>
        <v>#VALUE!</v>
      </c>
      <c r="EX645" s="2013"/>
      <c r="EY645" s="2013"/>
      <c r="EZ645" s="2013"/>
      <c r="FA645" s="2013"/>
    </row>
    <row r="646" spans="1:157" ht="12.75">
      <c r="B646" s="84" t="s">
        <v>683</v>
      </c>
      <c r="C646" s="2051"/>
      <c r="D646" s="2051"/>
      <c r="E646" s="2051"/>
      <c r="F646" s="2051"/>
      <c r="G646" s="2051"/>
      <c r="H646" s="2051"/>
      <c r="I646" s="2051"/>
      <c r="J646" s="2051"/>
      <c r="K646" s="2051"/>
      <c r="L646" s="2051"/>
      <c r="M646" s="2051"/>
      <c r="N646" s="2077"/>
      <c r="O646" s="2079"/>
      <c r="P646" s="2080"/>
      <c r="Q646" s="2081"/>
      <c r="R646" s="2035"/>
      <c r="S646" s="2036"/>
      <c r="T646" s="2037"/>
      <c r="U646" s="2041"/>
      <c r="V646" s="2042"/>
      <c r="W646" s="2043"/>
      <c r="X646" s="2038" t="s">
        <v>1386</v>
      </c>
      <c r="Y646" s="2039"/>
      <c r="Z646" s="2039"/>
      <c r="AA646" s="2039"/>
      <c r="AB646" s="2040"/>
      <c r="AC646" s="2030"/>
      <c r="AD646" s="2031"/>
      <c r="AE646" s="2032"/>
      <c r="AF646" s="2058"/>
      <c r="AG646" s="2059"/>
      <c r="AH646" s="2059"/>
      <c r="AI646" s="2059"/>
      <c r="AJ646" s="2060"/>
      <c r="AK646" s="2299"/>
      <c r="AL646" s="2300"/>
      <c r="AM646" s="2300"/>
      <c r="AN646" s="2301"/>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3" t="e">
        <f t="shared" si="23"/>
        <v>#VALUE!</v>
      </c>
      <c r="DY646" s="2013"/>
      <c r="DZ646" s="2013"/>
      <c r="EA646" s="2013"/>
      <c r="EB646" s="2013"/>
      <c r="EC646" s="2013" t="e">
        <f t="shared" si="24"/>
        <v>#VALUE!</v>
      </c>
      <c r="ED646" s="2013"/>
      <c r="EE646" s="2013"/>
      <c r="EF646" s="2013"/>
      <c r="EG646" s="2013"/>
      <c r="EH646" s="2013">
        <f t="shared" si="25"/>
        <v>333.20000000000005</v>
      </c>
      <c r="EI646" s="2013"/>
      <c r="EJ646" s="2013"/>
      <c r="EK646" s="2013"/>
      <c r="EL646" s="2013"/>
      <c r="EM646" s="2013" t="e">
        <f t="shared" si="26"/>
        <v>#VALUE!</v>
      </c>
      <c r="EN646" s="2013"/>
      <c r="EO646" s="2013"/>
      <c r="EP646" s="2013"/>
      <c r="EQ646" s="2013"/>
      <c r="ER646" s="2013" t="e">
        <f t="shared" si="27"/>
        <v>#VALUE!</v>
      </c>
      <c r="ES646" s="2013"/>
      <c r="ET646" s="2013"/>
      <c r="EU646" s="2013"/>
      <c r="EV646" s="2013"/>
      <c r="EW646" s="2013" t="e">
        <f t="shared" si="28"/>
        <v>#VALUE!</v>
      </c>
      <c r="EX646" s="2013"/>
      <c r="EY646" s="2013"/>
      <c r="EZ646" s="2013"/>
      <c r="FA646" s="2013"/>
    </row>
    <row r="647" spans="1:157" ht="12.75">
      <c r="B647" s="84" t="s">
        <v>374</v>
      </c>
      <c r="C647" s="2051"/>
      <c r="D647" s="2051"/>
      <c r="E647" s="2051"/>
      <c r="F647" s="2051"/>
      <c r="G647" s="2051"/>
      <c r="H647" s="2051"/>
      <c r="I647" s="2051"/>
      <c r="J647" s="2051"/>
      <c r="K647" s="2051"/>
      <c r="L647" s="2051"/>
      <c r="M647" s="2051"/>
      <c r="N647" s="2077"/>
      <c r="O647" s="2079"/>
      <c r="P647" s="2080"/>
      <c r="Q647" s="2081"/>
      <c r="R647" s="2035"/>
      <c r="S647" s="2036"/>
      <c r="T647" s="2037"/>
      <c r="U647" s="2041"/>
      <c r="V647" s="2042"/>
      <c r="W647" s="2043"/>
      <c r="X647" s="2038" t="s">
        <v>1386</v>
      </c>
      <c r="Y647" s="2039"/>
      <c r="Z647" s="2039"/>
      <c r="AA647" s="2039"/>
      <c r="AB647" s="2040"/>
      <c r="AC647" s="2030"/>
      <c r="AD647" s="2031"/>
      <c r="AE647" s="2032"/>
      <c r="AF647" s="2058"/>
      <c r="AG647" s="2059"/>
      <c r="AH647" s="2059"/>
      <c r="AI647" s="2059"/>
      <c r="AJ647" s="2060"/>
      <c r="AK647" s="2299"/>
      <c r="AL647" s="2300"/>
      <c r="AM647" s="2300"/>
      <c r="AN647" s="2301"/>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3" t="e">
        <f t="shared" si="23"/>
        <v>#VALUE!</v>
      </c>
      <c r="DY647" s="2013"/>
      <c r="DZ647" s="2013"/>
      <c r="EA647" s="2013"/>
      <c r="EB647" s="2013"/>
      <c r="EC647" s="2013" t="e">
        <f t="shared" si="24"/>
        <v>#VALUE!</v>
      </c>
      <c r="ED647" s="2013"/>
      <c r="EE647" s="2013"/>
      <c r="EF647" s="2013"/>
      <c r="EG647" s="2013"/>
      <c r="EH647" s="2013" t="e">
        <f t="shared" si="25"/>
        <v>#VALUE!</v>
      </c>
      <c r="EI647" s="2013"/>
      <c r="EJ647" s="2013"/>
      <c r="EK647" s="2013"/>
      <c r="EL647" s="2013"/>
      <c r="EM647" s="2013" t="e">
        <f t="shared" si="26"/>
        <v>#VALUE!</v>
      </c>
      <c r="EN647" s="2013"/>
      <c r="EO647" s="2013"/>
      <c r="EP647" s="2013"/>
      <c r="EQ647" s="2013"/>
      <c r="ER647" s="2013" t="e">
        <f t="shared" si="27"/>
        <v>#VALUE!</v>
      </c>
      <c r="ES647" s="2013"/>
      <c r="ET647" s="2013"/>
      <c r="EU647" s="2013"/>
      <c r="EV647" s="2013"/>
      <c r="EW647" s="2013" t="e">
        <f t="shared" si="28"/>
        <v>#VALUE!</v>
      </c>
      <c r="EX647" s="2013"/>
      <c r="EY647" s="2013"/>
      <c r="EZ647" s="2013"/>
      <c r="FA647" s="2013"/>
    </row>
    <row r="648" spans="1:157" ht="12.75">
      <c r="B648" s="84" t="s">
        <v>375</v>
      </c>
      <c r="C648" s="2051"/>
      <c r="D648" s="2051"/>
      <c r="E648" s="2051"/>
      <c r="F648" s="2051"/>
      <c r="G648" s="2051"/>
      <c r="H648" s="2051"/>
      <c r="I648" s="2051"/>
      <c r="J648" s="2051"/>
      <c r="K648" s="2051"/>
      <c r="L648" s="2051"/>
      <c r="M648" s="2051"/>
      <c r="N648" s="2077"/>
      <c r="O648" s="2079"/>
      <c r="P648" s="2080"/>
      <c r="Q648" s="2081"/>
      <c r="R648" s="2035"/>
      <c r="S648" s="2036"/>
      <c r="T648" s="2037"/>
      <c r="U648" s="2041"/>
      <c r="V648" s="2042"/>
      <c r="W648" s="2043"/>
      <c r="X648" s="2038" t="s">
        <v>1386</v>
      </c>
      <c r="Y648" s="2039"/>
      <c r="Z648" s="2039"/>
      <c r="AA648" s="2039"/>
      <c r="AB648" s="2040"/>
      <c r="AC648" s="2030"/>
      <c r="AD648" s="2031"/>
      <c r="AE648" s="2032"/>
      <c r="AF648" s="2058"/>
      <c r="AG648" s="2059"/>
      <c r="AH648" s="2059"/>
      <c r="AI648" s="2059"/>
      <c r="AJ648" s="2060"/>
      <c r="AK648" s="2299"/>
      <c r="AL648" s="2300"/>
      <c r="AM648" s="2300"/>
      <c r="AN648" s="2301"/>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9">IF(J786="SRO/Studio",O786,0)</f>
        <v>0</v>
      </c>
      <c r="BO648" s="2007"/>
      <c r="BP648" s="2007"/>
      <c r="BQ648" s="2007"/>
      <c r="BR648" s="2008"/>
      <c r="BS648" s="2012">
        <f t="shared" ref="BS648:BS657" si="30">IF(J786="1 Bedroom",O786,0)</f>
        <v>0</v>
      </c>
      <c r="BT648" s="2012"/>
      <c r="BU648" s="2012"/>
      <c r="BV648" s="2012"/>
      <c r="BW648" s="2012"/>
      <c r="BX648" s="2012">
        <f t="shared" ref="BX648:BX657" si="31">IF(J786="2 Bedrooms",O786,0)</f>
        <v>0</v>
      </c>
      <c r="BY648" s="2012"/>
      <c r="BZ648" s="2012"/>
      <c r="CA648" s="2012"/>
      <c r="CB648" s="2012"/>
      <c r="CC648" s="2012">
        <f t="shared" ref="CC648:CC657" si="32">IF(J786="3 Bedrooms",O786,0)</f>
        <v>0</v>
      </c>
      <c r="CD648" s="2012"/>
      <c r="CE648" s="2012"/>
      <c r="CF648" s="2012"/>
      <c r="CG648" s="2012"/>
      <c r="CH648" s="2012">
        <f t="shared" ref="CH648:CH657" si="33">IF(J786="4 Bedrooms",O786,0)</f>
        <v>0</v>
      </c>
      <c r="CI648" s="2012"/>
      <c r="CJ648" s="2012"/>
      <c r="CK648" s="2012"/>
      <c r="CL648" s="2012"/>
      <c r="CM648" s="2012">
        <f t="shared" ref="CM648:CM657" si="34">IF(J786="5 Bedrooms",O786,0)</f>
        <v>0</v>
      </c>
      <c r="CN648" s="2012"/>
      <c r="CO648" s="2012"/>
      <c r="CP648" s="2012"/>
      <c r="CQ648" s="2012"/>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13" t="e">
        <f t="shared" si="23"/>
        <v>#VALUE!</v>
      </c>
      <c r="DY648" s="2013"/>
      <c r="DZ648" s="2013"/>
      <c r="EA648" s="2013"/>
      <c r="EB648" s="2013"/>
      <c r="EC648" s="2013" t="e">
        <f t="shared" si="24"/>
        <v>#VALUE!</v>
      </c>
      <c r="ED648" s="2013"/>
      <c r="EE648" s="2013"/>
      <c r="EF648" s="2013"/>
      <c r="EG648" s="2013"/>
      <c r="EH648" s="2013" t="e">
        <f t="shared" si="25"/>
        <v>#VALUE!</v>
      </c>
      <c r="EI648" s="2013"/>
      <c r="EJ648" s="2013"/>
      <c r="EK648" s="2013"/>
      <c r="EL648" s="2013"/>
      <c r="EM648" s="2013" t="e">
        <f t="shared" si="26"/>
        <v>#VALUE!</v>
      </c>
      <c r="EN648" s="2013"/>
      <c r="EO648" s="2013"/>
      <c r="EP648" s="2013"/>
      <c r="EQ648" s="2013"/>
      <c r="ER648" s="2013" t="e">
        <f t="shared" si="27"/>
        <v>#VALUE!</v>
      </c>
      <c r="ES648" s="2013"/>
      <c r="ET648" s="2013"/>
      <c r="EU648" s="2013"/>
      <c r="EV648" s="2013"/>
      <c r="EW648" s="2013" t="e">
        <f t="shared" si="28"/>
        <v>#VALUE!</v>
      </c>
      <c r="EX648" s="2013"/>
      <c r="EY648" s="2013"/>
      <c r="EZ648" s="2013"/>
      <c r="FA648" s="2013"/>
    </row>
    <row r="649" spans="1:157" ht="12.75">
      <c r="B649" s="2329" t="s">
        <v>133</v>
      </c>
      <c r="C649" s="2330"/>
      <c r="D649" s="2330"/>
      <c r="E649" s="2330"/>
      <c r="F649" s="2330"/>
      <c r="G649" s="2330"/>
      <c r="H649" s="2330"/>
      <c r="I649" s="2330"/>
      <c r="J649" s="2330"/>
      <c r="K649" s="2330"/>
      <c r="L649" s="2330"/>
      <c r="M649" s="2330"/>
      <c r="N649" s="2330"/>
      <c r="O649" s="2330"/>
      <c r="P649" s="2330"/>
      <c r="Q649" s="2330"/>
      <c r="R649" s="2330"/>
      <c r="S649" s="2330"/>
      <c r="T649" s="2330"/>
      <c r="U649" s="2330"/>
      <c r="V649" s="2330"/>
      <c r="W649" s="2330"/>
      <c r="X649" s="2330"/>
      <c r="Y649" s="2330"/>
      <c r="Z649" s="2330"/>
      <c r="AA649" s="2330"/>
      <c r="AB649" s="2330"/>
      <c r="AC649" s="2330"/>
      <c r="AD649" s="2330"/>
      <c r="AE649" s="2330"/>
      <c r="AF649" s="2330"/>
      <c r="AG649" s="2330"/>
      <c r="AH649" s="2330"/>
      <c r="AI649" s="2330"/>
      <c r="AJ649" s="2330"/>
      <c r="AK649" s="2330"/>
      <c r="AL649" s="2330"/>
      <c r="AM649" s="2330"/>
      <c r="AN649" s="2331"/>
      <c r="AO649" s="2337">
        <f>SUM(AO637:AR648)</f>
        <v>19014688.225900672</v>
      </c>
      <c r="AP649" s="2338"/>
      <c r="AQ649" s="2338"/>
      <c r="AR649" s="2338"/>
      <c r="AS649" s="2339"/>
      <c r="AZ649" s="58"/>
      <c r="BA649" s="58"/>
      <c r="BB649" s="58"/>
      <c r="BC649" s="58"/>
      <c r="BD649" s="58"/>
      <c r="BE649" s="58"/>
      <c r="BF649" s="58"/>
      <c r="BG649" s="58"/>
      <c r="BH649" s="58"/>
      <c r="BI649" s="58"/>
      <c r="BJ649" s="58"/>
      <c r="BK649" s="58"/>
      <c r="BL649" s="58"/>
      <c r="BM649" s="58"/>
      <c r="BN649" s="2006">
        <f t="shared" si="29"/>
        <v>0</v>
      </c>
      <c r="BO649" s="2007"/>
      <c r="BP649" s="2007"/>
      <c r="BQ649" s="2007"/>
      <c r="BR649" s="2008"/>
      <c r="BS649" s="2012">
        <f t="shared" si="30"/>
        <v>0</v>
      </c>
      <c r="BT649" s="2012"/>
      <c r="BU649" s="2012"/>
      <c r="BV649" s="2012"/>
      <c r="BW649" s="2012"/>
      <c r="BX649" s="2012">
        <f t="shared" si="31"/>
        <v>0</v>
      </c>
      <c r="BY649" s="2012"/>
      <c r="BZ649" s="2012"/>
      <c r="CA649" s="2012"/>
      <c r="CB649" s="2012"/>
      <c r="CC649" s="2012">
        <f t="shared" si="32"/>
        <v>0</v>
      </c>
      <c r="CD649" s="2012"/>
      <c r="CE649" s="2012"/>
      <c r="CF649" s="2012"/>
      <c r="CG649" s="2012"/>
      <c r="CH649" s="2012">
        <f t="shared" si="33"/>
        <v>0</v>
      </c>
      <c r="CI649" s="2012"/>
      <c r="CJ649" s="2012"/>
      <c r="CK649" s="2012"/>
      <c r="CL649" s="2012"/>
      <c r="CM649" s="2012">
        <f t="shared" si="34"/>
        <v>0</v>
      </c>
      <c r="CN649" s="2012"/>
      <c r="CO649" s="2012"/>
      <c r="CP649" s="2012"/>
      <c r="CQ649" s="2012"/>
      <c r="CR649" s="265"/>
      <c r="CS649" s="2006">
        <f t="shared" ref="CS649:CS657" si="35">IF(AND(BN649&gt;=1,AH787&gt;=0.1,AH787&lt;=1),O787,0)</f>
        <v>0</v>
      </c>
      <c r="CT649" s="2007"/>
      <c r="CU649" s="2007"/>
      <c r="CV649" s="2007"/>
      <c r="CW649" s="2008"/>
      <c r="CX649" s="2006">
        <f t="shared" ref="CX649:CX657" si="36">IF(AND(BS649&gt;=1,AH787&gt;=0.1,AH787&lt;=1),O787,0)</f>
        <v>0</v>
      </c>
      <c r="CY649" s="2007"/>
      <c r="CZ649" s="2007"/>
      <c r="DA649" s="2007"/>
      <c r="DB649" s="2008"/>
      <c r="DC649" s="2006">
        <f t="shared" ref="DC649:DC657" si="37">IF(AND(BX649&gt;=1,AH787&gt;=0.1,AH787&lt;=1),O787,0)</f>
        <v>0</v>
      </c>
      <c r="DD649" s="2007"/>
      <c r="DE649" s="2007"/>
      <c r="DF649" s="2007"/>
      <c r="DG649" s="2008"/>
      <c r="DH649" s="2006">
        <f t="shared" ref="DH649:DH657" si="38">IF(AND(CC649&gt;=1,AH787&gt;=0.1,AH787&lt;=1),O787,0)</f>
        <v>0</v>
      </c>
      <c r="DI649" s="2007"/>
      <c r="DJ649" s="2007"/>
      <c r="DK649" s="2007"/>
      <c r="DL649" s="2008"/>
      <c r="DM649" s="2006">
        <f t="shared" ref="DM649:DM657" si="39">IF(AND(CH649&gt;=1,AH787&gt;=0.1,AH787&lt;=1),O787,0)</f>
        <v>0</v>
      </c>
      <c r="DN649" s="2007"/>
      <c r="DO649" s="2007"/>
      <c r="DP649" s="2007"/>
      <c r="DQ649" s="2008"/>
      <c r="DR649" s="2006">
        <f t="shared" ref="DR649:DR657" si="40">IF(AND(CM649&gt;=1,AH787&gt;=0.1,AH787&lt;=1),O787,0)</f>
        <v>0</v>
      </c>
      <c r="DS649" s="2007"/>
      <c r="DT649" s="2007"/>
      <c r="DU649" s="2007"/>
      <c r="DV649" s="2008"/>
      <c r="DX649" s="2013" t="e">
        <f t="shared" si="23"/>
        <v>#VALUE!</v>
      </c>
      <c r="DY649" s="2013"/>
      <c r="DZ649" s="2013"/>
      <c r="EA649" s="2013"/>
      <c r="EB649" s="2013"/>
      <c r="EC649" s="2013" t="e">
        <f t="shared" si="24"/>
        <v>#VALUE!</v>
      </c>
      <c r="ED649" s="2013"/>
      <c r="EE649" s="2013"/>
      <c r="EF649" s="2013"/>
      <c r="EG649" s="2013"/>
      <c r="EH649" s="2013" t="e">
        <f t="shared" si="25"/>
        <v>#VALUE!</v>
      </c>
      <c r="EI649" s="2013"/>
      <c r="EJ649" s="2013"/>
      <c r="EK649" s="2013"/>
      <c r="EL649" s="2013"/>
      <c r="EM649" s="2013" t="e">
        <f t="shared" si="26"/>
        <v>#VALUE!</v>
      </c>
      <c r="EN649" s="2013"/>
      <c r="EO649" s="2013"/>
      <c r="EP649" s="2013"/>
      <c r="EQ649" s="2013"/>
      <c r="ER649" s="2013" t="e">
        <f t="shared" si="27"/>
        <v>#VALUE!</v>
      </c>
      <c r="ES649" s="2013"/>
      <c r="ET649" s="2013"/>
      <c r="EU649" s="2013"/>
      <c r="EV649" s="2013"/>
      <c r="EW649" s="2013" t="e">
        <f t="shared" si="28"/>
        <v>#VALUE!</v>
      </c>
      <c r="EX649" s="2013"/>
      <c r="EY649" s="2013"/>
      <c r="EZ649" s="2013"/>
      <c r="FA649" s="2013"/>
    </row>
    <row r="650" spans="1:157" ht="12.75" customHeight="1">
      <c r="B650" s="2329" t="s">
        <v>275</v>
      </c>
      <c r="C650" s="2330"/>
      <c r="D650" s="2330"/>
      <c r="E650" s="2330"/>
      <c r="F650" s="2330"/>
      <c r="G650" s="2330"/>
      <c r="H650" s="2330"/>
      <c r="I650" s="2330"/>
      <c r="J650" s="2330"/>
      <c r="K650" s="2330"/>
      <c r="L650" s="2330"/>
      <c r="M650" s="2330"/>
      <c r="N650" s="2330"/>
      <c r="O650" s="2330"/>
      <c r="P650" s="2330"/>
      <c r="Q650" s="2330"/>
      <c r="R650" s="2330"/>
      <c r="S650" s="2330"/>
      <c r="T650" s="2330"/>
      <c r="U650" s="2330"/>
      <c r="V650" s="2330"/>
      <c r="W650" s="2330"/>
      <c r="X650" s="2330"/>
      <c r="Y650" s="2330"/>
      <c r="Z650" s="2330"/>
      <c r="AA650" s="2330"/>
      <c r="AB650" s="2330"/>
      <c r="AC650" s="2330"/>
      <c r="AD650" s="2330"/>
      <c r="AE650" s="2330"/>
      <c r="AF650" s="2330"/>
      <c r="AG650" s="2330"/>
      <c r="AH650" s="2330"/>
      <c r="AI650" s="2330"/>
      <c r="AJ650" s="2330"/>
      <c r="AK650" s="2330"/>
      <c r="AL650" s="2330"/>
      <c r="AM650" s="2330"/>
      <c r="AN650" s="2331"/>
      <c r="AO650" s="2015">
        <f>[9]EVERYTHING!$C$14+[9]EVERYTHING!$C$15-[9]EVERYTHING!$C$108</f>
        <v>32535370.057532042</v>
      </c>
      <c r="AP650" s="2016"/>
      <c r="AQ650" s="2016"/>
      <c r="AR650" s="2016"/>
      <c r="AS650" s="2017"/>
      <c r="AZ650" s="61"/>
      <c r="BA650" s="61"/>
      <c r="BB650" s="61"/>
      <c r="BC650" s="61"/>
      <c r="BD650" s="61"/>
      <c r="BE650" s="61"/>
      <c r="BF650" s="61"/>
      <c r="BG650" s="61"/>
      <c r="BH650" s="61"/>
      <c r="BI650" s="61"/>
      <c r="BJ650" s="61"/>
      <c r="BK650" s="61"/>
      <c r="BL650" s="61"/>
      <c r="BM650" s="61"/>
      <c r="BN650" s="2006">
        <f t="shared" si="29"/>
        <v>0</v>
      </c>
      <c r="BO650" s="2007"/>
      <c r="BP650" s="2007"/>
      <c r="BQ650" s="2007"/>
      <c r="BR650" s="2008"/>
      <c r="BS650" s="2012">
        <f t="shared" si="30"/>
        <v>0</v>
      </c>
      <c r="BT650" s="2012"/>
      <c r="BU650" s="2012"/>
      <c r="BV650" s="2012"/>
      <c r="BW650" s="2012"/>
      <c r="BX650" s="2012">
        <f t="shared" si="31"/>
        <v>0</v>
      </c>
      <c r="BY650" s="2012"/>
      <c r="BZ650" s="2012"/>
      <c r="CA650" s="2012"/>
      <c r="CB650" s="2012"/>
      <c r="CC650" s="2012">
        <f t="shared" si="32"/>
        <v>0</v>
      </c>
      <c r="CD650" s="2012"/>
      <c r="CE650" s="2012"/>
      <c r="CF650" s="2012"/>
      <c r="CG650" s="2012"/>
      <c r="CH650" s="2012">
        <f t="shared" si="33"/>
        <v>0</v>
      </c>
      <c r="CI650" s="2012"/>
      <c r="CJ650" s="2012"/>
      <c r="CK650" s="2012"/>
      <c r="CL650" s="2012"/>
      <c r="CM650" s="2012">
        <f t="shared" si="34"/>
        <v>0</v>
      </c>
      <c r="CN650" s="2012"/>
      <c r="CO650" s="2012"/>
      <c r="CP650" s="2012"/>
      <c r="CQ650" s="2012"/>
      <c r="CR650" s="265"/>
      <c r="CS650" s="2006">
        <f t="shared" si="35"/>
        <v>0</v>
      </c>
      <c r="CT650" s="2007"/>
      <c r="CU650" s="2007"/>
      <c r="CV650" s="2007"/>
      <c r="CW650" s="2008"/>
      <c r="CX650" s="2006">
        <f t="shared" si="36"/>
        <v>0</v>
      </c>
      <c r="CY650" s="2007"/>
      <c r="CZ650" s="2007"/>
      <c r="DA650" s="2007"/>
      <c r="DB650" s="2008"/>
      <c r="DC650" s="2006">
        <f t="shared" si="37"/>
        <v>0</v>
      </c>
      <c r="DD650" s="2007"/>
      <c r="DE650" s="2007"/>
      <c r="DF650" s="2007"/>
      <c r="DG650" s="2008"/>
      <c r="DH650" s="2006">
        <f t="shared" si="38"/>
        <v>0</v>
      </c>
      <c r="DI650" s="2007"/>
      <c r="DJ650" s="2007"/>
      <c r="DK650" s="2007"/>
      <c r="DL650" s="2008"/>
      <c r="DM650" s="2006">
        <f t="shared" si="39"/>
        <v>0</v>
      </c>
      <c r="DN650" s="2007"/>
      <c r="DO650" s="2007"/>
      <c r="DP650" s="2007"/>
      <c r="DQ650" s="2008"/>
      <c r="DR650" s="2006">
        <f t="shared" si="40"/>
        <v>0</v>
      </c>
      <c r="DS650" s="2007"/>
      <c r="DT650" s="2007"/>
      <c r="DU650" s="2007"/>
      <c r="DV650" s="2008"/>
      <c r="DX650" s="2013" t="e">
        <f t="shared" si="23"/>
        <v>#VALUE!</v>
      </c>
      <c r="DY650" s="2013"/>
      <c r="DZ650" s="2013"/>
      <c r="EA650" s="2013"/>
      <c r="EB650" s="2013"/>
      <c r="EC650" s="2013" t="e">
        <f t="shared" si="24"/>
        <v>#VALUE!</v>
      </c>
      <c r="ED650" s="2013"/>
      <c r="EE650" s="2013"/>
      <c r="EF650" s="2013"/>
      <c r="EG650" s="2013"/>
      <c r="EH650" s="2013" t="e">
        <f t="shared" si="25"/>
        <v>#VALUE!</v>
      </c>
      <c r="EI650" s="2013"/>
      <c r="EJ650" s="2013"/>
      <c r="EK650" s="2013"/>
      <c r="EL650" s="2013"/>
      <c r="EM650" s="2013" t="e">
        <f t="shared" si="26"/>
        <v>#VALUE!</v>
      </c>
      <c r="EN650" s="2013"/>
      <c r="EO650" s="2013"/>
      <c r="EP650" s="2013"/>
      <c r="EQ650" s="2013"/>
      <c r="ER650" s="2013" t="e">
        <f t="shared" si="27"/>
        <v>#VALUE!</v>
      </c>
      <c r="ES650" s="2013"/>
      <c r="ET650" s="2013"/>
      <c r="EU650" s="2013"/>
      <c r="EV650" s="2013"/>
      <c r="EW650" s="2013" t="e">
        <f t="shared" si="28"/>
        <v>#VALUE!</v>
      </c>
      <c r="EX650" s="2013"/>
      <c r="EY650" s="2013"/>
      <c r="EZ650" s="2013"/>
      <c r="FA650" s="2013"/>
    </row>
    <row r="651" spans="1:157" ht="12.75" customHeight="1">
      <c r="B651" s="2410" t="s">
        <v>276</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337">
        <f>AO649+AO650</f>
        <v>51550058.283432715</v>
      </c>
      <c r="AP651" s="2338"/>
      <c r="AQ651" s="2338"/>
      <c r="AR651" s="2338"/>
      <c r="AS651" s="2339"/>
      <c r="AZ651" s="61"/>
      <c r="BA651" s="61"/>
      <c r="BB651" s="61"/>
      <c r="BC651" s="61"/>
      <c r="BD651" s="61"/>
      <c r="BE651" s="61"/>
      <c r="BF651" s="61"/>
      <c r="BG651" s="61"/>
      <c r="BH651" s="61"/>
      <c r="BI651" s="61"/>
      <c r="BJ651" s="61"/>
      <c r="BK651" s="61"/>
      <c r="BL651" s="61"/>
      <c r="BM651" s="61"/>
      <c r="BN651" s="2006">
        <f t="shared" si="29"/>
        <v>0</v>
      </c>
      <c r="BO651" s="2007"/>
      <c r="BP651" s="2007"/>
      <c r="BQ651" s="2007"/>
      <c r="BR651" s="2008"/>
      <c r="BS651" s="2012">
        <f t="shared" si="30"/>
        <v>0</v>
      </c>
      <c r="BT651" s="2012"/>
      <c r="BU651" s="2012"/>
      <c r="BV651" s="2012"/>
      <c r="BW651" s="2012"/>
      <c r="BX651" s="2012">
        <f t="shared" si="31"/>
        <v>0</v>
      </c>
      <c r="BY651" s="2012"/>
      <c r="BZ651" s="2012"/>
      <c r="CA651" s="2012"/>
      <c r="CB651" s="2012"/>
      <c r="CC651" s="2012">
        <f t="shared" si="32"/>
        <v>0</v>
      </c>
      <c r="CD651" s="2012"/>
      <c r="CE651" s="2012"/>
      <c r="CF651" s="2012"/>
      <c r="CG651" s="2012"/>
      <c r="CH651" s="2012">
        <f t="shared" si="33"/>
        <v>0</v>
      </c>
      <c r="CI651" s="2012"/>
      <c r="CJ651" s="2012"/>
      <c r="CK651" s="2012"/>
      <c r="CL651" s="2012"/>
      <c r="CM651" s="2012">
        <f t="shared" si="34"/>
        <v>0</v>
      </c>
      <c r="CN651" s="2012"/>
      <c r="CO651" s="2012"/>
      <c r="CP651" s="2012"/>
      <c r="CQ651" s="2012"/>
      <c r="CR651" s="265"/>
      <c r="CS651" s="2006">
        <f t="shared" si="35"/>
        <v>0</v>
      </c>
      <c r="CT651" s="2007"/>
      <c r="CU651" s="2007"/>
      <c r="CV651" s="2007"/>
      <c r="CW651" s="2008"/>
      <c r="CX651" s="2006">
        <f t="shared" si="36"/>
        <v>0</v>
      </c>
      <c r="CY651" s="2007"/>
      <c r="CZ651" s="2007"/>
      <c r="DA651" s="2007"/>
      <c r="DB651" s="2008"/>
      <c r="DC651" s="2006">
        <f t="shared" si="37"/>
        <v>0</v>
      </c>
      <c r="DD651" s="2007"/>
      <c r="DE651" s="2007"/>
      <c r="DF651" s="2007"/>
      <c r="DG651" s="2008"/>
      <c r="DH651" s="2006">
        <f t="shared" si="38"/>
        <v>0</v>
      </c>
      <c r="DI651" s="2007"/>
      <c r="DJ651" s="2007"/>
      <c r="DK651" s="2007"/>
      <c r="DL651" s="2008"/>
      <c r="DM651" s="2006">
        <f t="shared" si="39"/>
        <v>0</v>
      </c>
      <c r="DN651" s="2007"/>
      <c r="DO651" s="2007"/>
      <c r="DP651" s="2007"/>
      <c r="DQ651" s="2008"/>
      <c r="DR651" s="2006">
        <f t="shared" si="40"/>
        <v>0</v>
      </c>
      <c r="DS651" s="2007"/>
      <c r="DT651" s="2007"/>
      <c r="DU651" s="2007"/>
      <c r="DV651" s="2008"/>
      <c r="DX651" s="2013" t="e">
        <f t="shared" si="23"/>
        <v>#VALUE!</v>
      </c>
      <c r="DY651" s="2013"/>
      <c r="DZ651" s="2013"/>
      <c r="EA651" s="2013"/>
      <c r="EB651" s="2013"/>
      <c r="EC651" s="2013" t="e">
        <f t="shared" si="24"/>
        <v>#VALUE!</v>
      </c>
      <c r="ED651" s="2013"/>
      <c r="EE651" s="2013"/>
      <c r="EF651" s="2013"/>
      <c r="EG651" s="2013"/>
      <c r="EH651" s="2013" t="e">
        <f t="shared" si="25"/>
        <v>#VALUE!</v>
      </c>
      <c r="EI651" s="2013"/>
      <c r="EJ651" s="2013"/>
      <c r="EK651" s="2013"/>
      <c r="EL651" s="2013"/>
      <c r="EM651" s="2013" t="e">
        <f t="shared" si="26"/>
        <v>#VALUE!</v>
      </c>
      <c r="EN651" s="2013"/>
      <c r="EO651" s="2013"/>
      <c r="EP651" s="2013"/>
      <c r="EQ651" s="2013"/>
      <c r="ER651" s="2013" t="e">
        <f t="shared" si="27"/>
        <v>#VALUE!</v>
      </c>
      <c r="ES651" s="2013"/>
      <c r="ET651" s="2013"/>
      <c r="EU651" s="2013"/>
      <c r="EV651" s="2013"/>
      <c r="EW651" s="2013" t="e">
        <f t="shared" si="28"/>
        <v>#VALUE!</v>
      </c>
      <c r="EX651" s="2013"/>
      <c r="EY651" s="2013"/>
      <c r="EZ651" s="2013"/>
      <c r="FA651" s="2013"/>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9"/>
        <v>0</v>
      </c>
      <c r="BO652" s="2007"/>
      <c r="BP652" s="2007"/>
      <c r="BQ652" s="2007"/>
      <c r="BR652" s="2008"/>
      <c r="BS652" s="2012">
        <f t="shared" si="30"/>
        <v>0</v>
      </c>
      <c r="BT652" s="2012"/>
      <c r="BU652" s="2012"/>
      <c r="BV652" s="2012"/>
      <c r="BW652" s="2012"/>
      <c r="BX652" s="2012">
        <f t="shared" si="31"/>
        <v>0</v>
      </c>
      <c r="BY652" s="2012"/>
      <c r="BZ652" s="2012"/>
      <c r="CA652" s="2012"/>
      <c r="CB652" s="2012"/>
      <c r="CC652" s="2012">
        <f t="shared" si="32"/>
        <v>0</v>
      </c>
      <c r="CD652" s="2012"/>
      <c r="CE652" s="2012"/>
      <c r="CF652" s="2012"/>
      <c r="CG652" s="2012"/>
      <c r="CH652" s="2012">
        <f t="shared" si="33"/>
        <v>0</v>
      </c>
      <c r="CI652" s="2012"/>
      <c r="CJ652" s="2012"/>
      <c r="CK652" s="2012"/>
      <c r="CL652" s="2012"/>
      <c r="CM652" s="2012">
        <f t="shared" si="34"/>
        <v>0</v>
      </c>
      <c r="CN652" s="2012"/>
      <c r="CO652" s="2012"/>
      <c r="CP652" s="2012"/>
      <c r="CQ652" s="2012"/>
      <c r="CR652" s="265"/>
      <c r="CS652" s="2006">
        <f t="shared" si="35"/>
        <v>0</v>
      </c>
      <c r="CT652" s="2007"/>
      <c r="CU652" s="2007"/>
      <c r="CV652" s="2007"/>
      <c r="CW652" s="2008"/>
      <c r="CX652" s="2006">
        <f t="shared" si="36"/>
        <v>0</v>
      </c>
      <c r="CY652" s="2007"/>
      <c r="CZ652" s="2007"/>
      <c r="DA652" s="2007"/>
      <c r="DB652" s="2008"/>
      <c r="DC652" s="2006">
        <f t="shared" si="37"/>
        <v>0</v>
      </c>
      <c r="DD652" s="2007"/>
      <c r="DE652" s="2007"/>
      <c r="DF652" s="2007"/>
      <c r="DG652" s="2008"/>
      <c r="DH652" s="2006">
        <f t="shared" si="38"/>
        <v>0</v>
      </c>
      <c r="DI652" s="2007"/>
      <c r="DJ652" s="2007"/>
      <c r="DK652" s="2007"/>
      <c r="DL652" s="2008"/>
      <c r="DM652" s="2006">
        <f t="shared" si="39"/>
        <v>0</v>
      </c>
      <c r="DN652" s="2007"/>
      <c r="DO652" s="2007"/>
      <c r="DP652" s="2007"/>
      <c r="DQ652" s="2008"/>
      <c r="DR652" s="2006">
        <f t="shared" si="40"/>
        <v>0</v>
      </c>
      <c r="DS652" s="2007"/>
      <c r="DT652" s="2007"/>
      <c r="DU652" s="2007"/>
      <c r="DV652" s="2008"/>
      <c r="DX652" s="2013" t="e">
        <f t="shared" si="23"/>
        <v>#VALUE!</v>
      </c>
      <c r="DY652" s="2013"/>
      <c r="DZ652" s="2013"/>
      <c r="EA652" s="2013"/>
      <c r="EB652" s="2013"/>
      <c r="EC652" s="2013" t="e">
        <f t="shared" si="24"/>
        <v>#VALUE!</v>
      </c>
      <c r="ED652" s="2013"/>
      <c r="EE652" s="2013"/>
      <c r="EF652" s="2013"/>
      <c r="EG652" s="2013"/>
      <c r="EH652" s="2013" t="e">
        <f t="shared" si="25"/>
        <v>#VALUE!</v>
      </c>
      <c r="EI652" s="2013"/>
      <c r="EJ652" s="2013"/>
      <c r="EK652" s="2013"/>
      <c r="EL652" s="2013"/>
      <c r="EM652" s="2013" t="e">
        <f t="shared" si="26"/>
        <v>#VALUE!</v>
      </c>
      <c r="EN652" s="2013"/>
      <c r="EO652" s="2013"/>
      <c r="EP652" s="2013"/>
      <c r="EQ652" s="2013"/>
      <c r="ER652" s="2013" t="e">
        <f t="shared" si="27"/>
        <v>#VALUE!</v>
      </c>
      <c r="ES652" s="2013"/>
      <c r="ET652" s="2013"/>
      <c r="EU652" s="2013"/>
      <c r="EV652" s="2013"/>
      <c r="EW652" s="2013" t="e">
        <f t="shared" si="28"/>
        <v>#VALUE!</v>
      </c>
      <c r="EX652" s="2013"/>
      <c r="EY652" s="2013"/>
      <c r="EZ652" s="2013"/>
      <c r="FA652" s="2013"/>
    </row>
    <row r="653" spans="1:157" ht="12.75">
      <c r="A653" s="87" t="s">
        <v>117</v>
      </c>
      <c r="B653" s="12" t="s">
        <v>498</v>
      </c>
      <c r="G653" s="2014" t="str">
        <f>C637</f>
        <v>HCD - No Place Like Home</v>
      </c>
      <c r="H653" s="2014"/>
      <c r="I653" s="2014"/>
      <c r="J653" s="2014"/>
      <c r="K653" s="2014"/>
      <c r="L653" s="2014"/>
      <c r="M653" s="2014"/>
      <c r="N653" s="2014"/>
      <c r="O653" s="2014"/>
      <c r="P653" s="2014"/>
      <c r="Q653" s="2014"/>
      <c r="R653" s="2014"/>
      <c r="S653" s="14"/>
      <c r="T653" s="87" t="s">
        <v>118</v>
      </c>
      <c r="U653" s="12" t="s">
        <v>498</v>
      </c>
      <c r="Z653" s="2014" t="str">
        <f>C638</f>
        <v>City of Vallejo - HOME and LMIHAF</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6">
        <f t="shared" si="29"/>
        <v>0</v>
      </c>
      <c r="BO653" s="2007"/>
      <c r="BP653" s="2007"/>
      <c r="BQ653" s="2007"/>
      <c r="BR653" s="2008"/>
      <c r="BS653" s="2012">
        <f t="shared" si="30"/>
        <v>0</v>
      </c>
      <c r="BT653" s="2012"/>
      <c r="BU653" s="2012"/>
      <c r="BV653" s="2012"/>
      <c r="BW653" s="2012"/>
      <c r="BX653" s="2012">
        <f t="shared" si="31"/>
        <v>0</v>
      </c>
      <c r="BY653" s="2012"/>
      <c r="BZ653" s="2012"/>
      <c r="CA653" s="2012"/>
      <c r="CB653" s="2012"/>
      <c r="CC653" s="2012">
        <f t="shared" si="32"/>
        <v>0</v>
      </c>
      <c r="CD653" s="2012"/>
      <c r="CE653" s="2012"/>
      <c r="CF653" s="2012"/>
      <c r="CG653" s="2012"/>
      <c r="CH653" s="2012">
        <f t="shared" si="33"/>
        <v>0</v>
      </c>
      <c r="CI653" s="2012"/>
      <c r="CJ653" s="2012"/>
      <c r="CK653" s="2012"/>
      <c r="CL653" s="2012"/>
      <c r="CM653" s="2012">
        <f t="shared" si="34"/>
        <v>0</v>
      </c>
      <c r="CN653" s="2012"/>
      <c r="CO653" s="2012"/>
      <c r="CP653" s="2012"/>
      <c r="CQ653" s="2012"/>
      <c r="CR653" s="265"/>
      <c r="CS653" s="2006">
        <f t="shared" si="35"/>
        <v>0</v>
      </c>
      <c r="CT653" s="2007"/>
      <c r="CU653" s="2007"/>
      <c r="CV653" s="2007"/>
      <c r="CW653" s="2008"/>
      <c r="CX653" s="2006">
        <f t="shared" si="36"/>
        <v>0</v>
      </c>
      <c r="CY653" s="2007"/>
      <c r="CZ653" s="2007"/>
      <c r="DA653" s="2007"/>
      <c r="DB653" s="2008"/>
      <c r="DC653" s="2006">
        <f t="shared" si="37"/>
        <v>0</v>
      </c>
      <c r="DD653" s="2007"/>
      <c r="DE653" s="2007"/>
      <c r="DF653" s="2007"/>
      <c r="DG653" s="2008"/>
      <c r="DH653" s="2006">
        <f t="shared" si="38"/>
        <v>0</v>
      </c>
      <c r="DI653" s="2007"/>
      <c r="DJ653" s="2007"/>
      <c r="DK653" s="2007"/>
      <c r="DL653" s="2008"/>
      <c r="DM653" s="2006">
        <f t="shared" si="39"/>
        <v>0</v>
      </c>
      <c r="DN653" s="2007"/>
      <c r="DO653" s="2007"/>
      <c r="DP653" s="2007"/>
      <c r="DQ653" s="2008"/>
      <c r="DR653" s="2006">
        <f t="shared" si="40"/>
        <v>0</v>
      </c>
      <c r="DS653" s="2007"/>
      <c r="DT653" s="2007"/>
      <c r="DU653" s="2007"/>
      <c r="DV653" s="2008"/>
      <c r="DX653" s="2013" t="e">
        <f t="shared" si="23"/>
        <v>#VALUE!</v>
      </c>
      <c r="DY653" s="2013"/>
      <c r="DZ653" s="2013"/>
      <c r="EA653" s="2013"/>
      <c r="EB653" s="2013"/>
      <c r="EC653" s="2013" t="e">
        <f t="shared" si="24"/>
        <v>#VALUE!</v>
      </c>
      <c r="ED653" s="2013"/>
      <c r="EE653" s="2013"/>
      <c r="EF653" s="2013"/>
      <c r="EG653" s="2013"/>
      <c r="EH653" s="2013" t="e">
        <f t="shared" si="25"/>
        <v>#VALUE!</v>
      </c>
      <c r="EI653" s="2013"/>
      <c r="EJ653" s="2013"/>
      <c r="EK653" s="2013"/>
      <c r="EL653" s="2013"/>
      <c r="EM653" s="2013" t="e">
        <f t="shared" si="26"/>
        <v>#VALUE!</v>
      </c>
      <c r="EN653" s="2013"/>
      <c r="EO653" s="2013"/>
      <c r="EP653" s="2013"/>
      <c r="EQ653" s="2013"/>
      <c r="ER653" s="2013" t="e">
        <f t="shared" si="27"/>
        <v>#VALUE!</v>
      </c>
      <c r="ES653" s="2013"/>
      <c r="ET653" s="2013"/>
      <c r="EU653" s="2013"/>
      <c r="EV653" s="2013"/>
      <c r="EW653" s="2013" t="e">
        <f t="shared" si="28"/>
        <v>#VALUE!</v>
      </c>
      <c r="EX653" s="2013"/>
      <c r="EY653" s="2013"/>
      <c r="EZ653" s="2013"/>
      <c r="FA653" s="2013"/>
    </row>
    <row r="654" spans="1:157" ht="12.75">
      <c r="A654" s="35"/>
      <c r="B654" s="12" t="s">
        <v>90</v>
      </c>
      <c r="G654" s="2044" t="s">
        <v>2614</v>
      </c>
      <c r="H654" s="2044"/>
      <c r="I654" s="2044"/>
      <c r="J654" s="2044"/>
      <c r="K654" s="2044"/>
      <c r="L654" s="2044"/>
      <c r="M654" s="2044"/>
      <c r="N654" s="2044"/>
      <c r="O654" s="2044"/>
      <c r="P654" s="2044"/>
      <c r="Q654" s="2044"/>
      <c r="R654" s="2044"/>
      <c r="S654" s="14"/>
      <c r="T654" s="35"/>
      <c r="U654" s="12" t="s">
        <v>90</v>
      </c>
      <c r="Z654" s="2044" t="s">
        <v>2470</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06">
        <f t="shared" si="29"/>
        <v>0</v>
      </c>
      <c r="BO654" s="2007"/>
      <c r="BP654" s="2007"/>
      <c r="BQ654" s="2007"/>
      <c r="BR654" s="2008"/>
      <c r="BS654" s="2012">
        <f t="shared" si="30"/>
        <v>0</v>
      </c>
      <c r="BT654" s="2012"/>
      <c r="BU654" s="2012"/>
      <c r="BV654" s="2012"/>
      <c r="BW654" s="2012"/>
      <c r="BX654" s="2012">
        <f t="shared" si="31"/>
        <v>0</v>
      </c>
      <c r="BY654" s="2012"/>
      <c r="BZ654" s="2012"/>
      <c r="CA654" s="2012"/>
      <c r="CB654" s="2012"/>
      <c r="CC654" s="2012">
        <f t="shared" si="32"/>
        <v>0</v>
      </c>
      <c r="CD654" s="2012"/>
      <c r="CE654" s="2012"/>
      <c r="CF654" s="2012"/>
      <c r="CG654" s="2012"/>
      <c r="CH654" s="2012">
        <f t="shared" si="33"/>
        <v>0</v>
      </c>
      <c r="CI654" s="2012"/>
      <c r="CJ654" s="2012"/>
      <c r="CK654" s="2012"/>
      <c r="CL654" s="2012"/>
      <c r="CM654" s="2012">
        <f t="shared" si="34"/>
        <v>0</v>
      </c>
      <c r="CN654" s="2012"/>
      <c r="CO654" s="2012"/>
      <c r="CP654" s="2012"/>
      <c r="CQ654" s="2012"/>
      <c r="CR654" s="265"/>
      <c r="CS654" s="2006">
        <f t="shared" si="35"/>
        <v>0</v>
      </c>
      <c r="CT654" s="2007"/>
      <c r="CU654" s="2007"/>
      <c r="CV654" s="2007"/>
      <c r="CW654" s="2008"/>
      <c r="CX654" s="2006">
        <f t="shared" si="36"/>
        <v>0</v>
      </c>
      <c r="CY654" s="2007"/>
      <c r="CZ654" s="2007"/>
      <c r="DA654" s="2007"/>
      <c r="DB654" s="2008"/>
      <c r="DC654" s="2006">
        <f t="shared" si="37"/>
        <v>0</v>
      </c>
      <c r="DD654" s="2007"/>
      <c r="DE654" s="2007"/>
      <c r="DF654" s="2007"/>
      <c r="DG654" s="2008"/>
      <c r="DH654" s="2006">
        <f t="shared" si="38"/>
        <v>0</v>
      </c>
      <c r="DI654" s="2007"/>
      <c r="DJ654" s="2007"/>
      <c r="DK654" s="2007"/>
      <c r="DL654" s="2008"/>
      <c r="DM654" s="2006">
        <f t="shared" si="39"/>
        <v>0</v>
      </c>
      <c r="DN654" s="2007"/>
      <c r="DO654" s="2007"/>
      <c r="DP654" s="2007"/>
      <c r="DQ654" s="2008"/>
      <c r="DR654" s="2006">
        <f t="shared" si="40"/>
        <v>0</v>
      </c>
      <c r="DS654" s="2007"/>
      <c r="DT654" s="2007"/>
      <c r="DU654" s="2007"/>
      <c r="DV654" s="2008"/>
      <c r="DX654" s="2013" t="e">
        <f t="shared" si="23"/>
        <v>#VALUE!</v>
      </c>
      <c r="DY654" s="2013"/>
      <c r="DZ654" s="2013"/>
      <c r="EA654" s="2013"/>
      <c r="EB654" s="2013"/>
      <c r="EC654" s="2013" t="e">
        <f t="shared" si="24"/>
        <v>#VALUE!</v>
      </c>
      <c r="ED654" s="2013"/>
      <c r="EE654" s="2013"/>
      <c r="EF654" s="2013"/>
      <c r="EG654" s="2013"/>
      <c r="EH654" s="2013" t="e">
        <f t="shared" si="25"/>
        <v>#VALUE!</v>
      </c>
      <c r="EI654" s="2013"/>
      <c r="EJ654" s="2013"/>
      <c r="EK654" s="2013"/>
      <c r="EL654" s="2013"/>
      <c r="EM654" s="2013" t="e">
        <f t="shared" si="26"/>
        <v>#VALUE!</v>
      </c>
      <c r="EN654" s="2013"/>
      <c r="EO654" s="2013"/>
      <c r="EP654" s="2013"/>
      <c r="EQ654" s="2013"/>
      <c r="ER654" s="2013" t="e">
        <f t="shared" si="27"/>
        <v>#VALUE!</v>
      </c>
      <c r="ES654" s="2013"/>
      <c r="ET654" s="2013"/>
      <c r="EU654" s="2013"/>
      <c r="EV654" s="2013"/>
      <c r="EW654" s="2013" t="e">
        <f t="shared" si="28"/>
        <v>#VALUE!</v>
      </c>
      <c r="EX654" s="2013"/>
      <c r="EY654" s="2013"/>
      <c r="EZ654" s="2013"/>
      <c r="FA654" s="2013"/>
    </row>
    <row r="655" spans="1:157" ht="12.75">
      <c r="A655" s="35"/>
      <c r="B655" s="12" t="s">
        <v>617</v>
      </c>
      <c r="G655" s="2044" t="s">
        <v>71</v>
      </c>
      <c r="H655" s="2044"/>
      <c r="I655" s="2044"/>
      <c r="J655" s="2044"/>
      <c r="K655" s="2044"/>
      <c r="L655" s="2044"/>
      <c r="M655" s="2044"/>
      <c r="N655" s="2044"/>
      <c r="O655" s="2044"/>
      <c r="P655" s="2044"/>
      <c r="Q655" s="2044"/>
      <c r="R655" s="2044"/>
      <c r="S655" s="88"/>
      <c r="T655" s="35"/>
      <c r="U655" s="12" t="s">
        <v>617</v>
      </c>
      <c r="Z655" s="2279" t="s">
        <v>2471</v>
      </c>
      <c r="AA655" s="2279"/>
      <c r="AB655" s="2279"/>
      <c r="AC655" s="2279"/>
      <c r="AD655" s="2279"/>
      <c r="AE655" s="2279"/>
      <c r="AF655" s="2279"/>
      <c r="AG655" s="2279"/>
      <c r="AH655" s="2279"/>
      <c r="AI655" s="2279"/>
      <c r="AJ655" s="2279"/>
      <c r="AK655" s="2279"/>
      <c r="AZ655" s="61"/>
      <c r="BA655" s="61"/>
      <c r="BB655" s="61"/>
      <c r="BC655" s="61"/>
      <c r="BD655" s="61"/>
      <c r="BE655" s="61"/>
      <c r="BF655" s="61"/>
      <c r="BG655" s="61"/>
      <c r="BH655" s="61"/>
      <c r="BI655" s="61"/>
      <c r="BJ655" s="61"/>
      <c r="BK655" s="61"/>
      <c r="BL655" s="61"/>
      <c r="BM655" s="61"/>
      <c r="BN655" s="2006">
        <f t="shared" si="29"/>
        <v>0</v>
      </c>
      <c r="BO655" s="2007"/>
      <c r="BP655" s="2007"/>
      <c r="BQ655" s="2007"/>
      <c r="BR655" s="2008"/>
      <c r="BS655" s="2012">
        <f t="shared" si="30"/>
        <v>0</v>
      </c>
      <c r="BT655" s="2012"/>
      <c r="BU655" s="2012"/>
      <c r="BV655" s="2012"/>
      <c r="BW655" s="2012"/>
      <c r="BX655" s="2012">
        <f t="shared" si="31"/>
        <v>0</v>
      </c>
      <c r="BY655" s="2012"/>
      <c r="BZ655" s="2012"/>
      <c r="CA655" s="2012"/>
      <c r="CB655" s="2012"/>
      <c r="CC655" s="2012">
        <f t="shared" si="32"/>
        <v>0</v>
      </c>
      <c r="CD655" s="2012"/>
      <c r="CE655" s="2012"/>
      <c r="CF655" s="2012"/>
      <c r="CG655" s="2012"/>
      <c r="CH655" s="2012">
        <f t="shared" si="33"/>
        <v>0</v>
      </c>
      <c r="CI655" s="2012"/>
      <c r="CJ655" s="2012"/>
      <c r="CK655" s="2012"/>
      <c r="CL655" s="2012"/>
      <c r="CM655" s="2012">
        <f t="shared" si="34"/>
        <v>0</v>
      </c>
      <c r="CN655" s="2012"/>
      <c r="CO655" s="2012"/>
      <c r="CP655" s="2012"/>
      <c r="CQ655" s="2012"/>
      <c r="CR655" s="265"/>
      <c r="CS655" s="2006">
        <f t="shared" si="35"/>
        <v>0</v>
      </c>
      <c r="CT655" s="2007"/>
      <c r="CU655" s="2007"/>
      <c r="CV655" s="2007"/>
      <c r="CW655" s="2008"/>
      <c r="CX655" s="2006">
        <f t="shared" si="36"/>
        <v>0</v>
      </c>
      <c r="CY655" s="2007"/>
      <c r="CZ655" s="2007"/>
      <c r="DA655" s="2007"/>
      <c r="DB655" s="2008"/>
      <c r="DC655" s="2006">
        <f t="shared" si="37"/>
        <v>0</v>
      </c>
      <c r="DD655" s="2007"/>
      <c r="DE655" s="2007"/>
      <c r="DF655" s="2007"/>
      <c r="DG655" s="2008"/>
      <c r="DH655" s="2006">
        <f t="shared" si="38"/>
        <v>0</v>
      </c>
      <c r="DI655" s="2007"/>
      <c r="DJ655" s="2007"/>
      <c r="DK655" s="2007"/>
      <c r="DL655" s="2008"/>
      <c r="DM655" s="2006">
        <f t="shared" si="39"/>
        <v>0</v>
      </c>
      <c r="DN655" s="2007"/>
      <c r="DO655" s="2007"/>
      <c r="DP655" s="2007"/>
      <c r="DQ655" s="2008"/>
      <c r="DR655" s="2006">
        <f t="shared" si="40"/>
        <v>0</v>
      </c>
      <c r="DS655" s="2007"/>
      <c r="DT655" s="2007"/>
      <c r="DU655" s="2007"/>
      <c r="DV655" s="2008"/>
      <c r="DX655" s="2013" t="e">
        <f t="shared" si="23"/>
        <v>#VALUE!</v>
      </c>
      <c r="DY655" s="2013"/>
      <c r="DZ655" s="2013"/>
      <c r="EA655" s="2013"/>
      <c r="EB655" s="2013"/>
      <c r="EC655" s="2013" t="e">
        <f t="shared" si="24"/>
        <v>#VALUE!</v>
      </c>
      <c r="ED655" s="2013"/>
      <c r="EE655" s="2013"/>
      <c r="EF655" s="2013"/>
      <c r="EG655" s="2013"/>
      <c r="EH655" s="2013" t="e">
        <f t="shared" si="25"/>
        <v>#VALUE!</v>
      </c>
      <c r="EI655" s="2013"/>
      <c r="EJ655" s="2013"/>
      <c r="EK655" s="2013"/>
      <c r="EL655" s="2013"/>
      <c r="EM655" s="2013" t="e">
        <f t="shared" si="26"/>
        <v>#VALUE!</v>
      </c>
      <c r="EN655" s="2013"/>
      <c r="EO655" s="2013"/>
      <c r="EP655" s="2013"/>
      <c r="EQ655" s="2013"/>
      <c r="ER655" s="2013" t="e">
        <f t="shared" si="27"/>
        <v>#VALUE!</v>
      </c>
      <c r="ES655" s="2013"/>
      <c r="ET655" s="2013"/>
      <c r="EU655" s="2013"/>
      <c r="EV655" s="2013"/>
      <c r="EW655" s="2013" t="e">
        <f t="shared" si="28"/>
        <v>#VALUE!</v>
      </c>
      <c r="EX655" s="2013"/>
      <c r="EY655" s="2013"/>
      <c r="EZ655" s="2013"/>
      <c r="FA655" s="2013"/>
    </row>
    <row r="656" spans="1:157" ht="12.75">
      <c r="A656" s="35"/>
      <c r="B656" s="12" t="s">
        <v>17</v>
      </c>
      <c r="G656" s="2044" t="s">
        <v>2615</v>
      </c>
      <c r="H656" s="2044"/>
      <c r="I656" s="2044"/>
      <c r="J656" s="2044"/>
      <c r="K656" s="2044"/>
      <c r="L656" s="2044"/>
      <c r="M656" s="2044"/>
      <c r="N656" s="2044"/>
      <c r="O656" s="2044"/>
      <c r="P656" s="2044"/>
      <c r="Q656" s="2044"/>
      <c r="R656" s="2044"/>
      <c r="S656" s="14"/>
      <c r="T656" s="35"/>
      <c r="U656" s="12" t="s">
        <v>17</v>
      </c>
      <c r="Z656" s="2279" t="s">
        <v>2607</v>
      </c>
      <c r="AA656" s="2279"/>
      <c r="AB656" s="2279"/>
      <c r="AC656" s="2279"/>
      <c r="AD656" s="2279"/>
      <c r="AE656" s="2279"/>
      <c r="AF656" s="2279"/>
      <c r="AG656" s="2279"/>
      <c r="AH656" s="2279"/>
      <c r="AI656" s="2279"/>
      <c r="AJ656" s="2279"/>
      <c r="AK656" s="2279"/>
      <c r="AZ656" s="61"/>
      <c r="BA656" s="61"/>
      <c r="BB656" s="61"/>
      <c r="BC656" s="61"/>
      <c r="BD656" s="61"/>
      <c r="BE656" s="61"/>
      <c r="BF656" s="61"/>
      <c r="BG656" s="61"/>
      <c r="BH656" s="61"/>
      <c r="BI656" s="61"/>
      <c r="BJ656" s="61"/>
      <c r="BK656" s="61"/>
      <c r="BL656" s="61"/>
      <c r="BM656" s="61"/>
      <c r="BN656" s="2006">
        <f t="shared" si="29"/>
        <v>0</v>
      </c>
      <c r="BO656" s="2007"/>
      <c r="BP656" s="2007"/>
      <c r="BQ656" s="2007"/>
      <c r="BR656" s="2008"/>
      <c r="BS656" s="2012">
        <f t="shared" si="30"/>
        <v>0</v>
      </c>
      <c r="BT656" s="2012"/>
      <c r="BU656" s="2012"/>
      <c r="BV656" s="2012"/>
      <c r="BW656" s="2012"/>
      <c r="BX656" s="2012">
        <f t="shared" si="31"/>
        <v>0</v>
      </c>
      <c r="BY656" s="2012"/>
      <c r="BZ656" s="2012"/>
      <c r="CA656" s="2012"/>
      <c r="CB656" s="2012"/>
      <c r="CC656" s="2012">
        <f t="shared" si="32"/>
        <v>0</v>
      </c>
      <c r="CD656" s="2012"/>
      <c r="CE656" s="2012"/>
      <c r="CF656" s="2012"/>
      <c r="CG656" s="2012"/>
      <c r="CH656" s="2012">
        <f t="shared" si="33"/>
        <v>0</v>
      </c>
      <c r="CI656" s="2012"/>
      <c r="CJ656" s="2012"/>
      <c r="CK656" s="2012"/>
      <c r="CL656" s="2012"/>
      <c r="CM656" s="2012">
        <f t="shared" si="34"/>
        <v>0</v>
      </c>
      <c r="CN656" s="2012"/>
      <c r="CO656" s="2012"/>
      <c r="CP656" s="2012"/>
      <c r="CQ656" s="2012"/>
      <c r="CR656" s="265"/>
      <c r="CS656" s="2006">
        <f t="shared" si="35"/>
        <v>0</v>
      </c>
      <c r="CT656" s="2007"/>
      <c r="CU656" s="2007"/>
      <c r="CV656" s="2007"/>
      <c r="CW656" s="2008"/>
      <c r="CX656" s="2006">
        <f t="shared" si="36"/>
        <v>0</v>
      </c>
      <c r="CY656" s="2007"/>
      <c r="CZ656" s="2007"/>
      <c r="DA656" s="2007"/>
      <c r="DB656" s="2008"/>
      <c r="DC656" s="2006">
        <f t="shared" si="37"/>
        <v>0</v>
      </c>
      <c r="DD656" s="2007"/>
      <c r="DE656" s="2007"/>
      <c r="DF656" s="2007"/>
      <c r="DG656" s="2008"/>
      <c r="DH656" s="2006">
        <f t="shared" si="38"/>
        <v>0</v>
      </c>
      <c r="DI656" s="2007"/>
      <c r="DJ656" s="2007"/>
      <c r="DK656" s="2007"/>
      <c r="DL656" s="2008"/>
      <c r="DM656" s="2006">
        <f t="shared" si="39"/>
        <v>0</v>
      </c>
      <c r="DN656" s="2007"/>
      <c r="DO656" s="2007"/>
      <c r="DP656" s="2007"/>
      <c r="DQ656" s="2008"/>
      <c r="DR656" s="2006">
        <f t="shared" si="40"/>
        <v>0</v>
      </c>
      <c r="DS656" s="2007"/>
      <c r="DT656" s="2007"/>
      <c r="DU656" s="2007"/>
      <c r="DV656" s="2008"/>
      <c r="DX656" s="2013" t="e">
        <f t="shared" si="23"/>
        <v>#VALUE!</v>
      </c>
      <c r="DY656" s="2013"/>
      <c r="DZ656" s="2013"/>
      <c r="EA656" s="2013"/>
      <c r="EB656" s="2013"/>
      <c r="EC656" s="2013" t="e">
        <f t="shared" si="24"/>
        <v>#VALUE!</v>
      </c>
      <c r="ED656" s="2013"/>
      <c r="EE656" s="2013"/>
      <c r="EF656" s="2013"/>
      <c r="EG656" s="2013"/>
      <c r="EH656" s="2013" t="e">
        <f t="shared" si="25"/>
        <v>#VALUE!</v>
      </c>
      <c r="EI656" s="2013"/>
      <c r="EJ656" s="2013"/>
      <c r="EK656" s="2013"/>
      <c r="EL656" s="2013"/>
      <c r="EM656" s="2013" t="e">
        <f t="shared" si="26"/>
        <v>#VALUE!</v>
      </c>
      <c r="EN656" s="2013"/>
      <c r="EO656" s="2013"/>
      <c r="EP656" s="2013"/>
      <c r="EQ656" s="2013"/>
      <c r="ER656" s="2013" t="e">
        <f t="shared" si="27"/>
        <v>#VALUE!</v>
      </c>
      <c r="ES656" s="2013"/>
      <c r="ET656" s="2013"/>
      <c r="EU656" s="2013"/>
      <c r="EV656" s="2013"/>
      <c r="EW656" s="2013" t="e">
        <f t="shared" si="28"/>
        <v>#VALUE!</v>
      </c>
      <c r="EX656" s="2013"/>
      <c r="EY656" s="2013"/>
      <c r="EZ656" s="2013"/>
      <c r="FA656" s="2013"/>
    </row>
    <row r="657" spans="1:157" ht="12.75">
      <c r="A657" s="35"/>
      <c r="B657" s="12" t="s">
        <v>327</v>
      </c>
      <c r="G657" s="2303" t="s">
        <v>2616</v>
      </c>
      <c r="H657" s="2289"/>
      <c r="I657" s="2289"/>
      <c r="J657" s="2289"/>
      <c r="K657" s="2289"/>
      <c r="L657" s="2289"/>
      <c r="O657" s="137" t="s">
        <v>212</v>
      </c>
      <c r="P657" s="2051"/>
      <c r="Q657" s="2051"/>
      <c r="R657" s="2051"/>
      <c r="S657" s="16"/>
      <c r="T657" s="35"/>
      <c r="U657" s="12" t="s">
        <v>327</v>
      </c>
      <c r="Z657" s="2303" t="s">
        <v>2592</v>
      </c>
      <c r="AA657" s="2289"/>
      <c r="AB657" s="2289"/>
      <c r="AC657" s="2289"/>
      <c r="AD657" s="2289"/>
      <c r="AE657" s="2289"/>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9"/>
        <v>0</v>
      </c>
      <c r="BO657" s="2007"/>
      <c r="BP657" s="2007"/>
      <c r="BQ657" s="2007"/>
      <c r="BR657" s="2008"/>
      <c r="BS657" s="2012">
        <f t="shared" si="30"/>
        <v>0</v>
      </c>
      <c r="BT657" s="2012"/>
      <c r="BU657" s="2012"/>
      <c r="BV657" s="2012"/>
      <c r="BW657" s="2012"/>
      <c r="BX657" s="2012">
        <f t="shared" si="31"/>
        <v>0</v>
      </c>
      <c r="BY657" s="2012"/>
      <c r="BZ657" s="2012"/>
      <c r="CA657" s="2012"/>
      <c r="CB657" s="2012"/>
      <c r="CC657" s="2012">
        <f t="shared" si="32"/>
        <v>0</v>
      </c>
      <c r="CD657" s="2012"/>
      <c r="CE657" s="2012"/>
      <c r="CF657" s="2012"/>
      <c r="CG657" s="2012"/>
      <c r="CH657" s="2012">
        <f t="shared" si="33"/>
        <v>0</v>
      </c>
      <c r="CI657" s="2012"/>
      <c r="CJ657" s="2012"/>
      <c r="CK657" s="2012"/>
      <c r="CL657" s="2012"/>
      <c r="CM657" s="2012">
        <f t="shared" si="34"/>
        <v>0</v>
      </c>
      <c r="CN657" s="2012"/>
      <c r="CO657" s="2012"/>
      <c r="CP657" s="2012"/>
      <c r="CQ657" s="2012"/>
      <c r="CR657" s="265"/>
      <c r="CS657" s="2006">
        <f t="shared" si="35"/>
        <v>0</v>
      </c>
      <c r="CT657" s="2007"/>
      <c r="CU657" s="2007"/>
      <c r="CV657" s="2007"/>
      <c r="CW657" s="2008"/>
      <c r="CX657" s="2006">
        <f t="shared" si="36"/>
        <v>0</v>
      </c>
      <c r="CY657" s="2007"/>
      <c r="CZ657" s="2007"/>
      <c r="DA657" s="2007"/>
      <c r="DB657" s="2008"/>
      <c r="DC657" s="2006">
        <f t="shared" si="37"/>
        <v>0</v>
      </c>
      <c r="DD657" s="2007"/>
      <c r="DE657" s="2007"/>
      <c r="DF657" s="2007"/>
      <c r="DG657" s="2008"/>
      <c r="DH657" s="2006">
        <f t="shared" si="38"/>
        <v>0</v>
      </c>
      <c r="DI657" s="2007"/>
      <c r="DJ657" s="2007"/>
      <c r="DK657" s="2007"/>
      <c r="DL657" s="2008"/>
      <c r="DM657" s="2006">
        <f t="shared" si="39"/>
        <v>0</v>
      </c>
      <c r="DN657" s="2007"/>
      <c r="DO657" s="2007"/>
      <c r="DP657" s="2007"/>
      <c r="DQ657" s="2008"/>
      <c r="DR657" s="2006">
        <f t="shared" si="40"/>
        <v>0</v>
      </c>
      <c r="DS657" s="2007"/>
      <c r="DT657" s="2007"/>
      <c r="DU657" s="2007"/>
      <c r="DV657" s="2008"/>
      <c r="DX657" s="2013" t="e">
        <f t="shared" si="23"/>
        <v>#VALUE!</v>
      </c>
      <c r="DY657" s="2013"/>
      <c r="DZ657" s="2013"/>
      <c r="EA657" s="2013"/>
      <c r="EB657" s="2013"/>
      <c r="EC657" s="2013" t="e">
        <f t="shared" si="24"/>
        <v>#VALUE!</v>
      </c>
      <c r="ED657" s="2013"/>
      <c r="EE657" s="2013"/>
      <c r="EF657" s="2013"/>
      <c r="EG657" s="2013"/>
      <c r="EH657" s="2013" t="e">
        <f t="shared" si="25"/>
        <v>#VALUE!</v>
      </c>
      <c r="EI657" s="2013"/>
      <c r="EJ657" s="2013"/>
      <c r="EK657" s="2013"/>
      <c r="EL657" s="2013"/>
      <c r="EM657" s="2013" t="e">
        <f t="shared" si="26"/>
        <v>#VALUE!</v>
      </c>
      <c r="EN657" s="2013"/>
      <c r="EO657" s="2013"/>
      <c r="EP657" s="2013"/>
      <c r="EQ657" s="2013"/>
      <c r="ER657" s="2013" t="e">
        <f t="shared" si="27"/>
        <v>#VALUE!</v>
      </c>
      <c r="ES657" s="2013"/>
      <c r="ET657" s="2013"/>
      <c r="EU657" s="2013"/>
      <c r="EV657" s="2013"/>
      <c r="EW657" s="2013" t="e">
        <f t="shared" si="28"/>
        <v>#VALUE!</v>
      </c>
      <c r="EX657" s="2013"/>
      <c r="EY657" s="2013"/>
      <c r="EZ657" s="2013"/>
      <c r="FA657" s="2013"/>
    </row>
    <row r="658" spans="1:157" ht="12.75">
      <c r="A658" s="35"/>
      <c r="B658" s="12" t="s">
        <v>18</v>
      </c>
      <c r="H658" s="2044" t="s">
        <v>2617</v>
      </c>
      <c r="I658" s="2044"/>
      <c r="J658" s="2044"/>
      <c r="K658" s="2044"/>
      <c r="L658" s="2044"/>
      <c r="M658" s="2044"/>
      <c r="N658" s="2044"/>
      <c r="O658" s="2044"/>
      <c r="P658" s="2044"/>
      <c r="Q658" s="2044"/>
      <c r="R658" s="2044"/>
      <c r="S658" s="14"/>
      <c r="T658" s="35"/>
      <c r="U658" s="12" t="s">
        <v>18</v>
      </c>
      <c r="AA658" s="2044" t="s">
        <v>2617</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346">
        <f>SUM(BN648:BR657)</f>
        <v>0</v>
      </c>
      <c r="BO658" s="2561"/>
      <c r="BP658" s="2561"/>
      <c r="BQ658" s="2561"/>
      <c r="BR658" s="2347"/>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22"/>
      <c r="CS658" s="2029">
        <f>SUM(CS648:CW657)</f>
        <v>0</v>
      </c>
      <c r="CT658" s="2029"/>
      <c r="CU658" s="2029"/>
      <c r="CV658" s="2029"/>
      <c r="CW658" s="2029"/>
      <c r="CX658" s="2029">
        <f>SUM(CX648:DB657)</f>
        <v>0</v>
      </c>
      <c r="CY658" s="2029"/>
      <c r="CZ658" s="2029"/>
      <c r="DA658" s="2029"/>
      <c r="DB658" s="2029"/>
      <c r="DC658" s="2029">
        <f>SUM(DC648:DG657)</f>
        <v>0</v>
      </c>
      <c r="DD658" s="2029"/>
      <c r="DE658" s="2029"/>
      <c r="DF658" s="2029"/>
      <c r="DG658" s="2029"/>
      <c r="DH658" s="2029">
        <f>SUM(DH648:DL657)</f>
        <v>0</v>
      </c>
      <c r="DI658" s="2029"/>
      <c r="DJ658" s="2029"/>
      <c r="DK658" s="2029"/>
      <c r="DL658" s="2029"/>
      <c r="DM658" s="2029">
        <f>SUM(DM648:DQ657)</f>
        <v>0</v>
      </c>
      <c r="DN658" s="2029"/>
      <c r="DO658" s="2029"/>
      <c r="DP658" s="2029"/>
      <c r="DQ658" s="2029"/>
      <c r="DR658" s="2029">
        <f>SUM(DR648:DV657)</f>
        <v>0</v>
      </c>
      <c r="DS658" s="2029"/>
      <c r="DT658" s="2029"/>
      <c r="DU658" s="2029"/>
      <c r="DV658" s="2029"/>
      <c r="DX658" s="2013" t="e">
        <f t="shared" si="23"/>
        <v>#VALUE!</v>
      </c>
      <c r="DY658" s="2013"/>
      <c r="DZ658" s="2013"/>
      <c r="EA658" s="2013"/>
      <c r="EB658" s="2013"/>
      <c r="EC658" s="2013" t="e">
        <f t="shared" si="24"/>
        <v>#VALUE!</v>
      </c>
      <c r="ED658" s="2013"/>
      <c r="EE658" s="2013"/>
      <c r="EF658" s="2013"/>
      <c r="EG658" s="2013"/>
      <c r="EH658" s="2013" t="e">
        <f t="shared" si="25"/>
        <v>#VALUE!</v>
      </c>
      <c r="EI658" s="2013"/>
      <c r="EJ658" s="2013"/>
      <c r="EK658" s="2013"/>
      <c r="EL658" s="2013"/>
      <c r="EM658" s="2013" t="e">
        <f t="shared" si="26"/>
        <v>#VALUE!</v>
      </c>
      <c r="EN658" s="2013"/>
      <c r="EO658" s="2013"/>
      <c r="EP658" s="2013"/>
      <c r="EQ658" s="2013"/>
      <c r="ER658" s="2013" t="e">
        <f t="shared" si="27"/>
        <v>#VALUE!</v>
      </c>
      <c r="ES658" s="2013"/>
      <c r="ET658" s="2013"/>
      <c r="EU658" s="2013"/>
      <c r="EV658" s="2013"/>
      <c r="EW658" s="2013" t="e">
        <f t="shared" si="28"/>
        <v>#VALUE!</v>
      </c>
      <c r="EX658" s="2013"/>
      <c r="EY658" s="2013"/>
      <c r="EZ658" s="2013"/>
      <c r="FA658" s="2013"/>
    </row>
    <row r="659" spans="1:157" ht="12.75">
      <c r="A659" s="35"/>
      <c r="B659" s="12" t="s">
        <v>20</v>
      </c>
      <c r="N659" s="2024" t="s">
        <v>580</v>
      </c>
      <c r="O659" s="2024"/>
      <c r="T659" s="35"/>
      <c r="U659" s="12" t="s">
        <v>20</v>
      </c>
      <c r="AG659" s="2024" t="s">
        <v>580</v>
      </c>
      <c r="AH659" s="2024"/>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3" t="e">
        <f t="shared" si="23"/>
        <v>#VALUE!</v>
      </c>
      <c r="DY659" s="2013"/>
      <c r="DZ659" s="2013"/>
      <c r="EA659" s="2013"/>
      <c r="EB659" s="2013"/>
      <c r="EC659" s="2013" t="e">
        <f t="shared" si="24"/>
        <v>#VALUE!</v>
      </c>
      <c r="ED659" s="2013"/>
      <c r="EE659" s="2013"/>
      <c r="EF659" s="2013"/>
      <c r="EG659" s="2013"/>
      <c r="EH659" s="2013" t="e">
        <f t="shared" si="25"/>
        <v>#VALUE!</v>
      </c>
      <c r="EI659" s="2013"/>
      <c r="EJ659" s="2013"/>
      <c r="EK659" s="2013"/>
      <c r="EL659" s="2013"/>
      <c r="EM659" s="2013" t="e">
        <f t="shared" si="26"/>
        <v>#VALUE!</v>
      </c>
      <c r="EN659" s="2013"/>
      <c r="EO659" s="2013"/>
      <c r="EP659" s="2013"/>
      <c r="EQ659" s="2013"/>
      <c r="ER659" s="2013" t="e">
        <f t="shared" si="27"/>
        <v>#VALUE!</v>
      </c>
      <c r="ES659" s="2013"/>
      <c r="ET659" s="2013"/>
      <c r="EU659" s="2013"/>
      <c r="EV659" s="2013"/>
      <c r="EW659" s="2013" t="e">
        <f t="shared" si="28"/>
        <v>#VALUE!</v>
      </c>
      <c r="EX659" s="2013"/>
      <c r="EY659" s="2013"/>
      <c r="EZ659" s="2013"/>
      <c r="FA659" s="2013"/>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2452</v>
      </c>
      <c r="CU660" s="58"/>
      <c r="CV660" s="58"/>
      <c r="CW660" s="58"/>
      <c r="CX660" s="58"/>
      <c r="CY660" s="58"/>
      <c r="CZ660" s="58"/>
      <c r="DA660" s="58"/>
      <c r="DB660" s="58"/>
      <c r="DC660" s="58"/>
      <c r="DD660" s="58"/>
      <c r="DE660" s="58"/>
      <c r="DF660" s="58"/>
      <c r="DQ660" s="136" t="s">
        <v>2465</v>
      </c>
      <c r="DR660" s="2013">
        <f>SUM(CS658:DV658)</f>
        <v>0</v>
      </c>
      <c r="DS660" s="2013"/>
      <c r="DT660" s="2013"/>
      <c r="DU660" s="2013"/>
      <c r="DV660" s="2013"/>
      <c r="DX660" s="2013" t="e">
        <f t="shared" si="23"/>
        <v>#VALUE!</v>
      </c>
      <c r="DY660" s="2013"/>
      <c r="DZ660" s="2013"/>
      <c r="EA660" s="2013"/>
      <c r="EB660" s="2013"/>
      <c r="EC660" s="2013" t="e">
        <f t="shared" si="24"/>
        <v>#VALUE!</v>
      </c>
      <c r="ED660" s="2013"/>
      <c r="EE660" s="2013"/>
      <c r="EF660" s="2013"/>
      <c r="EG660" s="2013"/>
      <c r="EH660" s="2013" t="e">
        <f t="shared" si="25"/>
        <v>#VALUE!</v>
      </c>
      <c r="EI660" s="2013"/>
      <c r="EJ660" s="2013"/>
      <c r="EK660" s="2013"/>
      <c r="EL660" s="2013"/>
      <c r="EM660" s="2013" t="e">
        <f t="shared" si="26"/>
        <v>#VALUE!</v>
      </c>
      <c r="EN660" s="2013"/>
      <c r="EO660" s="2013"/>
      <c r="EP660" s="2013"/>
      <c r="EQ660" s="2013"/>
      <c r="ER660" s="2013" t="e">
        <f t="shared" si="27"/>
        <v>#VALUE!</v>
      </c>
      <c r="ES660" s="2013"/>
      <c r="ET660" s="2013"/>
      <c r="EU660" s="2013"/>
      <c r="EV660" s="2013"/>
      <c r="EW660" s="2013" t="e">
        <f t="shared" si="28"/>
        <v>#VALUE!</v>
      </c>
      <c r="EX660" s="2013"/>
      <c r="EY660" s="2013"/>
      <c r="EZ660" s="2013"/>
      <c r="FA660" s="2013"/>
    </row>
    <row r="661" spans="1:157" ht="12.75">
      <c r="A661" s="87" t="s">
        <v>124</v>
      </c>
      <c r="B661" s="12" t="s">
        <v>498</v>
      </c>
      <c r="G661" s="2014" t="str">
        <f>C639</f>
        <v>Cap Solano JPA - Sponsor Loan</v>
      </c>
      <c r="H661" s="2014"/>
      <c r="I661" s="2014"/>
      <c r="J661" s="2014"/>
      <c r="K661" s="2014"/>
      <c r="L661" s="2014"/>
      <c r="M661" s="2014"/>
      <c r="N661" s="2014"/>
      <c r="O661" s="2014"/>
      <c r="P661" s="2014"/>
      <c r="Q661" s="2014"/>
      <c r="R661" s="2014"/>
      <c r="T661" s="87" t="s">
        <v>618</v>
      </c>
      <c r="U661" s="12" t="s">
        <v>498</v>
      </c>
      <c r="Z661" s="2014" t="str">
        <f>C640</f>
        <v>Deferred Developer Fee</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1">
        <f>BR659+BW659+CB659+CG659+CL659+CQ659</f>
        <v>0</v>
      </c>
      <c r="CT661" s="134" t="s">
        <v>1992</v>
      </c>
      <c r="CU661" s="58"/>
      <c r="CV661" s="58"/>
      <c r="CW661" s="58"/>
      <c r="CX661" s="58"/>
      <c r="CY661" s="58"/>
      <c r="CZ661" s="58"/>
      <c r="DA661" s="58"/>
      <c r="DB661" s="58"/>
      <c r="DC661" s="58"/>
      <c r="DD661" s="58"/>
      <c r="DE661" s="58"/>
      <c r="DF661" s="58"/>
      <c r="DX661" s="2013" t="e">
        <f t="shared" si="23"/>
        <v>#VALUE!</v>
      </c>
      <c r="DY661" s="2013"/>
      <c r="DZ661" s="2013"/>
      <c r="EA661" s="2013"/>
      <c r="EB661" s="2013"/>
      <c r="EC661" s="2013" t="e">
        <f t="shared" si="24"/>
        <v>#VALUE!</v>
      </c>
      <c r="ED661" s="2013"/>
      <c r="EE661" s="2013"/>
      <c r="EF661" s="2013"/>
      <c r="EG661" s="2013"/>
      <c r="EH661" s="2013" t="e">
        <f t="shared" si="25"/>
        <v>#VALUE!</v>
      </c>
      <c r="EI661" s="2013"/>
      <c r="EJ661" s="2013"/>
      <c r="EK661" s="2013"/>
      <c r="EL661" s="2013"/>
      <c r="EM661" s="2013" t="e">
        <f t="shared" si="26"/>
        <v>#VALUE!</v>
      </c>
      <c r="EN661" s="2013"/>
      <c r="EO661" s="2013"/>
      <c r="EP661" s="2013"/>
      <c r="EQ661" s="2013"/>
      <c r="ER661" s="2013" t="e">
        <f t="shared" si="27"/>
        <v>#VALUE!</v>
      </c>
      <c r="ES661" s="2013"/>
      <c r="ET661" s="2013"/>
      <c r="EU661" s="2013"/>
      <c r="EV661" s="2013"/>
      <c r="EW661" s="2013" t="e">
        <f t="shared" si="28"/>
        <v>#VALUE!</v>
      </c>
      <c r="EX661" s="2013"/>
      <c r="EY661" s="2013"/>
      <c r="EZ661" s="2013"/>
      <c r="FA661" s="2013"/>
    </row>
    <row r="662" spans="1:157" ht="12.75">
      <c r="A662" s="35"/>
      <c r="B662" s="12" t="s">
        <v>90</v>
      </c>
      <c r="G662" s="2044" t="s">
        <v>2609</v>
      </c>
      <c r="H662" s="2044"/>
      <c r="I662" s="2044"/>
      <c r="J662" s="2044"/>
      <c r="K662" s="2044"/>
      <c r="L662" s="2044"/>
      <c r="M662" s="2044"/>
      <c r="N662" s="2044"/>
      <c r="O662" s="2044"/>
      <c r="P662" s="2044"/>
      <c r="Q662" s="2044"/>
      <c r="R662" s="2044"/>
      <c r="T662" s="35"/>
      <c r="U662" s="12" t="s">
        <v>90</v>
      </c>
      <c r="Z662" s="2044" t="s">
        <v>2481</v>
      </c>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3" t="e">
        <f t="shared" si="23"/>
        <v>#VALUE!</v>
      </c>
      <c r="DY662" s="2013"/>
      <c r="DZ662" s="2013"/>
      <c r="EA662" s="2013"/>
      <c r="EB662" s="2013"/>
      <c r="EC662" s="2013" t="e">
        <f t="shared" si="24"/>
        <v>#VALUE!</v>
      </c>
      <c r="ED662" s="2013"/>
      <c r="EE662" s="2013"/>
      <c r="EF662" s="2013"/>
      <c r="EG662" s="2013"/>
      <c r="EH662" s="2013" t="e">
        <f t="shared" si="25"/>
        <v>#VALUE!</v>
      </c>
      <c r="EI662" s="2013"/>
      <c r="EJ662" s="2013"/>
      <c r="EK662" s="2013"/>
      <c r="EL662" s="2013"/>
      <c r="EM662" s="2013" t="e">
        <f t="shared" si="26"/>
        <v>#VALUE!</v>
      </c>
      <c r="EN662" s="2013"/>
      <c r="EO662" s="2013"/>
      <c r="EP662" s="2013"/>
      <c r="EQ662" s="2013"/>
      <c r="ER662" s="2013" t="e">
        <f t="shared" si="27"/>
        <v>#VALUE!</v>
      </c>
      <c r="ES662" s="2013"/>
      <c r="ET662" s="2013"/>
      <c r="EU662" s="2013"/>
      <c r="EV662" s="2013"/>
      <c r="EW662" s="2013" t="e">
        <f t="shared" si="28"/>
        <v>#VALUE!</v>
      </c>
      <c r="EX662" s="2013"/>
      <c r="EY662" s="2013"/>
      <c r="EZ662" s="2013"/>
      <c r="FA662" s="2013"/>
    </row>
    <row r="663" spans="1:157" ht="12.75">
      <c r="A663" s="35"/>
      <c r="B663" s="12" t="s">
        <v>617</v>
      </c>
      <c r="G663" s="2279" t="s">
        <v>2610</v>
      </c>
      <c r="H663" s="2279"/>
      <c r="I663" s="2279"/>
      <c r="J663" s="2279"/>
      <c r="K663" s="2279"/>
      <c r="L663" s="2279"/>
      <c r="M663" s="2279"/>
      <c r="N663" s="2279"/>
      <c r="O663" s="2279"/>
      <c r="P663" s="2279"/>
      <c r="Q663" s="2279"/>
      <c r="R663" s="2279"/>
      <c r="T663" s="35"/>
      <c r="U663" s="12" t="s">
        <v>617</v>
      </c>
      <c r="Z663" s="2279" t="s">
        <v>2482</v>
      </c>
      <c r="AA663" s="2279"/>
      <c r="AB663" s="2279"/>
      <c r="AC663" s="2279"/>
      <c r="AD663" s="2279"/>
      <c r="AE663" s="2279"/>
      <c r="AF663" s="2279"/>
      <c r="AG663" s="2279"/>
      <c r="AH663" s="2279"/>
      <c r="AI663" s="2279"/>
      <c r="AJ663" s="2279"/>
      <c r="AK663" s="2279"/>
      <c r="AZ663" s="61"/>
      <c r="BA663" s="61"/>
      <c r="BB663" s="61"/>
      <c r="BC663" s="61"/>
      <c r="BD663" s="61"/>
      <c r="BE663" s="61"/>
      <c r="BF663" s="61"/>
      <c r="BG663" s="61"/>
      <c r="BH663" s="61"/>
      <c r="BI663" s="61"/>
      <c r="BJ663" s="61"/>
      <c r="BK663" s="61"/>
      <c r="BL663" s="61"/>
      <c r="BM663" s="61"/>
      <c r="BN663" s="2009">
        <f>BN635+BN644+BN658</f>
        <v>51</v>
      </c>
      <c r="BO663" s="2010"/>
      <c r="BP663" s="2010"/>
      <c r="BQ663" s="2010"/>
      <c r="BR663" s="2011"/>
      <c r="BS663" s="2009">
        <f>BS635+BS644+BS658</f>
        <v>18</v>
      </c>
      <c r="BT663" s="2010"/>
      <c r="BU663" s="2010"/>
      <c r="BV663" s="2010"/>
      <c r="BW663" s="2011"/>
      <c r="BX663" s="2009">
        <f>BX635+BX644+BX658</f>
        <v>6</v>
      </c>
      <c r="BY663" s="2010"/>
      <c r="BZ663" s="2010"/>
      <c r="CA663" s="2010"/>
      <c r="CB663" s="2011"/>
      <c r="CC663" s="2009">
        <f>CC635+CC644+CC658</f>
        <v>0</v>
      </c>
      <c r="CD663" s="2010"/>
      <c r="CE663" s="2010"/>
      <c r="CF663" s="2010"/>
      <c r="CG663" s="2011"/>
      <c r="CH663" s="2009">
        <f>CH635+CH644+CH658</f>
        <v>0</v>
      </c>
      <c r="CI663" s="2010"/>
      <c r="CJ663" s="2010"/>
      <c r="CK663" s="2010"/>
      <c r="CL663" s="2011"/>
      <c r="CM663" s="2026">
        <f>CM658+CM644+CM635</f>
        <v>0</v>
      </c>
      <c r="CN663" s="2027"/>
      <c r="CO663" s="2027"/>
      <c r="CP663" s="2027"/>
      <c r="CQ663" s="2028"/>
      <c r="CR663" s="177"/>
      <c r="CS663" s="1471">
        <f>CS637+CS661</f>
        <v>79</v>
      </c>
      <c r="CT663" s="134" t="s">
        <v>2457</v>
      </c>
      <c r="CU663" s="58"/>
      <c r="CV663" s="58"/>
      <c r="CW663" s="58"/>
      <c r="CX663" s="58"/>
      <c r="CY663" s="58"/>
      <c r="CZ663" s="58"/>
      <c r="DA663" s="58"/>
      <c r="DB663" s="58"/>
      <c r="DC663" s="58"/>
      <c r="DD663" s="58"/>
      <c r="DE663" s="58"/>
      <c r="DF663" s="58"/>
      <c r="DX663" s="2013">
        <f>SUMIF(DX638:EB662,"&gt;0")</f>
        <v>470.11764705882354</v>
      </c>
      <c r="DY663" s="2013"/>
      <c r="DZ663" s="2013"/>
      <c r="EA663" s="2013"/>
      <c r="EB663" s="2013"/>
      <c r="EC663" s="2013">
        <f>SUMIF(EC638:EG662,"&gt;0")</f>
        <v>510.7</v>
      </c>
      <c r="ED663" s="2013"/>
      <c r="EE663" s="2013"/>
      <c r="EF663" s="2013"/>
      <c r="EG663" s="2013"/>
      <c r="EH663" s="2013">
        <f>SUMIF(EH638:EL662,"&gt;0")</f>
        <v>666.08000000000015</v>
      </c>
      <c r="EI663" s="2013"/>
      <c r="EJ663" s="2013"/>
      <c r="EK663" s="2013"/>
      <c r="EL663" s="2013"/>
      <c r="EM663" s="2013">
        <f>SUMIF(EM638:EQ662,"&gt;0")</f>
        <v>0</v>
      </c>
      <c r="EN663" s="2013"/>
      <c r="EO663" s="2013"/>
      <c r="EP663" s="2013"/>
      <c r="EQ663" s="2013"/>
      <c r="ER663" s="2013">
        <f>SUMIF(ER638:EV662,"&gt;0")</f>
        <v>0</v>
      </c>
      <c r="ES663" s="2013"/>
      <c r="ET663" s="2013"/>
      <c r="EU663" s="2013"/>
      <c r="EV663" s="2013"/>
      <c r="EW663" s="2013">
        <f>SUMIF(EW638:FA662,"&gt;0")</f>
        <v>0</v>
      </c>
      <c r="EX663" s="2013"/>
      <c r="EY663" s="2013"/>
      <c r="EZ663" s="2013"/>
      <c r="FA663" s="2013"/>
    </row>
    <row r="664" spans="1:157" ht="12.75">
      <c r="A664" s="35"/>
      <c r="B664" s="12" t="s">
        <v>17</v>
      </c>
      <c r="G664" s="2279" t="s">
        <v>2611</v>
      </c>
      <c r="H664" s="2279"/>
      <c r="I664" s="2279"/>
      <c r="J664" s="2279"/>
      <c r="K664" s="2279"/>
      <c r="L664" s="2279"/>
      <c r="M664" s="2279"/>
      <c r="N664" s="2279"/>
      <c r="O664" s="2279"/>
      <c r="P664" s="2279"/>
      <c r="Q664" s="2279"/>
      <c r="R664" s="2279"/>
      <c r="T664" s="35"/>
      <c r="U664" s="12" t="s">
        <v>17</v>
      </c>
      <c r="Z664" s="2279" t="s">
        <v>2576</v>
      </c>
      <c r="AA664" s="2279"/>
      <c r="AB664" s="2279"/>
      <c r="AC664" s="2279"/>
      <c r="AD664" s="2279"/>
      <c r="AE664" s="2279"/>
      <c r="AF664" s="2279"/>
      <c r="AG664" s="2279"/>
      <c r="AH664" s="2279"/>
      <c r="AI664" s="2279"/>
      <c r="AJ664" s="2279"/>
      <c r="AK664" s="227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303" t="s">
        <v>2612</v>
      </c>
      <c r="H665" s="2289"/>
      <c r="I665" s="2289"/>
      <c r="J665" s="2289"/>
      <c r="K665" s="2289"/>
      <c r="L665" s="2289"/>
      <c r="O665" s="137" t="s">
        <v>212</v>
      </c>
      <c r="P665" s="2051"/>
      <c r="Q665" s="2051"/>
      <c r="R665" s="2051"/>
      <c r="T665" s="35"/>
      <c r="U665" s="12" t="s">
        <v>327</v>
      </c>
      <c r="Z665" s="2303" t="s">
        <v>2577</v>
      </c>
      <c r="AA665" s="2289"/>
      <c r="AB665" s="2289"/>
      <c r="AC665" s="2289"/>
      <c r="AD665" s="2289"/>
      <c r="AE665" s="2289"/>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4" t="s">
        <v>2618</v>
      </c>
      <c r="I666" s="2044"/>
      <c r="J666" s="2044"/>
      <c r="K666" s="2044"/>
      <c r="L666" s="2044"/>
      <c r="M666" s="2044"/>
      <c r="N666" s="2044"/>
      <c r="O666" s="2044"/>
      <c r="P666" s="2044"/>
      <c r="Q666" s="2044"/>
      <c r="R666" s="2044"/>
      <c r="T666" s="35"/>
      <c r="U666" s="12" t="s">
        <v>18</v>
      </c>
      <c r="AA666" s="2044" t="s">
        <v>493</v>
      </c>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4" t="s">
        <v>580</v>
      </c>
      <c r="O667" s="2024"/>
      <c r="T667" s="35"/>
      <c r="U667" s="12" t="s">
        <v>20</v>
      </c>
      <c r="AG667" s="2024" t="s">
        <v>580</v>
      </c>
      <c r="AH667" s="2024"/>
      <c r="AZ667" s="58"/>
      <c r="BA667" s="58"/>
      <c r="BB667" s="58"/>
      <c r="BC667" s="58"/>
      <c r="BD667" s="58"/>
      <c r="BE667" s="58"/>
      <c r="BF667" s="58"/>
      <c r="BG667" s="58"/>
      <c r="BH667" s="58"/>
      <c r="BI667" s="58"/>
      <c r="BJ667" s="58"/>
      <c r="BK667" s="58"/>
      <c r="BL667" s="58"/>
      <c r="BM667" s="58"/>
      <c r="BN667" s="58"/>
      <c r="BO667" s="58"/>
      <c r="BP667" s="448"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4" t="str">
        <f>C641</f>
        <v>GP Equity</v>
      </c>
      <c r="H669" s="2014"/>
      <c r="I669" s="2014"/>
      <c r="J669" s="2014"/>
      <c r="K669" s="2014"/>
      <c r="L669" s="2014"/>
      <c r="M669" s="2014"/>
      <c r="N669" s="2014"/>
      <c r="O669" s="2014"/>
      <c r="P669" s="2014"/>
      <c r="Q669" s="2014"/>
      <c r="R669" s="2014"/>
      <c r="T669" s="87" t="s">
        <v>621</v>
      </c>
      <c r="U669" s="12" t="s">
        <v>498</v>
      </c>
      <c r="Z669" s="2014" t="str">
        <f>C642</f>
        <v>Deferred Soft Loan Interest</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967</v>
      </c>
      <c r="BH669" s="383"/>
      <c r="BI669" s="383"/>
      <c r="BJ669" s="58"/>
      <c r="BK669" s="58"/>
      <c r="BL669" s="58"/>
      <c r="BM669" s="58"/>
      <c r="BN669" s="58"/>
      <c r="BO669" s="58"/>
      <c r="BP669" s="539" t="s">
        <v>686</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4" t="s">
        <v>2481</v>
      </c>
      <c r="H670" s="2044"/>
      <c r="I670" s="2044"/>
      <c r="J670" s="2044"/>
      <c r="K670" s="2044"/>
      <c r="L670" s="2044"/>
      <c r="M670" s="2044"/>
      <c r="N670" s="2044"/>
      <c r="O670" s="2044"/>
      <c r="P670" s="2044"/>
      <c r="Q670" s="2044"/>
      <c r="R670" s="2044"/>
      <c r="T670" s="35"/>
      <c r="U670" s="12" t="s">
        <v>90</v>
      </c>
      <c r="Z670" s="2044" t="s">
        <v>628</v>
      </c>
      <c r="AA670" s="2044"/>
      <c r="AB670" s="2044"/>
      <c r="AC670" s="2044"/>
      <c r="AD670" s="2044"/>
      <c r="AE670" s="2044"/>
      <c r="AF670" s="2044"/>
      <c r="AG670" s="2044"/>
      <c r="AH670" s="2044"/>
      <c r="AI670" s="2044"/>
      <c r="AJ670" s="2044"/>
      <c r="AK670" s="2044"/>
      <c r="AZ670" s="58"/>
      <c r="BA670" s="446">
        <f t="shared" ref="BA670:BA694" si="41">IF($G728=0,"N/A",VLOOKUP($T$189,TC_Rent,(MATCH($B728,bedrooms,FALSE))))</f>
        <v>1620</v>
      </c>
      <c r="BB670" s="58"/>
      <c r="BC670" s="58"/>
      <c r="BD670" s="58"/>
      <c r="BE670" s="58"/>
      <c r="BF670" s="383"/>
      <c r="BG670" s="454" t="s">
        <v>968</v>
      </c>
      <c r="BH670" s="459" t="s">
        <v>969</v>
      </c>
      <c r="BI670" s="458" t="s">
        <v>970</v>
      </c>
      <c r="BJ670" s="58"/>
      <c r="BK670" s="58"/>
      <c r="BL670" s="58"/>
      <c r="BM670" s="58"/>
      <c r="BN670" s="58"/>
      <c r="BO670" s="58"/>
      <c r="BP670" s="541" t="s">
        <v>511</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279" t="s">
        <v>2482</v>
      </c>
      <c r="H671" s="2279"/>
      <c r="I671" s="2279"/>
      <c r="J671" s="2279"/>
      <c r="K671" s="2279"/>
      <c r="L671" s="2279"/>
      <c r="M671" s="2279"/>
      <c r="N671" s="2279"/>
      <c r="O671" s="2279"/>
      <c r="P671" s="2279"/>
      <c r="Q671" s="2279"/>
      <c r="R671" s="2279"/>
      <c r="T671" s="35"/>
      <c r="U671" s="12" t="s">
        <v>617</v>
      </c>
      <c r="Z671" s="2279"/>
      <c r="AA671" s="2279"/>
      <c r="AB671" s="2279"/>
      <c r="AC671" s="2279"/>
      <c r="AD671" s="2279"/>
      <c r="AE671" s="2279"/>
      <c r="AF671" s="2279"/>
      <c r="AG671" s="2279"/>
      <c r="AH671" s="2279"/>
      <c r="AI671" s="2279"/>
      <c r="AJ671" s="2279"/>
      <c r="AK671" s="2279"/>
      <c r="AZ671" s="58"/>
      <c r="BA671" s="446">
        <f t="shared" si="41"/>
        <v>1620</v>
      </c>
      <c r="BB671" s="58"/>
      <c r="BC671" s="58"/>
      <c r="BD671" s="58"/>
      <c r="BE671" s="58"/>
      <c r="BF671" s="383"/>
      <c r="BG671" s="456">
        <f t="shared" ref="BG671:BG695" si="42">G728</f>
        <v>22</v>
      </c>
      <c r="BH671" s="460">
        <f>BG671/$BG$696</f>
        <v>0.29729729729729731</v>
      </c>
      <c r="BI671" s="461">
        <f t="shared" ref="BI671:BI695" si="43">IF(BH671=0," ",BH671*AH728)</f>
        <v>5.9459459459459463E-2</v>
      </c>
      <c r="BJ671" s="58"/>
      <c r="BK671" s="58"/>
      <c r="BL671" s="58"/>
      <c r="BM671" s="58"/>
      <c r="BN671" s="58"/>
      <c r="BO671" s="58"/>
      <c r="BP671" s="542" t="s">
        <v>512</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279" t="s">
        <v>2576</v>
      </c>
      <c r="H672" s="2279"/>
      <c r="I672" s="2279"/>
      <c r="J672" s="2279"/>
      <c r="K672" s="2279"/>
      <c r="L672" s="2279"/>
      <c r="M672" s="2279"/>
      <c r="N672" s="2279"/>
      <c r="O672" s="2279"/>
      <c r="P672" s="2279"/>
      <c r="Q672" s="2279"/>
      <c r="R672" s="2279"/>
      <c r="T672" s="35"/>
      <c r="U672" s="12" t="s">
        <v>17</v>
      </c>
      <c r="Z672" s="2279"/>
      <c r="AA672" s="2279"/>
      <c r="AB672" s="2279"/>
      <c r="AC672" s="2279"/>
      <c r="AD672" s="2279"/>
      <c r="AE672" s="2279"/>
      <c r="AF672" s="2279"/>
      <c r="AG672" s="2279"/>
      <c r="AH672" s="2279"/>
      <c r="AI672" s="2279"/>
      <c r="AJ672" s="2279"/>
      <c r="AK672" s="2279"/>
      <c r="AZ672" s="58"/>
      <c r="BA672" s="446">
        <f t="shared" si="41"/>
        <v>1620</v>
      </c>
      <c r="BB672" s="58"/>
      <c r="BC672" s="58"/>
      <c r="BD672" s="58"/>
      <c r="BE672" s="58"/>
      <c r="BF672" s="383"/>
      <c r="BG672" s="457">
        <f t="shared" si="42"/>
        <v>12</v>
      </c>
      <c r="BH672" s="460">
        <f t="shared" ref="BH672:BH695" si="44">BG672/$BG$696</f>
        <v>0.16216216216216217</v>
      </c>
      <c r="BI672" s="461">
        <f t="shared" si="43"/>
        <v>4.8648648648648651E-2</v>
      </c>
      <c r="BJ672" s="58"/>
      <c r="BK672" s="58"/>
      <c r="BL672" s="58"/>
      <c r="BM672" s="58"/>
      <c r="BN672" s="58"/>
      <c r="BO672" s="58"/>
      <c r="BP672" s="542" t="s">
        <v>513</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303" t="s">
        <v>2577</v>
      </c>
      <c r="H673" s="2289"/>
      <c r="I673" s="2289"/>
      <c r="J673" s="2289"/>
      <c r="K673" s="2289"/>
      <c r="L673" s="2289"/>
      <c r="O673" s="137" t="s">
        <v>212</v>
      </c>
      <c r="P673" s="2051"/>
      <c r="Q673" s="2051"/>
      <c r="R673" s="2051"/>
      <c r="T673" s="35"/>
      <c r="U673" s="12" t="s">
        <v>327</v>
      </c>
      <c r="Z673" s="2289"/>
      <c r="AA673" s="2289"/>
      <c r="AB673" s="2289"/>
      <c r="AC673" s="2289"/>
      <c r="AD673" s="2289"/>
      <c r="AE673" s="2289"/>
      <c r="AH673" s="137" t="s">
        <v>212</v>
      </c>
      <c r="AI673" s="2051"/>
      <c r="AJ673" s="2051"/>
      <c r="AK673" s="2051"/>
      <c r="AZ673" s="58"/>
      <c r="BA673" s="446">
        <f t="shared" si="41"/>
        <v>1734</v>
      </c>
      <c r="BB673" s="58"/>
      <c r="BC673" s="58"/>
      <c r="BD673" s="58"/>
      <c r="BE673" s="58"/>
      <c r="BF673" s="383"/>
      <c r="BG673" s="457">
        <f t="shared" si="42"/>
        <v>17</v>
      </c>
      <c r="BH673" s="460">
        <f t="shared" si="44"/>
        <v>0.22972972972972974</v>
      </c>
      <c r="BI673" s="461">
        <f t="shared" si="43"/>
        <v>9.1891891891891897E-2</v>
      </c>
      <c r="BJ673" s="58"/>
      <c r="BK673" s="58"/>
      <c r="BL673" s="58"/>
      <c r="BM673" s="58"/>
      <c r="BN673" s="58"/>
      <c r="BO673" s="58"/>
      <c r="BP673" s="542" t="s">
        <v>514</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4" t="s">
        <v>2619</v>
      </c>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6">
        <f t="shared" si="41"/>
        <v>1734</v>
      </c>
      <c r="BB674" s="58"/>
      <c r="BC674" s="58"/>
      <c r="BD674" s="58"/>
      <c r="BE674" s="58"/>
      <c r="BF674" s="383"/>
      <c r="BG674" s="457">
        <f t="shared" si="42"/>
        <v>7</v>
      </c>
      <c r="BH674" s="460">
        <f t="shared" si="44"/>
        <v>9.45945945945946E-2</v>
      </c>
      <c r="BI674" s="461">
        <f t="shared" si="43"/>
        <v>1.891891891891892E-2</v>
      </c>
      <c r="BJ674" s="58"/>
      <c r="BK674" s="58"/>
      <c r="BL674" s="58"/>
      <c r="BM674" s="58"/>
      <c r="BN674" s="58"/>
      <c r="BO674" s="58"/>
      <c r="BP674" s="542" t="s">
        <v>515</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4" t="s">
        <v>580</v>
      </c>
      <c r="O675" s="2024"/>
      <c r="T675" s="35"/>
      <c r="U675" s="12" t="s">
        <v>20</v>
      </c>
      <c r="AG675" s="2024" t="s">
        <v>580</v>
      </c>
      <c r="AH675" s="2024"/>
      <c r="AZ675" s="58"/>
      <c r="BA675" s="446">
        <f t="shared" si="41"/>
        <v>1734</v>
      </c>
      <c r="BB675" s="58"/>
      <c r="BC675" s="58"/>
      <c r="BD675" s="58"/>
      <c r="BE675" s="58"/>
      <c r="BF675" s="383"/>
      <c r="BG675" s="457">
        <f t="shared" si="42"/>
        <v>5</v>
      </c>
      <c r="BH675" s="460">
        <f t="shared" si="44"/>
        <v>6.7567567567567571E-2</v>
      </c>
      <c r="BI675" s="461">
        <f t="shared" si="43"/>
        <v>2.0270270270270271E-2</v>
      </c>
      <c r="BJ675" s="58"/>
      <c r="BK675" s="58"/>
      <c r="BL675" s="58"/>
      <c r="BM675" s="58"/>
      <c r="BN675" s="58"/>
      <c r="BO675" s="58"/>
      <c r="BP675" s="542" t="s">
        <v>516</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2082</v>
      </c>
      <c r="BB676" s="58"/>
      <c r="BC676" s="58"/>
      <c r="BD676" s="58"/>
      <c r="BE676" s="58"/>
      <c r="BF676" s="383"/>
      <c r="BG676" s="457">
        <f t="shared" si="42"/>
        <v>6</v>
      </c>
      <c r="BH676" s="460">
        <f t="shared" si="44"/>
        <v>8.1081081081081086E-2</v>
      </c>
      <c r="BI676" s="461">
        <f t="shared" si="43"/>
        <v>3.2432432432432434E-2</v>
      </c>
      <c r="BJ676" s="58"/>
      <c r="BK676" s="58"/>
      <c r="BL676" s="58"/>
      <c r="BM676" s="58"/>
      <c r="BN676" s="58"/>
      <c r="BO676" s="58"/>
      <c r="BP676" s="542" t="s">
        <v>517</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4" t="str">
        <f>C643</f>
        <v>Land Donation</v>
      </c>
      <c r="H677" s="2014"/>
      <c r="I677" s="2014"/>
      <c r="J677" s="2014"/>
      <c r="K677" s="2014"/>
      <c r="L677" s="2014"/>
      <c r="M677" s="2014"/>
      <c r="N677" s="2014"/>
      <c r="O677" s="2014"/>
      <c r="P677" s="2014"/>
      <c r="Q677" s="2014"/>
      <c r="R677" s="2014"/>
      <c r="T677" s="87" t="s">
        <v>490</v>
      </c>
      <c r="U677" s="12" t="s">
        <v>498</v>
      </c>
      <c r="Z677" s="2014">
        <f>C644</f>
        <v>0</v>
      </c>
      <c r="AA677" s="2014"/>
      <c r="AB677" s="2014"/>
      <c r="AC677" s="2014"/>
      <c r="AD677" s="2014"/>
      <c r="AE677" s="2014"/>
      <c r="AF677" s="2014"/>
      <c r="AG677" s="2014"/>
      <c r="AH677" s="2014"/>
      <c r="AI677" s="2014"/>
      <c r="AJ677" s="2014"/>
      <c r="AK677" s="2014"/>
      <c r="AZ677" s="58"/>
      <c r="BA677" s="446">
        <f t="shared" si="41"/>
        <v>2082</v>
      </c>
      <c r="BB677" s="58"/>
      <c r="BC677" s="58"/>
      <c r="BD677" s="58"/>
      <c r="BE677" s="58"/>
      <c r="BF677" s="383"/>
      <c r="BG677" s="457">
        <f t="shared" si="42"/>
        <v>1</v>
      </c>
      <c r="BH677" s="460">
        <f t="shared" si="44"/>
        <v>1.3513513513513514E-2</v>
      </c>
      <c r="BI677" s="461">
        <f t="shared" si="43"/>
        <v>2.7027027027027029E-3</v>
      </c>
      <c r="BJ677" s="58"/>
      <c r="BK677" s="58"/>
      <c r="BL677" s="58"/>
      <c r="BM677" s="58"/>
      <c r="BN677" s="58"/>
      <c r="BO677" s="58"/>
      <c r="BP677" s="542" t="s">
        <v>518</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4" t="s">
        <v>2470</v>
      </c>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6">
        <f t="shared" si="41"/>
        <v>2082</v>
      </c>
      <c r="BB678" s="58"/>
      <c r="BC678" s="58"/>
      <c r="BD678" s="58"/>
      <c r="BE678" s="58"/>
      <c r="BF678" s="383"/>
      <c r="BG678" s="457">
        <f t="shared" si="42"/>
        <v>2</v>
      </c>
      <c r="BH678" s="460">
        <f t="shared" si="44"/>
        <v>2.7027027027027029E-2</v>
      </c>
      <c r="BI678" s="461">
        <f t="shared" si="43"/>
        <v>8.1081081081081086E-3</v>
      </c>
      <c r="BJ678" s="58"/>
      <c r="BK678" s="58"/>
      <c r="BL678" s="58"/>
      <c r="BM678" s="58"/>
      <c r="BN678" s="58"/>
      <c r="BO678" s="58"/>
      <c r="BP678" s="542" t="s">
        <v>519</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279" t="s">
        <v>2471</v>
      </c>
      <c r="H679" s="2279"/>
      <c r="I679" s="2279"/>
      <c r="J679" s="2279"/>
      <c r="K679" s="2279"/>
      <c r="L679" s="2279"/>
      <c r="M679" s="2279"/>
      <c r="N679" s="2279"/>
      <c r="O679" s="2279"/>
      <c r="P679" s="2279"/>
      <c r="Q679" s="2279"/>
      <c r="R679" s="2279"/>
      <c r="T679" s="35"/>
      <c r="U679" s="12" t="s">
        <v>617</v>
      </c>
      <c r="Z679" s="2279"/>
      <c r="AA679" s="2279"/>
      <c r="AB679" s="2279"/>
      <c r="AC679" s="2279"/>
      <c r="AD679" s="2279"/>
      <c r="AE679" s="2279"/>
      <c r="AF679" s="2279"/>
      <c r="AG679" s="2279"/>
      <c r="AH679" s="2279"/>
      <c r="AI679" s="2279"/>
      <c r="AJ679" s="2279"/>
      <c r="AK679" s="2279"/>
      <c r="AZ679" s="58"/>
      <c r="BA679" s="446" t="str">
        <f t="shared" si="41"/>
        <v>N/A</v>
      </c>
      <c r="BB679" s="58"/>
      <c r="BC679" s="58"/>
      <c r="BD679" s="58"/>
      <c r="BE679" s="58"/>
      <c r="BF679" s="383"/>
      <c r="BG679" s="457">
        <f t="shared" si="42"/>
        <v>2</v>
      </c>
      <c r="BH679" s="460">
        <f t="shared" si="44"/>
        <v>2.7027027027027029E-2</v>
      </c>
      <c r="BI679" s="461">
        <f t="shared" si="43"/>
        <v>1.0810810810810811E-2</v>
      </c>
      <c r="BJ679" s="58"/>
      <c r="BK679" s="58"/>
      <c r="BL679" s="58"/>
      <c r="BM679" s="58"/>
      <c r="BN679" s="58"/>
      <c r="BO679" s="58"/>
      <c r="BP679" s="542" t="s">
        <v>520</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79" t="s">
        <v>2607</v>
      </c>
      <c r="H680" s="2279"/>
      <c r="I680" s="2279"/>
      <c r="J680" s="2279"/>
      <c r="K680" s="2279"/>
      <c r="L680" s="2279"/>
      <c r="M680" s="2279"/>
      <c r="N680" s="2279"/>
      <c r="O680" s="2279"/>
      <c r="P680" s="2279"/>
      <c r="Q680" s="2279"/>
      <c r="R680" s="2279"/>
      <c r="T680" s="35"/>
      <c r="U680" s="12" t="s">
        <v>17</v>
      </c>
      <c r="Z680" s="2279"/>
      <c r="AA680" s="2279"/>
      <c r="AB680" s="2279"/>
      <c r="AC680" s="2279"/>
      <c r="AD680" s="2279"/>
      <c r="AE680" s="2279"/>
      <c r="AF680" s="2279"/>
      <c r="AG680" s="2279"/>
      <c r="AH680" s="2279"/>
      <c r="AI680" s="2279"/>
      <c r="AJ680" s="2279"/>
      <c r="AK680" s="2279"/>
      <c r="AZ680" s="58"/>
      <c r="BA680" s="446" t="str">
        <f t="shared" si="41"/>
        <v>N/A</v>
      </c>
      <c r="BB680" s="58"/>
      <c r="BC680" s="58"/>
      <c r="BD680" s="58"/>
      <c r="BE680" s="58"/>
      <c r="BF680" s="383"/>
      <c r="BG680" s="457">
        <f t="shared" si="42"/>
        <v>0</v>
      </c>
      <c r="BH680" s="460">
        <f t="shared" si="44"/>
        <v>0</v>
      </c>
      <c r="BI680" s="461" t="str">
        <f t="shared" si="43"/>
        <v xml:space="preserve"> </v>
      </c>
      <c r="BJ680" s="58"/>
      <c r="BK680" s="58"/>
      <c r="BL680" s="58"/>
      <c r="BM680" s="58"/>
      <c r="BN680" s="58"/>
      <c r="BO680" s="58"/>
      <c r="BP680" s="542" t="s">
        <v>521</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303" t="s">
        <v>2592</v>
      </c>
      <c r="H681" s="2289"/>
      <c r="I681" s="2289"/>
      <c r="J681" s="2289"/>
      <c r="K681" s="2289"/>
      <c r="L681" s="2289"/>
      <c r="O681" s="137" t="s">
        <v>212</v>
      </c>
      <c r="P681" s="2051"/>
      <c r="Q681" s="2051"/>
      <c r="R681" s="2051"/>
      <c r="T681" s="35"/>
      <c r="U681" s="12" t="s">
        <v>327</v>
      </c>
      <c r="Z681" s="2289"/>
      <c r="AA681" s="2289"/>
      <c r="AB681" s="2289"/>
      <c r="AC681" s="2289"/>
      <c r="AD681" s="2289"/>
      <c r="AE681" s="2289"/>
      <c r="AH681" s="137" t="s">
        <v>212</v>
      </c>
      <c r="AI681" s="2051"/>
      <c r="AJ681" s="2051"/>
      <c r="AK681" s="2051"/>
      <c r="AZ681" s="58"/>
      <c r="BA681" s="446" t="str">
        <f t="shared" si="41"/>
        <v>N/A</v>
      </c>
      <c r="BB681" s="58"/>
      <c r="BC681" s="58"/>
      <c r="BD681" s="58"/>
      <c r="BE681" s="58"/>
      <c r="BF681" s="383"/>
      <c r="BG681" s="457">
        <f t="shared" si="42"/>
        <v>0</v>
      </c>
      <c r="BH681" s="460">
        <f t="shared" si="44"/>
        <v>0</v>
      </c>
      <c r="BI681" s="461" t="str">
        <f t="shared" si="43"/>
        <v xml:space="preserve"> </v>
      </c>
      <c r="BJ681" s="58"/>
      <c r="BK681" s="58"/>
      <c r="BL681" s="58"/>
      <c r="BM681" s="58"/>
      <c r="BN681" s="58"/>
      <c r="BO681" s="58"/>
      <c r="BP681" s="542" t="s">
        <v>522</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4" t="s">
        <v>119</v>
      </c>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6" t="str">
        <f t="shared" si="41"/>
        <v>N/A</v>
      </c>
      <c r="BB682" s="58"/>
      <c r="BC682" s="58"/>
      <c r="BD682" s="58"/>
      <c r="BE682" s="58"/>
      <c r="BF682" s="383"/>
      <c r="BG682" s="457">
        <f t="shared" si="42"/>
        <v>0</v>
      </c>
      <c r="BH682" s="460">
        <f t="shared" si="44"/>
        <v>0</v>
      </c>
      <c r="BI682" s="461" t="str">
        <f t="shared" si="43"/>
        <v xml:space="preserve"> </v>
      </c>
      <c r="BJ682" s="58"/>
      <c r="BK682" s="58"/>
      <c r="BL682" s="58"/>
      <c r="BM682" s="58"/>
      <c r="BN682" s="58"/>
      <c r="BO682" s="58"/>
      <c r="BP682" s="542" t="s">
        <v>523</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4" t="s">
        <v>580</v>
      </c>
      <c r="O683" s="2024"/>
      <c r="T683" s="35"/>
      <c r="U683" s="12" t="s">
        <v>20</v>
      </c>
      <c r="AG683" s="2024" t="s">
        <v>708</v>
      </c>
      <c r="AH683" s="2024"/>
      <c r="AZ683" s="58"/>
      <c r="BA683" s="446" t="str">
        <f t="shared" si="41"/>
        <v>N/A</v>
      </c>
      <c r="BB683" s="58"/>
      <c r="BC683" s="58"/>
      <c r="BD683" s="58"/>
      <c r="BE683" s="58"/>
      <c r="BF683" s="383"/>
      <c r="BG683" s="457">
        <f t="shared" si="42"/>
        <v>0</v>
      </c>
      <c r="BH683" s="460">
        <f t="shared" si="44"/>
        <v>0</v>
      </c>
      <c r="BI683" s="461" t="str">
        <f t="shared" si="43"/>
        <v xml:space="preserve"> </v>
      </c>
      <c r="BJ683" s="58"/>
      <c r="BK683" s="58"/>
      <c r="BL683" s="58"/>
      <c r="BM683" s="58"/>
      <c r="BN683" s="58"/>
      <c r="BO683" s="58"/>
      <c r="BP683" s="542" t="s">
        <v>524</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3"/>
      <c r="BG684" s="457">
        <f t="shared" si="42"/>
        <v>0</v>
      </c>
      <c r="BH684" s="460">
        <f t="shared" si="44"/>
        <v>0</v>
      </c>
      <c r="BI684" s="461" t="str">
        <f t="shared" si="43"/>
        <v xml:space="preserve"> </v>
      </c>
      <c r="BJ684" s="58"/>
      <c r="BK684" s="58"/>
      <c r="BL684" s="58"/>
      <c r="BM684" s="58"/>
      <c r="BN684" s="58"/>
      <c r="BO684" s="58"/>
      <c r="BP684" s="542" t="s">
        <v>525</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4">
        <f>C645</f>
        <v>0</v>
      </c>
      <c r="H685" s="2014"/>
      <c r="I685" s="2014"/>
      <c r="J685" s="2014"/>
      <c r="K685" s="2014"/>
      <c r="L685" s="2014"/>
      <c r="M685" s="2014"/>
      <c r="N685" s="2014"/>
      <c r="O685" s="2014"/>
      <c r="P685" s="2014"/>
      <c r="Q685" s="2014"/>
      <c r="R685" s="2014"/>
      <c r="T685" s="87" t="s">
        <v>683</v>
      </c>
      <c r="U685" s="12" t="s">
        <v>498</v>
      </c>
      <c r="Z685" s="2014">
        <f>C646</f>
        <v>0</v>
      </c>
      <c r="AA685" s="2014"/>
      <c r="AB685" s="2014"/>
      <c r="AC685" s="2014"/>
      <c r="AD685" s="2014"/>
      <c r="AE685" s="2014"/>
      <c r="AF685" s="2014"/>
      <c r="AG685" s="2014"/>
      <c r="AH685" s="2014"/>
      <c r="AI685" s="2014"/>
      <c r="AJ685" s="2014"/>
      <c r="AK685" s="2014"/>
      <c r="AZ685" s="58"/>
      <c r="BA685" s="446" t="str">
        <f t="shared" si="41"/>
        <v>N/A</v>
      </c>
      <c r="BB685" s="58"/>
      <c r="BC685" s="58"/>
      <c r="BD685" s="58"/>
      <c r="BE685" s="58"/>
      <c r="BF685" s="383"/>
      <c r="BG685" s="457">
        <f t="shared" si="42"/>
        <v>0</v>
      </c>
      <c r="BH685" s="460">
        <f t="shared" si="44"/>
        <v>0</v>
      </c>
      <c r="BI685" s="461" t="str">
        <f t="shared" si="43"/>
        <v xml:space="preserve"> </v>
      </c>
      <c r="BJ685" s="58"/>
      <c r="BK685" s="58"/>
      <c r="BL685" s="58"/>
      <c r="BM685" s="58"/>
      <c r="BN685" s="58"/>
      <c r="BO685" s="58"/>
      <c r="BP685" s="542" t="s">
        <v>526</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6" t="str">
        <f t="shared" si="41"/>
        <v>N/A</v>
      </c>
      <c r="BB686" s="58"/>
      <c r="BC686" s="58"/>
      <c r="BD686" s="58"/>
      <c r="BE686" s="58"/>
      <c r="BF686" s="383"/>
      <c r="BG686" s="457">
        <f t="shared" si="42"/>
        <v>0</v>
      </c>
      <c r="BH686" s="460">
        <f t="shared" si="44"/>
        <v>0</v>
      </c>
      <c r="BI686" s="461" t="str">
        <f t="shared" si="43"/>
        <v xml:space="preserve"> </v>
      </c>
      <c r="BJ686" s="58"/>
      <c r="BK686" s="58"/>
      <c r="BL686" s="58"/>
      <c r="BM686" s="58"/>
      <c r="BN686" s="58"/>
      <c r="BO686" s="58"/>
      <c r="BP686" s="542" t="s">
        <v>527</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4"/>
      <c r="H687" s="2044"/>
      <c r="I687" s="2044"/>
      <c r="J687" s="2044"/>
      <c r="K687" s="2044"/>
      <c r="L687" s="2044"/>
      <c r="M687" s="2044"/>
      <c r="N687" s="2044"/>
      <c r="O687" s="2044"/>
      <c r="P687" s="2044"/>
      <c r="Q687" s="2044"/>
      <c r="R687" s="2044"/>
      <c r="T687" s="35"/>
      <c r="U687" s="12" t="s">
        <v>617</v>
      </c>
      <c r="Z687" s="2279"/>
      <c r="AA687" s="2279"/>
      <c r="AB687" s="2279"/>
      <c r="AC687" s="2279"/>
      <c r="AD687" s="2279"/>
      <c r="AE687" s="2279"/>
      <c r="AF687" s="2279"/>
      <c r="AG687" s="2279"/>
      <c r="AH687" s="2279"/>
      <c r="AI687" s="2279"/>
      <c r="AJ687" s="2279"/>
      <c r="AK687" s="2279"/>
      <c r="AZ687" s="58"/>
      <c r="BA687" s="446" t="str">
        <f t="shared" si="41"/>
        <v>N/A</v>
      </c>
      <c r="BB687" s="58"/>
      <c r="BC687" s="58"/>
      <c r="BD687" s="58"/>
      <c r="BE687" s="58"/>
      <c r="BF687" s="383"/>
      <c r="BG687" s="457">
        <f t="shared" si="42"/>
        <v>0</v>
      </c>
      <c r="BH687" s="460">
        <f t="shared" si="44"/>
        <v>0</v>
      </c>
      <c r="BI687" s="461" t="str">
        <f t="shared" si="43"/>
        <v xml:space="preserve"> </v>
      </c>
      <c r="BJ687" s="58"/>
      <c r="BK687" s="58"/>
      <c r="BL687" s="58"/>
      <c r="BM687" s="58"/>
      <c r="BN687" s="58"/>
      <c r="BO687" s="58"/>
      <c r="BP687" s="542" t="s">
        <v>528</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4"/>
      <c r="H688" s="2044"/>
      <c r="I688" s="2044"/>
      <c r="J688" s="2044"/>
      <c r="K688" s="2044"/>
      <c r="L688" s="2044"/>
      <c r="M688" s="2044"/>
      <c r="N688" s="2044"/>
      <c r="O688" s="2044"/>
      <c r="P688" s="2044"/>
      <c r="Q688" s="2044"/>
      <c r="R688" s="2044"/>
      <c r="T688" s="35"/>
      <c r="U688" s="12" t="s">
        <v>17</v>
      </c>
      <c r="Z688" s="2279"/>
      <c r="AA688" s="2279"/>
      <c r="AB688" s="2279"/>
      <c r="AC688" s="2279"/>
      <c r="AD688" s="2279"/>
      <c r="AE688" s="2279"/>
      <c r="AF688" s="2279"/>
      <c r="AG688" s="2279"/>
      <c r="AH688" s="2279"/>
      <c r="AI688" s="2279"/>
      <c r="AJ688" s="2279"/>
      <c r="AK688" s="2279"/>
      <c r="AZ688" s="58"/>
      <c r="BA688" s="446" t="str">
        <f t="shared" si="41"/>
        <v>N/A</v>
      </c>
      <c r="BB688" s="58"/>
      <c r="BC688" s="58"/>
      <c r="BD688" s="58"/>
      <c r="BE688" s="58"/>
      <c r="BF688" s="383"/>
      <c r="BG688" s="457">
        <f t="shared" si="42"/>
        <v>0</v>
      </c>
      <c r="BH688" s="460">
        <f t="shared" si="44"/>
        <v>0</v>
      </c>
      <c r="BI688" s="461" t="str">
        <f t="shared" si="43"/>
        <v xml:space="preserve"> </v>
      </c>
      <c r="BJ688" s="58"/>
      <c r="BK688" s="58"/>
      <c r="BL688" s="58"/>
      <c r="BM688" s="58"/>
      <c r="BN688" s="58"/>
      <c r="BO688" s="58"/>
      <c r="BP688" s="542" t="s">
        <v>529</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89"/>
      <c r="H689" s="2289"/>
      <c r="I689" s="2289"/>
      <c r="J689" s="2289"/>
      <c r="K689" s="2289"/>
      <c r="L689" s="2289"/>
      <c r="O689" s="137" t="s">
        <v>212</v>
      </c>
      <c r="P689" s="2051"/>
      <c r="Q689" s="2051"/>
      <c r="R689" s="2051"/>
      <c r="T689" s="35"/>
      <c r="U689" s="12" t="s">
        <v>327</v>
      </c>
      <c r="Z689" s="2289"/>
      <c r="AA689" s="2289"/>
      <c r="AB689" s="2289"/>
      <c r="AC689" s="2289"/>
      <c r="AD689" s="2289"/>
      <c r="AE689" s="2289"/>
      <c r="AH689" s="137" t="s">
        <v>212</v>
      </c>
      <c r="AI689" s="2051"/>
      <c r="AJ689" s="2051"/>
      <c r="AK689" s="2051"/>
      <c r="AZ689" s="58"/>
      <c r="BA689" s="446" t="str">
        <f t="shared" si="41"/>
        <v>N/A</v>
      </c>
      <c r="BB689" s="58"/>
      <c r="BC689" s="58"/>
      <c r="BD689" s="58"/>
      <c r="BE689" s="58"/>
      <c r="BF689" s="383"/>
      <c r="BG689" s="457">
        <f t="shared" si="42"/>
        <v>0</v>
      </c>
      <c r="BH689" s="460">
        <f t="shared" si="44"/>
        <v>0</v>
      </c>
      <c r="BI689" s="461" t="str">
        <f t="shared" si="43"/>
        <v xml:space="preserve"> </v>
      </c>
      <c r="BJ689" s="58"/>
      <c r="BK689" s="58"/>
      <c r="BL689" s="58"/>
      <c r="BM689" s="58"/>
      <c r="BN689" s="58"/>
      <c r="BO689" s="58"/>
      <c r="BP689" s="542" t="s">
        <v>530</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6" t="str">
        <f t="shared" si="41"/>
        <v>N/A</v>
      </c>
      <c r="BB690" s="58"/>
      <c r="BC690" s="58"/>
      <c r="BD690" s="58"/>
      <c r="BE690" s="58"/>
      <c r="BF690" s="383"/>
      <c r="BG690" s="457">
        <f t="shared" si="42"/>
        <v>0</v>
      </c>
      <c r="BH690" s="460">
        <f t="shared" si="44"/>
        <v>0</v>
      </c>
      <c r="BI690" s="461" t="str">
        <f t="shared" si="43"/>
        <v xml:space="preserve"> </v>
      </c>
      <c r="BJ690" s="58"/>
      <c r="BK690" s="58"/>
      <c r="BL690" s="58"/>
      <c r="BM690" s="58"/>
      <c r="BN690" s="58"/>
      <c r="BO690" s="58"/>
      <c r="BP690" s="542" t="s">
        <v>531</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4" t="s">
        <v>708</v>
      </c>
      <c r="O691" s="2024"/>
      <c r="T691" s="35"/>
      <c r="U691" s="12" t="s">
        <v>20</v>
      </c>
      <c r="AG691" s="2024" t="s">
        <v>708</v>
      </c>
      <c r="AH691" s="2024"/>
      <c r="AZ691" s="58"/>
      <c r="BA691" s="446" t="str">
        <f t="shared" si="41"/>
        <v>N/A</v>
      </c>
      <c r="BB691" s="58"/>
      <c r="BF691" s="383"/>
      <c r="BG691" s="457">
        <f t="shared" si="42"/>
        <v>0</v>
      </c>
      <c r="BH691" s="460">
        <f t="shared" si="44"/>
        <v>0</v>
      </c>
      <c r="BI691" s="461" t="str">
        <f t="shared" si="43"/>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3"/>
      <c r="BG692" s="457">
        <f t="shared" si="42"/>
        <v>0</v>
      </c>
      <c r="BH692" s="460">
        <f t="shared" si="44"/>
        <v>0</v>
      </c>
      <c r="BI692" s="461" t="str">
        <f t="shared" si="43"/>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4">
        <f>C647</f>
        <v>0</v>
      </c>
      <c r="H693" s="2014"/>
      <c r="I693" s="2014"/>
      <c r="J693" s="2014"/>
      <c r="K693" s="2014"/>
      <c r="L693" s="2014"/>
      <c r="M693" s="2014"/>
      <c r="N693" s="2014"/>
      <c r="O693" s="2014"/>
      <c r="P693" s="2014"/>
      <c r="Q693" s="2014"/>
      <c r="R693" s="2014"/>
      <c r="T693" s="87" t="s">
        <v>375</v>
      </c>
      <c r="U693" s="12" t="s">
        <v>498</v>
      </c>
      <c r="Z693" s="2014">
        <f>C648</f>
        <v>0</v>
      </c>
      <c r="AA693" s="2014"/>
      <c r="AB693" s="2014"/>
      <c r="AC693" s="2014"/>
      <c r="AD693" s="2014"/>
      <c r="AE693" s="2014"/>
      <c r="AF693" s="2014"/>
      <c r="AG693" s="2014"/>
      <c r="AH693" s="2014"/>
      <c r="AI693" s="2014"/>
      <c r="AJ693" s="2014"/>
      <c r="AK693" s="2014"/>
      <c r="AZ693" s="58"/>
      <c r="BA693" s="446" t="str">
        <f t="shared" si="41"/>
        <v>N/A</v>
      </c>
      <c r="BB693" s="58"/>
      <c r="BF693" s="383"/>
      <c r="BG693" s="457">
        <f t="shared" si="42"/>
        <v>0</v>
      </c>
      <c r="BH693" s="460">
        <f t="shared" si="44"/>
        <v>0</v>
      </c>
      <c r="BI693" s="461" t="str">
        <f t="shared" si="43"/>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6" t="str">
        <f t="shared" si="41"/>
        <v>N/A</v>
      </c>
      <c r="BB694" s="58"/>
      <c r="BF694" s="383"/>
      <c r="BG694" s="457">
        <f t="shared" si="42"/>
        <v>0</v>
      </c>
      <c r="BH694" s="460">
        <f t="shared" si="44"/>
        <v>0</v>
      </c>
      <c r="BI694" s="461" t="str">
        <f t="shared" si="43"/>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4"/>
      <c r="H695" s="2044"/>
      <c r="I695" s="2044"/>
      <c r="J695" s="2044"/>
      <c r="K695" s="2044"/>
      <c r="L695" s="2044"/>
      <c r="M695" s="2044"/>
      <c r="N695" s="2044"/>
      <c r="O695" s="2044"/>
      <c r="P695" s="2044"/>
      <c r="Q695" s="2044"/>
      <c r="R695" s="2044"/>
      <c r="U695" s="12" t="s">
        <v>617</v>
      </c>
      <c r="Z695" s="2279"/>
      <c r="AA695" s="2279"/>
      <c r="AB695" s="2279"/>
      <c r="AC695" s="2279"/>
      <c r="AD695" s="2279"/>
      <c r="AE695" s="2279"/>
      <c r="AF695" s="2279"/>
      <c r="AG695" s="2279"/>
      <c r="AH695" s="2279"/>
      <c r="AI695" s="2279"/>
      <c r="AJ695" s="2279"/>
      <c r="AK695" s="2279"/>
      <c r="AZ695" s="58"/>
      <c r="BA695" s="58"/>
      <c r="BB695" s="58"/>
      <c r="BC695" s="58"/>
      <c r="BF695" s="383"/>
      <c r="BG695" s="457">
        <f t="shared" si="42"/>
        <v>0</v>
      </c>
      <c r="BH695" s="460">
        <f t="shared" si="44"/>
        <v>0</v>
      </c>
      <c r="BI695" s="461" t="str">
        <f t="shared" si="43"/>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4"/>
      <c r="H696" s="2044"/>
      <c r="I696" s="2044"/>
      <c r="J696" s="2044"/>
      <c r="K696" s="2044"/>
      <c r="L696" s="2044"/>
      <c r="M696" s="2044"/>
      <c r="N696" s="2044"/>
      <c r="O696" s="2044"/>
      <c r="P696" s="2044"/>
      <c r="Q696" s="2044"/>
      <c r="R696" s="2044"/>
      <c r="U696" s="12" t="s">
        <v>17</v>
      </c>
      <c r="Z696" s="2279"/>
      <c r="AA696" s="2279"/>
      <c r="AB696" s="2279"/>
      <c r="AC696" s="2279"/>
      <c r="AD696" s="2279"/>
      <c r="AE696" s="2279"/>
      <c r="AF696" s="2279"/>
      <c r="AG696" s="2279"/>
      <c r="AH696" s="2279"/>
      <c r="AI696" s="2279"/>
      <c r="AJ696" s="2279"/>
      <c r="AK696" s="2279"/>
      <c r="AZ696" s="58"/>
      <c r="BA696" s="58"/>
      <c r="BB696" s="58"/>
      <c r="BC696" s="58"/>
      <c r="BD696" s="58"/>
      <c r="BF696" s="453" t="s">
        <v>971</v>
      </c>
      <c r="BG696" s="462">
        <f>SUM(BG671:BG695)</f>
        <v>74</v>
      </c>
      <c r="BH696" s="463">
        <f>SUM(BH671:BH695)</f>
        <v>1</v>
      </c>
      <c r="BI696" s="463">
        <f>SUM(BI671:BI695)</f>
        <v>0.29324324324324325</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89"/>
      <c r="H697" s="2289"/>
      <c r="I697" s="2289"/>
      <c r="J697" s="2289"/>
      <c r="K697" s="2289"/>
      <c r="L697" s="2289"/>
      <c r="O697" s="137" t="s">
        <v>212</v>
      </c>
      <c r="P697" s="2051"/>
      <c r="Q697" s="2051"/>
      <c r="R697" s="2051"/>
      <c r="U697" s="12" t="s">
        <v>327</v>
      </c>
      <c r="Z697" s="2289"/>
      <c r="AA697" s="2289"/>
      <c r="AB697" s="2289"/>
      <c r="AC697" s="2289"/>
      <c r="AD697" s="2289"/>
      <c r="AE697" s="2289"/>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4" t="s">
        <v>708</v>
      </c>
      <c r="O699" s="2024"/>
      <c r="U699" s="12" t="s">
        <v>20</v>
      </c>
      <c r="AG699" s="2024" t="s">
        <v>708</v>
      </c>
      <c r="AH699" s="2024"/>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1948</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580</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22</v>
      </c>
      <c r="BH703" s="460">
        <f>BG703/$BG$728</f>
        <v>0.29729729729729731</v>
      </c>
      <c r="BI703" s="461">
        <f t="shared" ref="BI703:BI727" si="46">IF(BH703=0," ",BH703*AM728)</f>
        <v>5.9459459459459463E-2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708</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12</v>
      </c>
      <c r="BH704" s="460">
        <f t="shared" ref="BH704:BH727" si="47">BG704/$BG$728</f>
        <v>0.16216216216216217</v>
      </c>
      <c r="BI704" s="461">
        <f t="shared" si="46"/>
        <v>4.8648648648648651E-2</v>
      </c>
      <c r="BJ704" s="58"/>
      <c r="BK704" s="61"/>
      <c r="BL704" s="61"/>
      <c r="BM704" s="61"/>
      <c r="BN704" s="61"/>
      <c r="BO704" s="61"/>
      <c r="BP704" s="542" t="s">
        <v>772</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9">
        <v>44231</v>
      </c>
      <c r="AF705" s="2319"/>
      <c r="AG705" s="2319"/>
      <c r="AH705" s="2319"/>
      <c r="AI705" s="23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17</v>
      </c>
      <c r="BH705" s="460">
        <f t="shared" si="47"/>
        <v>0.22972972972972974</v>
      </c>
      <c r="BI705" s="461">
        <f t="shared" si="46"/>
        <v>9.1891891891891897E-2</v>
      </c>
      <c r="BJ705" s="58"/>
      <c r="BK705" s="58"/>
      <c r="BL705" s="58"/>
      <c r="BM705" s="58"/>
      <c r="BN705" s="61"/>
      <c r="BO705" s="61"/>
      <c r="BP705" s="542" t="s">
        <v>773</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8">
        <v>44314</v>
      </c>
      <c r="AF706" s="2318"/>
      <c r="AG706" s="2318"/>
      <c r="AH706" s="2318"/>
      <c r="AI706" s="231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7</v>
      </c>
      <c r="BH706" s="460">
        <f t="shared" si="47"/>
        <v>9.45945945945946E-2</v>
      </c>
      <c r="BI706" s="461">
        <f t="shared" si="46"/>
        <v>1.891891891891892E-2</v>
      </c>
      <c r="BJ706" s="58"/>
      <c r="BK706" s="58"/>
      <c r="BL706" s="58"/>
      <c r="BM706" s="58"/>
      <c r="BN706" s="61"/>
      <c r="BO706" s="61"/>
      <c r="BP706" s="542" t="s">
        <v>774</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5</v>
      </c>
      <c r="BH707" s="460">
        <f t="shared" si="47"/>
        <v>6.7567567567567571E-2</v>
      </c>
      <c r="BI707" s="461">
        <f t="shared" si="46"/>
        <v>2.0270270270270268E-2</v>
      </c>
      <c r="BJ707" s="58"/>
      <c r="BK707" s="58"/>
      <c r="BL707" s="58"/>
      <c r="BM707" s="58"/>
      <c r="BN707" s="61"/>
      <c r="BO707" s="61"/>
      <c r="BP707" s="542" t="s">
        <v>775</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9">
        <v>44454</v>
      </c>
      <c r="AF708" s="2319"/>
      <c r="AG708" s="2319"/>
      <c r="AH708" s="2319"/>
      <c r="AI708" s="23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6</v>
      </c>
      <c r="BH708" s="460">
        <f t="shared" si="47"/>
        <v>8.1081081081081086E-2</v>
      </c>
      <c r="BI708" s="461">
        <f t="shared" si="46"/>
        <v>3.2451136257364635E-2</v>
      </c>
      <c r="BJ708" s="58"/>
      <c r="BK708" s="58"/>
      <c r="BL708" s="58"/>
      <c r="BM708" s="58"/>
      <c r="BN708" s="58"/>
      <c r="BO708" s="58"/>
      <c r="BP708" s="542" t="s">
        <v>776</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7">
        <f>[9]EVERYTHING!$I$26</f>
        <v>0.54799999999999993</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1</v>
      </c>
      <c r="BH709" s="460">
        <f t="shared" si="47"/>
        <v>1.3513513513513514E-2</v>
      </c>
      <c r="BI709" s="461">
        <f t="shared" si="46"/>
        <v>2.7027027027027029E-3</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California Municipal Finance Authority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2</v>
      </c>
      <c r="BH710" s="460">
        <f t="shared" si="47"/>
        <v>2.7027027027027029E-2</v>
      </c>
      <c r="BI710" s="461">
        <f t="shared" si="46"/>
        <v>8.1003193395124233E-3</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2</v>
      </c>
      <c r="BH711" s="460">
        <f t="shared" si="47"/>
        <v>2.7027027027027029E-2</v>
      </c>
      <c r="BI711" s="461">
        <f t="shared" si="46"/>
        <v>1.0813407067009373E-2</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708</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0</v>
      </c>
      <c r="BH712" s="460">
        <f t="shared" si="47"/>
        <v>0</v>
      </c>
      <c r="BI712" s="461" t="str">
        <f t="shared" si="46"/>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89"/>
      <c r="K715" s="2289"/>
      <c r="L715" s="2289"/>
      <c r="M715" s="2289"/>
      <c r="N715" s="2289"/>
      <c r="O715" s="2289"/>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4" t="s">
        <v>318</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4" t="s">
        <v>345</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3"/>
      <c r="AQ719" s="1573"/>
      <c r="AR719" s="1573"/>
      <c r="AS719" s="1573"/>
      <c r="AT719" s="1573"/>
      <c r="AU719" s="1573"/>
      <c r="AV719" s="1573"/>
      <c r="AW719" s="1573"/>
      <c r="AX719" s="1573"/>
      <c r="AY719" s="1573"/>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3"/>
      <c r="AQ720" s="1573"/>
      <c r="AR720" s="1573"/>
      <c r="AS720" s="1573"/>
      <c r="AT720" s="1573"/>
      <c r="AU720" s="1573"/>
      <c r="AV720" s="1573"/>
      <c r="AW720" s="1573"/>
      <c r="AX720" s="1573"/>
      <c r="AY720" s="1573"/>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6" t="s">
        <v>409</v>
      </c>
      <c r="C724" s="2247"/>
      <c r="D724" s="2247"/>
      <c r="E724" s="2247"/>
      <c r="F724" s="2248"/>
      <c r="G724" s="2246" t="s">
        <v>293</v>
      </c>
      <c r="H724" s="2247"/>
      <c r="I724" s="2247"/>
      <c r="J724" s="2248"/>
      <c r="K724" s="2255" t="s">
        <v>2171</v>
      </c>
      <c r="L724" s="2256"/>
      <c r="M724" s="2256"/>
      <c r="N724" s="2257"/>
      <c r="O724" s="2246" t="s">
        <v>480</v>
      </c>
      <c r="P724" s="2247"/>
      <c r="Q724" s="2247"/>
      <c r="R724" s="2247"/>
      <c r="S724" s="2248"/>
      <c r="T724" s="2246" t="s">
        <v>294</v>
      </c>
      <c r="U724" s="2247"/>
      <c r="V724" s="2247"/>
      <c r="W724" s="2247"/>
      <c r="X724" s="2248"/>
      <c r="Y724" s="2246" t="s">
        <v>295</v>
      </c>
      <c r="Z724" s="2247"/>
      <c r="AA724" s="2247"/>
      <c r="AB724" s="2248"/>
      <c r="AC724" s="2246" t="s">
        <v>296</v>
      </c>
      <c r="AD724" s="2247"/>
      <c r="AE724" s="2247"/>
      <c r="AF724" s="2247"/>
      <c r="AG724" s="2248"/>
      <c r="AH724" s="2246" t="s">
        <v>410</v>
      </c>
      <c r="AI724" s="2247"/>
      <c r="AJ724" s="2247"/>
      <c r="AK724" s="2247"/>
      <c r="AL724" s="2248"/>
      <c r="AM724" s="2246" t="s">
        <v>684</v>
      </c>
      <c r="AN724" s="2247"/>
      <c r="AO724" s="2248"/>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9"/>
      <c r="C725" s="2250"/>
      <c r="D725" s="2250"/>
      <c r="E725" s="2250"/>
      <c r="F725" s="2251"/>
      <c r="G725" s="2249"/>
      <c r="H725" s="2250"/>
      <c r="I725" s="2250"/>
      <c r="J725" s="2251"/>
      <c r="K725" s="2258"/>
      <c r="L725" s="2259"/>
      <c r="M725" s="2259"/>
      <c r="N725" s="2260"/>
      <c r="O725" s="2249"/>
      <c r="P725" s="2250"/>
      <c r="Q725" s="2250"/>
      <c r="R725" s="2250"/>
      <c r="S725" s="2251"/>
      <c r="T725" s="2249"/>
      <c r="U725" s="2250"/>
      <c r="V725" s="2250"/>
      <c r="W725" s="2250"/>
      <c r="X725" s="2251"/>
      <c r="Y725" s="2249"/>
      <c r="Z725" s="2250"/>
      <c r="AA725" s="2250"/>
      <c r="AB725" s="2251"/>
      <c r="AC725" s="2249"/>
      <c r="AD725" s="2250"/>
      <c r="AE725" s="2250"/>
      <c r="AF725" s="2250"/>
      <c r="AG725" s="2251"/>
      <c r="AH725" s="2249"/>
      <c r="AI725" s="2250"/>
      <c r="AJ725" s="2250"/>
      <c r="AK725" s="2250"/>
      <c r="AL725" s="2251"/>
      <c r="AM725" s="2249"/>
      <c r="AN725" s="2250"/>
      <c r="AO725" s="2251"/>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9"/>
      <c r="C726" s="2250"/>
      <c r="D726" s="2250"/>
      <c r="E726" s="2250"/>
      <c r="F726" s="2251"/>
      <c r="G726" s="2249"/>
      <c r="H726" s="2250"/>
      <c r="I726" s="2250"/>
      <c r="J726" s="2251"/>
      <c r="K726" s="2258"/>
      <c r="L726" s="2259"/>
      <c r="M726" s="2259"/>
      <c r="N726" s="2260"/>
      <c r="O726" s="2249"/>
      <c r="P726" s="2250"/>
      <c r="Q726" s="2250"/>
      <c r="R726" s="2250"/>
      <c r="S726" s="2251"/>
      <c r="T726" s="2249"/>
      <c r="U726" s="2250"/>
      <c r="V726" s="2250"/>
      <c r="W726" s="2250"/>
      <c r="X726" s="2251"/>
      <c r="Y726" s="2249"/>
      <c r="Z726" s="2250"/>
      <c r="AA726" s="2250"/>
      <c r="AB726" s="2251"/>
      <c r="AC726" s="2249"/>
      <c r="AD726" s="2250"/>
      <c r="AE726" s="2250"/>
      <c r="AF726" s="2250"/>
      <c r="AG726" s="2251"/>
      <c r="AH726" s="2249"/>
      <c r="AI726" s="2250"/>
      <c r="AJ726" s="2250"/>
      <c r="AK726" s="2250"/>
      <c r="AL726" s="2251"/>
      <c r="AM726" s="2249"/>
      <c r="AN726" s="2250"/>
      <c r="AO726" s="2251"/>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2"/>
      <c r="C727" s="2253"/>
      <c r="D727" s="2253"/>
      <c r="E727" s="2253"/>
      <c r="F727" s="2254"/>
      <c r="G727" s="2252"/>
      <c r="H727" s="2253"/>
      <c r="I727" s="2253"/>
      <c r="J727" s="2254"/>
      <c r="K727" s="2258"/>
      <c r="L727" s="2259"/>
      <c r="M727" s="2259"/>
      <c r="N727" s="2260"/>
      <c r="O727" s="2252"/>
      <c r="P727" s="2253"/>
      <c r="Q727" s="2253"/>
      <c r="R727" s="2253"/>
      <c r="S727" s="2254"/>
      <c r="T727" s="2252"/>
      <c r="U727" s="2253"/>
      <c r="V727" s="2253"/>
      <c r="W727" s="2253"/>
      <c r="X727" s="2254"/>
      <c r="Y727" s="2252"/>
      <c r="Z727" s="2253"/>
      <c r="AA727" s="2253"/>
      <c r="AB727" s="2254"/>
      <c r="AC727" s="2252"/>
      <c r="AD727" s="2253"/>
      <c r="AE727" s="2253"/>
      <c r="AF727" s="2253"/>
      <c r="AG727" s="2254"/>
      <c r="AH727" s="2252"/>
      <c r="AI727" s="2253"/>
      <c r="AJ727" s="2253"/>
      <c r="AK727" s="2253"/>
      <c r="AL727" s="2254"/>
      <c r="AM727" s="2252"/>
      <c r="AN727" s="2253"/>
      <c r="AO727" s="2254"/>
      <c r="AP727" s="239"/>
      <c r="AQ727" s="239"/>
      <c r="AR727" s="239"/>
      <c r="AS727" s="239"/>
      <c r="AT727" s="239"/>
      <c r="AU727" s="239"/>
      <c r="AV727" s="239"/>
      <c r="AW727" s="239"/>
      <c r="AX727" s="239"/>
      <c r="AY727" s="239"/>
      <c r="AZ727" s="58"/>
      <c r="BA727" s="58"/>
      <c r="BB727" s="58"/>
      <c r="BC727" s="58"/>
      <c r="BD727" s="58"/>
      <c r="BE727" s="58"/>
      <c r="BF727" s="58"/>
      <c r="BG727" s="1422">
        <f t="shared" si="45"/>
        <v>0</v>
      </c>
      <c r="BH727" s="460">
        <f t="shared" si="47"/>
        <v>0</v>
      </c>
      <c r="BI727" s="461" t="str">
        <f t="shared" si="46"/>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1" t="s">
        <v>335</v>
      </c>
      <c r="C728" s="2192"/>
      <c r="D728" s="2192"/>
      <c r="E728" s="2192"/>
      <c r="F728" s="2193"/>
      <c r="G728" s="2313">
        <f>[9]EVERYTHING!$R$8+[9]EVERYTHING!$R$9</f>
        <v>22</v>
      </c>
      <c r="H728" s="2314"/>
      <c r="I728" s="2314"/>
      <c r="J728" s="2315"/>
      <c r="K728" s="2195">
        <v>409</v>
      </c>
      <c r="L728" s="2196"/>
      <c r="M728" s="2196"/>
      <c r="N728" s="2197"/>
      <c r="O728" s="2235">
        <f>[9]EVERYTHING!$S$8</f>
        <v>324</v>
      </c>
      <c r="P728" s="2236"/>
      <c r="Q728" s="2236"/>
      <c r="R728" s="2236"/>
      <c r="S728" s="2237"/>
      <c r="T728" s="2018">
        <f t="shared" ref="T728:T752" si="48">G728*O728</f>
        <v>7128</v>
      </c>
      <c r="U728" s="2019"/>
      <c r="V728" s="2019"/>
      <c r="W728" s="2019"/>
      <c r="X728" s="2020"/>
      <c r="Y728" s="2235">
        <v>0</v>
      </c>
      <c r="Z728" s="2236"/>
      <c r="AA728" s="2236"/>
      <c r="AB728" s="2237"/>
      <c r="AC728" s="2018">
        <f t="shared" ref="AC728:AC752" si="49">O728+Y728</f>
        <v>324</v>
      </c>
      <c r="AD728" s="2019"/>
      <c r="AE728" s="2019"/>
      <c r="AF728" s="2019"/>
      <c r="AG728" s="2020"/>
      <c r="AH728" s="2021">
        <v>0.2</v>
      </c>
      <c r="AI728" s="2022"/>
      <c r="AJ728" s="2022"/>
      <c r="AK728" s="2022"/>
      <c r="AL728" s="2023"/>
      <c r="AM728" s="2003">
        <f t="shared" ref="AM728:AM752" si="50">IF($AH728&gt;0,($AC728/$BA670), " ")</f>
        <v>0.2</v>
      </c>
      <c r="AN728" s="2004"/>
      <c r="AO728" s="2005"/>
      <c r="AP728" s="239"/>
      <c r="AQ728" s="239"/>
      <c r="AR728" s="239"/>
      <c r="AS728" s="239"/>
      <c r="AT728" s="239"/>
      <c r="AU728" s="239"/>
      <c r="AV728" s="239"/>
      <c r="AW728" s="239"/>
      <c r="AX728" s="239"/>
      <c r="AY728" s="239"/>
      <c r="AZ728" s="58"/>
      <c r="BA728" s="58"/>
      <c r="BB728" s="58"/>
      <c r="BC728" s="58"/>
      <c r="BD728" s="58"/>
      <c r="BE728" s="58"/>
      <c r="BF728" s="58"/>
      <c r="BG728" s="1421">
        <f>SUM(BG703:BG727)</f>
        <v>74</v>
      </c>
      <c r="BH728" s="463">
        <f>SUM(BH703:BH727)</f>
        <v>1</v>
      </c>
      <c r="BI728" s="463">
        <f>SUM(BI703:BI727)</f>
        <v>0.29325675455577832</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1" t="s">
        <v>335</v>
      </c>
      <c r="C729" s="2192"/>
      <c r="D729" s="2192"/>
      <c r="E729" s="2192"/>
      <c r="F729" s="2193"/>
      <c r="G729" s="2313">
        <f>[9]EVERYTHING!$R$10</f>
        <v>12</v>
      </c>
      <c r="H729" s="2314"/>
      <c r="I729" s="2314"/>
      <c r="J729" s="2315"/>
      <c r="K729" s="2195">
        <v>409</v>
      </c>
      <c r="L729" s="2196"/>
      <c r="M729" s="2196"/>
      <c r="N729" s="2197"/>
      <c r="O729" s="2235">
        <f>[9]EVERYTHING!$S$10</f>
        <v>486</v>
      </c>
      <c r="P729" s="2236"/>
      <c r="Q729" s="2236"/>
      <c r="R729" s="2236"/>
      <c r="S729" s="2237"/>
      <c r="T729" s="2018">
        <f t="shared" si="48"/>
        <v>5832</v>
      </c>
      <c r="U729" s="2019"/>
      <c r="V729" s="2019"/>
      <c r="W729" s="2019"/>
      <c r="X729" s="2020"/>
      <c r="Y729" s="2235"/>
      <c r="Z729" s="2236"/>
      <c r="AA729" s="2236"/>
      <c r="AB729" s="2237"/>
      <c r="AC729" s="2018">
        <f t="shared" si="49"/>
        <v>486</v>
      </c>
      <c r="AD729" s="2019"/>
      <c r="AE729" s="2019"/>
      <c r="AF729" s="2019"/>
      <c r="AG729" s="2020"/>
      <c r="AH729" s="2021">
        <v>0.3</v>
      </c>
      <c r="AI729" s="2022"/>
      <c r="AJ729" s="2022"/>
      <c r="AK729" s="2022"/>
      <c r="AL729" s="2023"/>
      <c r="AM729" s="2003">
        <f t="shared" si="50"/>
        <v>0.3</v>
      </c>
      <c r="AN729" s="2004"/>
      <c r="AO729" s="200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1" t="s">
        <v>335</v>
      </c>
      <c r="C730" s="2192"/>
      <c r="D730" s="2192"/>
      <c r="E730" s="2192"/>
      <c r="F730" s="2193"/>
      <c r="G730" s="2313">
        <f>[9]EVERYTHING!$R$11</f>
        <v>17</v>
      </c>
      <c r="H730" s="2314"/>
      <c r="I730" s="2314"/>
      <c r="J730" s="2315"/>
      <c r="K730" s="2195">
        <f>K728</f>
        <v>409</v>
      </c>
      <c r="L730" s="2196"/>
      <c r="M730" s="2196"/>
      <c r="N730" s="2197"/>
      <c r="O730" s="2235">
        <f>[9]EVERYTHING!$S$11</f>
        <v>648</v>
      </c>
      <c r="P730" s="2236"/>
      <c r="Q730" s="2236"/>
      <c r="R730" s="2236"/>
      <c r="S730" s="2237"/>
      <c r="T730" s="2018">
        <f t="shared" si="48"/>
        <v>11016</v>
      </c>
      <c r="U730" s="2019"/>
      <c r="V730" s="2019"/>
      <c r="W730" s="2019"/>
      <c r="X730" s="2020"/>
      <c r="Y730" s="2235"/>
      <c r="Z730" s="2236"/>
      <c r="AA730" s="2236"/>
      <c r="AB730" s="2237"/>
      <c r="AC730" s="2018">
        <f t="shared" si="49"/>
        <v>648</v>
      </c>
      <c r="AD730" s="2019"/>
      <c r="AE730" s="2019"/>
      <c r="AF730" s="2019"/>
      <c r="AG730" s="2020"/>
      <c r="AH730" s="2021">
        <v>0.4</v>
      </c>
      <c r="AI730" s="2022"/>
      <c r="AJ730" s="2022"/>
      <c r="AK730" s="2022"/>
      <c r="AL730" s="2023"/>
      <c r="AM730" s="2003">
        <f t="shared" si="50"/>
        <v>0.4</v>
      </c>
      <c r="AN730" s="2004"/>
      <c r="AO730" s="200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1" t="s">
        <v>336</v>
      </c>
      <c r="C731" s="2192"/>
      <c r="D731" s="2192"/>
      <c r="E731" s="2192"/>
      <c r="F731" s="2193"/>
      <c r="G731" s="2313">
        <f>[9]EVERYTHING!$R$13+[9]EVERYTHING!$R$14</f>
        <v>7</v>
      </c>
      <c r="H731" s="2314"/>
      <c r="I731" s="2314"/>
      <c r="J731" s="2315"/>
      <c r="K731" s="2195">
        <v>705</v>
      </c>
      <c r="L731" s="2196"/>
      <c r="M731" s="2196"/>
      <c r="N731" s="2197"/>
      <c r="O731" s="2235">
        <f>[9]EVERYTHING!$S$13</f>
        <v>346.8</v>
      </c>
      <c r="P731" s="2236"/>
      <c r="Q731" s="2236"/>
      <c r="R731" s="2236"/>
      <c r="S731" s="2237"/>
      <c r="T731" s="2018">
        <f t="shared" si="48"/>
        <v>2427.6</v>
      </c>
      <c r="U731" s="2019"/>
      <c r="V731" s="2019"/>
      <c r="W731" s="2019"/>
      <c r="X731" s="2020"/>
      <c r="Y731" s="2235"/>
      <c r="Z731" s="2236"/>
      <c r="AA731" s="2236"/>
      <c r="AB731" s="2237"/>
      <c r="AC731" s="2018">
        <f t="shared" si="49"/>
        <v>346.8</v>
      </c>
      <c r="AD731" s="2019"/>
      <c r="AE731" s="2019"/>
      <c r="AF731" s="2019"/>
      <c r="AG731" s="2020"/>
      <c r="AH731" s="2021">
        <v>0.2</v>
      </c>
      <c r="AI731" s="2022"/>
      <c r="AJ731" s="2022"/>
      <c r="AK731" s="2022"/>
      <c r="AL731" s="2023"/>
      <c r="AM731" s="2003">
        <f t="shared" si="50"/>
        <v>0.2</v>
      </c>
      <c r="AN731" s="2004"/>
      <c r="AO731" s="200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1" t="s">
        <v>336</v>
      </c>
      <c r="C732" s="2192"/>
      <c r="D732" s="2192"/>
      <c r="E732" s="2192"/>
      <c r="F732" s="2193"/>
      <c r="G732" s="2313">
        <f>[9]EVERYTHING!$R$15</f>
        <v>5</v>
      </c>
      <c r="H732" s="2314"/>
      <c r="I732" s="2314"/>
      <c r="J732" s="2315"/>
      <c r="K732" s="2195">
        <f>K731</f>
        <v>705</v>
      </c>
      <c r="L732" s="2196"/>
      <c r="M732" s="2196"/>
      <c r="N732" s="2197"/>
      <c r="O732" s="2235">
        <f>[9]EVERYTHING!$S$15</f>
        <v>520.19999999999993</v>
      </c>
      <c r="P732" s="2236"/>
      <c r="Q732" s="2236"/>
      <c r="R732" s="2236"/>
      <c r="S732" s="2237"/>
      <c r="T732" s="2018">
        <f t="shared" si="48"/>
        <v>2600.9999999999995</v>
      </c>
      <c r="U732" s="2019"/>
      <c r="V732" s="2019"/>
      <c r="W732" s="2019"/>
      <c r="X732" s="2020"/>
      <c r="Y732" s="2235"/>
      <c r="Z732" s="2236"/>
      <c r="AA732" s="2236"/>
      <c r="AB732" s="2237"/>
      <c r="AC732" s="2018">
        <f t="shared" si="49"/>
        <v>520.19999999999993</v>
      </c>
      <c r="AD732" s="2019"/>
      <c r="AE732" s="2019"/>
      <c r="AF732" s="2019"/>
      <c r="AG732" s="2020"/>
      <c r="AH732" s="2021">
        <v>0.3</v>
      </c>
      <c r="AI732" s="2022"/>
      <c r="AJ732" s="2022"/>
      <c r="AK732" s="2022"/>
      <c r="AL732" s="2023"/>
      <c r="AM732" s="2003">
        <f t="shared" si="50"/>
        <v>0.29999999999999993</v>
      </c>
      <c r="AN732" s="2004"/>
      <c r="AO732" s="200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1" t="s">
        <v>336</v>
      </c>
      <c r="C733" s="2192"/>
      <c r="D733" s="2192"/>
      <c r="E733" s="2192"/>
      <c r="F733" s="2193"/>
      <c r="G733" s="2313">
        <f>[9]EVERYTHING!$R$16</f>
        <v>6</v>
      </c>
      <c r="H733" s="2314"/>
      <c r="I733" s="2314"/>
      <c r="J733" s="2315"/>
      <c r="K733" s="2195">
        <f>K731</f>
        <v>705</v>
      </c>
      <c r="L733" s="2196"/>
      <c r="M733" s="2196"/>
      <c r="N733" s="2197"/>
      <c r="O733" s="2235">
        <f>[9]EVERYTHING!$S$16</f>
        <v>694</v>
      </c>
      <c r="P733" s="2236"/>
      <c r="Q733" s="2236"/>
      <c r="R733" s="2236"/>
      <c r="S733" s="2237"/>
      <c r="T733" s="2018">
        <f t="shared" si="48"/>
        <v>4164</v>
      </c>
      <c r="U733" s="2019"/>
      <c r="V733" s="2019"/>
      <c r="W733" s="2019"/>
      <c r="X733" s="2020"/>
      <c r="Y733" s="2235"/>
      <c r="Z733" s="2236"/>
      <c r="AA733" s="2236"/>
      <c r="AB733" s="2237"/>
      <c r="AC733" s="2018">
        <f t="shared" si="49"/>
        <v>694</v>
      </c>
      <c r="AD733" s="2019"/>
      <c r="AE733" s="2019"/>
      <c r="AF733" s="2019"/>
      <c r="AG733" s="2020"/>
      <c r="AH733" s="2021">
        <v>0.4</v>
      </c>
      <c r="AI733" s="2022"/>
      <c r="AJ733" s="2022"/>
      <c r="AK733" s="2022"/>
      <c r="AL733" s="2023"/>
      <c r="AM733" s="2003">
        <f t="shared" si="50"/>
        <v>0.40023068050749711</v>
      </c>
      <c r="AN733" s="2004"/>
      <c r="AO733" s="200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1" t="s">
        <v>168</v>
      </c>
      <c r="C734" s="2192"/>
      <c r="D734" s="2192"/>
      <c r="E734" s="2192"/>
      <c r="F734" s="2193"/>
      <c r="G734" s="2313">
        <f>[9]EVERYTHING!$R$18</f>
        <v>1</v>
      </c>
      <c r="H734" s="2314"/>
      <c r="I734" s="2314"/>
      <c r="J734" s="2315"/>
      <c r="K734" s="2195">
        <v>880</v>
      </c>
      <c r="L734" s="2196"/>
      <c r="M734" s="2196"/>
      <c r="N734" s="2197"/>
      <c r="O734" s="2235">
        <f>[9]EVERYTHING!$S$18</f>
        <v>416.40000000000003</v>
      </c>
      <c r="P734" s="2236"/>
      <c r="Q734" s="2236"/>
      <c r="R734" s="2236"/>
      <c r="S734" s="2237"/>
      <c r="T734" s="2018">
        <f t="shared" si="48"/>
        <v>416.40000000000003</v>
      </c>
      <c r="U734" s="2019"/>
      <c r="V734" s="2019"/>
      <c r="W734" s="2019"/>
      <c r="X734" s="2020"/>
      <c r="Y734" s="2235"/>
      <c r="Z734" s="2236"/>
      <c r="AA734" s="2236"/>
      <c r="AB734" s="2237"/>
      <c r="AC734" s="2018">
        <f t="shared" si="49"/>
        <v>416.40000000000003</v>
      </c>
      <c r="AD734" s="2019"/>
      <c r="AE734" s="2019"/>
      <c r="AF734" s="2019"/>
      <c r="AG734" s="2020"/>
      <c r="AH734" s="2021">
        <v>0.2</v>
      </c>
      <c r="AI734" s="2022"/>
      <c r="AJ734" s="2022"/>
      <c r="AK734" s="2022"/>
      <c r="AL734" s="2023"/>
      <c r="AM734" s="2003">
        <f t="shared" si="50"/>
        <v>0.2</v>
      </c>
      <c r="AN734" s="2004"/>
      <c r="AO734" s="200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1" t="s">
        <v>168</v>
      </c>
      <c r="C735" s="2192"/>
      <c r="D735" s="2192"/>
      <c r="E735" s="2192"/>
      <c r="F735" s="2193"/>
      <c r="G735" s="2313">
        <f>[9]EVERYTHING!$R$19</f>
        <v>2</v>
      </c>
      <c r="H735" s="2314"/>
      <c r="I735" s="2314"/>
      <c r="J735" s="2315"/>
      <c r="K735" s="2195">
        <f>K734</f>
        <v>880</v>
      </c>
      <c r="L735" s="2196"/>
      <c r="M735" s="2196"/>
      <c r="N735" s="2197"/>
      <c r="O735" s="2235">
        <f>[9]EVERYTHING!$S$19</f>
        <v>624</v>
      </c>
      <c r="P735" s="2236"/>
      <c r="Q735" s="2236"/>
      <c r="R735" s="2236"/>
      <c r="S735" s="2237"/>
      <c r="T735" s="2018">
        <f t="shared" si="48"/>
        <v>1248</v>
      </c>
      <c r="U735" s="2019"/>
      <c r="V735" s="2019"/>
      <c r="W735" s="2019"/>
      <c r="X735" s="2020"/>
      <c r="Y735" s="2235"/>
      <c r="Z735" s="2236"/>
      <c r="AA735" s="2236"/>
      <c r="AB735" s="2237"/>
      <c r="AC735" s="2018">
        <f t="shared" si="49"/>
        <v>624</v>
      </c>
      <c r="AD735" s="2019"/>
      <c r="AE735" s="2019"/>
      <c r="AF735" s="2019"/>
      <c r="AG735" s="2020"/>
      <c r="AH735" s="2021">
        <v>0.3</v>
      </c>
      <c r="AI735" s="2022"/>
      <c r="AJ735" s="2022"/>
      <c r="AK735" s="2022"/>
      <c r="AL735" s="2023"/>
      <c r="AM735" s="2003">
        <f t="shared" si="50"/>
        <v>0.29971181556195964</v>
      </c>
      <c r="AN735" s="2004"/>
      <c r="AO735" s="200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1" t="s">
        <v>168</v>
      </c>
      <c r="C736" s="2192"/>
      <c r="D736" s="2192"/>
      <c r="E736" s="2192"/>
      <c r="F736" s="2193"/>
      <c r="G736" s="2313">
        <f>[9]EVERYTHING!$R$21</f>
        <v>2</v>
      </c>
      <c r="H736" s="2314"/>
      <c r="I736" s="2314"/>
      <c r="J736" s="2315"/>
      <c r="K736" s="2195">
        <f>K734</f>
        <v>880</v>
      </c>
      <c r="L736" s="2196"/>
      <c r="M736" s="2196"/>
      <c r="N736" s="2197"/>
      <c r="O736" s="2235">
        <f>[9]EVERYTHING!$S$21</f>
        <v>833</v>
      </c>
      <c r="P736" s="2236"/>
      <c r="Q736" s="2236"/>
      <c r="R736" s="2236"/>
      <c r="S736" s="2237"/>
      <c r="T736" s="2018">
        <f t="shared" si="48"/>
        <v>1666</v>
      </c>
      <c r="U736" s="2019"/>
      <c r="V736" s="2019"/>
      <c r="W736" s="2019"/>
      <c r="X736" s="2020"/>
      <c r="Y736" s="2235"/>
      <c r="Z736" s="2236"/>
      <c r="AA736" s="2236"/>
      <c r="AB736" s="2237"/>
      <c r="AC736" s="2018">
        <f t="shared" si="49"/>
        <v>833</v>
      </c>
      <c r="AD736" s="2019"/>
      <c r="AE736" s="2019"/>
      <c r="AF736" s="2019"/>
      <c r="AG736" s="2020"/>
      <c r="AH736" s="2021">
        <v>0.4</v>
      </c>
      <c r="AI736" s="2022"/>
      <c r="AJ736" s="2022"/>
      <c r="AK736" s="2022"/>
      <c r="AL736" s="2023"/>
      <c r="AM736" s="2003">
        <f t="shared" si="50"/>
        <v>0.40009606147934679</v>
      </c>
      <c r="AN736" s="2004"/>
      <c r="AO736" s="200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1"/>
      <c r="C737" s="2192"/>
      <c r="D737" s="2192"/>
      <c r="E737" s="2192"/>
      <c r="F737" s="2193"/>
      <c r="G737" s="2313"/>
      <c r="H737" s="2314"/>
      <c r="I737" s="2314"/>
      <c r="J737" s="2315"/>
      <c r="K737" s="2195"/>
      <c r="L737" s="2196"/>
      <c r="M737" s="2196"/>
      <c r="N737" s="2197"/>
      <c r="O737" s="2235"/>
      <c r="P737" s="2236"/>
      <c r="Q737" s="2236"/>
      <c r="R737" s="2236"/>
      <c r="S737" s="2237"/>
      <c r="T737" s="2018">
        <f t="shared" si="48"/>
        <v>0</v>
      </c>
      <c r="U737" s="2019"/>
      <c r="V737" s="2019"/>
      <c r="W737" s="2019"/>
      <c r="X737" s="2020"/>
      <c r="Y737" s="2235"/>
      <c r="Z737" s="2236"/>
      <c r="AA737" s="2236"/>
      <c r="AB737" s="2237"/>
      <c r="AC737" s="2018">
        <f t="shared" si="49"/>
        <v>0</v>
      </c>
      <c r="AD737" s="2019"/>
      <c r="AE737" s="2019"/>
      <c r="AF737" s="2019"/>
      <c r="AG737" s="2020"/>
      <c r="AH737" s="2021"/>
      <c r="AI737" s="2022"/>
      <c r="AJ737" s="2022"/>
      <c r="AK737" s="2022"/>
      <c r="AL737" s="2023"/>
      <c r="AM737" s="2003" t="str">
        <f t="shared" si="50"/>
        <v xml:space="preserve"> </v>
      </c>
      <c r="AN737" s="2004"/>
      <c r="AO737" s="200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1"/>
      <c r="C738" s="2192"/>
      <c r="D738" s="2192"/>
      <c r="E738" s="2192"/>
      <c r="F738" s="2193"/>
      <c r="G738" s="2313"/>
      <c r="H738" s="2314"/>
      <c r="I738" s="2314"/>
      <c r="J738" s="2315"/>
      <c r="K738" s="2195"/>
      <c r="L738" s="2196"/>
      <c r="M738" s="2196"/>
      <c r="N738" s="2197"/>
      <c r="O738" s="2235"/>
      <c r="P738" s="2236"/>
      <c r="Q738" s="2236"/>
      <c r="R738" s="2236"/>
      <c r="S738" s="2237"/>
      <c r="T738" s="2018">
        <f t="shared" si="48"/>
        <v>0</v>
      </c>
      <c r="U738" s="2019"/>
      <c r="V738" s="2019"/>
      <c r="W738" s="2019"/>
      <c r="X738" s="2020"/>
      <c r="Y738" s="2235"/>
      <c r="Z738" s="2236"/>
      <c r="AA738" s="2236"/>
      <c r="AB738" s="2237"/>
      <c r="AC738" s="2018">
        <f t="shared" si="49"/>
        <v>0</v>
      </c>
      <c r="AD738" s="2019"/>
      <c r="AE738" s="2019"/>
      <c r="AF738" s="2019"/>
      <c r="AG738" s="2020"/>
      <c r="AH738" s="2021"/>
      <c r="AI738" s="2022"/>
      <c r="AJ738" s="2022"/>
      <c r="AK738" s="2022"/>
      <c r="AL738" s="2023"/>
      <c r="AM738" s="2003" t="str">
        <f t="shared" si="50"/>
        <v xml:space="preserve"> </v>
      </c>
      <c r="AN738" s="2004"/>
      <c r="AO738" s="200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1"/>
      <c r="C739" s="2192"/>
      <c r="D739" s="2192"/>
      <c r="E739" s="2192"/>
      <c r="F739" s="2193"/>
      <c r="G739" s="2313"/>
      <c r="H739" s="2314"/>
      <c r="I739" s="2314"/>
      <c r="J739" s="2315"/>
      <c r="K739" s="2195"/>
      <c r="L739" s="2196"/>
      <c r="M739" s="2196"/>
      <c r="N739" s="2197"/>
      <c r="O739" s="2235"/>
      <c r="P739" s="2236"/>
      <c r="Q739" s="2236"/>
      <c r="R739" s="2236"/>
      <c r="S739" s="2237"/>
      <c r="T739" s="2018">
        <f t="shared" si="48"/>
        <v>0</v>
      </c>
      <c r="U739" s="2019"/>
      <c r="V739" s="2019"/>
      <c r="W739" s="2019"/>
      <c r="X739" s="2020"/>
      <c r="Y739" s="2235">
        <v>0</v>
      </c>
      <c r="Z739" s="2236"/>
      <c r="AA739" s="2236"/>
      <c r="AB739" s="2237"/>
      <c r="AC739" s="2018">
        <f t="shared" si="49"/>
        <v>0</v>
      </c>
      <c r="AD739" s="2019"/>
      <c r="AE739" s="2019"/>
      <c r="AF739" s="2019"/>
      <c r="AG739" s="2020"/>
      <c r="AH739" s="2021">
        <v>0</v>
      </c>
      <c r="AI739" s="2022"/>
      <c r="AJ739" s="2022"/>
      <c r="AK739" s="2022"/>
      <c r="AL739" s="2023"/>
      <c r="AM739" s="2003" t="str">
        <f t="shared" si="50"/>
        <v xml:space="preserve"> </v>
      </c>
      <c r="AN739" s="2004"/>
      <c r="AO739" s="200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1"/>
      <c r="C740" s="2192"/>
      <c r="D740" s="2192"/>
      <c r="E740" s="2192"/>
      <c r="F740" s="2193"/>
      <c r="G740" s="2313"/>
      <c r="H740" s="2314"/>
      <c r="I740" s="2314"/>
      <c r="J740" s="2315"/>
      <c r="K740" s="2195"/>
      <c r="L740" s="2196"/>
      <c r="M740" s="2196"/>
      <c r="N740" s="2197"/>
      <c r="O740" s="2235"/>
      <c r="P740" s="2236"/>
      <c r="Q740" s="2236"/>
      <c r="R740" s="2236"/>
      <c r="S740" s="2237"/>
      <c r="T740" s="2018">
        <f t="shared" si="48"/>
        <v>0</v>
      </c>
      <c r="U740" s="2019"/>
      <c r="V740" s="2019"/>
      <c r="W740" s="2019"/>
      <c r="X740" s="2020"/>
      <c r="Y740" s="2235">
        <v>0</v>
      </c>
      <c r="Z740" s="2236"/>
      <c r="AA740" s="2236"/>
      <c r="AB740" s="2237"/>
      <c r="AC740" s="2018">
        <f t="shared" si="49"/>
        <v>0</v>
      </c>
      <c r="AD740" s="2019"/>
      <c r="AE740" s="2019"/>
      <c r="AF740" s="2019"/>
      <c r="AG740" s="2020"/>
      <c r="AH740" s="2021">
        <v>0</v>
      </c>
      <c r="AI740" s="2022"/>
      <c r="AJ740" s="2022"/>
      <c r="AK740" s="2022"/>
      <c r="AL740" s="2023"/>
      <c r="AM740" s="2003" t="str">
        <f t="shared" si="50"/>
        <v xml:space="preserve"> </v>
      </c>
      <c r="AN740" s="2004"/>
      <c r="AO740" s="200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1"/>
      <c r="C741" s="2192"/>
      <c r="D741" s="2192"/>
      <c r="E741" s="2192"/>
      <c r="F741" s="2193"/>
      <c r="G741" s="2313"/>
      <c r="H741" s="2314"/>
      <c r="I741" s="2314"/>
      <c r="J741" s="2315"/>
      <c r="K741" s="2195"/>
      <c r="L741" s="2196"/>
      <c r="M741" s="2196"/>
      <c r="N741" s="2197"/>
      <c r="O741" s="2235"/>
      <c r="P741" s="2236"/>
      <c r="Q741" s="2236"/>
      <c r="R741" s="2236"/>
      <c r="S741" s="2237"/>
      <c r="T741" s="2018">
        <f t="shared" si="48"/>
        <v>0</v>
      </c>
      <c r="U741" s="2019"/>
      <c r="V741" s="2019"/>
      <c r="W741" s="2019"/>
      <c r="X741" s="2020"/>
      <c r="Y741" s="2235">
        <v>0</v>
      </c>
      <c r="Z741" s="2236"/>
      <c r="AA741" s="2236"/>
      <c r="AB741" s="2237"/>
      <c r="AC741" s="2018">
        <f t="shared" si="49"/>
        <v>0</v>
      </c>
      <c r="AD741" s="2019"/>
      <c r="AE741" s="2019"/>
      <c r="AF741" s="2019"/>
      <c r="AG741" s="2020"/>
      <c r="AH741" s="2021">
        <v>0</v>
      </c>
      <c r="AI741" s="2022"/>
      <c r="AJ741" s="2022"/>
      <c r="AK741" s="2022"/>
      <c r="AL741" s="2023"/>
      <c r="AM741" s="2003" t="str">
        <f t="shared" si="50"/>
        <v xml:space="preserve"> </v>
      </c>
      <c r="AN741" s="2004"/>
      <c r="AO741" s="200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1"/>
      <c r="C742" s="2192"/>
      <c r="D742" s="2192"/>
      <c r="E742" s="2192"/>
      <c r="F742" s="2193"/>
      <c r="G742" s="2313"/>
      <c r="H742" s="2314"/>
      <c r="I742" s="2314"/>
      <c r="J742" s="2315"/>
      <c r="K742" s="2195"/>
      <c r="L742" s="2196"/>
      <c r="M742" s="2196"/>
      <c r="N742" s="2197"/>
      <c r="O742" s="2235"/>
      <c r="P742" s="2236"/>
      <c r="Q742" s="2236"/>
      <c r="R742" s="2236"/>
      <c r="S742" s="2237"/>
      <c r="T742" s="2018">
        <f t="shared" si="48"/>
        <v>0</v>
      </c>
      <c r="U742" s="2019"/>
      <c r="V742" s="2019"/>
      <c r="W742" s="2019"/>
      <c r="X742" s="2020"/>
      <c r="Y742" s="2235">
        <v>0</v>
      </c>
      <c r="Z742" s="2236"/>
      <c r="AA742" s="2236"/>
      <c r="AB742" s="2237"/>
      <c r="AC742" s="2018">
        <f t="shared" si="49"/>
        <v>0</v>
      </c>
      <c r="AD742" s="2019"/>
      <c r="AE742" s="2019"/>
      <c r="AF742" s="2019"/>
      <c r="AG742" s="2020"/>
      <c r="AH742" s="2021">
        <v>0</v>
      </c>
      <c r="AI742" s="2022"/>
      <c r="AJ742" s="2022"/>
      <c r="AK742" s="2022"/>
      <c r="AL742" s="2023"/>
      <c r="AM742" s="2003" t="str">
        <f t="shared" si="50"/>
        <v xml:space="preserve"> </v>
      </c>
      <c r="AN742" s="2004"/>
      <c r="AO742" s="200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1"/>
      <c r="C743" s="2192"/>
      <c r="D743" s="2192"/>
      <c r="E743" s="2192"/>
      <c r="F743" s="2193"/>
      <c r="G743" s="2313"/>
      <c r="H743" s="2314"/>
      <c r="I743" s="2314"/>
      <c r="J743" s="2315"/>
      <c r="K743" s="2195"/>
      <c r="L743" s="2196"/>
      <c r="M743" s="2196"/>
      <c r="N743" s="2197"/>
      <c r="O743" s="2235"/>
      <c r="P743" s="2236"/>
      <c r="Q743" s="2236"/>
      <c r="R743" s="2236"/>
      <c r="S743" s="2237"/>
      <c r="T743" s="2018">
        <f t="shared" si="48"/>
        <v>0</v>
      </c>
      <c r="U743" s="2019"/>
      <c r="V743" s="2019"/>
      <c r="W743" s="2019"/>
      <c r="X743" s="2020"/>
      <c r="Y743" s="2235">
        <v>0</v>
      </c>
      <c r="Z743" s="2236"/>
      <c r="AA743" s="2236"/>
      <c r="AB743" s="2237"/>
      <c r="AC743" s="2018">
        <f t="shared" si="49"/>
        <v>0</v>
      </c>
      <c r="AD743" s="2019"/>
      <c r="AE743" s="2019"/>
      <c r="AF743" s="2019"/>
      <c r="AG743" s="2020"/>
      <c r="AH743" s="2021">
        <v>0</v>
      </c>
      <c r="AI743" s="2022"/>
      <c r="AJ743" s="2022"/>
      <c r="AK743" s="2022"/>
      <c r="AL743" s="2023"/>
      <c r="AM743" s="2003" t="str">
        <f t="shared" si="50"/>
        <v xml:space="preserve"> </v>
      </c>
      <c r="AN743" s="2004"/>
      <c r="AO743" s="200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1"/>
      <c r="C744" s="2192"/>
      <c r="D744" s="2192"/>
      <c r="E744" s="2192"/>
      <c r="F744" s="2193"/>
      <c r="G744" s="2313"/>
      <c r="H744" s="2314"/>
      <c r="I744" s="2314"/>
      <c r="J744" s="2315"/>
      <c r="K744" s="2195"/>
      <c r="L744" s="2196"/>
      <c r="M744" s="2196"/>
      <c r="N744" s="2197"/>
      <c r="O744" s="2235"/>
      <c r="P744" s="2236"/>
      <c r="Q744" s="2236"/>
      <c r="R744" s="2236"/>
      <c r="S744" s="2237"/>
      <c r="T744" s="2018">
        <f t="shared" si="48"/>
        <v>0</v>
      </c>
      <c r="U744" s="2019"/>
      <c r="V744" s="2019"/>
      <c r="W744" s="2019"/>
      <c r="X744" s="2020"/>
      <c r="Y744" s="2235"/>
      <c r="Z744" s="2236"/>
      <c r="AA744" s="2236"/>
      <c r="AB744" s="2237"/>
      <c r="AC744" s="2018">
        <f t="shared" si="49"/>
        <v>0</v>
      </c>
      <c r="AD744" s="2019"/>
      <c r="AE744" s="2019"/>
      <c r="AF744" s="2019"/>
      <c r="AG744" s="2020"/>
      <c r="AH744" s="2021">
        <v>0</v>
      </c>
      <c r="AI744" s="2022"/>
      <c r="AJ744" s="2022"/>
      <c r="AK744" s="2022"/>
      <c r="AL744" s="2023"/>
      <c r="AM744" s="2003" t="str">
        <f t="shared" si="50"/>
        <v xml:space="preserve"> </v>
      </c>
      <c r="AN744" s="2004"/>
      <c r="AO744" s="200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1"/>
      <c r="C745" s="2192"/>
      <c r="D745" s="2192"/>
      <c r="E745" s="2192"/>
      <c r="F745" s="2193"/>
      <c r="G745" s="2313"/>
      <c r="H745" s="2314"/>
      <c r="I745" s="2314"/>
      <c r="J745" s="2315"/>
      <c r="K745" s="2195"/>
      <c r="L745" s="2196"/>
      <c r="M745" s="2196"/>
      <c r="N745" s="2197"/>
      <c r="O745" s="2235"/>
      <c r="P745" s="2236"/>
      <c r="Q745" s="2236"/>
      <c r="R745" s="2236"/>
      <c r="S745" s="2237"/>
      <c r="T745" s="2018">
        <f t="shared" si="48"/>
        <v>0</v>
      </c>
      <c r="U745" s="2019"/>
      <c r="V745" s="2019"/>
      <c r="W745" s="2019"/>
      <c r="X745" s="2020"/>
      <c r="Y745" s="2235">
        <v>0</v>
      </c>
      <c r="Z745" s="2236"/>
      <c r="AA745" s="2236"/>
      <c r="AB745" s="2237"/>
      <c r="AC745" s="2018">
        <f t="shared" si="49"/>
        <v>0</v>
      </c>
      <c r="AD745" s="2019"/>
      <c r="AE745" s="2019"/>
      <c r="AF745" s="2019"/>
      <c r="AG745" s="2020"/>
      <c r="AH745" s="2021">
        <v>0</v>
      </c>
      <c r="AI745" s="2022"/>
      <c r="AJ745" s="2022"/>
      <c r="AK745" s="2022"/>
      <c r="AL745" s="2023"/>
      <c r="AM745" s="2003" t="str">
        <f t="shared" si="50"/>
        <v xml:space="preserve"> </v>
      </c>
      <c r="AN745" s="2004"/>
      <c r="AO745" s="200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1"/>
      <c r="C746" s="2192"/>
      <c r="D746" s="2192"/>
      <c r="E746" s="2192"/>
      <c r="F746" s="2193"/>
      <c r="G746" s="2313"/>
      <c r="H746" s="2314"/>
      <c r="I746" s="2314"/>
      <c r="J746" s="2315"/>
      <c r="K746" s="2195"/>
      <c r="L746" s="2196"/>
      <c r="M746" s="2196"/>
      <c r="N746" s="2197"/>
      <c r="O746" s="2235"/>
      <c r="P746" s="2236"/>
      <c r="Q746" s="2236"/>
      <c r="R746" s="2236"/>
      <c r="S746" s="2237"/>
      <c r="T746" s="2018">
        <f t="shared" si="48"/>
        <v>0</v>
      </c>
      <c r="U746" s="2019"/>
      <c r="V746" s="2019"/>
      <c r="W746" s="2019"/>
      <c r="X746" s="2020"/>
      <c r="Y746" s="2235">
        <v>0</v>
      </c>
      <c r="Z746" s="2236"/>
      <c r="AA746" s="2236"/>
      <c r="AB746" s="2237"/>
      <c r="AC746" s="2018">
        <f t="shared" si="49"/>
        <v>0</v>
      </c>
      <c r="AD746" s="2019"/>
      <c r="AE746" s="2019"/>
      <c r="AF746" s="2019"/>
      <c r="AG746" s="2020"/>
      <c r="AH746" s="2021">
        <v>0</v>
      </c>
      <c r="AI746" s="2022"/>
      <c r="AJ746" s="2022"/>
      <c r="AK746" s="2022"/>
      <c r="AL746" s="2023"/>
      <c r="AM746" s="2003" t="str">
        <f t="shared" si="50"/>
        <v xml:space="preserve"> </v>
      </c>
      <c r="AN746" s="2004"/>
      <c r="AO746" s="200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1"/>
      <c r="C747" s="2192"/>
      <c r="D747" s="2192"/>
      <c r="E747" s="2192"/>
      <c r="F747" s="2193"/>
      <c r="G747" s="2313"/>
      <c r="H747" s="2314"/>
      <c r="I747" s="2314"/>
      <c r="J747" s="2315"/>
      <c r="K747" s="2195"/>
      <c r="L747" s="2196"/>
      <c r="M747" s="2196"/>
      <c r="N747" s="2197"/>
      <c r="O747" s="2235"/>
      <c r="P747" s="2236"/>
      <c r="Q747" s="2236"/>
      <c r="R747" s="2236"/>
      <c r="S747" s="2237"/>
      <c r="T747" s="2018">
        <f t="shared" si="48"/>
        <v>0</v>
      </c>
      <c r="U747" s="2019"/>
      <c r="V747" s="2019"/>
      <c r="W747" s="2019"/>
      <c r="X747" s="2020"/>
      <c r="Y747" s="2235">
        <v>0</v>
      </c>
      <c r="Z747" s="2236"/>
      <c r="AA747" s="2236"/>
      <c r="AB747" s="2237"/>
      <c r="AC747" s="2018">
        <f t="shared" si="49"/>
        <v>0</v>
      </c>
      <c r="AD747" s="2019"/>
      <c r="AE747" s="2019"/>
      <c r="AF747" s="2019"/>
      <c r="AG747" s="2020"/>
      <c r="AH747" s="2021">
        <v>0</v>
      </c>
      <c r="AI747" s="2022"/>
      <c r="AJ747" s="2022"/>
      <c r="AK747" s="2022"/>
      <c r="AL747" s="2023"/>
      <c r="AM747" s="2003" t="str">
        <f t="shared" si="50"/>
        <v xml:space="preserve"> </v>
      </c>
      <c r="AN747" s="2004"/>
      <c r="AO747" s="200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1"/>
      <c r="C748" s="2192"/>
      <c r="D748" s="2192"/>
      <c r="E748" s="2192"/>
      <c r="F748" s="2193"/>
      <c r="G748" s="2313"/>
      <c r="H748" s="2314"/>
      <c r="I748" s="2314"/>
      <c r="J748" s="2315"/>
      <c r="K748" s="2195"/>
      <c r="L748" s="2196"/>
      <c r="M748" s="2196"/>
      <c r="N748" s="2197"/>
      <c r="O748" s="2235"/>
      <c r="P748" s="2236"/>
      <c r="Q748" s="2236"/>
      <c r="R748" s="2236"/>
      <c r="S748" s="2237"/>
      <c r="T748" s="2018">
        <f t="shared" si="48"/>
        <v>0</v>
      </c>
      <c r="U748" s="2019"/>
      <c r="V748" s="2019"/>
      <c r="W748" s="2019"/>
      <c r="X748" s="2020"/>
      <c r="Y748" s="2235">
        <v>0</v>
      </c>
      <c r="Z748" s="2236"/>
      <c r="AA748" s="2236"/>
      <c r="AB748" s="2237"/>
      <c r="AC748" s="2018">
        <f t="shared" si="49"/>
        <v>0</v>
      </c>
      <c r="AD748" s="2019"/>
      <c r="AE748" s="2019"/>
      <c r="AF748" s="2019"/>
      <c r="AG748" s="2020"/>
      <c r="AH748" s="2021">
        <v>0</v>
      </c>
      <c r="AI748" s="2022"/>
      <c r="AJ748" s="2022"/>
      <c r="AK748" s="2022"/>
      <c r="AL748" s="2023"/>
      <c r="AM748" s="2003" t="str">
        <f t="shared" si="50"/>
        <v xml:space="preserve"> </v>
      </c>
      <c r="AN748" s="2004"/>
      <c r="AO748" s="200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1"/>
      <c r="C749" s="2192"/>
      <c r="D749" s="2192"/>
      <c r="E749" s="2192"/>
      <c r="F749" s="2193"/>
      <c r="G749" s="2313"/>
      <c r="H749" s="2314"/>
      <c r="I749" s="2314"/>
      <c r="J749" s="2315"/>
      <c r="K749" s="2195"/>
      <c r="L749" s="2196"/>
      <c r="M749" s="2196"/>
      <c r="N749" s="2197"/>
      <c r="O749" s="2235"/>
      <c r="P749" s="2236"/>
      <c r="Q749" s="2236"/>
      <c r="R749" s="2236"/>
      <c r="S749" s="2237"/>
      <c r="T749" s="2018">
        <f t="shared" si="48"/>
        <v>0</v>
      </c>
      <c r="U749" s="2019"/>
      <c r="V749" s="2019"/>
      <c r="W749" s="2019"/>
      <c r="X749" s="2020"/>
      <c r="Y749" s="2235">
        <v>0</v>
      </c>
      <c r="Z749" s="2236"/>
      <c r="AA749" s="2236"/>
      <c r="AB749" s="2237"/>
      <c r="AC749" s="2018">
        <f t="shared" si="49"/>
        <v>0</v>
      </c>
      <c r="AD749" s="2019"/>
      <c r="AE749" s="2019"/>
      <c r="AF749" s="2019"/>
      <c r="AG749" s="2020"/>
      <c r="AH749" s="2021">
        <v>0</v>
      </c>
      <c r="AI749" s="2022"/>
      <c r="AJ749" s="2022"/>
      <c r="AK749" s="2022"/>
      <c r="AL749" s="2023"/>
      <c r="AM749" s="2003" t="str">
        <f t="shared" si="50"/>
        <v xml:space="preserve"> </v>
      </c>
      <c r="AN749" s="2004"/>
      <c r="AO749" s="200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313"/>
      <c r="H750" s="2314"/>
      <c r="I750" s="2314"/>
      <c r="J750" s="2315"/>
      <c r="K750" s="2195"/>
      <c r="L750" s="2196"/>
      <c r="M750" s="2196"/>
      <c r="N750" s="2197"/>
      <c r="O750" s="2235"/>
      <c r="P750" s="2236"/>
      <c r="Q750" s="2236"/>
      <c r="R750" s="2236"/>
      <c r="S750" s="2237"/>
      <c r="T750" s="2018">
        <f t="shared" si="48"/>
        <v>0</v>
      </c>
      <c r="U750" s="2019"/>
      <c r="V750" s="2019"/>
      <c r="W750" s="2019"/>
      <c r="X750" s="2020"/>
      <c r="Y750" s="2235">
        <v>0</v>
      </c>
      <c r="Z750" s="2236"/>
      <c r="AA750" s="2236"/>
      <c r="AB750" s="2237"/>
      <c r="AC750" s="2018">
        <f t="shared" si="49"/>
        <v>0</v>
      </c>
      <c r="AD750" s="2019"/>
      <c r="AE750" s="2019"/>
      <c r="AF750" s="2019"/>
      <c r="AG750" s="2020"/>
      <c r="AH750" s="2021">
        <v>0</v>
      </c>
      <c r="AI750" s="2022"/>
      <c r="AJ750" s="2022"/>
      <c r="AK750" s="2022"/>
      <c r="AL750" s="2023"/>
      <c r="AM750" s="2003" t="str">
        <f t="shared" si="50"/>
        <v xml:space="preserve"> </v>
      </c>
      <c r="AN750" s="2004"/>
      <c r="AO750" s="200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1"/>
      <c r="C751" s="2192"/>
      <c r="D751" s="2192"/>
      <c r="E751" s="2192"/>
      <c r="F751" s="2193"/>
      <c r="G751" s="2313"/>
      <c r="H751" s="2314"/>
      <c r="I751" s="2314"/>
      <c r="J751" s="2315"/>
      <c r="K751" s="2195"/>
      <c r="L751" s="2196"/>
      <c r="M751" s="2196"/>
      <c r="N751" s="2197"/>
      <c r="O751" s="2235"/>
      <c r="P751" s="2236"/>
      <c r="Q751" s="2236"/>
      <c r="R751" s="2236"/>
      <c r="S751" s="2237"/>
      <c r="T751" s="2018">
        <f t="shared" si="48"/>
        <v>0</v>
      </c>
      <c r="U751" s="2019"/>
      <c r="V751" s="2019"/>
      <c r="W751" s="2019"/>
      <c r="X751" s="2020"/>
      <c r="Y751" s="2235">
        <v>0</v>
      </c>
      <c r="Z751" s="2236"/>
      <c r="AA751" s="2236"/>
      <c r="AB751" s="2237"/>
      <c r="AC751" s="2018">
        <f t="shared" si="49"/>
        <v>0</v>
      </c>
      <c r="AD751" s="2019"/>
      <c r="AE751" s="2019"/>
      <c r="AF751" s="2019"/>
      <c r="AG751" s="2020"/>
      <c r="AH751" s="2021">
        <v>0</v>
      </c>
      <c r="AI751" s="2022"/>
      <c r="AJ751" s="2022"/>
      <c r="AK751" s="2022"/>
      <c r="AL751" s="2023"/>
      <c r="AM751" s="2003" t="str">
        <f t="shared" si="50"/>
        <v xml:space="preserve"> </v>
      </c>
      <c r="AN751" s="2004"/>
      <c r="AO751" s="200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1"/>
      <c r="C752" s="2192"/>
      <c r="D752" s="2192"/>
      <c r="E752" s="2192"/>
      <c r="F752" s="2193"/>
      <c r="G752" s="2313"/>
      <c r="H752" s="2314"/>
      <c r="I752" s="2314"/>
      <c r="J752" s="2315"/>
      <c r="K752" s="2195"/>
      <c r="L752" s="2196"/>
      <c r="M752" s="2196"/>
      <c r="N752" s="2197"/>
      <c r="O752" s="2235"/>
      <c r="P752" s="2236"/>
      <c r="Q752" s="2236"/>
      <c r="R752" s="2236"/>
      <c r="S752" s="2237"/>
      <c r="T752" s="2018">
        <f t="shared" si="48"/>
        <v>0</v>
      </c>
      <c r="U752" s="2019"/>
      <c r="V752" s="2019"/>
      <c r="W752" s="2019"/>
      <c r="X752" s="2020"/>
      <c r="Y752" s="2235">
        <v>0</v>
      </c>
      <c r="Z752" s="2236"/>
      <c r="AA752" s="2236"/>
      <c r="AB752" s="2237"/>
      <c r="AC752" s="2018">
        <f t="shared" si="49"/>
        <v>0</v>
      </c>
      <c r="AD752" s="2019"/>
      <c r="AE752" s="2019"/>
      <c r="AF752" s="2019"/>
      <c r="AG752" s="2020"/>
      <c r="AH752" s="2021">
        <v>0</v>
      </c>
      <c r="AI752" s="2022"/>
      <c r="AJ752" s="2022"/>
      <c r="AK752" s="2022"/>
      <c r="AL752" s="2023"/>
      <c r="AM752" s="2003" t="str">
        <f t="shared" si="50"/>
        <v xml:space="preserve"> </v>
      </c>
      <c r="AN752" s="2004"/>
      <c r="AO752" s="200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9" t="s">
        <v>130</v>
      </c>
      <c r="C753" s="2330"/>
      <c r="D753" s="2330"/>
      <c r="E753" s="2330"/>
      <c r="F753" s="2331"/>
      <c r="G753" s="2402">
        <f>SUM(G728:J752)</f>
        <v>74</v>
      </c>
      <c r="H753" s="2403"/>
      <c r="I753" s="2403"/>
      <c r="J753" s="2404"/>
      <c r="O753" s="1586" t="s">
        <v>129</v>
      </c>
      <c r="P753" s="1587"/>
      <c r="Q753" s="1587"/>
      <c r="R753" s="1587"/>
      <c r="S753" s="1588"/>
      <c r="T753" s="2018">
        <f>SUM(T728:X752)</f>
        <v>36499</v>
      </c>
      <c r="U753" s="2019"/>
      <c r="V753" s="2019"/>
      <c r="W753" s="2019"/>
      <c r="X753" s="2020"/>
      <c r="AC753" s="1590" t="s">
        <v>972</v>
      </c>
      <c r="AD753" s="1589"/>
      <c r="AE753" s="1589"/>
      <c r="AF753" s="1589"/>
      <c r="AG753" s="1591"/>
      <c r="AH753" s="2320">
        <f>BI696</f>
        <v>0.29324324324324325</v>
      </c>
      <c r="AI753" s="2321"/>
      <c r="AJ753" s="2321"/>
      <c r="AK753" s="2321"/>
      <c r="AL753" s="2322"/>
      <c r="AM753" s="2320">
        <f>BI728</f>
        <v>0.29325675455577832</v>
      </c>
      <c r="AN753" s="2321"/>
      <c r="AO753" s="2322"/>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38" t="s">
        <v>628</v>
      </c>
      <c r="AG755" s="2238"/>
      <c r="AH755" s="2238"/>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6" t="s">
        <v>409</v>
      </c>
      <c r="K768" s="2247"/>
      <c r="L768" s="2247"/>
      <c r="M768" s="2247"/>
      <c r="N768" s="2248"/>
      <c r="O768" s="2356" t="s">
        <v>293</v>
      </c>
      <c r="P768" s="2356"/>
      <c r="Q768" s="2356"/>
      <c r="R768" s="2356"/>
      <c r="S768" s="2356"/>
      <c r="T768" s="2255" t="s">
        <v>2171</v>
      </c>
      <c r="U768" s="2256"/>
      <c r="V768" s="2256"/>
      <c r="W768" s="2257"/>
      <c r="X768" s="2246" t="s">
        <v>480</v>
      </c>
      <c r="Y768" s="2247"/>
      <c r="Z768" s="2247"/>
      <c r="AA768" s="2247"/>
      <c r="AB768" s="2248"/>
      <c r="AC768" s="2246" t="s">
        <v>294</v>
      </c>
      <c r="AD768" s="2247"/>
      <c r="AE768" s="2247"/>
      <c r="AF768" s="2247"/>
      <c r="AG768" s="2248"/>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9"/>
      <c r="K769" s="2250"/>
      <c r="L769" s="2250"/>
      <c r="M769" s="2250"/>
      <c r="N769" s="2251"/>
      <c r="O769" s="2356"/>
      <c r="P769" s="2356"/>
      <c r="Q769" s="2356"/>
      <c r="R769" s="2356"/>
      <c r="S769" s="2356"/>
      <c r="T769" s="2258"/>
      <c r="U769" s="2259"/>
      <c r="V769" s="2259"/>
      <c r="W769" s="2260"/>
      <c r="X769" s="2249"/>
      <c r="Y769" s="2250"/>
      <c r="Z769" s="2250"/>
      <c r="AA769" s="2250"/>
      <c r="AB769" s="2251"/>
      <c r="AC769" s="2249"/>
      <c r="AD769" s="2250"/>
      <c r="AE769" s="2250"/>
      <c r="AF769" s="2250"/>
      <c r="AG769" s="2251"/>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9"/>
      <c r="K770" s="2250"/>
      <c r="L770" s="2250"/>
      <c r="M770" s="2250"/>
      <c r="N770" s="2251"/>
      <c r="O770" s="2356"/>
      <c r="P770" s="2356"/>
      <c r="Q770" s="2356"/>
      <c r="R770" s="2356"/>
      <c r="S770" s="2356"/>
      <c r="T770" s="2258"/>
      <c r="U770" s="2259"/>
      <c r="V770" s="2259"/>
      <c r="W770" s="2260"/>
      <c r="X770" s="2249"/>
      <c r="Y770" s="2250"/>
      <c r="Z770" s="2250"/>
      <c r="AA770" s="2250"/>
      <c r="AB770" s="2251"/>
      <c r="AC770" s="2249"/>
      <c r="AD770" s="2250"/>
      <c r="AE770" s="2250"/>
      <c r="AF770" s="2250"/>
      <c r="AG770" s="2251"/>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2"/>
      <c r="K771" s="2253"/>
      <c r="L771" s="2253"/>
      <c r="M771" s="2253"/>
      <c r="N771" s="2254"/>
      <c r="O771" s="2356"/>
      <c r="P771" s="2356"/>
      <c r="Q771" s="2356"/>
      <c r="R771" s="2356"/>
      <c r="S771" s="2356"/>
      <c r="T771" s="2261"/>
      <c r="U771" s="2262"/>
      <c r="V771" s="2262"/>
      <c r="W771" s="2263"/>
      <c r="X771" s="2252"/>
      <c r="Y771" s="2253"/>
      <c r="Z771" s="2253"/>
      <c r="AA771" s="2253"/>
      <c r="AB771" s="2254"/>
      <c r="AC771" s="2252"/>
      <c r="AD771" s="2253"/>
      <c r="AE771" s="2253"/>
      <c r="AF771" s="2253"/>
      <c r="AG771" s="2254"/>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168</v>
      </c>
      <c r="K772" s="2192"/>
      <c r="L772" s="2192"/>
      <c r="M772" s="2192"/>
      <c r="N772" s="2193"/>
      <c r="O772" s="2239">
        <v>1</v>
      </c>
      <c r="P772" s="2239"/>
      <c r="Q772" s="2239"/>
      <c r="R772" s="2239"/>
      <c r="S772" s="2239"/>
      <c r="T772" s="2195">
        <f>K734</f>
        <v>880</v>
      </c>
      <c r="U772" s="2196"/>
      <c r="V772" s="2196"/>
      <c r="W772" s="2197"/>
      <c r="X772" s="2235">
        <v>0</v>
      </c>
      <c r="Y772" s="2236"/>
      <c r="Z772" s="2236"/>
      <c r="AA772" s="2236"/>
      <c r="AB772" s="2237"/>
      <c r="AC772" s="2018">
        <f>X772*O772</f>
        <v>0</v>
      </c>
      <c r="AD772" s="2019"/>
      <c r="AE772" s="2019"/>
      <c r="AF772" s="2019"/>
      <c r="AG772" s="2020"/>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239"/>
      <c r="P773" s="2239"/>
      <c r="Q773" s="2239"/>
      <c r="R773" s="2239"/>
      <c r="S773" s="2239"/>
      <c r="T773" s="2195"/>
      <c r="U773" s="2196"/>
      <c r="V773" s="2196"/>
      <c r="W773" s="2197"/>
      <c r="X773" s="2235"/>
      <c r="Y773" s="2236"/>
      <c r="Z773" s="2236"/>
      <c r="AA773" s="2236"/>
      <c r="AB773" s="2237"/>
      <c r="AC773" s="2018">
        <f>X773*O773</f>
        <v>0</v>
      </c>
      <c r="AD773" s="2019"/>
      <c r="AE773" s="2019"/>
      <c r="AF773" s="2019"/>
      <c r="AG773" s="2020"/>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239"/>
      <c r="P774" s="2239"/>
      <c r="Q774" s="2239"/>
      <c r="R774" s="2239"/>
      <c r="S774" s="2239"/>
      <c r="T774" s="2195"/>
      <c r="U774" s="2196"/>
      <c r="V774" s="2196"/>
      <c r="W774" s="2197"/>
      <c r="X774" s="2235"/>
      <c r="Y774" s="2236"/>
      <c r="Z774" s="2236"/>
      <c r="AA774" s="2236"/>
      <c r="AB774" s="2237"/>
      <c r="AC774" s="2018">
        <f>X774*O774</f>
        <v>0</v>
      </c>
      <c r="AD774" s="2019"/>
      <c r="AE774" s="2019"/>
      <c r="AF774" s="2019"/>
      <c r="AG774" s="2020"/>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239"/>
      <c r="P775" s="2239"/>
      <c r="Q775" s="2239"/>
      <c r="R775" s="2239"/>
      <c r="S775" s="2239"/>
      <c r="T775" s="2195"/>
      <c r="U775" s="2196"/>
      <c r="V775" s="2196"/>
      <c r="W775" s="2197"/>
      <c r="X775" s="2235"/>
      <c r="Y775" s="2236"/>
      <c r="Z775" s="2236"/>
      <c r="AA775" s="2236"/>
      <c r="AB775" s="2237"/>
      <c r="AC775" s="2018">
        <f>X775*O775</f>
        <v>0</v>
      </c>
      <c r="AD775" s="2019"/>
      <c r="AE775" s="2019"/>
      <c r="AF775" s="2019"/>
      <c r="AG775" s="2020"/>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9" t="s">
        <v>130</v>
      </c>
      <c r="K776" s="2330"/>
      <c r="L776" s="2330"/>
      <c r="M776" s="2330"/>
      <c r="N776" s="2331"/>
      <c r="O776" s="2323">
        <f>SUM(O772:S775)</f>
        <v>1</v>
      </c>
      <c r="P776" s="2324"/>
      <c r="Q776" s="2324"/>
      <c r="R776" s="2324"/>
      <c r="S776" s="2325"/>
      <c r="X776" s="2243" t="s">
        <v>129</v>
      </c>
      <c r="Y776" s="2244"/>
      <c r="Z776" s="2244"/>
      <c r="AA776" s="2244"/>
      <c r="AB776" s="2245"/>
      <c r="AC776" s="2018">
        <f>SUM(AC772:AG775)</f>
        <v>0</v>
      </c>
      <c r="AD776" s="2019"/>
      <c r="AE776" s="2019"/>
      <c r="AF776" s="2019"/>
      <c r="AG776" s="2020"/>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0" t="s">
        <v>708</v>
      </c>
      <c r="K778" s="2340"/>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6" t="s">
        <v>409</v>
      </c>
      <c r="K782" s="2247"/>
      <c r="L782" s="2247"/>
      <c r="M782" s="2247"/>
      <c r="N782" s="2248"/>
      <c r="O782" s="2356" t="s">
        <v>293</v>
      </c>
      <c r="P782" s="2356"/>
      <c r="Q782" s="2356"/>
      <c r="R782" s="2356"/>
      <c r="S782" s="2356"/>
      <c r="T782" s="2255" t="s">
        <v>2171</v>
      </c>
      <c r="U782" s="2256"/>
      <c r="V782" s="2256"/>
      <c r="W782" s="2257"/>
      <c r="X782" s="2246" t="s">
        <v>480</v>
      </c>
      <c r="Y782" s="2247"/>
      <c r="Z782" s="2247"/>
      <c r="AA782" s="2247"/>
      <c r="AB782" s="2248"/>
      <c r="AC782" s="2246" t="s">
        <v>294</v>
      </c>
      <c r="AD782" s="2247"/>
      <c r="AE782" s="2247"/>
      <c r="AF782" s="2247"/>
      <c r="AG782" s="2248"/>
      <c r="AH782" s="2400" t="s">
        <v>2463</v>
      </c>
      <c r="AI782" s="2247"/>
      <c r="AJ782" s="2247"/>
      <c r="AK782" s="2247"/>
      <c r="AL782" s="224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9"/>
      <c r="K783" s="2250"/>
      <c r="L783" s="2250"/>
      <c r="M783" s="2250"/>
      <c r="N783" s="2251"/>
      <c r="O783" s="2356"/>
      <c r="P783" s="2356"/>
      <c r="Q783" s="2356"/>
      <c r="R783" s="2356"/>
      <c r="S783" s="2356"/>
      <c r="T783" s="2258"/>
      <c r="U783" s="2259"/>
      <c r="V783" s="2259"/>
      <c r="W783" s="2260"/>
      <c r="X783" s="2249"/>
      <c r="Y783" s="2250"/>
      <c r="Z783" s="2250"/>
      <c r="AA783" s="2250"/>
      <c r="AB783" s="2251"/>
      <c r="AC783" s="2249"/>
      <c r="AD783" s="2250"/>
      <c r="AE783" s="2250"/>
      <c r="AF783" s="2250"/>
      <c r="AG783" s="2251"/>
      <c r="AH783" s="2249"/>
      <c r="AI783" s="2250"/>
      <c r="AJ783" s="2250"/>
      <c r="AK783" s="2250"/>
      <c r="AL783" s="225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9"/>
      <c r="K784" s="2250"/>
      <c r="L784" s="2250"/>
      <c r="M784" s="2250"/>
      <c r="N784" s="2251"/>
      <c r="O784" s="2356"/>
      <c r="P784" s="2356"/>
      <c r="Q784" s="2356"/>
      <c r="R784" s="2356"/>
      <c r="S784" s="2356"/>
      <c r="T784" s="2258"/>
      <c r="U784" s="2259"/>
      <c r="V784" s="2259"/>
      <c r="W784" s="2260"/>
      <c r="X784" s="2249"/>
      <c r="Y784" s="2250"/>
      <c r="Z784" s="2250"/>
      <c r="AA784" s="2250"/>
      <c r="AB784" s="2251"/>
      <c r="AC784" s="2249"/>
      <c r="AD784" s="2250"/>
      <c r="AE784" s="2250"/>
      <c r="AF784" s="2250"/>
      <c r="AG784" s="2251"/>
      <c r="AH784" s="2249"/>
      <c r="AI784" s="2250"/>
      <c r="AJ784" s="2250"/>
      <c r="AK784" s="2250"/>
      <c r="AL784" s="225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2"/>
      <c r="K785" s="2253"/>
      <c r="L785" s="2253"/>
      <c r="M785" s="2253"/>
      <c r="N785" s="2254"/>
      <c r="O785" s="2356"/>
      <c r="P785" s="2356"/>
      <c r="Q785" s="2356"/>
      <c r="R785" s="2356"/>
      <c r="S785" s="2356"/>
      <c r="T785" s="2261"/>
      <c r="U785" s="2262"/>
      <c r="V785" s="2262"/>
      <c r="W785" s="2263"/>
      <c r="X785" s="2252"/>
      <c r="Y785" s="2253"/>
      <c r="Z785" s="2253"/>
      <c r="AA785" s="2253"/>
      <c r="AB785" s="2254"/>
      <c r="AC785" s="2252"/>
      <c r="AD785" s="2253"/>
      <c r="AE785" s="2253"/>
      <c r="AF785" s="2253"/>
      <c r="AG785" s="2254"/>
      <c r="AH785" s="2252"/>
      <c r="AI785" s="2253"/>
      <c r="AJ785" s="2253"/>
      <c r="AK785" s="2253"/>
      <c r="AL785" s="225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239"/>
      <c r="P786" s="2239"/>
      <c r="Q786" s="2239"/>
      <c r="R786" s="2239"/>
      <c r="S786" s="2239"/>
      <c r="T786" s="2195"/>
      <c r="U786" s="2196"/>
      <c r="V786" s="2196"/>
      <c r="W786" s="2197"/>
      <c r="X786" s="2235"/>
      <c r="Y786" s="2236"/>
      <c r="Z786" s="2236"/>
      <c r="AA786" s="2236"/>
      <c r="AB786" s="2237"/>
      <c r="AC786" s="2018">
        <f t="shared" ref="AC786:AC795" si="51">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239"/>
      <c r="P787" s="2239"/>
      <c r="Q787" s="2239"/>
      <c r="R787" s="2239"/>
      <c r="S787" s="2239"/>
      <c r="T787" s="2195"/>
      <c r="U787" s="2196"/>
      <c r="V787" s="2196"/>
      <c r="W787" s="2197"/>
      <c r="X787" s="2235"/>
      <c r="Y787" s="2236"/>
      <c r="Z787" s="2236"/>
      <c r="AA787" s="2236"/>
      <c r="AB787" s="2237"/>
      <c r="AC787" s="2018">
        <f t="shared" si="51"/>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239"/>
      <c r="P788" s="2239"/>
      <c r="Q788" s="2239"/>
      <c r="R788" s="2239"/>
      <c r="S788" s="2239"/>
      <c r="T788" s="2195"/>
      <c r="U788" s="2196"/>
      <c r="V788" s="2196"/>
      <c r="W788" s="2197"/>
      <c r="X788" s="2235"/>
      <c r="Y788" s="2236"/>
      <c r="Z788" s="2236"/>
      <c r="AA788" s="2236"/>
      <c r="AB788" s="2237"/>
      <c r="AC788" s="2018">
        <f t="shared" si="51"/>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239"/>
      <c r="P789" s="2239"/>
      <c r="Q789" s="2239"/>
      <c r="R789" s="2239"/>
      <c r="S789" s="2239"/>
      <c r="T789" s="2195"/>
      <c r="U789" s="2196"/>
      <c r="V789" s="2196"/>
      <c r="W789" s="2197"/>
      <c r="X789" s="2235"/>
      <c r="Y789" s="2236"/>
      <c r="Z789" s="2236"/>
      <c r="AA789" s="2236"/>
      <c r="AB789" s="2237"/>
      <c r="AC789" s="2018">
        <f t="shared" si="51"/>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239"/>
      <c r="P790" s="2239"/>
      <c r="Q790" s="2239"/>
      <c r="R790" s="2239"/>
      <c r="S790" s="2239"/>
      <c r="T790" s="2195"/>
      <c r="U790" s="2196"/>
      <c r="V790" s="2196"/>
      <c r="W790" s="2197"/>
      <c r="X790" s="2235"/>
      <c r="Y790" s="2236"/>
      <c r="Z790" s="2236"/>
      <c r="AA790" s="2236"/>
      <c r="AB790" s="2237"/>
      <c r="AC790" s="2018">
        <f t="shared" si="51"/>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239"/>
      <c r="P791" s="2239"/>
      <c r="Q791" s="2239"/>
      <c r="R791" s="2239"/>
      <c r="S791" s="2239"/>
      <c r="T791" s="2195"/>
      <c r="U791" s="2196"/>
      <c r="V791" s="2196"/>
      <c r="W791" s="2197"/>
      <c r="X791" s="2235"/>
      <c r="Y791" s="2236"/>
      <c r="Z791" s="2236"/>
      <c r="AA791" s="2236"/>
      <c r="AB791" s="2237"/>
      <c r="AC791" s="2018">
        <f t="shared" si="51"/>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239"/>
      <c r="P792" s="2239"/>
      <c r="Q792" s="2239"/>
      <c r="R792" s="2239"/>
      <c r="S792" s="2239"/>
      <c r="T792" s="2195"/>
      <c r="U792" s="2196"/>
      <c r="V792" s="2196"/>
      <c r="W792" s="2197"/>
      <c r="X792" s="2235"/>
      <c r="Y792" s="2236"/>
      <c r="Z792" s="2236"/>
      <c r="AA792" s="2236"/>
      <c r="AB792" s="2237"/>
      <c r="AC792" s="2018">
        <f t="shared" si="51"/>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239"/>
      <c r="P793" s="2239"/>
      <c r="Q793" s="2239"/>
      <c r="R793" s="2239"/>
      <c r="S793" s="2239"/>
      <c r="T793" s="2195"/>
      <c r="U793" s="2196"/>
      <c r="V793" s="2196"/>
      <c r="W793" s="2197"/>
      <c r="X793" s="2235"/>
      <c r="Y793" s="2236"/>
      <c r="Z793" s="2236"/>
      <c r="AA793" s="2236"/>
      <c r="AB793" s="2237"/>
      <c r="AC793" s="2018">
        <f t="shared" si="51"/>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239"/>
      <c r="P794" s="2239"/>
      <c r="Q794" s="2239"/>
      <c r="R794" s="2239"/>
      <c r="S794" s="2239"/>
      <c r="T794" s="2195"/>
      <c r="U794" s="2196"/>
      <c r="V794" s="2196"/>
      <c r="W794" s="2197"/>
      <c r="X794" s="2235"/>
      <c r="Y794" s="2236"/>
      <c r="Z794" s="2236"/>
      <c r="AA794" s="2236"/>
      <c r="AB794" s="2237"/>
      <c r="AC794" s="2018">
        <f t="shared" si="51"/>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239"/>
      <c r="P795" s="2239"/>
      <c r="Q795" s="2239"/>
      <c r="R795" s="2239"/>
      <c r="S795" s="2239"/>
      <c r="T795" s="2195"/>
      <c r="U795" s="2196"/>
      <c r="V795" s="2196"/>
      <c r="W795" s="2197"/>
      <c r="X795" s="2235"/>
      <c r="Y795" s="2236"/>
      <c r="Z795" s="2236"/>
      <c r="AA795" s="2236"/>
      <c r="AB795" s="2237"/>
      <c r="AC795" s="2018">
        <f t="shared" si="51"/>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9" t="s">
        <v>130</v>
      </c>
      <c r="K796" s="2330"/>
      <c r="L796" s="2330"/>
      <c r="M796" s="2330"/>
      <c r="N796" s="2331"/>
      <c r="O796" s="2409">
        <f>SUM(O786:S795)</f>
        <v>0</v>
      </c>
      <c r="P796" s="2409"/>
      <c r="Q796" s="2409"/>
      <c r="R796" s="2409"/>
      <c r="S796" s="2409"/>
      <c r="X796" s="1603" t="s">
        <v>129</v>
      </c>
      <c r="Y796" s="1604"/>
      <c r="Z796" s="1604"/>
      <c r="AA796" s="1604"/>
      <c r="AB796" s="1605"/>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6">
        <f>T753+AC776+AC796</f>
        <v>36499</v>
      </c>
      <c r="Z798" s="2336"/>
      <c r="AA798" s="2336"/>
      <c r="AB798" s="2336"/>
      <c r="AC798" s="23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6">
        <f>(T753+AC776+AC796)*12</f>
        <v>437988</v>
      </c>
      <c r="Z799" s="2336"/>
      <c r="AA799" s="2336"/>
      <c r="AB799" s="2336"/>
      <c r="AC799" s="2336"/>
      <c r="AZ799" s="58"/>
      <c r="BA799" s="51" t="s">
        <v>669</v>
      </c>
      <c r="BB799" s="51"/>
      <c r="BC799" s="51"/>
      <c r="BD799" s="51"/>
      <c r="BE799" s="51"/>
      <c r="BF799" s="51"/>
      <c r="BG799" s="51"/>
      <c r="BH799" s="51"/>
      <c r="BI799" s="51"/>
      <c r="BJ799" s="51"/>
      <c r="BK799" s="51"/>
      <c r="BL799" s="51"/>
      <c r="BM799" s="51"/>
      <c r="BN799" s="2354" t="s">
        <v>504</v>
      </c>
      <c r="BO799" s="2355"/>
      <c r="BP799" s="58"/>
      <c r="BQ799" s="58"/>
      <c r="BR799" s="58"/>
      <c r="BS799" s="51" t="s">
        <v>671</v>
      </c>
      <c r="BT799" s="51"/>
      <c r="BU799" s="51"/>
      <c r="BV799" s="51"/>
      <c r="BW799" s="51"/>
      <c r="BX799" s="51"/>
      <c r="BY799" s="51"/>
      <c r="BZ799" s="51"/>
      <c r="CA799" s="51"/>
      <c r="CB799" s="2351" t="str">
        <f>T189</f>
        <v>Solano</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7">
        <v>74</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1">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9">
        <v>51775</v>
      </c>
      <c r="AA806" s="2207"/>
      <c r="AB806" s="2207"/>
      <c r="AC806" s="2207"/>
      <c r="AD806" s="2207"/>
      <c r="AE806" s="220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7">
        <f>'Subsidy Contract Calculation'!I30</f>
        <v>623412</v>
      </c>
      <c r="AA807" s="2338"/>
      <c r="AB807" s="2338"/>
      <c r="AC807" s="2338"/>
      <c r="AD807" s="2338"/>
      <c r="AE807" s="23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2">
        <v>365252</v>
      </c>
      <c r="BQ809" s="512">
        <v>421132</v>
      </c>
      <c r="BR809" s="512">
        <v>508000</v>
      </c>
      <c r="BS809" s="512">
        <v>650240</v>
      </c>
      <c r="BT809" s="512">
        <v>724408</v>
      </c>
      <c r="BU809" s="56"/>
      <c r="BV809" s="36" t="s">
        <v>673</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0">
        <v>262291</v>
      </c>
      <c r="BQ810" s="510">
        <v>302419</v>
      </c>
      <c r="BR810" s="510">
        <v>364800</v>
      </c>
      <c r="BS810" s="510">
        <v>466944</v>
      </c>
      <c r="BT810" s="510">
        <v>520205</v>
      </c>
      <c r="BU810" s="56"/>
      <c r="BV810" s="36" t="s">
        <v>674</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f>[9]EVERYTHING!$U$26</f>
        <v>8112</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v>0</v>
      </c>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0">
        <v>230655</v>
      </c>
      <c r="BQ812" s="510">
        <v>265943</v>
      </c>
      <c r="BR812" s="510">
        <v>320800</v>
      </c>
      <c r="BS812" s="510">
        <v>410624</v>
      </c>
      <c r="BT812" s="510">
        <v>457461</v>
      </c>
      <c r="BU812" s="56"/>
      <c r="BV812" s="36" t="s">
        <v>699</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v>0</v>
      </c>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2">
        <v>262291</v>
      </c>
      <c r="BQ813" s="512">
        <v>302419</v>
      </c>
      <c r="BR813" s="512">
        <v>364800</v>
      </c>
      <c r="BS813" s="512">
        <v>466944</v>
      </c>
      <c r="BT813" s="512">
        <v>520205</v>
      </c>
      <c r="BU813" s="56"/>
      <c r="BV813" s="36" t="s">
        <v>700</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2" t="s">
        <v>345</v>
      </c>
      <c r="Q814" s="2363"/>
      <c r="R814" s="2363"/>
      <c r="S814" s="2363"/>
      <c r="T814" s="2363"/>
      <c r="U814" s="2363"/>
      <c r="V814" s="2363"/>
      <c r="W814" s="2363"/>
      <c r="X814" s="2363"/>
      <c r="Y814" s="2364"/>
      <c r="Z814" s="2015"/>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0">
        <v>262291</v>
      </c>
      <c r="BQ814" s="510">
        <v>302419</v>
      </c>
      <c r="BR814" s="510">
        <v>364800</v>
      </c>
      <c r="BS814" s="510">
        <v>466944</v>
      </c>
      <c r="BT814" s="510">
        <v>520205</v>
      </c>
      <c r="BU814" s="56"/>
      <c r="BV814" s="36" t="s">
        <v>701</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7">
        <f>SUM(Z811:AE814)</f>
        <v>8112</v>
      </c>
      <c r="AA815" s="2338"/>
      <c r="AB815" s="2338"/>
      <c r="AC815" s="2338"/>
      <c r="AD815" s="2338"/>
      <c r="AE815" s="23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2">
        <v>365252</v>
      </c>
      <c r="BQ815" s="512">
        <v>421132</v>
      </c>
      <c r="BR815" s="512">
        <v>508000</v>
      </c>
      <c r="BS815" s="512">
        <v>650240</v>
      </c>
      <c r="BT815" s="512">
        <v>724408</v>
      </c>
      <c r="BU815" s="56"/>
      <c r="BV815" s="36" t="s">
        <v>702</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337">
        <f>Z815+Y799+Z807</f>
        <v>1069512</v>
      </c>
      <c r="AA816" s="2338"/>
      <c r="AB816" s="2338"/>
      <c r="AC816" s="2338"/>
      <c r="AD816" s="2338"/>
      <c r="AE816" s="23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0">
        <v>262291</v>
      </c>
      <c r="BQ816" s="510">
        <v>302419</v>
      </c>
      <c r="BR816" s="510">
        <v>364800</v>
      </c>
      <c r="BS816" s="510">
        <v>466944</v>
      </c>
      <c r="BT816" s="510">
        <v>520205</v>
      </c>
      <c r="BU816" s="56"/>
      <c r="BV816" s="36" t="s">
        <v>703</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2">
        <v>278397</v>
      </c>
      <c r="BQ817" s="512">
        <v>320989</v>
      </c>
      <c r="BR817" s="512">
        <v>387200</v>
      </c>
      <c r="BS817" s="512">
        <v>495616</v>
      </c>
      <c r="BT817" s="512">
        <v>552147</v>
      </c>
      <c r="BU817" s="56"/>
      <c r="BV817" s="36" t="s">
        <v>704</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0">
        <v>238133</v>
      </c>
      <c r="BQ818" s="510">
        <v>274565</v>
      </c>
      <c r="BR818" s="510">
        <v>331200</v>
      </c>
      <c r="BS818" s="510">
        <v>423936</v>
      </c>
      <c r="BT818" s="510">
        <v>472291</v>
      </c>
      <c r="BU818" s="56"/>
      <c r="BV818" s="36" t="s">
        <v>706</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2">
        <v>262291</v>
      </c>
      <c r="BQ819" s="512">
        <v>302419</v>
      </c>
      <c r="BR819" s="512">
        <v>364800</v>
      </c>
      <c r="BS819" s="512">
        <v>466944</v>
      </c>
      <c r="BT819" s="512">
        <v>520205</v>
      </c>
      <c r="BU819" s="56"/>
      <c r="BV819" s="36" t="s">
        <v>709</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0">
        <v>262291</v>
      </c>
      <c r="BQ820" s="510">
        <v>302419</v>
      </c>
      <c r="BR820" s="510">
        <v>364800</v>
      </c>
      <c r="BS820" s="510">
        <v>466944</v>
      </c>
      <c r="BT820" s="510">
        <v>520205</v>
      </c>
      <c r="BU820" s="56"/>
      <c r="BV820" s="36" t="s">
        <v>710</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5" t="s">
        <v>131</v>
      </c>
      <c r="N821" s="2405"/>
      <c r="O821" s="2405"/>
      <c r="P821" s="2406"/>
      <c r="Q821" s="2317" t="s">
        <v>300</v>
      </c>
      <c r="R821" s="2317"/>
      <c r="S821" s="2317"/>
      <c r="T821" s="2317"/>
      <c r="U821" s="2317" t="s">
        <v>301</v>
      </c>
      <c r="V821" s="2317"/>
      <c r="W821" s="2317"/>
      <c r="X821" s="2317"/>
      <c r="Y821" s="2317" t="s">
        <v>302</v>
      </c>
      <c r="Z821" s="2317"/>
      <c r="AA821" s="2317"/>
      <c r="AB821" s="2317"/>
      <c r="AC821" s="2317" t="s">
        <v>373</v>
      </c>
      <c r="AD821" s="2317"/>
      <c r="AE821" s="2317"/>
      <c r="AF821" s="2317"/>
      <c r="AG821" s="2274" t="s">
        <v>346</v>
      </c>
      <c r="AH821" s="2274"/>
      <c r="AI821" s="2274"/>
      <c r="AJ821" s="227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2">
        <v>228930</v>
      </c>
      <c r="BQ821" s="512">
        <v>263954</v>
      </c>
      <c r="BR821" s="512">
        <v>318400</v>
      </c>
      <c r="BS821" s="512">
        <v>407552</v>
      </c>
      <c r="BT821" s="512">
        <v>454038</v>
      </c>
      <c r="BU821" s="56"/>
      <c r="BV821" s="36" t="s">
        <v>712</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7"/>
      <c r="N822" s="2407"/>
      <c r="O822" s="2407"/>
      <c r="P822" s="2408"/>
      <c r="Q822" s="2317"/>
      <c r="R822" s="2317"/>
      <c r="S822" s="2317"/>
      <c r="T822" s="2317"/>
      <c r="U822" s="2317"/>
      <c r="V822" s="2317"/>
      <c r="W822" s="2317"/>
      <c r="X822" s="2317"/>
      <c r="Y822" s="2317"/>
      <c r="Z822" s="2317"/>
      <c r="AA822" s="2317"/>
      <c r="AB822" s="2317"/>
      <c r="AC822" s="2317"/>
      <c r="AD822" s="2317"/>
      <c r="AE822" s="2317"/>
      <c r="AF822" s="2317"/>
      <c r="AG822" s="2274"/>
      <c r="AH822" s="2274"/>
      <c r="AI822" s="2274"/>
      <c r="AJ822" s="227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0">
        <v>262291</v>
      </c>
      <c r="BQ822" s="510">
        <v>302419</v>
      </c>
      <c r="BR822" s="510">
        <v>364800</v>
      </c>
      <c r="BS822" s="510">
        <v>466944</v>
      </c>
      <c r="BT822" s="510">
        <v>520205</v>
      </c>
      <c r="BU822" s="56"/>
      <c r="BV822" s="36" t="s">
        <v>713</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1" t="s">
        <v>43</v>
      </c>
      <c r="D823" s="2232"/>
      <c r="E823" s="2232"/>
      <c r="F823" s="2232"/>
      <c r="G823" s="2232"/>
      <c r="H823" s="2232"/>
      <c r="I823" s="80"/>
      <c r="J823" s="80"/>
      <c r="K823" s="80"/>
      <c r="L823" s="81"/>
      <c r="M823" s="2194"/>
      <c r="N823" s="2194"/>
      <c r="O823" s="2194"/>
      <c r="P823" s="2194"/>
      <c r="Q823" s="2194"/>
      <c r="R823" s="2194"/>
      <c r="S823" s="2194"/>
      <c r="T823" s="2194"/>
      <c r="U823" s="2194"/>
      <c r="V823" s="2194"/>
      <c r="W823" s="2194"/>
      <c r="X823" s="2194"/>
      <c r="Y823" s="2194"/>
      <c r="Z823" s="2194"/>
      <c r="AA823" s="2194"/>
      <c r="AB823" s="2194"/>
      <c r="AC823" s="2058"/>
      <c r="AD823" s="2059"/>
      <c r="AE823" s="2059"/>
      <c r="AF823" s="2060"/>
      <c r="AG823" s="2058"/>
      <c r="AH823" s="2059"/>
      <c r="AI823" s="2059"/>
      <c r="AJ823" s="20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3" t="s">
        <v>44</v>
      </c>
      <c r="D824" s="2234"/>
      <c r="E824" s="2234"/>
      <c r="F824" s="2234"/>
      <c r="G824" s="2234"/>
      <c r="H824" s="2234"/>
      <c r="I824" s="77"/>
      <c r="J824" s="77"/>
      <c r="K824" s="77"/>
      <c r="L824" s="78"/>
      <c r="M824" s="2194"/>
      <c r="N824" s="2194"/>
      <c r="O824" s="2194"/>
      <c r="P824" s="2194"/>
      <c r="Q824" s="2194"/>
      <c r="R824" s="2194"/>
      <c r="S824" s="2194"/>
      <c r="T824" s="2194"/>
      <c r="U824" s="2194"/>
      <c r="V824" s="2194"/>
      <c r="W824" s="2194"/>
      <c r="X824" s="2194"/>
      <c r="Y824" s="2194"/>
      <c r="Z824" s="2194"/>
      <c r="AA824" s="2194"/>
      <c r="AB824" s="2194"/>
      <c r="AC824" s="2058"/>
      <c r="AD824" s="2059"/>
      <c r="AE824" s="2059"/>
      <c r="AF824" s="2060"/>
      <c r="AG824" s="2058"/>
      <c r="AH824" s="2059"/>
      <c r="AI824" s="2059"/>
      <c r="AJ824" s="20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3" t="s">
        <v>45</v>
      </c>
      <c r="D825" s="2234"/>
      <c r="E825" s="2234"/>
      <c r="F825" s="2234"/>
      <c r="G825" s="2234"/>
      <c r="H825" s="2234"/>
      <c r="I825" s="96"/>
      <c r="J825" s="96"/>
      <c r="K825" s="96"/>
      <c r="L825" s="97"/>
      <c r="M825" s="2194"/>
      <c r="N825" s="2194"/>
      <c r="O825" s="2194"/>
      <c r="P825" s="2194"/>
      <c r="Q825" s="2194"/>
      <c r="R825" s="2194"/>
      <c r="S825" s="2194"/>
      <c r="T825" s="2194"/>
      <c r="U825" s="2194"/>
      <c r="V825" s="2194"/>
      <c r="W825" s="2194"/>
      <c r="X825" s="2194"/>
      <c r="Y825" s="2194"/>
      <c r="Z825" s="2194"/>
      <c r="AA825" s="2194"/>
      <c r="AB825" s="2194"/>
      <c r="AC825" s="2058"/>
      <c r="AD825" s="2059"/>
      <c r="AE825" s="2059"/>
      <c r="AF825" s="2060"/>
      <c r="AG825" s="2058"/>
      <c r="AH825" s="2059"/>
      <c r="AI825" s="2059"/>
      <c r="AJ825" s="20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3" t="s">
        <v>824</v>
      </c>
      <c r="D826" s="2234"/>
      <c r="E826" s="2234"/>
      <c r="F826" s="2234"/>
      <c r="G826" s="2234"/>
      <c r="H826" s="2234"/>
      <c r="I826" s="96"/>
      <c r="J826" s="96"/>
      <c r="K826" s="96"/>
      <c r="L826" s="97"/>
      <c r="M826" s="2194"/>
      <c r="N826" s="2194"/>
      <c r="O826" s="2194"/>
      <c r="P826" s="2194"/>
      <c r="Q826" s="2194"/>
      <c r="R826" s="2194"/>
      <c r="S826" s="2194"/>
      <c r="T826" s="2194"/>
      <c r="U826" s="2194"/>
      <c r="V826" s="2194"/>
      <c r="W826" s="2194"/>
      <c r="X826" s="2194"/>
      <c r="Y826" s="2194"/>
      <c r="Z826" s="2194"/>
      <c r="AA826" s="2194"/>
      <c r="AB826" s="2194"/>
      <c r="AC826" s="2058"/>
      <c r="AD826" s="2059"/>
      <c r="AE826" s="2059"/>
      <c r="AF826" s="2060"/>
      <c r="AG826" s="2058"/>
      <c r="AH826" s="2059"/>
      <c r="AI826" s="2059"/>
      <c r="AJ826" s="20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3" t="s">
        <v>494</v>
      </c>
      <c r="D827" s="2234"/>
      <c r="E827" s="2234"/>
      <c r="F827" s="2234"/>
      <c r="G827" s="2234"/>
      <c r="H827" s="2234"/>
      <c r="I827" s="96"/>
      <c r="J827" s="96"/>
      <c r="K827" s="96"/>
      <c r="L827" s="97"/>
      <c r="M827" s="2194"/>
      <c r="N827" s="2194"/>
      <c r="O827" s="2194"/>
      <c r="P827" s="2194"/>
      <c r="Q827" s="2194"/>
      <c r="R827" s="2194"/>
      <c r="S827" s="2194"/>
      <c r="T827" s="2194"/>
      <c r="U827" s="2194"/>
      <c r="V827" s="2194"/>
      <c r="W827" s="2194"/>
      <c r="X827" s="2194"/>
      <c r="Y827" s="2194"/>
      <c r="Z827" s="2194"/>
      <c r="AA827" s="2194"/>
      <c r="AB827" s="2194"/>
      <c r="AC827" s="2058"/>
      <c r="AD827" s="2059"/>
      <c r="AE827" s="2059"/>
      <c r="AF827" s="2060"/>
      <c r="AG827" s="2058"/>
      <c r="AH827" s="2059"/>
      <c r="AI827" s="2059"/>
      <c r="AJ827" s="20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5" t="s">
        <v>845</v>
      </c>
      <c r="D828" s="2234"/>
      <c r="E828" s="2234"/>
      <c r="F828" s="2234"/>
      <c r="G828" s="2234"/>
      <c r="H828" s="2234"/>
      <c r="I828" s="96"/>
      <c r="J828" s="96"/>
      <c r="K828" s="96"/>
      <c r="L828" s="97"/>
      <c r="M828" s="2194"/>
      <c r="N828" s="2194"/>
      <c r="O828" s="2194"/>
      <c r="P828" s="2194"/>
      <c r="Q828" s="2194"/>
      <c r="R828" s="2194"/>
      <c r="S828" s="2194"/>
      <c r="T828" s="2194"/>
      <c r="U828" s="2194"/>
      <c r="V828" s="2194"/>
      <c r="W828" s="2194"/>
      <c r="X828" s="2194"/>
      <c r="Y828" s="2194"/>
      <c r="Z828" s="2194"/>
      <c r="AA828" s="2194"/>
      <c r="AB828" s="2194"/>
      <c r="AC828" s="2058"/>
      <c r="AD828" s="2059"/>
      <c r="AE828" s="2059"/>
      <c r="AF828" s="2060"/>
      <c r="AG828" s="2058"/>
      <c r="AH828" s="2059"/>
      <c r="AI828" s="2059"/>
      <c r="AJ828" s="20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70" t="s">
        <v>345</v>
      </c>
      <c r="G829" s="2240"/>
      <c r="H829" s="2240"/>
      <c r="I829" s="2240"/>
      <c r="J829" s="2240"/>
      <c r="K829" s="2240"/>
      <c r="L829" s="2241"/>
      <c r="M829" s="2194"/>
      <c r="N829" s="2194"/>
      <c r="O829" s="2194"/>
      <c r="P829" s="2194"/>
      <c r="Q829" s="2194"/>
      <c r="R829" s="2194"/>
      <c r="S829" s="2194"/>
      <c r="T829" s="2194"/>
      <c r="U829" s="2194"/>
      <c r="V829" s="2194"/>
      <c r="W829" s="2194"/>
      <c r="X829" s="2194"/>
      <c r="Y829" s="2194"/>
      <c r="Z829" s="2194"/>
      <c r="AA829" s="2194"/>
      <c r="AB829" s="2194"/>
      <c r="AC829" s="2058"/>
      <c r="AD829" s="2059"/>
      <c r="AE829" s="2059"/>
      <c r="AF829" s="2060"/>
      <c r="AG829" s="2058"/>
      <c r="AH829" s="2059"/>
      <c r="AI829" s="2059"/>
      <c r="AJ829" s="20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9" t="s">
        <v>129</v>
      </c>
      <c r="D830" s="2330"/>
      <c r="E830" s="2330"/>
      <c r="F830" s="2330"/>
      <c r="G830" s="2330"/>
      <c r="H830" s="2330"/>
      <c r="I830" s="2330"/>
      <c r="J830" s="2330"/>
      <c r="K830" s="2330"/>
      <c r="L830" s="2331"/>
      <c r="M830" s="2327">
        <f>SUM(M823:P829)</f>
        <v>0</v>
      </c>
      <c r="N830" s="2327"/>
      <c r="O830" s="2327"/>
      <c r="P830" s="2327"/>
      <c r="Q830" s="2327">
        <f>SUM(Q823:T829)</f>
        <v>0</v>
      </c>
      <c r="R830" s="2327"/>
      <c r="S830" s="2327"/>
      <c r="T830" s="2327"/>
      <c r="U830" s="2327">
        <f>SUM(U823:X829)</f>
        <v>0</v>
      </c>
      <c r="V830" s="2327"/>
      <c r="W830" s="2327"/>
      <c r="X830" s="2327"/>
      <c r="Y830" s="2327">
        <f>SUM(Y823:AB829)</f>
        <v>0</v>
      </c>
      <c r="Z830" s="2327"/>
      <c r="AA830" s="2327"/>
      <c r="AB830" s="2327"/>
      <c r="AC830" s="2327">
        <f>SUM(AC823:AF829)</f>
        <v>0</v>
      </c>
      <c r="AD830" s="2327"/>
      <c r="AE830" s="2327"/>
      <c r="AF830" s="2327"/>
      <c r="AG830" s="2327">
        <f>SUM(AG823:AJ829)</f>
        <v>0</v>
      </c>
      <c r="AH830" s="2327"/>
      <c r="AI830" s="2327"/>
      <c r="AJ830" s="232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198" t="s">
        <v>2620</v>
      </c>
      <c r="D835" s="2199"/>
      <c r="E835" s="2199"/>
      <c r="F835" s="2199"/>
      <c r="G835" s="2199"/>
      <c r="H835" s="2199"/>
      <c r="I835" s="2199"/>
      <c r="J835" s="2199"/>
      <c r="K835" s="2199"/>
      <c r="L835" s="2199"/>
      <c r="M835" s="2199"/>
      <c r="N835" s="2199"/>
      <c r="O835" s="2199"/>
      <c r="P835" s="2199"/>
      <c r="Q835" s="2199"/>
      <c r="R835" s="2199"/>
      <c r="S835" s="2199"/>
      <c r="T835" s="2199"/>
      <c r="U835" s="2199"/>
      <c r="V835" s="2199"/>
      <c r="W835" s="2199"/>
      <c r="X835" s="2199"/>
      <c r="Y835" s="2199"/>
      <c r="Z835" s="2199"/>
      <c r="AA835" s="2199"/>
      <c r="AB835" s="2199"/>
      <c r="AC835" s="2199"/>
      <c r="AD835" s="2199"/>
      <c r="AE835" s="2199"/>
      <c r="AF835" s="2199"/>
      <c r="AG835" s="2199"/>
      <c r="AH835" s="2199"/>
      <c r="AI835" s="2199"/>
      <c r="AJ835" s="22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3863</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22050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0">
        <v>278397</v>
      </c>
      <c r="BQ842" s="510">
        <v>320989</v>
      </c>
      <c r="BR842" s="510">
        <v>387200</v>
      </c>
      <c r="BS842" s="510">
        <v>495616</v>
      </c>
      <c r="BT842" s="510">
        <v>552147</v>
      </c>
      <c r="BU842" s="56"/>
      <c r="BV842" s="36" t="s">
        <v>672</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v>35000</v>
      </c>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2">
        <v>262291</v>
      </c>
      <c r="BQ843" s="512">
        <v>302419</v>
      </c>
      <c r="BR843" s="512">
        <v>364800</v>
      </c>
      <c r="BS843" s="512">
        <v>466944</v>
      </c>
      <c r="BT843" s="512">
        <v>520205</v>
      </c>
      <c r="BU843" s="56"/>
      <c r="BV843" s="36" t="s">
        <v>728</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8" t="s">
        <v>2543</v>
      </c>
      <c r="N844" s="2240"/>
      <c r="O844" s="2240"/>
      <c r="P844" s="2240"/>
      <c r="Q844" s="2240"/>
      <c r="R844" s="2240"/>
      <c r="S844" s="2240"/>
      <c r="T844" s="2240"/>
      <c r="U844" s="2240"/>
      <c r="V844" s="2241"/>
      <c r="W844" s="2393">
        <v>42744</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6">
        <f>ROUNDDOWN(BC932*2,2)</f>
        <v>0</v>
      </c>
      <c r="BJ844" s="2316"/>
      <c r="BK844" s="2316"/>
      <c r="BL844" s="2316"/>
      <c r="BM844" s="56"/>
      <c r="BN844" s="56"/>
      <c r="BO844" s="36" t="s">
        <v>729</v>
      </c>
      <c r="BP844" s="510">
        <v>228930</v>
      </c>
      <c r="BQ844" s="510">
        <v>263954</v>
      </c>
      <c r="BR844" s="510">
        <v>318400</v>
      </c>
      <c r="BS844" s="510">
        <v>407552</v>
      </c>
      <c r="BT844" s="510">
        <v>454038</v>
      </c>
      <c r="BU844" s="56"/>
      <c r="BV844" s="36" t="s">
        <v>729</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337">
        <f>SUM(W840:AC844)</f>
        <v>103657</v>
      </c>
      <c r="X845" s="2338"/>
      <c r="Y845" s="2338"/>
      <c r="Z845" s="2338"/>
      <c r="AA845" s="2338"/>
      <c r="AB845" s="2338"/>
      <c r="AC845" s="23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2">
        <v>260566</v>
      </c>
      <c r="BQ845" s="512">
        <v>300430</v>
      </c>
      <c r="BR845" s="512">
        <v>362400</v>
      </c>
      <c r="BS845" s="512">
        <v>463872</v>
      </c>
      <c r="BT845" s="512">
        <v>516782</v>
      </c>
      <c r="BU845" s="56"/>
      <c r="BV845" s="36" t="s">
        <v>730</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0">
        <v>511928</v>
      </c>
      <c r="BQ846" s="510">
        <v>590248</v>
      </c>
      <c r="BR846" s="510">
        <v>712000</v>
      </c>
      <c r="BS846" s="510">
        <v>911360</v>
      </c>
      <c r="BT846" s="510">
        <v>1015312</v>
      </c>
      <c r="BU846" s="56"/>
      <c r="BV846" s="36" t="s">
        <v>731</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29" t="s">
        <v>357</v>
      </c>
      <c r="K847" s="2330"/>
      <c r="L847" s="2330"/>
      <c r="M847" s="2330"/>
      <c r="N847" s="2330"/>
      <c r="O847" s="2330"/>
      <c r="P847" s="2330"/>
      <c r="Q847" s="2330"/>
      <c r="R847" s="2330"/>
      <c r="S847" s="2330"/>
      <c r="T847" s="2330"/>
      <c r="U847" s="2330"/>
      <c r="V847" s="2331"/>
      <c r="W847" s="2033">
        <v>55800</v>
      </c>
      <c r="X847" s="2033"/>
      <c r="Y847" s="2033"/>
      <c r="Z847" s="2033"/>
      <c r="AA847" s="2033"/>
      <c r="AB847" s="2033"/>
      <c r="AC847" s="2033"/>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75"/>
      <c r="X849" s="2275"/>
      <c r="Y849" s="2275"/>
      <c r="Z849" s="2275"/>
      <c r="AA849" s="2275"/>
      <c r="AB849" s="2275"/>
      <c r="AC849" s="227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75">
        <v>9500</v>
      </c>
      <c r="X850" s="2275"/>
      <c r="Y850" s="2275"/>
      <c r="Z850" s="2275"/>
      <c r="AA850" s="2275"/>
      <c r="AB850" s="2275"/>
      <c r="AC850" s="227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0">
        <v>303706</v>
      </c>
      <c r="BQ850" s="510">
        <v>350170</v>
      </c>
      <c r="BR850" s="510">
        <v>422400</v>
      </c>
      <c r="BS850" s="510">
        <v>540672</v>
      </c>
      <c r="BT850" s="510">
        <v>602342</v>
      </c>
      <c r="BU850" s="56"/>
      <c r="BV850" s="36" t="s">
        <v>740</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75">
        <v>15000</v>
      </c>
      <c r="X851" s="2275"/>
      <c r="Y851" s="2275"/>
      <c r="Z851" s="2275"/>
      <c r="AA851" s="2275"/>
      <c r="AB851" s="2275"/>
      <c r="AC851" s="227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741</v>
      </c>
      <c r="BP851" s="511">
        <v>440028</v>
      </c>
      <c r="BQ851" s="511">
        <v>507348</v>
      </c>
      <c r="BR851" s="511">
        <v>612000</v>
      </c>
      <c r="BS851" s="511">
        <v>783360</v>
      </c>
      <c r="BT851" s="511">
        <v>872712</v>
      </c>
      <c r="BU851" s="56"/>
      <c r="BV851" s="36" t="s">
        <v>741</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75">
        <v>36789</v>
      </c>
      <c r="X852" s="2275"/>
      <c r="Y852" s="2275"/>
      <c r="Z852" s="2275"/>
      <c r="AA852" s="2275"/>
      <c r="AB852" s="2275"/>
      <c r="AC852" s="227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0">
        <v>303706</v>
      </c>
      <c r="BQ852" s="510">
        <v>350170</v>
      </c>
      <c r="BR852" s="510">
        <v>422400</v>
      </c>
      <c r="BS852" s="510">
        <v>540672</v>
      </c>
      <c r="BT852" s="510">
        <v>602342</v>
      </c>
      <c r="BU852" s="56"/>
      <c r="BV852" s="36" t="s">
        <v>742</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6">
        <f>SUM(W849:AC852)</f>
        <v>61289</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2">
        <v>230655</v>
      </c>
      <c r="BQ853" s="512">
        <v>265943</v>
      </c>
      <c r="BR853" s="512">
        <v>320800</v>
      </c>
      <c r="BS853" s="512">
        <v>410624</v>
      </c>
      <c r="BT853" s="512">
        <v>457461</v>
      </c>
      <c r="BU853" s="56"/>
      <c r="BV853" s="36" t="s">
        <v>743</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7.5000000000000011E-2</v>
      </c>
      <c r="BA854" s="2394"/>
      <c r="BB854" s="21"/>
      <c r="BC854" s="21"/>
      <c r="BD854" s="21"/>
      <c r="BO854" s="36" t="s">
        <v>744</v>
      </c>
      <c r="BP854" s="510">
        <v>262291</v>
      </c>
      <c r="BQ854" s="510">
        <v>302419</v>
      </c>
      <c r="BR854" s="510">
        <v>364800</v>
      </c>
      <c r="BS854" s="510">
        <v>466944</v>
      </c>
      <c r="BT854" s="510">
        <v>520205</v>
      </c>
      <c r="BU854" s="56"/>
      <c r="BV854" s="36" t="s">
        <v>744</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7">
        <v>60000</v>
      </c>
      <c r="X855" s="2368"/>
      <c r="Y855" s="2368"/>
      <c r="Z855" s="2368"/>
      <c r="AA855" s="2368"/>
      <c r="AB855" s="2368"/>
      <c r="AC855" s="2369"/>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2">
        <v>262291</v>
      </c>
      <c r="BQ855" s="512">
        <v>302419</v>
      </c>
      <c r="BR855" s="512">
        <v>364800</v>
      </c>
      <c r="BS855" s="512">
        <v>466944</v>
      </c>
      <c r="BT855" s="512">
        <v>520205</v>
      </c>
      <c r="BU855" s="56"/>
      <c r="BV855" s="36" t="s">
        <v>745</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2023</v>
      </c>
      <c r="K856" s="77"/>
      <c r="L856" s="77"/>
      <c r="M856" s="77"/>
      <c r="N856" s="77"/>
      <c r="O856" s="77"/>
      <c r="P856" s="77"/>
      <c r="Q856" s="77"/>
      <c r="R856" s="77"/>
      <c r="S856" s="77"/>
      <c r="T856" s="2388">
        <v>3.5</v>
      </c>
      <c r="U856" s="2389"/>
      <c r="V856" s="2390"/>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0">
        <v>299104</v>
      </c>
      <c r="BQ856" s="510">
        <v>344864</v>
      </c>
      <c r="BR856" s="510">
        <v>416000</v>
      </c>
      <c r="BS856" s="510">
        <v>532480</v>
      </c>
      <c r="BT856" s="510">
        <v>593216</v>
      </c>
      <c r="BU856" s="56"/>
      <c r="BV856" s="36" t="s">
        <v>746</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7">
        <v>50000</v>
      </c>
      <c r="X857" s="2368"/>
      <c r="Y857" s="2368"/>
      <c r="Z857" s="2368"/>
      <c r="AA857" s="2368"/>
      <c r="AB857" s="2368"/>
      <c r="AC857" s="2369"/>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2024</v>
      </c>
      <c r="K858" s="77"/>
      <c r="L858" s="77"/>
      <c r="M858" s="77"/>
      <c r="N858" s="77"/>
      <c r="O858" s="77"/>
      <c r="P858" s="77"/>
      <c r="Q858" s="77"/>
      <c r="R858" s="77"/>
      <c r="S858" s="77"/>
      <c r="T858" s="2388">
        <v>1</v>
      </c>
      <c r="U858" s="2389"/>
      <c r="V858" s="2390"/>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8" t="s">
        <v>2562</v>
      </c>
      <c r="N859" s="2240"/>
      <c r="O859" s="2240"/>
      <c r="P859" s="2240"/>
      <c r="Q859" s="2240"/>
      <c r="R859" s="2240"/>
      <c r="S859" s="2240"/>
      <c r="T859" s="2240"/>
      <c r="U859" s="2240"/>
      <c r="V859" s="2241"/>
      <c r="W859" s="2367">
        <v>62752</v>
      </c>
      <c r="X859" s="2368"/>
      <c r="Y859" s="2368"/>
      <c r="Z859" s="2368"/>
      <c r="AA859" s="2368"/>
      <c r="AB859" s="2368"/>
      <c r="AC859" s="2369"/>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76">
        <f>SUM(W855:AC859)</f>
        <v>172752</v>
      </c>
      <c r="X860" s="2277"/>
      <c r="Y860" s="2277"/>
      <c r="Z860" s="2277"/>
      <c r="AA860" s="2277"/>
      <c r="AB860" s="2277"/>
      <c r="AC860" s="2278"/>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7">
        <v>88000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3">
        <v>750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3">
        <v>18500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3">
        <v>25455.5</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3">
        <v>3500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3">
        <v>10250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3">
        <v>11000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0" t="s">
        <v>2563</v>
      </c>
      <c r="N869" s="2240"/>
      <c r="O869" s="2240"/>
      <c r="P869" s="2240"/>
      <c r="Q869" s="2240"/>
      <c r="R869" s="2240"/>
      <c r="S869" s="2240"/>
      <c r="T869" s="2240"/>
      <c r="U869" s="2240"/>
      <c r="V869" s="2241"/>
      <c r="W869" s="2033">
        <v>34700</v>
      </c>
      <c r="X869" s="2033"/>
      <c r="Y869" s="2033"/>
      <c r="Z869" s="2033"/>
      <c r="AA869" s="2033"/>
      <c r="AB869" s="2033"/>
      <c r="AC869" s="2033"/>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36">
        <f>SUM(W863:AC869)</f>
        <v>104155.5</v>
      </c>
      <c r="X870" s="2336"/>
      <c r="Y870" s="2336"/>
      <c r="Z870" s="2336"/>
      <c r="AA870" s="2336"/>
      <c r="AB870" s="2336"/>
      <c r="AC870" s="23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38" t="s">
        <v>2564</v>
      </c>
      <c r="N872" s="2240"/>
      <c r="O872" s="2240"/>
      <c r="P872" s="2240"/>
      <c r="Q872" s="2240"/>
      <c r="R872" s="2240"/>
      <c r="S872" s="2240"/>
      <c r="T872" s="2240"/>
      <c r="U872" s="2240"/>
      <c r="V872" s="2241"/>
      <c r="W872" s="2015">
        <v>7000</v>
      </c>
      <c r="X872" s="2016"/>
      <c r="Y872" s="2016"/>
      <c r="Z872" s="2016"/>
      <c r="AA872" s="2016"/>
      <c r="AB872" s="2016"/>
      <c r="AC872" s="2017"/>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038" t="s">
        <v>2565</v>
      </c>
      <c r="N873" s="2240"/>
      <c r="O873" s="2240"/>
      <c r="P873" s="2240"/>
      <c r="Q873" s="2240"/>
      <c r="R873" s="2240"/>
      <c r="S873" s="2240"/>
      <c r="T873" s="2240"/>
      <c r="U873" s="2240"/>
      <c r="V873" s="2241"/>
      <c r="W873" s="2015">
        <v>15129</v>
      </c>
      <c r="X873" s="2016"/>
      <c r="Y873" s="2016"/>
      <c r="Z873" s="2016"/>
      <c r="AA873" s="2016"/>
      <c r="AB873" s="2016"/>
      <c r="AC873" s="2017"/>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8" t="s">
        <v>2566</v>
      </c>
      <c r="N874" s="2240"/>
      <c r="O874" s="2240"/>
      <c r="P874" s="2240"/>
      <c r="Q874" s="2240"/>
      <c r="R874" s="2240"/>
      <c r="S874" s="2240"/>
      <c r="T874" s="2240"/>
      <c r="U874" s="2240"/>
      <c r="V874" s="2241"/>
      <c r="W874" s="2015">
        <v>14000</v>
      </c>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0" t="s">
        <v>345</v>
      </c>
      <c r="N875" s="2240"/>
      <c r="O875" s="2240"/>
      <c r="P875" s="2240"/>
      <c r="Q875" s="2240"/>
      <c r="R875" s="2240"/>
      <c r="S875" s="2240"/>
      <c r="T875" s="2240"/>
      <c r="U875" s="2240"/>
      <c r="V875" s="2241"/>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0" t="s">
        <v>345</v>
      </c>
      <c r="N876" s="2240"/>
      <c r="O876" s="2240"/>
      <c r="P876" s="2240"/>
      <c r="Q876" s="2240"/>
      <c r="R876" s="2240"/>
      <c r="S876" s="2240"/>
      <c r="T876" s="2240"/>
      <c r="U876" s="2240"/>
      <c r="V876" s="2241"/>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337">
        <f>SUM(W872:AC876)</f>
        <v>36129</v>
      </c>
      <c r="X877" s="2338"/>
      <c r="Y877" s="2338"/>
      <c r="Z877" s="2338"/>
      <c r="AA877" s="2338"/>
      <c r="AB877" s="2338"/>
      <c r="AC877" s="23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338">
        <f>W845+W853+W860+W861+W870+W877+W847</f>
        <v>621782.5</v>
      </c>
      <c r="AD881" s="2338"/>
      <c r="AE881" s="2338"/>
      <c r="AF881" s="2338"/>
      <c r="AG881" s="2338"/>
      <c r="AH881" s="23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386">
        <f>O796+O776+G753</f>
        <v>75</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201" t="s">
        <v>33</v>
      </c>
      <c r="F883" s="2201"/>
      <c r="G883" s="2201"/>
      <c r="H883" s="2201"/>
      <c r="I883" s="2201"/>
      <c r="J883" s="2201"/>
      <c r="K883" s="2201"/>
      <c r="L883" s="2201"/>
      <c r="M883" s="2201"/>
      <c r="N883" s="2201"/>
      <c r="O883" s="2201"/>
      <c r="P883" s="2201"/>
      <c r="Q883" s="2201"/>
      <c r="R883" s="2201"/>
      <c r="S883" s="2201"/>
      <c r="T883" s="2201"/>
      <c r="U883" s="2201"/>
      <c r="V883" s="2201"/>
      <c r="W883" s="2201"/>
      <c r="X883" s="2201"/>
      <c r="Y883" s="2201"/>
      <c r="Z883" s="2201"/>
      <c r="AA883" s="2201"/>
      <c r="AB883" s="2202"/>
      <c r="AC883" s="2336">
        <f>IF(ISERROR((ROUNDDOWN(AC881/AC882,0))),0,(ROUNDDOWN(AC881/AC882,0)))</f>
        <v>8290</v>
      </c>
      <c r="AD883" s="2336"/>
      <c r="AE883" s="2336"/>
      <c r="AF883" s="2336"/>
      <c r="AG883" s="2336"/>
      <c r="AH883" s="23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016">
        <f>'Sources and Uses Budget'!B75</f>
        <v>218943.75</v>
      </c>
      <c r="AD884" s="2016"/>
      <c r="AE884" s="2016"/>
      <c r="AF884" s="2016"/>
      <c r="AG884" s="2016"/>
      <c r="AH884" s="20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1357</v>
      </c>
      <c r="AC885" s="2017"/>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16">
        <v>212304</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16">
        <v>37500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2170</v>
      </c>
      <c r="AC888" s="2016">
        <f>[9]EVERYTHING!$U$65</f>
        <v>25436.086199999998</v>
      </c>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16">
        <v>3000</v>
      </c>
      <c r="AD889" s="2016"/>
      <c r="AE889" s="2016"/>
      <c r="AF889" s="2016"/>
      <c r="AG889" s="2016"/>
      <c r="AH889" s="201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2025</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0" t="s">
        <v>2549</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33">
        <f>[9]EVERYTHING!$U$57</f>
        <v>4000</v>
      </c>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30" t="s">
        <v>1038</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5">
        <v>6000</v>
      </c>
      <c r="AA896" s="2016"/>
      <c r="AB896" s="2016"/>
      <c r="AC896" s="2016"/>
      <c r="AD896" s="2016"/>
      <c r="AE896" s="2017"/>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5">
        <v>0</v>
      </c>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5">
        <v>0</v>
      </c>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337">
        <f>Z896-(Z897+Z898)</f>
        <v>6000</v>
      </c>
      <c r="AA899" s="2338"/>
      <c r="AB899" s="2338"/>
      <c r="AC899" s="2338"/>
      <c r="AD899" s="2338"/>
      <c r="AE899" s="2339"/>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75"/>
      <c r="BE901" s="2375"/>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98"/>
      <c r="BE902" s="2398"/>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26"/>
      <c r="BE903" s="2326"/>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26"/>
      <c r="BE904" s="2326"/>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26"/>
      <c r="BE905" s="2326"/>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75"/>
      <c r="BE906" s="2326"/>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608"/>
      <c r="BD907" s="2397"/>
      <c r="BE907" s="2397"/>
      <c r="BF907" s="2397"/>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608"/>
      <c r="BD908" s="2392"/>
      <c r="BE908" s="2392"/>
      <c r="BF908" s="2392"/>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26"/>
      <c r="BE909" s="2326"/>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75"/>
      <c r="BE910" s="2326"/>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0" t="s">
        <v>854</v>
      </c>
      <c r="G912" s="2071"/>
      <c r="H912" s="2071"/>
      <c r="I912" s="2071"/>
      <c r="J912" s="2071"/>
      <c r="K912" s="2071"/>
      <c r="L912" s="2071"/>
      <c r="M912" s="2071"/>
      <c r="N912" s="2071"/>
      <c r="O912" s="2071"/>
      <c r="P912" s="2071"/>
      <c r="Q912" s="2071"/>
      <c r="R912" s="2071"/>
      <c r="S912" s="2071"/>
      <c r="T912" s="2072"/>
      <c r="U912" s="2061" t="s">
        <v>32</v>
      </c>
      <c r="V912" s="2062"/>
      <c r="W912" s="2062"/>
      <c r="X912" s="2062"/>
      <c r="Y912" s="2062"/>
      <c r="Z912" s="2062"/>
      <c r="AA912" s="73"/>
      <c r="AB912" s="161"/>
      <c r="AC912" s="161"/>
      <c r="AD912" s="161"/>
      <c r="AE912" s="161"/>
      <c r="AF912" s="162"/>
      <c r="AZ912" s="61"/>
      <c r="BA912" s="1607"/>
      <c r="BB912" s="127"/>
      <c r="BC912" s="127"/>
      <c r="BD912" s="2375"/>
      <c r="BE912" s="2326"/>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4" t="s">
        <v>883</v>
      </c>
      <c r="G913" s="2065"/>
      <c r="H913" s="2065"/>
      <c r="I913" s="2065"/>
      <c r="J913" s="2065"/>
      <c r="K913" s="2065"/>
      <c r="L913" s="2065"/>
      <c r="M913" s="2065"/>
      <c r="N913" s="2065"/>
      <c r="O913" s="2065"/>
      <c r="P913" s="2065"/>
      <c r="Q913" s="2065"/>
      <c r="R913" s="2065"/>
      <c r="S913" s="2065"/>
      <c r="T913" s="2066"/>
      <c r="U913" s="2064"/>
      <c r="V913" s="2065"/>
      <c r="W913" s="2065"/>
      <c r="X913" s="2065"/>
      <c r="Y913" s="2065"/>
      <c r="Z913" s="2065"/>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7"/>
      <c r="G914" s="2068"/>
      <c r="H914" s="2068"/>
      <c r="I914" s="2068"/>
      <c r="J914" s="2068"/>
      <c r="K914" s="2068"/>
      <c r="L914" s="2068"/>
      <c r="M914" s="2068"/>
      <c r="N914" s="2068"/>
      <c r="O914" s="2068"/>
      <c r="P914" s="2068"/>
      <c r="Q914" s="2068"/>
      <c r="R914" s="2068"/>
      <c r="S914" s="2068"/>
      <c r="T914" s="2069"/>
      <c r="U914" s="2067"/>
      <c r="V914" s="2068"/>
      <c r="W914" s="2068"/>
      <c r="X914" s="2068"/>
      <c r="Y914" s="2068"/>
      <c r="Z914" s="2068"/>
      <c r="AA914" s="164"/>
      <c r="AB914" s="2391" t="s">
        <v>412</v>
      </c>
      <c r="AC914" s="2391"/>
      <c r="AD914" s="2391"/>
      <c r="AE914" s="2391"/>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71" t="s">
        <v>580</v>
      </c>
      <c r="V915" s="2272"/>
      <c r="W915" s="2272"/>
      <c r="X915" s="2272"/>
      <c r="Y915" s="2272"/>
      <c r="Z915" s="2273"/>
      <c r="AA915" s="2188">
        <f>[9]EVERYTHING!$I$25</f>
        <v>26854995.538498003</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71" t="s">
        <v>580</v>
      </c>
      <c r="V916" s="2272"/>
      <c r="W916" s="2272"/>
      <c r="X916" s="2272"/>
      <c r="Y916" s="2272"/>
      <c r="Z916" s="2273"/>
      <c r="AA916" s="2188">
        <f>[9]EVERYTHING!$I$27</f>
        <v>6616939.5652187169</v>
      </c>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71" t="s">
        <v>580</v>
      </c>
      <c r="V917" s="2272"/>
      <c r="W917" s="2272"/>
      <c r="X917" s="2272"/>
      <c r="Y917" s="2272"/>
      <c r="Z917" s="2273"/>
      <c r="AA917" s="2188">
        <v>2186710</v>
      </c>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71" t="s">
        <v>628</v>
      </c>
      <c r="V918" s="2272"/>
      <c r="W918" s="2272"/>
      <c r="X918" s="2272"/>
      <c r="Y918" s="2272"/>
      <c r="Z918" s="2273"/>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71" t="s">
        <v>628</v>
      </c>
      <c r="V919" s="2272"/>
      <c r="W919" s="2272"/>
      <c r="X919" s="2272"/>
      <c r="Y919" s="2272"/>
      <c r="Z919" s="2273"/>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71" t="s">
        <v>628</v>
      </c>
      <c r="V920" s="2272"/>
      <c r="W920" s="2272"/>
      <c r="X920" s="2272"/>
      <c r="Y920" s="2272"/>
      <c r="Z920" s="2273"/>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71" t="s">
        <v>628</v>
      </c>
      <c r="V921" s="2272"/>
      <c r="W921" s="2272"/>
      <c r="X921" s="2272"/>
      <c r="Y921" s="2272"/>
      <c r="Z921" s="2273"/>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71" t="s">
        <v>628</v>
      </c>
      <c r="V922" s="2272"/>
      <c r="W922" s="2272"/>
      <c r="X922" s="2272"/>
      <c r="Y922" s="2272"/>
      <c r="Z922" s="2273"/>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71" t="s">
        <v>628</v>
      </c>
      <c r="V923" s="2272"/>
      <c r="W923" s="2272"/>
      <c r="X923" s="2272"/>
      <c r="Y923" s="2272"/>
      <c r="Z923" s="2273"/>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71" t="s">
        <v>628</v>
      </c>
      <c r="V924" s="2272"/>
      <c r="W924" s="2272"/>
      <c r="X924" s="2272"/>
      <c r="Y924" s="2272"/>
      <c r="Z924" s="2273"/>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71" t="s">
        <v>628</v>
      </c>
      <c r="V925" s="2272"/>
      <c r="W925" s="2272"/>
      <c r="X925" s="2272"/>
      <c r="Y925" s="2272"/>
      <c r="Z925" s="2273"/>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71" t="s">
        <v>628</v>
      </c>
      <c r="V926" s="2272"/>
      <c r="W926" s="2272"/>
      <c r="X926" s="2272"/>
      <c r="Y926" s="2272"/>
      <c r="Z926" s="2273"/>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71" t="s">
        <v>628</v>
      </c>
      <c r="V927" s="2272"/>
      <c r="W927" s="2272"/>
      <c r="X927" s="2272"/>
      <c r="Y927" s="2272"/>
      <c r="Z927" s="2273"/>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271" t="s">
        <v>628</v>
      </c>
      <c r="V928" s="2272"/>
      <c r="W928" s="2272"/>
      <c r="X928" s="2272"/>
      <c r="Y928" s="2272"/>
      <c r="Z928" s="2273"/>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271" t="s">
        <v>628</v>
      </c>
      <c r="V929" s="2272"/>
      <c r="W929" s="2272"/>
      <c r="X929" s="2272"/>
      <c r="Y929" s="2272"/>
      <c r="Z929" s="2273"/>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71" t="s">
        <v>708</v>
      </c>
      <c r="Q930" s="2272"/>
      <c r="R930" s="2272"/>
      <c r="S930" s="2272"/>
      <c r="T930" s="2273"/>
      <c r="U930" s="2271" t="s">
        <v>628</v>
      </c>
      <c r="V930" s="2272"/>
      <c r="W930" s="2272"/>
      <c r="X930" s="2272"/>
      <c r="Y930" s="2272"/>
      <c r="Z930" s="2273"/>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2" t="s">
        <v>2547</v>
      </c>
      <c r="J931" s="2383"/>
      <c r="K931" s="2383"/>
      <c r="L931" s="2383"/>
      <c r="M931" s="2383"/>
      <c r="N931" s="2383"/>
      <c r="O931" s="2383"/>
      <c r="P931" s="2383"/>
      <c r="Q931" s="2383"/>
      <c r="R931" s="2383"/>
      <c r="S931" s="2383"/>
      <c r="T931" s="2384"/>
      <c r="U931" s="2271" t="s">
        <v>580</v>
      </c>
      <c r="V931" s="2272"/>
      <c r="W931" s="2272"/>
      <c r="X931" s="2272"/>
      <c r="Y931" s="2272"/>
      <c r="Z931" s="2273"/>
      <c r="AA931" s="2188">
        <v>6056211</v>
      </c>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2" t="s">
        <v>2634</v>
      </c>
      <c r="J932" s="2363"/>
      <c r="K932" s="2363"/>
      <c r="L932" s="2363"/>
      <c r="M932" s="2363"/>
      <c r="N932" s="2363"/>
      <c r="O932" s="2363"/>
      <c r="P932" s="2363"/>
      <c r="Q932" s="2363"/>
      <c r="R932" s="2363"/>
      <c r="S932" s="2363"/>
      <c r="T932" s="2364"/>
      <c r="U932" s="2271" t="s">
        <v>580</v>
      </c>
      <c r="V932" s="2272"/>
      <c r="W932" s="2272"/>
      <c r="X932" s="2272"/>
      <c r="Y932" s="2272"/>
      <c r="Z932" s="2273"/>
      <c r="AA932" s="2188">
        <v>1600000</v>
      </c>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2" t="s">
        <v>2548</v>
      </c>
      <c r="J933" s="2363"/>
      <c r="K933" s="2363"/>
      <c r="L933" s="2363"/>
      <c r="M933" s="2363"/>
      <c r="N933" s="2363"/>
      <c r="O933" s="2363"/>
      <c r="P933" s="2363"/>
      <c r="Q933" s="2363"/>
      <c r="R933" s="2363"/>
      <c r="S933" s="2363"/>
      <c r="T933" s="2364"/>
      <c r="U933" s="2271" t="s">
        <v>580</v>
      </c>
      <c r="V933" s="2272"/>
      <c r="W933" s="2272"/>
      <c r="X933" s="2272"/>
      <c r="Y933" s="2272"/>
      <c r="Z933" s="2273"/>
      <c r="AA933" s="2188">
        <f>[9]EVERYTHING!$C$11</f>
        <v>1500000</v>
      </c>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2" t="s">
        <v>345</v>
      </c>
      <c r="J934" s="2363"/>
      <c r="K934" s="2363"/>
      <c r="L934" s="2363"/>
      <c r="M934" s="2363"/>
      <c r="N934" s="2363"/>
      <c r="O934" s="2363"/>
      <c r="P934" s="2363"/>
      <c r="Q934" s="2363"/>
      <c r="R934" s="2363"/>
      <c r="S934" s="2363"/>
      <c r="T934" s="2364"/>
      <c r="U934" s="2271" t="s">
        <v>628</v>
      </c>
      <c r="V934" s="2272"/>
      <c r="W934" s="2272"/>
      <c r="X934" s="2272"/>
      <c r="Y934" s="2272"/>
      <c r="Z934" s="2273"/>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06">
        <v>43770</v>
      </c>
      <c r="N939" s="2207"/>
      <c r="O939" s="2207"/>
      <c r="P939" s="2207"/>
      <c r="Q939" s="2207"/>
      <c r="R939" s="2207"/>
      <c r="S939" s="2208"/>
      <c r="U939" s="103" t="s">
        <v>11</v>
      </c>
      <c r="V939" s="77"/>
      <c r="W939" s="77"/>
      <c r="X939" s="77"/>
      <c r="Y939" s="77"/>
      <c r="Z939" s="77"/>
      <c r="AA939" s="77"/>
      <c r="AB939" s="77"/>
      <c r="AC939" s="77"/>
      <c r="AD939" s="78"/>
      <c r="AE939" s="2206"/>
      <c r="AF939" s="2207"/>
      <c r="AG939" s="2207"/>
      <c r="AH939" s="2207"/>
      <c r="AI939" s="2207"/>
      <c r="AJ939" s="2207"/>
      <c r="AK939" s="220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8" t="s">
        <v>2550</v>
      </c>
      <c r="N940" s="2359"/>
      <c r="O940" s="2359"/>
      <c r="P940" s="2359"/>
      <c r="Q940" s="2359"/>
      <c r="R940" s="2359"/>
      <c r="S940" s="2360"/>
      <c r="U940" s="103" t="s">
        <v>12</v>
      </c>
      <c r="V940" s="77"/>
      <c r="W940" s="77"/>
      <c r="X940" s="77"/>
      <c r="Y940" s="77"/>
      <c r="Z940" s="77"/>
      <c r="AA940" s="77"/>
      <c r="AB940" s="77"/>
      <c r="AC940" s="77"/>
      <c r="AD940" s="78"/>
      <c r="AE940" s="2358"/>
      <c r="AF940" s="2359"/>
      <c r="AG940" s="2359"/>
      <c r="AH940" s="2359"/>
      <c r="AI940" s="2359"/>
      <c r="AJ940" s="2359"/>
      <c r="AK940" s="236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70" t="s">
        <v>2551</v>
      </c>
      <c r="K941" s="2371"/>
      <c r="L941" s="2371"/>
      <c r="M941" s="2371"/>
      <c r="N941" s="2371"/>
      <c r="O941" s="2371"/>
      <c r="P941" s="2371"/>
      <c r="Q941" s="2371"/>
      <c r="R941" s="2371"/>
      <c r="S941" s="2372"/>
      <c r="U941" s="103" t="s">
        <v>948</v>
      </c>
      <c r="V941" s="77"/>
      <c r="W941" s="77"/>
      <c r="AB941" s="2370" t="s">
        <v>318</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5">
        <v>1</v>
      </c>
      <c r="N942" s="2204"/>
      <c r="O942" s="2204"/>
      <c r="P942" s="2204"/>
      <c r="Q942" s="2204"/>
      <c r="R942" s="2204"/>
      <c r="S942" s="2205"/>
      <c r="U942" s="103" t="s">
        <v>13</v>
      </c>
      <c r="V942" s="77"/>
      <c r="W942" s="77"/>
      <c r="X942" s="77"/>
      <c r="Y942" s="77"/>
      <c r="Z942" s="77"/>
      <c r="AA942" s="77"/>
      <c r="AB942" s="77"/>
      <c r="AC942" s="77"/>
      <c r="AD942" s="78"/>
      <c r="AE942" s="2203"/>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v>74</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f>Z807</f>
        <v>623412</v>
      </c>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f>M944*M946</f>
        <v>12468240</v>
      </c>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8">
        <v>20</v>
      </c>
      <c r="N946" s="2089"/>
      <c r="O946" s="2089"/>
      <c r="P946" s="2089"/>
      <c r="Q946" s="2089"/>
      <c r="R946" s="2089"/>
      <c r="S946" s="2090"/>
      <c r="U946" s="103" t="s">
        <v>607</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82"/>
      <c r="N951" s="2183"/>
      <c r="O951" s="2183"/>
      <c r="P951" s="2183"/>
      <c r="Q951" s="2183"/>
      <c r="R951" s="2183"/>
      <c r="S951" s="2184"/>
      <c r="T951" s="103" t="s">
        <v>852</v>
      </c>
      <c r="U951" s="77"/>
      <c r="V951" s="77"/>
      <c r="W951" s="77"/>
      <c r="X951" s="77"/>
      <c r="Y951" s="77"/>
      <c r="Z951" s="78"/>
      <c r="AA951" s="2182"/>
      <c r="AB951" s="2183"/>
      <c r="AC951" s="2183"/>
      <c r="AD951" s="2183"/>
      <c r="AE951" s="2183"/>
      <c r="AF951" s="2183"/>
      <c r="AG951" s="21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82"/>
      <c r="N952" s="2183"/>
      <c r="O952" s="2183"/>
      <c r="P952" s="2183"/>
      <c r="Q952" s="2183"/>
      <c r="R952" s="2183"/>
      <c r="S952" s="2184"/>
      <c r="T952" s="103" t="s">
        <v>851</v>
      </c>
      <c r="U952" s="77"/>
      <c r="V952" s="77"/>
      <c r="W952" s="77"/>
      <c r="X952" s="77"/>
      <c r="Y952" s="77"/>
      <c r="Z952" s="78"/>
      <c r="AA952" s="2182"/>
      <c r="AB952" s="2183"/>
      <c r="AC952" s="2183"/>
      <c r="AD952" s="2183"/>
      <c r="AE952" s="2183"/>
      <c r="AF952" s="2183"/>
      <c r="AG952" s="21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264" t="s">
        <v>628</v>
      </c>
      <c r="N953" s="2265"/>
      <c r="O953" s="2265"/>
      <c r="P953" s="2265"/>
      <c r="Q953" s="2265"/>
      <c r="R953" s="2265"/>
      <c r="S953" s="2266"/>
      <c r="T953" s="76" t="s">
        <v>348</v>
      </c>
      <c r="U953" s="77"/>
      <c r="V953" s="77"/>
      <c r="W953" s="77"/>
      <c r="X953" s="77"/>
      <c r="Y953" s="77"/>
      <c r="Z953" s="78"/>
      <c r="AA953" s="2182"/>
      <c r="AB953" s="2183"/>
      <c r="AC953" s="2183"/>
      <c r="AD953" s="2183"/>
      <c r="AE953" s="2183"/>
      <c r="AF953" s="2183"/>
      <c r="AG953" s="21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82"/>
      <c r="N954" s="2183"/>
      <c r="O954" s="2183"/>
      <c r="P954" s="2183"/>
      <c r="Q954" s="2183"/>
      <c r="R954" s="2183"/>
      <c r="S954" s="2184"/>
      <c r="T954" s="76" t="s">
        <v>349</v>
      </c>
      <c r="U954" s="77"/>
      <c r="V954" s="77"/>
      <c r="W954" s="77"/>
      <c r="X954" s="77"/>
      <c r="Y954" s="77"/>
      <c r="Z954" s="78"/>
      <c r="AA954" s="2182"/>
      <c r="AB954" s="2183"/>
      <c r="AC954" s="2183"/>
      <c r="AD954" s="2183"/>
      <c r="AE954" s="2183"/>
      <c r="AF954" s="2183"/>
      <c r="AG954" s="21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82"/>
      <c r="N955" s="2183"/>
      <c r="O955" s="2183"/>
      <c r="P955" s="2183"/>
      <c r="Q955" s="2183"/>
      <c r="R955" s="2183"/>
      <c r="S955" s="2184"/>
      <c r="T955" s="76" t="s">
        <v>396</v>
      </c>
      <c r="U955" s="77"/>
      <c r="V955" s="77"/>
      <c r="W955" s="77"/>
      <c r="X955" s="77"/>
      <c r="Y955" s="77"/>
      <c r="Z955" s="78"/>
      <c r="AA955" s="2182"/>
      <c r="AB955" s="2183"/>
      <c r="AC955" s="2183"/>
      <c r="AD955" s="2183"/>
      <c r="AE955" s="2183"/>
      <c r="AF955" s="2183"/>
      <c r="AG955" s="21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185" t="s">
        <v>318</v>
      </c>
      <c r="N956" s="2186"/>
      <c r="O956" s="2186"/>
      <c r="P956" s="2186"/>
      <c r="Q956" s="2186"/>
      <c r="R956" s="2186"/>
      <c r="S956" s="2187"/>
      <c r="T956" s="2379"/>
      <c r="U956" s="2380"/>
      <c r="V956" s="2380"/>
      <c r="W956" s="2380"/>
      <c r="X956" s="2380"/>
      <c r="Y956" s="2380"/>
      <c r="Z956" s="2381"/>
      <c r="AA956" s="2182"/>
      <c r="AB956" s="2183"/>
      <c r="AC956" s="2183"/>
      <c r="AD956" s="2183"/>
      <c r="AE956" s="2183"/>
      <c r="AF956" s="2183"/>
      <c r="AG956" s="21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82"/>
      <c r="N957" s="2183"/>
      <c r="O957" s="2183"/>
      <c r="P957" s="2183"/>
      <c r="Q957" s="2183"/>
      <c r="R957" s="2183"/>
      <c r="S957" s="2184"/>
      <c r="T957" s="2379"/>
      <c r="U957" s="2380"/>
      <c r="V957" s="2380"/>
      <c r="W957" s="2380"/>
      <c r="X957" s="2380"/>
      <c r="Y957" s="2380"/>
      <c r="Z957" s="2381"/>
      <c r="AA957" s="2182"/>
      <c r="AB957" s="2183"/>
      <c r="AC957" s="2183"/>
      <c r="AD957" s="2183"/>
      <c r="AE957" s="2183"/>
      <c r="AF957" s="2183"/>
      <c r="AG957" s="21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5" t="s">
        <v>708</v>
      </c>
      <c r="P958" s="2366"/>
      <c r="Q958" s="139"/>
      <c r="R958" s="139"/>
      <c r="S958" s="140"/>
      <c r="T958" s="71" t="s">
        <v>175</v>
      </c>
      <c r="U958" s="72"/>
      <c r="V958" s="72"/>
      <c r="W958" s="2270" t="s">
        <v>345</v>
      </c>
      <c r="X958" s="2240"/>
      <c r="Y958" s="2240"/>
      <c r="Z958" s="2240"/>
      <c r="AA958" s="2240"/>
      <c r="AB958" s="2240"/>
      <c r="AC958" s="2240"/>
      <c r="AD958" s="2240"/>
      <c r="AE958" s="2240"/>
      <c r="AF958" s="2240"/>
      <c r="AG958" s="224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231" t="s">
        <v>34</v>
      </c>
      <c r="G959" s="2232"/>
      <c r="H959" s="2232"/>
      <c r="I959" s="2232"/>
      <c r="J959" s="2232"/>
      <c r="K959" s="2232"/>
      <c r="L959" s="2232"/>
      <c r="M959" s="2182"/>
      <c r="N959" s="2183"/>
      <c r="O959" s="2183"/>
      <c r="P959" s="2183"/>
      <c r="Q959" s="2183"/>
      <c r="R959" s="2183"/>
      <c r="S959" s="2184"/>
      <c r="T959" s="79"/>
      <c r="U959" s="80"/>
      <c r="V959" s="80"/>
      <c r="W959" s="80"/>
      <c r="X959" s="80"/>
      <c r="Y959" s="80"/>
      <c r="Z959" s="188" t="s">
        <v>139</v>
      </c>
      <c r="AA959" s="2376"/>
      <c r="AB959" s="2377"/>
      <c r="AC959" s="2377"/>
      <c r="AD959" s="2377"/>
      <c r="AE959" s="2377"/>
      <c r="AF959" s="2377"/>
      <c r="AG959" s="237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42" t="s">
        <v>583</v>
      </c>
      <c r="B963" s="2242"/>
      <c r="C963" s="2242"/>
      <c r="D963" s="2242"/>
      <c r="E963" s="2242"/>
      <c r="F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c r="AA963" s="2242"/>
      <c r="AB963" s="2242"/>
      <c r="AC963" s="2242"/>
      <c r="AD963" s="2242"/>
      <c r="AE963" s="2242"/>
      <c r="AF963" s="2242"/>
      <c r="AG963" s="2242"/>
      <c r="AH963" s="2242"/>
      <c r="AI963" s="2242"/>
      <c r="AJ963" s="2242"/>
      <c r="AK963" s="2242"/>
      <c r="AL963" s="2242"/>
      <c r="AM963" s="2242"/>
      <c r="AN963" s="2242"/>
      <c r="AO963" s="2242"/>
      <c r="AP963" s="2242"/>
      <c r="AQ963" s="2242"/>
      <c r="AR963" s="2242"/>
      <c r="AS963" s="22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42"/>
      <c r="B964" s="2242"/>
      <c r="C964" s="2242"/>
      <c r="D964" s="2242"/>
      <c r="E964" s="2242"/>
      <c r="F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c r="AA964" s="2242"/>
      <c r="AB964" s="2242"/>
      <c r="AC964" s="2242"/>
      <c r="AD964" s="2242"/>
      <c r="AE964" s="2242"/>
      <c r="AF964" s="2242"/>
      <c r="AG964" s="2242"/>
      <c r="AH964" s="2242"/>
      <c r="AI964" s="2242"/>
      <c r="AJ964" s="2242"/>
      <c r="AK964" s="2242"/>
      <c r="AL964" s="2242"/>
      <c r="AM964" s="2242"/>
      <c r="AN964" s="2242"/>
      <c r="AO964" s="2242"/>
      <c r="AP964" s="2242"/>
      <c r="AQ964" s="2242"/>
      <c r="AR964" s="2242"/>
      <c r="AS964" s="22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082" t="s">
        <v>675</v>
      </c>
      <c r="E968" s="2083"/>
      <c r="F968" s="2083"/>
      <c r="G968" s="2083"/>
      <c r="H968" s="2083"/>
      <c r="I968" s="2083"/>
      <c r="J968" s="2083"/>
      <c r="K968" s="2083"/>
      <c r="L968" s="2083"/>
      <c r="M968" s="2083"/>
      <c r="N968" s="2083"/>
      <c r="O968" s="2083"/>
      <c r="P968" s="2083"/>
      <c r="Q968" s="2084"/>
      <c r="R968" s="2082" t="s">
        <v>676</v>
      </c>
      <c r="S968" s="2083"/>
      <c r="T968" s="2083"/>
      <c r="U968" s="2083"/>
      <c r="V968" s="2083"/>
      <c r="W968" s="2083"/>
      <c r="X968" s="2083"/>
      <c r="Y968" s="2083"/>
      <c r="Z968" s="2083"/>
      <c r="AA968" s="2084"/>
      <c r="AB968" s="2082" t="s">
        <v>677</v>
      </c>
      <c r="AC968" s="2083"/>
      <c r="AD968" s="2083"/>
      <c r="AE968" s="2083"/>
      <c r="AF968" s="2083"/>
      <c r="AG968" s="2083"/>
      <c r="AH968" s="2083"/>
      <c r="AI968" s="2084"/>
      <c r="AJ968" s="2082" t="s">
        <v>678</v>
      </c>
      <c r="AK968" s="2083"/>
      <c r="AL968" s="2083"/>
      <c r="AM968" s="2083"/>
      <c r="AN968" s="2083"/>
      <c r="AO968" s="2083"/>
      <c r="AP968" s="2083"/>
      <c r="AQ968" s="2084"/>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161" t="s">
        <v>670</v>
      </c>
      <c r="E969" s="2162"/>
      <c r="F969" s="2162"/>
      <c r="G969" s="2162"/>
      <c r="H969" s="2162"/>
      <c r="I969" s="2162"/>
      <c r="J969" s="2162"/>
      <c r="K969" s="2162"/>
      <c r="L969" s="2162"/>
      <c r="M969" s="2162"/>
      <c r="N969" s="2162"/>
      <c r="O969" s="2162"/>
      <c r="P969" s="2162"/>
      <c r="Q969" s="2163"/>
      <c r="R969" s="2160">
        <f>IF(ISNA(IF($BN$799="4%",(INDEX($BP$809:$BT$866,MATCH($CB$799,$BO$809:$BO$866,0),MATCH(D969,$BP$808:$BT$808,0))),(INDEX($BW$809:$CA$866,MATCH($CB$799,$BV$809:$BV$866,0),MATCH(D969,$BW$808:$CA$808,0))))),0,IF($BN$799="4%",(INDEX($BP$809:$BT$866,MATCH($CB$799,$BO$809:$BO$866,0),MATCH(D969,$BP$808:$BT$808,0))),(INDEX($BW$809:$CA$866,MATCH($CB$799,$BV$809:$BV$866,0),MATCH(D969,$BW$808:$CA$808,0)))))</f>
        <v>299104</v>
      </c>
      <c r="S969" s="2160"/>
      <c r="T969" s="2160"/>
      <c r="U969" s="2160"/>
      <c r="V969" s="2160"/>
      <c r="W969" s="2160"/>
      <c r="X969" s="2160"/>
      <c r="Y969" s="2160"/>
      <c r="Z969" s="2160"/>
      <c r="AA969" s="2160"/>
      <c r="AB969" s="2085">
        <f>BN663</f>
        <v>51</v>
      </c>
      <c r="AC969" s="2086"/>
      <c r="AD969" s="2086"/>
      <c r="AE969" s="2086"/>
      <c r="AF969" s="2086"/>
      <c r="AG969" s="2086"/>
      <c r="AH969" s="2086"/>
      <c r="AI969" s="2087"/>
      <c r="AJ969" s="2144">
        <f>IF(ISERROR((R969*AB969)),0,(R969*AB969))</f>
        <v>15254304</v>
      </c>
      <c r="AK969" s="2145"/>
      <c r="AL969" s="2145"/>
      <c r="AM969" s="2145"/>
      <c r="AN969" s="2145"/>
      <c r="AO969" s="2145"/>
      <c r="AP969" s="2145"/>
      <c r="AQ969" s="2146"/>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161" t="s">
        <v>336</v>
      </c>
      <c r="E970" s="2162"/>
      <c r="F970" s="2162"/>
      <c r="G970" s="2162"/>
      <c r="H970" s="2162"/>
      <c r="I970" s="2162"/>
      <c r="J970" s="2162"/>
      <c r="K970" s="2162"/>
      <c r="L970" s="2162"/>
      <c r="M970" s="2162"/>
      <c r="N970" s="2162"/>
      <c r="O970" s="2162"/>
      <c r="P970" s="2162"/>
      <c r="Q970" s="2163"/>
      <c r="R970" s="2160">
        <f>IF(ISNA(IF($BN$799="4%",(INDEX($BP$809:$BT$866,MATCH($CB$799,$BO$809:$BO$866,0),MATCH(D970,$BP$808:$BT$808,0))),(INDEX($BW$809:$CA$866,MATCH($CB$799,$BV$809:$BV$866,0),MATCH(D970,$BW$808:$CA$808,0))))),0,IF($BN$799="4%",(INDEX($BP$809:$BT$866,MATCH($CB$799,$BO$809:$BO$866,0),MATCH(D970,$BP$808:$BT$808,0))),(INDEX($BW$809:$CA$866,MATCH($CB$799,$BV$809:$BV$866,0),MATCH(D970,$BW$808:$CA$808,0)))))</f>
        <v>344864</v>
      </c>
      <c r="S970" s="2160"/>
      <c r="T970" s="2160"/>
      <c r="U970" s="2160"/>
      <c r="V970" s="2160"/>
      <c r="W970" s="2160"/>
      <c r="X970" s="2160"/>
      <c r="Y970" s="2160"/>
      <c r="Z970" s="2160"/>
      <c r="AA970" s="2160"/>
      <c r="AB970" s="2085">
        <f>BS663</f>
        <v>18</v>
      </c>
      <c r="AC970" s="2086"/>
      <c r="AD970" s="2086"/>
      <c r="AE970" s="2086"/>
      <c r="AF970" s="2086"/>
      <c r="AG970" s="2086"/>
      <c r="AH970" s="2086"/>
      <c r="AI970" s="2087"/>
      <c r="AJ970" s="2144">
        <f>IF(ISERROR((R970*AB970)),0,(R970*AB970))</f>
        <v>6207552</v>
      </c>
      <c r="AK970" s="2145"/>
      <c r="AL970" s="2145"/>
      <c r="AM970" s="2145"/>
      <c r="AN970" s="2145"/>
      <c r="AO970" s="2145"/>
      <c r="AP970" s="2145"/>
      <c r="AQ970" s="2146"/>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1" t="s">
        <v>168</v>
      </c>
      <c r="E971" s="2162"/>
      <c r="F971" s="2162"/>
      <c r="G971" s="2162"/>
      <c r="H971" s="2162"/>
      <c r="I971" s="2162"/>
      <c r="J971" s="2162"/>
      <c r="K971" s="2162"/>
      <c r="L971" s="2162"/>
      <c r="M971" s="2162"/>
      <c r="N971" s="2162"/>
      <c r="O971" s="2162"/>
      <c r="P971" s="2162"/>
      <c r="Q971" s="2163"/>
      <c r="R971" s="2160">
        <f>IF(ISNA(IF($BN$799="4%",(INDEX($BP$809:$BT$866,MATCH($CB$799,$BO$809:$BO$866,0),MATCH(D971,$BP$808:$BT$808,0))),(INDEX($BW$809:$CA$866,MATCH($CB$799,$BV$809:$BV$866,0),MATCH(D971,$BW$808:$CA$808,0))))),0,IF($BN$799="4%",(INDEX($BP$809:$BT$866,MATCH($CB$799,$BO$809:$BO$866,0),MATCH(D971,$BP$808:$BT$808,0))),(INDEX($BW$809:$CA$866,MATCH($CB$799,$BV$809:$BV$866,0),MATCH(D971,$BW$808:$CA$808,0)))))</f>
        <v>416000</v>
      </c>
      <c r="S971" s="2160"/>
      <c r="T971" s="2160"/>
      <c r="U971" s="2160"/>
      <c r="V971" s="2160"/>
      <c r="W971" s="2160"/>
      <c r="X971" s="2160"/>
      <c r="Y971" s="2160"/>
      <c r="Z971" s="2160"/>
      <c r="AA971" s="2160"/>
      <c r="AB971" s="2085">
        <f>BX663</f>
        <v>6</v>
      </c>
      <c r="AC971" s="2086"/>
      <c r="AD971" s="2086"/>
      <c r="AE971" s="2086"/>
      <c r="AF971" s="2086"/>
      <c r="AG971" s="2086"/>
      <c r="AH971" s="2086"/>
      <c r="AI971" s="2087"/>
      <c r="AJ971" s="2144">
        <f>IF(ISERROR((R971*AB971)),0,(R971*AB971))</f>
        <v>2496000</v>
      </c>
      <c r="AK971" s="2145"/>
      <c r="AL971" s="2145"/>
      <c r="AM971" s="2145"/>
      <c r="AN971" s="2145"/>
      <c r="AO971" s="2145"/>
      <c r="AP971" s="2145"/>
      <c r="AQ971" s="2146"/>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161" t="s">
        <v>169</v>
      </c>
      <c r="E972" s="2162"/>
      <c r="F972" s="2162"/>
      <c r="G972" s="2162"/>
      <c r="H972" s="2162"/>
      <c r="I972" s="2162"/>
      <c r="J972" s="2162"/>
      <c r="K972" s="2162"/>
      <c r="L972" s="2162"/>
      <c r="M972" s="2162"/>
      <c r="N972" s="2162"/>
      <c r="O972" s="2162"/>
      <c r="P972" s="2162"/>
      <c r="Q972" s="2163"/>
      <c r="R972" s="2160">
        <f>IF(ISNA(IF($BN$799="4%",(INDEX($BP$809:$BT$866,MATCH($CB$799,$BO$809:$BO$866,0),MATCH(D972,$BP$808:$BT$808,0))),(INDEX($BW$809:$CA$866,MATCH($CB$799,$BV$809:$BV$866,0),MATCH(D972,$BW$808:$CA$808,0))))),0,IF($BN$799="4%",(INDEX($BP$809:$BT$866,MATCH($CB$799,$BO$809:$BO$866,0),MATCH(D972,$BP$808:$BT$808,0))),(INDEX($BW$809:$CA$866,MATCH($CB$799,$BV$809:$BV$866,0),MATCH(D972,$BW$808:$CA$808,0)))))</f>
        <v>532480</v>
      </c>
      <c r="S972" s="2160"/>
      <c r="T972" s="2160"/>
      <c r="U972" s="2160"/>
      <c r="V972" s="2160"/>
      <c r="W972" s="2160"/>
      <c r="X972" s="2160"/>
      <c r="Y972" s="2160"/>
      <c r="Z972" s="2160"/>
      <c r="AA972" s="2160"/>
      <c r="AB972" s="2085">
        <f>CC663</f>
        <v>0</v>
      </c>
      <c r="AC972" s="2086"/>
      <c r="AD972" s="2086"/>
      <c r="AE972" s="2086"/>
      <c r="AF972" s="2086"/>
      <c r="AG972" s="2086"/>
      <c r="AH972" s="2086"/>
      <c r="AI972" s="2087"/>
      <c r="AJ972" s="2144">
        <f>IF(ISERROR((R972*AB972)),0,(R972*AB972))</f>
        <v>0</v>
      </c>
      <c r="AK972" s="2145"/>
      <c r="AL972" s="2145"/>
      <c r="AM972" s="2145"/>
      <c r="AN972" s="2145"/>
      <c r="AO972" s="2145"/>
      <c r="AP972" s="2145"/>
      <c r="AQ972" s="2146"/>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1" t="s">
        <v>495</v>
      </c>
      <c r="E973" s="2162"/>
      <c r="F973" s="2162"/>
      <c r="G973" s="2162"/>
      <c r="H973" s="2162"/>
      <c r="I973" s="2162"/>
      <c r="J973" s="2162"/>
      <c r="K973" s="2162"/>
      <c r="L973" s="2162"/>
      <c r="M973" s="2162"/>
      <c r="N973" s="2162"/>
      <c r="O973" s="2162"/>
      <c r="P973" s="2162"/>
      <c r="Q973" s="2163"/>
      <c r="R973" s="2160">
        <f>IF(ISNA(IF($BN$799="4%",(INDEX($BP$809:$BT$866,MATCH($CB$799,$BO$809:$BO$866,0),MATCH(D973,$BP$808:$BT$808,0))),(INDEX($BW$809:$CA$866,MATCH($CB$799,$BV$809:$BV$866,0),MATCH(D973,$BW$808:$CA$808,0))))),0,IF($BN$799="4%",(INDEX($BP$809:$BT$866,MATCH($CB$799,$BO$809:$BO$866,0),MATCH(D973,$BP$808:$BT$808,0))),(INDEX($BW$809:$CA$866,MATCH($CB$799,$BV$809:$BV$866,0),MATCH(D973,$BW$808:$CA$808,0)))))</f>
        <v>593216</v>
      </c>
      <c r="S973" s="2160"/>
      <c r="T973" s="2160"/>
      <c r="U973" s="2160"/>
      <c r="V973" s="2160"/>
      <c r="W973" s="2160"/>
      <c r="X973" s="2160"/>
      <c r="Y973" s="2160"/>
      <c r="Z973" s="2160"/>
      <c r="AA973" s="2160"/>
      <c r="AB973" s="2085">
        <f>CM663+CH663</f>
        <v>0</v>
      </c>
      <c r="AC973" s="2086"/>
      <c r="AD973" s="2086"/>
      <c r="AE973" s="2086"/>
      <c r="AF973" s="2086"/>
      <c r="AG973" s="2086"/>
      <c r="AH973" s="2086"/>
      <c r="AI973" s="2087"/>
      <c r="AJ973" s="2144">
        <f>IF(ISERROR((R973*AB973)),0,(R973*AB973))</f>
        <v>0</v>
      </c>
      <c r="AK973" s="2145"/>
      <c r="AL973" s="2145"/>
      <c r="AM973" s="2145"/>
      <c r="AN973" s="2145"/>
      <c r="AO973" s="2145"/>
      <c r="AP973" s="2145"/>
      <c r="AQ973" s="2146"/>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170" t="s">
        <v>853</v>
      </c>
      <c r="C974" s="2171"/>
      <c r="D974" s="2171"/>
      <c r="E974" s="2171"/>
      <c r="F974" s="2171"/>
      <c r="G974" s="2171"/>
      <c r="H974" s="2171"/>
      <c r="I974" s="2171"/>
      <c r="J974" s="2171"/>
      <c r="K974" s="2171"/>
      <c r="L974" s="2171"/>
      <c r="M974" s="2171"/>
      <c r="N974" s="2171"/>
      <c r="O974" s="2171"/>
      <c r="P974" s="2171"/>
      <c r="Q974" s="2171"/>
      <c r="R974" s="2171"/>
      <c r="S974" s="2171"/>
      <c r="T974" s="2171"/>
      <c r="U974" s="2171"/>
      <c r="V974" s="2171"/>
      <c r="W974" s="2171"/>
      <c r="X974" s="2171"/>
      <c r="Y974" s="2171"/>
      <c r="Z974" s="2171"/>
      <c r="AA974" s="2172"/>
      <c r="AB974" s="2085">
        <f>SUM(AB969:AI973)</f>
        <v>75</v>
      </c>
      <c r="AC974" s="2086"/>
      <c r="AD974" s="2086"/>
      <c r="AE974" s="2086"/>
      <c r="AF974" s="2086"/>
      <c r="AG974" s="2086"/>
      <c r="AH974" s="2086"/>
      <c r="AI974" s="2087"/>
      <c r="AJ974" s="2144"/>
      <c r="AK974" s="2145"/>
      <c r="AL974" s="2145"/>
      <c r="AM974" s="2145"/>
      <c r="AN974" s="2145"/>
      <c r="AO974" s="2145"/>
      <c r="AP974" s="2145"/>
      <c r="AQ974" s="2146"/>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141" t="s">
        <v>547</v>
      </c>
      <c r="C975" s="2142"/>
      <c r="D975" s="2142"/>
      <c r="E975" s="2142"/>
      <c r="F975" s="2142"/>
      <c r="G975" s="2142"/>
      <c r="H975" s="2142"/>
      <c r="I975" s="2142"/>
      <c r="J975" s="2142"/>
      <c r="K975" s="2142"/>
      <c r="L975" s="2142"/>
      <c r="M975" s="2142"/>
      <c r="N975" s="2142"/>
      <c r="O975" s="2142"/>
      <c r="P975" s="2142"/>
      <c r="Q975" s="2142"/>
      <c r="R975" s="2142"/>
      <c r="S975" s="2142"/>
      <c r="T975" s="2142"/>
      <c r="U975" s="2142"/>
      <c r="V975" s="2142"/>
      <c r="W975" s="2142"/>
      <c r="X975" s="2142"/>
      <c r="Y975" s="2142"/>
      <c r="Z975" s="2142"/>
      <c r="AA975" s="2142"/>
      <c r="AB975" s="2142"/>
      <c r="AC975" s="2142"/>
      <c r="AD975" s="2142"/>
      <c r="AE975" s="2142"/>
      <c r="AF975" s="2142"/>
      <c r="AG975" s="2142"/>
      <c r="AH975" s="2142"/>
      <c r="AI975" s="2143"/>
      <c r="AJ975" s="2144">
        <f>SUM(AJ969:AQ973)</f>
        <v>23957856</v>
      </c>
      <c r="AK975" s="2145"/>
      <c r="AL975" s="2145"/>
      <c r="AM975" s="2145"/>
      <c r="AN975" s="2145"/>
      <c r="AO975" s="2145"/>
      <c r="AP975" s="2145"/>
      <c r="AQ975" s="2146"/>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147"/>
      <c r="C976" s="2148"/>
      <c r="D976" s="2148"/>
      <c r="E976" s="2148"/>
      <c r="F976" s="2148"/>
      <c r="G976" s="2148"/>
      <c r="H976" s="2148"/>
      <c r="I976" s="2148"/>
      <c r="J976" s="2148"/>
      <c r="K976" s="2148"/>
      <c r="L976" s="2148"/>
      <c r="M976" s="2148"/>
      <c r="N976" s="2148"/>
      <c r="O976" s="2148"/>
      <c r="P976" s="2148"/>
      <c r="Q976" s="2148"/>
      <c r="R976" s="2148"/>
      <c r="S976" s="2148"/>
      <c r="T976" s="2148"/>
      <c r="U976" s="2148"/>
      <c r="V976" s="2148"/>
      <c r="W976" s="2148"/>
      <c r="X976" s="2148"/>
      <c r="Y976" s="2148"/>
      <c r="Z976" s="2148"/>
      <c r="AA976" s="2148"/>
      <c r="AB976" s="2148"/>
      <c r="AC976" s="2148"/>
      <c r="AD976" s="2148"/>
      <c r="AE976" s="2149"/>
      <c r="AF976" s="2150" t="s">
        <v>705</v>
      </c>
      <c r="AG976" s="2151"/>
      <c r="AH976" s="2151"/>
      <c r="AI976" s="2152"/>
      <c r="AJ976" s="2147"/>
      <c r="AK976" s="2148"/>
      <c r="AL976" s="2148"/>
      <c r="AM976" s="2148"/>
      <c r="AN976" s="2148"/>
      <c r="AO976" s="2148"/>
      <c r="AP976" s="2148"/>
      <c r="AQ976" s="2149"/>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157" t="s">
        <v>1437</v>
      </c>
      <c r="E977" s="2158"/>
      <c r="F977" s="2158"/>
      <c r="G977" s="2158"/>
      <c r="H977" s="2158"/>
      <c r="I977" s="2158"/>
      <c r="J977" s="2158"/>
      <c r="K977" s="2158"/>
      <c r="L977" s="2158"/>
      <c r="M977" s="2158"/>
      <c r="N977" s="2158"/>
      <c r="O977" s="2158"/>
      <c r="P977" s="2158"/>
      <c r="Q977" s="2158"/>
      <c r="R977" s="2158"/>
      <c r="S977" s="2158"/>
      <c r="T977" s="2158"/>
      <c r="U977" s="2158"/>
      <c r="V977" s="2158"/>
      <c r="W977" s="2158"/>
      <c r="X977" s="2158"/>
      <c r="Y977" s="2158"/>
      <c r="Z977" s="2158"/>
      <c r="AA977" s="2158"/>
      <c r="AB977" s="2158"/>
      <c r="AC977" s="2158"/>
      <c r="AD977" s="2158"/>
      <c r="AE977" s="2159"/>
      <c r="AF977" s="117"/>
      <c r="AG977" s="2153" t="s">
        <v>580</v>
      </c>
      <c r="AH977" s="2154"/>
      <c r="AI977" s="125"/>
      <c r="AJ977" s="2099">
        <f>ROUND(IF(AND(AG977="yes",D979&gt;0),AJ975*0.2,0),0)</f>
        <v>4791571</v>
      </c>
      <c r="AK977" s="2100"/>
      <c r="AL977" s="2100"/>
      <c r="AM977" s="2100"/>
      <c r="AN977" s="2100"/>
      <c r="AO977" s="2100"/>
      <c r="AP977" s="2100"/>
      <c r="AQ977" s="2101"/>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2" customHeight="1">
      <c r="A978" s="51"/>
      <c r="B978" s="412"/>
      <c r="C978" s="411"/>
      <c r="D978" s="2173" t="s">
        <v>1438</v>
      </c>
      <c r="E978" s="2174"/>
      <c r="F978" s="2174"/>
      <c r="G978" s="2174"/>
      <c r="H978" s="2174"/>
      <c r="I978" s="2174"/>
      <c r="J978" s="2174"/>
      <c r="K978" s="2174"/>
      <c r="L978" s="2174"/>
      <c r="M978" s="2174"/>
      <c r="N978" s="2174"/>
      <c r="O978" s="2174"/>
      <c r="P978" s="2174"/>
      <c r="Q978" s="2174"/>
      <c r="R978" s="2174"/>
      <c r="S978" s="2174"/>
      <c r="T978" s="2174"/>
      <c r="U978" s="2174"/>
      <c r="V978" s="2174"/>
      <c r="W978" s="2174"/>
      <c r="X978" s="2174"/>
      <c r="Y978" s="2174"/>
      <c r="Z978" s="2174"/>
      <c r="AA978" s="2174"/>
      <c r="AB978" s="2174"/>
      <c r="AC978" s="2174"/>
      <c r="AD978" s="2174"/>
      <c r="AE978" s="2175"/>
      <c r="AF978" s="110"/>
      <c r="AG978" s="112"/>
      <c r="AH978" s="112"/>
      <c r="AI978" s="121"/>
      <c r="AJ978" s="2102"/>
      <c r="AK978" s="2103"/>
      <c r="AL978" s="2103"/>
      <c r="AM978" s="2103"/>
      <c r="AN978" s="2103"/>
      <c r="AO978" s="2103"/>
      <c r="AP978" s="2103"/>
      <c r="AQ978" s="2104"/>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2"/>
      <c r="C979" s="411"/>
      <c r="D979" s="2176" t="s">
        <v>2469</v>
      </c>
      <c r="E979" s="2177"/>
      <c r="F979" s="2177"/>
      <c r="G979" s="2177"/>
      <c r="H979" s="2177"/>
      <c r="I979" s="2177"/>
      <c r="J979" s="2177"/>
      <c r="K979" s="2177"/>
      <c r="L979" s="2177"/>
      <c r="M979" s="2177"/>
      <c r="N979" s="2177"/>
      <c r="O979" s="2177"/>
      <c r="P979" s="2177"/>
      <c r="Q979" s="2177"/>
      <c r="R979" s="2177"/>
      <c r="S979" s="2177"/>
      <c r="T979" s="2177"/>
      <c r="U979" s="2177"/>
      <c r="V979" s="2177"/>
      <c r="W979" s="2177"/>
      <c r="X979" s="2177"/>
      <c r="Y979" s="2177"/>
      <c r="Z979" s="2177"/>
      <c r="AA979" s="2177"/>
      <c r="AB979" s="2177"/>
      <c r="AC979" s="2177"/>
      <c r="AD979" s="2177"/>
      <c r="AE979" s="2178"/>
      <c r="AF979" s="115"/>
      <c r="AG979" s="11"/>
      <c r="AH979" s="11"/>
      <c r="AI979" s="116"/>
      <c r="AJ979" s="2105"/>
      <c r="AK979" s="2106"/>
      <c r="AL979" s="2106"/>
      <c r="AM979" s="2106"/>
      <c r="AN979" s="2106"/>
      <c r="AO979" s="2106"/>
      <c r="AP979" s="2106"/>
      <c r="AQ979" s="2107"/>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0"/>
      <c r="C980" s="501"/>
      <c r="D980" s="2093" t="s">
        <v>1541</v>
      </c>
      <c r="E980" s="2094"/>
      <c r="F980" s="2094"/>
      <c r="G980" s="2094"/>
      <c r="H980" s="2094"/>
      <c r="I980" s="2094"/>
      <c r="J980" s="2094"/>
      <c r="K980" s="2094"/>
      <c r="L980" s="2094"/>
      <c r="M980" s="2094"/>
      <c r="N980" s="2094"/>
      <c r="O980" s="2094"/>
      <c r="P980" s="2094"/>
      <c r="Q980" s="2094"/>
      <c r="R980" s="2094"/>
      <c r="S980" s="2094"/>
      <c r="T980" s="2094"/>
      <c r="U980" s="2094"/>
      <c r="V980" s="2094"/>
      <c r="W980" s="2094"/>
      <c r="X980" s="2094"/>
      <c r="Y980" s="2094"/>
      <c r="Z980" s="2094"/>
      <c r="AA980" s="2094"/>
      <c r="AB980" s="2094"/>
      <c r="AC980" s="2094"/>
      <c r="AD980" s="2094"/>
      <c r="AE980" s="2095"/>
      <c r="AF980" s="117"/>
      <c r="AG980" s="2155" t="s">
        <v>708</v>
      </c>
      <c r="AH980" s="2156"/>
      <c r="AI980" s="125"/>
      <c r="AJ980" s="2099">
        <f>ROUND(IF(AG980="yes",AJ975*0.05,0),0)</f>
        <v>0</v>
      </c>
      <c r="AK980" s="2100"/>
      <c r="AL980" s="2100"/>
      <c r="AM980" s="2100"/>
      <c r="AN980" s="2100"/>
      <c r="AO980" s="2100"/>
      <c r="AP980" s="2100"/>
      <c r="AQ980" s="2101"/>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2"/>
      <c r="C981" s="120"/>
      <c r="D981" s="2173" t="s">
        <v>1539</v>
      </c>
      <c r="E981" s="2174"/>
      <c r="F981" s="2174"/>
      <c r="G981" s="2174"/>
      <c r="H981" s="2174"/>
      <c r="I981" s="2174"/>
      <c r="J981" s="2174"/>
      <c r="K981" s="2174"/>
      <c r="L981" s="2174"/>
      <c r="M981" s="2174"/>
      <c r="N981" s="2174"/>
      <c r="O981" s="2174"/>
      <c r="P981" s="2174"/>
      <c r="Q981" s="2174"/>
      <c r="R981" s="2174"/>
      <c r="S981" s="2174"/>
      <c r="T981" s="2174"/>
      <c r="U981" s="2174"/>
      <c r="V981" s="2174"/>
      <c r="W981" s="2174"/>
      <c r="X981" s="2174"/>
      <c r="Y981" s="2174"/>
      <c r="Z981" s="2174"/>
      <c r="AA981" s="2174"/>
      <c r="AB981" s="2174"/>
      <c r="AC981" s="2174"/>
      <c r="AD981" s="2174"/>
      <c r="AE981" s="2175"/>
      <c r="AF981" s="110"/>
      <c r="AG981" s="112"/>
      <c r="AH981" s="112"/>
      <c r="AI981" s="121"/>
      <c r="AJ981" s="2102"/>
      <c r="AK981" s="2103"/>
      <c r="AL981" s="2103"/>
      <c r="AM981" s="2103"/>
      <c r="AN981" s="2103"/>
      <c r="AO981" s="2103"/>
      <c r="AP981" s="2103"/>
      <c r="AQ981" s="2104"/>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2"/>
      <c r="C982" s="120"/>
      <c r="D982" s="2173"/>
      <c r="E982" s="2174"/>
      <c r="F982" s="2174"/>
      <c r="G982" s="2174"/>
      <c r="H982" s="2174"/>
      <c r="I982" s="2174"/>
      <c r="J982" s="2174"/>
      <c r="K982" s="2174"/>
      <c r="L982" s="2174"/>
      <c r="M982" s="2174"/>
      <c r="N982" s="2174"/>
      <c r="O982" s="2174"/>
      <c r="P982" s="2174"/>
      <c r="Q982" s="2174"/>
      <c r="R982" s="2174"/>
      <c r="S982" s="2174"/>
      <c r="T982" s="2174"/>
      <c r="U982" s="2174"/>
      <c r="V982" s="2174"/>
      <c r="W982" s="2174"/>
      <c r="X982" s="2174"/>
      <c r="Y982" s="2174"/>
      <c r="Z982" s="2174"/>
      <c r="AA982" s="2174"/>
      <c r="AB982" s="2174"/>
      <c r="AC982" s="2174"/>
      <c r="AD982" s="2174"/>
      <c r="AE982" s="2175"/>
      <c r="AF982" s="110"/>
      <c r="AG982" s="112"/>
      <c r="AH982" s="112"/>
      <c r="AI982" s="121"/>
      <c r="AJ982" s="2102"/>
      <c r="AK982" s="2103"/>
      <c r="AL982" s="2103"/>
      <c r="AM982" s="2103"/>
      <c r="AN982" s="2103"/>
      <c r="AO982" s="2103"/>
      <c r="AP982" s="2103"/>
      <c r="AQ982" s="2104"/>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73"/>
      <c r="E983" s="2174"/>
      <c r="F983" s="2174"/>
      <c r="G983" s="2174"/>
      <c r="H983" s="2174"/>
      <c r="I983" s="2174"/>
      <c r="J983" s="2174"/>
      <c r="K983" s="2174"/>
      <c r="L983" s="2174"/>
      <c r="M983" s="2174"/>
      <c r="N983" s="2174"/>
      <c r="O983" s="2174"/>
      <c r="P983" s="2174"/>
      <c r="Q983" s="2174"/>
      <c r="R983" s="2174"/>
      <c r="S983" s="2174"/>
      <c r="T983" s="2174"/>
      <c r="U983" s="2174"/>
      <c r="V983" s="2174"/>
      <c r="W983" s="2174"/>
      <c r="X983" s="2174"/>
      <c r="Y983" s="2174"/>
      <c r="Z983" s="2174"/>
      <c r="AA983" s="2174"/>
      <c r="AB983" s="2174"/>
      <c r="AC983" s="2174"/>
      <c r="AD983" s="2174"/>
      <c r="AE983" s="2175"/>
      <c r="AF983" s="110"/>
      <c r="AG983" s="112"/>
      <c r="AH983" s="112"/>
      <c r="AI983" s="121"/>
      <c r="AJ983" s="2102"/>
      <c r="AK983" s="2103"/>
      <c r="AL983" s="2103"/>
      <c r="AM983" s="2103"/>
      <c r="AN983" s="2103"/>
      <c r="AO983" s="2103"/>
      <c r="AP983" s="2103"/>
      <c r="AQ983" s="2104"/>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73"/>
      <c r="E984" s="2174"/>
      <c r="F984" s="2174"/>
      <c r="G984" s="2174"/>
      <c r="H984" s="2174"/>
      <c r="I984" s="2174"/>
      <c r="J984" s="2174"/>
      <c r="K984" s="2174"/>
      <c r="L984" s="2174"/>
      <c r="M984" s="2174"/>
      <c r="N984" s="2174"/>
      <c r="O984" s="2174"/>
      <c r="P984" s="2174"/>
      <c r="Q984" s="2174"/>
      <c r="R984" s="2174"/>
      <c r="S984" s="2174"/>
      <c r="T984" s="2174"/>
      <c r="U984" s="2174"/>
      <c r="V984" s="2174"/>
      <c r="W984" s="2174"/>
      <c r="X984" s="2174"/>
      <c r="Y984" s="2174"/>
      <c r="Z984" s="2174"/>
      <c r="AA984" s="2174"/>
      <c r="AB984" s="2174"/>
      <c r="AC984" s="2174"/>
      <c r="AD984" s="2174"/>
      <c r="AE984" s="2175"/>
      <c r="AF984" s="110"/>
      <c r="AG984" s="112"/>
      <c r="AH984" s="112"/>
      <c r="AI984" s="121"/>
      <c r="AJ984" s="2102"/>
      <c r="AK984" s="2103"/>
      <c r="AL984" s="2103"/>
      <c r="AM984" s="2103"/>
      <c r="AN984" s="2103"/>
      <c r="AO984" s="2103"/>
      <c r="AP984" s="2103"/>
      <c r="AQ984" s="2104"/>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79"/>
      <c r="E985" s="2180"/>
      <c r="F985" s="2180"/>
      <c r="G985" s="2180"/>
      <c r="H985" s="2180"/>
      <c r="I985" s="2180"/>
      <c r="J985" s="2180"/>
      <c r="K985" s="2180"/>
      <c r="L985" s="2180"/>
      <c r="M985" s="2180"/>
      <c r="N985" s="2180"/>
      <c r="O985" s="2180"/>
      <c r="P985" s="2180"/>
      <c r="Q985" s="2180"/>
      <c r="R985" s="2180"/>
      <c r="S985" s="2180"/>
      <c r="T985" s="2180"/>
      <c r="U985" s="2180"/>
      <c r="V985" s="2180"/>
      <c r="W985" s="2180"/>
      <c r="X985" s="2180"/>
      <c r="Y985" s="2180"/>
      <c r="Z985" s="2180"/>
      <c r="AA985" s="2180"/>
      <c r="AB985" s="2180"/>
      <c r="AC985" s="2180"/>
      <c r="AD985" s="2180"/>
      <c r="AE985" s="2181"/>
      <c r="AF985" s="115"/>
      <c r="AG985" s="11"/>
      <c r="AH985" s="11"/>
      <c r="AI985" s="116"/>
      <c r="AJ985" s="2105"/>
      <c r="AK985" s="2106"/>
      <c r="AL985" s="2106"/>
      <c r="AM985" s="2106"/>
      <c r="AN985" s="2106"/>
      <c r="AO985" s="2106"/>
      <c r="AP985" s="2106"/>
      <c r="AQ985" s="2107"/>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0"/>
      <c r="C986" s="118" t="s">
        <v>711</v>
      </c>
      <c r="D986" s="2093" t="s">
        <v>2186</v>
      </c>
      <c r="E986" s="2094"/>
      <c r="F986" s="2094"/>
      <c r="G986" s="2094"/>
      <c r="H986" s="2094"/>
      <c r="I986" s="2094"/>
      <c r="J986" s="2094"/>
      <c r="K986" s="2094"/>
      <c r="L986" s="2094"/>
      <c r="M986" s="2094"/>
      <c r="N986" s="2094"/>
      <c r="O986" s="2094"/>
      <c r="P986" s="2094"/>
      <c r="Q986" s="2094"/>
      <c r="R986" s="2094"/>
      <c r="S986" s="2094"/>
      <c r="T986" s="2094"/>
      <c r="U986" s="2094"/>
      <c r="V986" s="2094"/>
      <c r="W986" s="2094"/>
      <c r="X986" s="2094"/>
      <c r="Y986" s="2094"/>
      <c r="Z986" s="2094"/>
      <c r="AA986" s="2094"/>
      <c r="AB986" s="2094"/>
      <c r="AC986" s="2094"/>
      <c r="AD986" s="2094"/>
      <c r="AE986" s="2095"/>
      <c r="AF986" s="124"/>
      <c r="AG986" s="2155" t="s">
        <v>708</v>
      </c>
      <c r="AH986" s="2156"/>
      <c r="AI986" s="125"/>
      <c r="AJ986" s="2099">
        <f>ROUND(IF(AG986="yes",AJ975*0.1,0),0)</f>
        <v>0</v>
      </c>
      <c r="AK986" s="2100"/>
      <c r="AL986" s="2100"/>
      <c r="AM986" s="2100"/>
      <c r="AN986" s="2100"/>
      <c r="AO986" s="2100"/>
      <c r="AP986" s="2100"/>
      <c r="AQ986" s="2101"/>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135" t="s">
        <v>1540</v>
      </c>
      <c r="E987" s="2136"/>
      <c r="F987" s="2136"/>
      <c r="G987" s="2136"/>
      <c r="H987" s="2136"/>
      <c r="I987" s="2136"/>
      <c r="J987" s="2136"/>
      <c r="K987" s="2136"/>
      <c r="L987" s="2136"/>
      <c r="M987" s="2136"/>
      <c r="N987" s="2136"/>
      <c r="O987" s="2136"/>
      <c r="P987" s="2136"/>
      <c r="Q987" s="2136"/>
      <c r="R987" s="2136"/>
      <c r="S987" s="2136"/>
      <c r="T987" s="2136"/>
      <c r="U987" s="2136"/>
      <c r="V987" s="2136"/>
      <c r="W987" s="2136"/>
      <c r="X987" s="2136"/>
      <c r="Y987" s="2136"/>
      <c r="Z987" s="2136"/>
      <c r="AA987" s="2136"/>
      <c r="AB987" s="2136"/>
      <c r="AC987" s="2136"/>
      <c r="AD987" s="2136"/>
      <c r="AE987" s="2137"/>
      <c r="AF987" s="110"/>
      <c r="AG987" s="25"/>
      <c r="AH987" s="25"/>
      <c r="AI987" s="121"/>
      <c r="AJ987" s="2102"/>
      <c r="AK987" s="2103"/>
      <c r="AL987" s="2103"/>
      <c r="AM987" s="2103"/>
      <c r="AN987" s="2103"/>
      <c r="AO987" s="2103"/>
      <c r="AP987" s="2103"/>
      <c r="AQ987" s="2104"/>
      <c r="AR987" s="1584"/>
      <c r="AS987" s="1584"/>
      <c r="AT987" s="1584"/>
      <c r="AU987" s="1584"/>
      <c r="AV987" s="1584"/>
      <c r="AW987" s="1584"/>
      <c r="AX987" s="1584"/>
      <c r="AY987" s="1584"/>
      <c r="AZ987" s="61"/>
      <c r="BA987" s="1613">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135"/>
      <c r="E988" s="2136"/>
      <c r="F988" s="2136"/>
      <c r="G988" s="2136"/>
      <c r="H988" s="2136"/>
      <c r="I988" s="2136"/>
      <c r="J988" s="2136"/>
      <c r="K988" s="2136"/>
      <c r="L988" s="2136"/>
      <c r="M988" s="2136"/>
      <c r="N988" s="2136"/>
      <c r="O988" s="2136"/>
      <c r="P988" s="2136"/>
      <c r="Q988" s="2136"/>
      <c r="R988" s="2136"/>
      <c r="S988" s="2136"/>
      <c r="T988" s="2136"/>
      <c r="U988" s="2136"/>
      <c r="V988" s="2136"/>
      <c r="W988" s="2136"/>
      <c r="X988" s="2136"/>
      <c r="Y988" s="2136"/>
      <c r="Z988" s="2136"/>
      <c r="AA988" s="2136"/>
      <c r="AB988" s="2136"/>
      <c r="AC988" s="2136"/>
      <c r="AD988" s="2136"/>
      <c r="AE988" s="2137"/>
      <c r="AF988" s="110"/>
      <c r="AG988" s="112"/>
      <c r="AH988" s="112"/>
      <c r="AI988" s="121"/>
      <c r="AJ988" s="2102"/>
      <c r="AK988" s="2103"/>
      <c r="AL988" s="2103"/>
      <c r="AM988" s="2103"/>
      <c r="AN988" s="2103"/>
      <c r="AO988" s="2103"/>
      <c r="AP988" s="2103"/>
      <c r="AQ988" s="2104"/>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096"/>
      <c r="E989" s="2097"/>
      <c r="F989" s="2097"/>
      <c r="G989" s="2097"/>
      <c r="H989" s="2097"/>
      <c r="I989" s="2097"/>
      <c r="J989" s="2097"/>
      <c r="K989" s="2097"/>
      <c r="L989" s="2097"/>
      <c r="M989" s="2097"/>
      <c r="N989" s="2097"/>
      <c r="O989" s="2097"/>
      <c r="P989" s="2097"/>
      <c r="Q989" s="2097"/>
      <c r="R989" s="2097"/>
      <c r="S989" s="2097"/>
      <c r="T989" s="2097"/>
      <c r="U989" s="2097"/>
      <c r="V989" s="2097"/>
      <c r="W989" s="2097"/>
      <c r="X989" s="2097"/>
      <c r="Y989" s="2097"/>
      <c r="Z989" s="2097"/>
      <c r="AA989" s="2097"/>
      <c r="AB989" s="2097"/>
      <c r="AC989" s="2097"/>
      <c r="AD989" s="2097"/>
      <c r="AE989" s="2098"/>
      <c r="AF989" s="115"/>
      <c r="AG989" s="11"/>
      <c r="AH989" s="11"/>
      <c r="AI989" s="116"/>
      <c r="AJ989" s="2105"/>
      <c r="AK989" s="2106"/>
      <c r="AL989" s="2106"/>
      <c r="AM989" s="2106"/>
      <c r="AN989" s="2106"/>
      <c r="AO989" s="2106"/>
      <c r="AP989" s="2106"/>
      <c r="AQ989" s="2107"/>
      <c r="AR989" s="1584"/>
      <c r="AS989" s="1584"/>
      <c r="AT989" s="1584"/>
      <c r="AU989" s="1584"/>
      <c r="AV989" s="1584"/>
      <c r="AW989" s="1584"/>
      <c r="AX989" s="1584"/>
      <c r="AY989" s="1584"/>
      <c r="AZ989" s="61"/>
      <c r="BA989" s="1612">
        <f>ROUNDDOWN(X1027/I1027,2)</f>
        <v>0.33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3" t="s">
        <v>1542</v>
      </c>
      <c r="E990" s="2094"/>
      <c r="F990" s="2094"/>
      <c r="G990" s="2094"/>
      <c r="H990" s="2094"/>
      <c r="I990" s="2094"/>
      <c r="J990" s="2094"/>
      <c r="K990" s="2094"/>
      <c r="L990" s="2094"/>
      <c r="M990" s="2094"/>
      <c r="N990" s="2094"/>
      <c r="O990" s="2094"/>
      <c r="P990" s="2094"/>
      <c r="Q990" s="2094"/>
      <c r="R990" s="2094"/>
      <c r="S990" s="2094"/>
      <c r="T990" s="2094"/>
      <c r="U990" s="2094"/>
      <c r="V990" s="2094"/>
      <c r="W990" s="2094"/>
      <c r="X990" s="2094"/>
      <c r="Y990" s="2094"/>
      <c r="Z990" s="2094"/>
      <c r="AA990" s="2094"/>
      <c r="AB990" s="2094"/>
      <c r="AC990" s="2094"/>
      <c r="AD990" s="2094"/>
      <c r="AE990" s="2095"/>
      <c r="AF990" s="117"/>
      <c r="AG990" s="2155" t="s">
        <v>708</v>
      </c>
      <c r="AH990" s="2156"/>
      <c r="AI990" s="125"/>
      <c r="AJ990" s="2099">
        <f>ROUND(IF(AG990="yes",AJ975*0.02,0),0)</f>
        <v>0</v>
      </c>
      <c r="AK990" s="2100"/>
      <c r="AL990" s="2100"/>
      <c r="AM990" s="2100"/>
      <c r="AN990" s="2100"/>
      <c r="AO990" s="2100"/>
      <c r="AP990" s="2100"/>
      <c r="AQ990" s="2101"/>
      <c r="AR990" s="1584"/>
      <c r="AS990" s="1584"/>
      <c r="AT990" s="1584"/>
      <c r="AU990" s="1584"/>
      <c r="AV990" s="1584"/>
      <c r="AW990" s="1584"/>
      <c r="AX990" s="1584"/>
      <c r="AY990" s="1584"/>
      <c r="AZ990" s="61"/>
      <c r="BA990" s="1612">
        <f>ROUNDDOWN(X1031/I1031,2)</f>
        <v>0.66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6" t="s">
        <v>1543</v>
      </c>
      <c r="E991" s="2097"/>
      <c r="F991" s="2097"/>
      <c r="G991" s="2097"/>
      <c r="H991" s="2097"/>
      <c r="I991" s="2097"/>
      <c r="J991" s="2097"/>
      <c r="K991" s="2097"/>
      <c r="L991" s="2097"/>
      <c r="M991" s="2097"/>
      <c r="N991" s="2097"/>
      <c r="O991" s="2097"/>
      <c r="P991" s="2097"/>
      <c r="Q991" s="2097"/>
      <c r="R991" s="2097"/>
      <c r="S991" s="2097"/>
      <c r="T991" s="2097"/>
      <c r="U991" s="2097"/>
      <c r="V991" s="2097"/>
      <c r="W991" s="2097"/>
      <c r="X991" s="2097"/>
      <c r="Y991" s="2097"/>
      <c r="Z991" s="2097"/>
      <c r="AA991" s="2097"/>
      <c r="AB991" s="2097"/>
      <c r="AC991" s="2097"/>
      <c r="AD991" s="2097"/>
      <c r="AE991" s="2098"/>
      <c r="AF991" s="115"/>
      <c r="AG991" s="11"/>
      <c r="AH991" s="11"/>
      <c r="AI991" s="116"/>
      <c r="AJ991" s="2105"/>
      <c r="AK991" s="2106"/>
      <c r="AL991" s="2106"/>
      <c r="AM991" s="2106"/>
      <c r="AN991" s="2106"/>
      <c r="AO991" s="2106"/>
      <c r="AP991" s="2106"/>
      <c r="AQ991" s="2107"/>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093" t="s">
        <v>1544</v>
      </c>
      <c r="E992" s="2094"/>
      <c r="F992" s="2094"/>
      <c r="G992" s="2094"/>
      <c r="H992" s="2094"/>
      <c r="I992" s="2094"/>
      <c r="J992" s="2094"/>
      <c r="K992" s="2094"/>
      <c r="L992" s="2094"/>
      <c r="M992" s="2094"/>
      <c r="N992" s="2094"/>
      <c r="O992" s="2094"/>
      <c r="P992" s="2094"/>
      <c r="Q992" s="2094"/>
      <c r="R992" s="2094"/>
      <c r="S992" s="2094"/>
      <c r="T992" s="2094"/>
      <c r="U992" s="2094"/>
      <c r="V992" s="2094"/>
      <c r="W992" s="2094"/>
      <c r="X992" s="2094"/>
      <c r="Y992" s="2094"/>
      <c r="Z992" s="2094"/>
      <c r="AA992" s="2094"/>
      <c r="AB992" s="2094"/>
      <c r="AC992" s="2094"/>
      <c r="AD992" s="2094"/>
      <c r="AE992" s="2095"/>
      <c r="AF992" s="117"/>
      <c r="AG992" s="2155" t="s">
        <v>580</v>
      </c>
      <c r="AH992" s="2156"/>
      <c r="AI992" s="117"/>
      <c r="AJ992" s="2099">
        <f>ROUND(IF(AG992="yes",AJ975*0.02,0),0)</f>
        <v>479157</v>
      </c>
      <c r="AK992" s="2100"/>
      <c r="AL992" s="2100"/>
      <c r="AM992" s="2100"/>
      <c r="AN992" s="2100"/>
      <c r="AO992" s="2100"/>
      <c r="AP992" s="2100"/>
      <c r="AQ992" s="2101"/>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135" t="s">
        <v>1545</v>
      </c>
      <c r="E993" s="2136"/>
      <c r="F993" s="2136"/>
      <c r="G993" s="2136"/>
      <c r="H993" s="2136"/>
      <c r="I993" s="2136"/>
      <c r="J993" s="2136"/>
      <c r="K993" s="2136"/>
      <c r="L993" s="2136"/>
      <c r="M993" s="2136"/>
      <c r="N993" s="2136"/>
      <c r="O993" s="2136"/>
      <c r="P993" s="2136"/>
      <c r="Q993" s="2136"/>
      <c r="R993" s="2136"/>
      <c r="S993" s="2136"/>
      <c r="T993" s="2136"/>
      <c r="U993" s="2136"/>
      <c r="V993" s="2136"/>
      <c r="W993" s="2136"/>
      <c r="X993" s="2136"/>
      <c r="Y993" s="2136"/>
      <c r="Z993" s="2136"/>
      <c r="AA993" s="2136"/>
      <c r="AB993" s="2136"/>
      <c r="AC993" s="2136"/>
      <c r="AD993" s="2136"/>
      <c r="AE993" s="2137"/>
      <c r="AF993" s="110"/>
      <c r="AG993" s="25"/>
      <c r="AH993" s="25"/>
      <c r="AI993" s="112"/>
      <c r="AJ993" s="2102"/>
      <c r="AK993" s="2103"/>
      <c r="AL993" s="2103"/>
      <c r="AM993" s="2103"/>
      <c r="AN993" s="2103"/>
      <c r="AO993" s="2103"/>
      <c r="AP993" s="2103"/>
      <c r="AQ993" s="2104"/>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096"/>
      <c r="E994" s="2097"/>
      <c r="F994" s="2097"/>
      <c r="G994" s="2097"/>
      <c r="H994" s="2097"/>
      <c r="I994" s="2097"/>
      <c r="J994" s="2097"/>
      <c r="K994" s="2097"/>
      <c r="L994" s="2097"/>
      <c r="M994" s="2097"/>
      <c r="N994" s="2097"/>
      <c r="O994" s="2097"/>
      <c r="P994" s="2097"/>
      <c r="Q994" s="2097"/>
      <c r="R994" s="2097"/>
      <c r="S994" s="2097"/>
      <c r="T994" s="2097"/>
      <c r="U994" s="2097"/>
      <c r="V994" s="2097"/>
      <c r="W994" s="2097"/>
      <c r="X994" s="2097"/>
      <c r="Y994" s="2097"/>
      <c r="Z994" s="2097"/>
      <c r="AA994" s="2097"/>
      <c r="AB994" s="2097"/>
      <c r="AC994" s="2097"/>
      <c r="AD994" s="2097"/>
      <c r="AE994" s="2098"/>
      <c r="AF994" s="115"/>
      <c r="AG994" s="11"/>
      <c r="AH994" s="11"/>
      <c r="AI994" s="116"/>
      <c r="AJ994" s="2105"/>
      <c r="AK994" s="2106"/>
      <c r="AL994" s="2106"/>
      <c r="AM994" s="2106"/>
      <c r="AN994" s="2106"/>
      <c r="AO994" s="2106"/>
      <c r="AP994" s="2106"/>
      <c r="AQ994" s="2107"/>
      <c r="AR994" s="1584"/>
      <c r="AS994" s="1584"/>
      <c r="AT994" s="1584"/>
      <c r="AU994" s="1584"/>
      <c r="AV994" s="1584"/>
      <c r="AW994" s="1584"/>
      <c r="AX994" s="1584"/>
      <c r="AY994" s="1584"/>
    </row>
    <row r="995" spans="1:96" s="719" customFormat="1" ht="12.75" customHeight="1">
      <c r="A995" s="51"/>
      <c r="B995" s="117"/>
      <c r="C995" s="118" t="s">
        <v>225</v>
      </c>
      <c r="D995" s="2157" t="s">
        <v>1546</v>
      </c>
      <c r="E995" s="2158"/>
      <c r="F995" s="2158"/>
      <c r="G995" s="2158"/>
      <c r="H995" s="2158"/>
      <c r="I995" s="2158"/>
      <c r="J995" s="2158"/>
      <c r="K995" s="2158"/>
      <c r="L995" s="2158"/>
      <c r="M995" s="2158"/>
      <c r="N995" s="2158"/>
      <c r="O995" s="2158"/>
      <c r="P995" s="2158"/>
      <c r="Q995" s="2158"/>
      <c r="R995" s="2158"/>
      <c r="S995" s="2158"/>
      <c r="T995" s="2158"/>
      <c r="U995" s="2158"/>
      <c r="V995" s="2158"/>
      <c r="W995" s="2158"/>
      <c r="X995" s="2158"/>
      <c r="Y995" s="2158"/>
      <c r="Z995" s="2158"/>
      <c r="AA995" s="2158"/>
      <c r="AB995" s="2158"/>
      <c r="AC995" s="2158"/>
      <c r="AD995" s="2158"/>
      <c r="AE995" s="2159"/>
      <c r="AF995" s="117"/>
      <c r="AG995" s="2155" t="s">
        <v>708</v>
      </c>
      <c r="AH995" s="2156"/>
      <c r="AI995" s="125"/>
      <c r="AJ995" s="2099">
        <f>IF(AG995="yes",AJ975*BA995,0)</f>
        <v>0</v>
      </c>
      <c r="AK995" s="2100"/>
      <c r="AL995" s="2100"/>
      <c r="AM995" s="2100"/>
      <c r="AN995" s="2100"/>
      <c r="AO995" s="2100"/>
      <c r="AP995" s="2100"/>
      <c r="AQ995" s="2101"/>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135" t="s">
        <v>1547</v>
      </c>
      <c r="E996" s="2136"/>
      <c r="F996" s="2136"/>
      <c r="G996" s="2136"/>
      <c r="H996" s="2136"/>
      <c r="I996" s="2136"/>
      <c r="J996" s="2136"/>
      <c r="K996" s="2136"/>
      <c r="L996" s="2136"/>
      <c r="M996" s="2136"/>
      <c r="N996" s="2136"/>
      <c r="O996" s="2136"/>
      <c r="P996" s="2136"/>
      <c r="Q996" s="2136"/>
      <c r="R996" s="2136"/>
      <c r="S996" s="2136"/>
      <c r="T996" s="2136"/>
      <c r="U996" s="2136"/>
      <c r="V996" s="2136"/>
      <c r="W996" s="2136"/>
      <c r="X996" s="2136"/>
      <c r="Y996" s="2136"/>
      <c r="Z996" s="2136"/>
      <c r="AA996" s="2136"/>
      <c r="AB996" s="2136"/>
      <c r="AC996" s="2136"/>
      <c r="AD996" s="2136"/>
      <c r="AE996" s="2137"/>
      <c r="AF996" s="110"/>
      <c r="AG996" s="112"/>
      <c r="AH996" s="112"/>
      <c r="AI996" s="121"/>
      <c r="AJ996" s="2102"/>
      <c r="AK996" s="2103"/>
      <c r="AL996" s="2103"/>
      <c r="AM996" s="2103"/>
      <c r="AN996" s="2103"/>
      <c r="AO996" s="2103"/>
      <c r="AP996" s="2103"/>
      <c r="AQ996" s="2104"/>
      <c r="AR996" s="1584"/>
      <c r="AS996" s="1584"/>
      <c r="AT996" s="1584"/>
      <c r="AU996" s="1584"/>
      <c r="AV996" s="1584"/>
      <c r="AW996" s="1584"/>
      <c r="AX996" s="1584"/>
      <c r="AY996" s="1584"/>
    </row>
    <row r="997" spans="1:96" ht="12.75" customHeight="1">
      <c r="A997" s="51"/>
      <c r="B997" s="110"/>
      <c r="C997" s="111"/>
      <c r="D997" s="2135"/>
      <c r="E997" s="2136"/>
      <c r="F997" s="2136"/>
      <c r="G997" s="2136"/>
      <c r="H997" s="2136"/>
      <c r="I997" s="2136"/>
      <c r="J997" s="2136"/>
      <c r="K997" s="2136"/>
      <c r="L997" s="2136"/>
      <c r="M997" s="2136"/>
      <c r="N997" s="2136"/>
      <c r="O997" s="2136"/>
      <c r="P997" s="2136"/>
      <c r="Q997" s="2136"/>
      <c r="R997" s="2136"/>
      <c r="S997" s="2136"/>
      <c r="T997" s="2136"/>
      <c r="U997" s="2136"/>
      <c r="V997" s="2136"/>
      <c r="W997" s="2136"/>
      <c r="X997" s="2136"/>
      <c r="Y997" s="2136"/>
      <c r="Z997" s="2136"/>
      <c r="AA997" s="2136"/>
      <c r="AB997" s="2136"/>
      <c r="AC997" s="2136"/>
      <c r="AD997" s="2136"/>
      <c r="AE997" s="2137"/>
      <c r="AF997" s="110"/>
      <c r="AG997" s="112"/>
      <c r="AH997" s="112"/>
      <c r="AI997" s="121"/>
      <c r="AJ997" s="2102"/>
      <c r="AK997" s="2103"/>
      <c r="AL997" s="2103"/>
      <c r="AM997" s="2103"/>
      <c r="AN997" s="2103"/>
      <c r="AO997" s="2103"/>
      <c r="AP997" s="2103"/>
      <c r="AQ997" s="2104"/>
      <c r="AR997" s="1584"/>
      <c r="AS997" s="1584"/>
      <c r="AT997" s="1584"/>
      <c r="AU997" s="1584"/>
      <c r="AV997" s="1584"/>
      <c r="AW997" s="1584"/>
      <c r="AX997" s="1584"/>
      <c r="AY997" s="1584"/>
      <c r="BA997" s="321">
        <f>IF(A1044="Yes",0.05,0)</f>
        <v>0</v>
      </c>
    </row>
    <row r="998" spans="1:96" ht="15" customHeight="1">
      <c r="A998" s="51"/>
      <c r="B998" s="119"/>
      <c r="C998" s="120"/>
      <c r="D998" s="2096"/>
      <c r="E998" s="2097"/>
      <c r="F998" s="2097"/>
      <c r="G998" s="2097"/>
      <c r="H998" s="2097"/>
      <c r="I998" s="2097"/>
      <c r="J998" s="2097"/>
      <c r="K998" s="2097"/>
      <c r="L998" s="2097"/>
      <c r="M998" s="2097"/>
      <c r="N998" s="2097"/>
      <c r="O998" s="2097"/>
      <c r="P998" s="2097"/>
      <c r="Q998" s="2097"/>
      <c r="R998" s="2097"/>
      <c r="S998" s="2097"/>
      <c r="T998" s="2097"/>
      <c r="U998" s="2097"/>
      <c r="V998" s="2097"/>
      <c r="W998" s="2097"/>
      <c r="X998" s="2097"/>
      <c r="Y998" s="2097"/>
      <c r="Z998" s="2097"/>
      <c r="AA998" s="2097"/>
      <c r="AB998" s="2097"/>
      <c r="AC998" s="2097"/>
      <c r="AD998" s="2097"/>
      <c r="AE998" s="2098"/>
      <c r="AF998" s="115"/>
      <c r="AG998" s="11"/>
      <c r="AH998" s="11"/>
      <c r="AI998" s="116"/>
      <c r="AJ998" s="2105"/>
      <c r="AK998" s="2106"/>
      <c r="AL998" s="2106"/>
      <c r="AM998" s="2106"/>
      <c r="AN998" s="2106"/>
      <c r="AO998" s="2106"/>
      <c r="AP998" s="2106"/>
      <c r="AQ998" s="2107"/>
      <c r="AR998" s="1584"/>
      <c r="AS998" s="1584"/>
      <c r="AT998" s="1584"/>
      <c r="AU998" s="1584"/>
      <c r="AV998" s="1584"/>
      <c r="AW998" s="1584"/>
      <c r="AX998" s="1584"/>
      <c r="AY998" s="1584"/>
      <c r="BA998" s="321">
        <f>IF(A1050="Yes",0.02,0)</f>
        <v>0</v>
      </c>
    </row>
    <row r="999" spans="1:96" s="719" customFormat="1" ht="15" customHeight="1">
      <c r="A999" s="51"/>
      <c r="B999" s="117"/>
      <c r="C999" s="118" t="s">
        <v>230</v>
      </c>
      <c r="D999" s="2129" t="s">
        <v>1548</v>
      </c>
      <c r="E999" s="2130"/>
      <c r="F999" s="2130"/>
      <c r="G999" s="2130"/>
      <c r="H999" s="2130"/>
      <c r="I999" s="2130"/>
      <c r="J999" s="2130"/>
      <c r="K999" s="2130"/>
      <c r="L999" s="2130"/>
      <c r="M999" s="2130"/>
      <c r="N999" s="2130"/>
      <c r="O999" s="2130"/>
      <c r="P999" s="2130"/>
      <c r="Q999" s="2130"/>
      <c r="R999" s="2130"/>
      <c r="S999" s="2130"/>
      <c r="T999" s="2130"/>
      <c r="U999" s="2130"/>
      <c r="V999" s="2130"/>
      <c r="W999" s="2130"/>
      <c r="X999" s="2130"/>
      <c r="Y999" s="2130"/>
      <c r="Z999" s="2130"/>
      <c r="AA999" s="2130"/>
      <c r="AB999" s="2130"/>
      <c r="AC999" s="2130"/>
      <c r="AD999" s="2130"/>
      <c r="AE999" s="2131"/>
      <c r="AF999" s="117"/>
      <c r="AG999" s="2155" t="s">
        <v>708</v>
      </c>
      <c r="AH999" s="2156"/>
      <c r="AI999" s="125"/>
      <c r="AJ999" s="2108"/>
      <c r="AK999" s="2109"/>
      <c r="AL999" s="2109"/>
      <c r="AM999" s="2109"/>
      <c r="AN999" s="2109"/>
      <c r="AO999" s="2109"/>
      <c r="AP999" s="2109"/>
      <c r="AQ999" s="2110"/>
      <c r="AR999" s="1584"/>
      <c r="AS999" s="1584"/>
      <c r="AT999" s="1584"/>
      <c r="AU999" s="1584"/>
      <c r="AV999" s="1584"/>
      <c r="AW999" s="1584"/>
      <c r="AX999" s="1584"/>
      <c r="AY999" s="1584"/>
      <c r="BA999" s="321">
        <f>IF(A1056="Yes",0.04,0)</f>
        <v>0</v>
      </c>
      <c r="CR999" s="25"/>
    </row>
    <row r="1000" spans="1:96" ht="12.75">
      <c r="A1000" s="51"/>
      <c r="B1000" s="119"/>
      <c r="C1000" s="122"/>
      <c r="D1000" s="2132"/>
      <c r="E1000" s="2133"/>
      <c r="F1000" s="2133"/>
      <c r="G1000" s="2133"/>
      <c r="H1000" s="2133"/>
      <c r="I1000" s="2133"/>
      <c r="J1000" s="2133"/>
      <c r="K1000" s="2133"/>
      <c r="L1000" s="2133"/>
      <c r="M1000" s="2133"/>
      <c r="N1000" s="2133"/>
      <c r="O1000" s="2133"/>
      <c r="P1000" s="2133"/>
      <c r="Q1000" s="2133"/>
      <c r="R1000" s="2133"/>
      <c r="S1000" s="2133"/>
      <c r="T1000" s="2133"/>
      <c r="U1000" s="2133"/>
      <c r="V1000" s="2133"/>
      <c r="W1000" s="2133"/>
      <c r="X1000" s="2133"/>
      <c r="Y1000" s="2133"/>
      <c r="Z1000" s="2133"/>
      <c r="AA1000" s="2133"/>
      <c r="AB1000" s="2133"/>
      <c r="AC1000" s="2133"/>
      <c r="AD1000" s="2133"/>
      <c r="AE1000" s="2134"/>
      <c r="AF1000" s="2117">
        <f>IF(AG999="yes","Please Select Type and Enter Amount:",0)</f>
        <v>0</v>
      </c>
      <c r="AG1000" s="2118"/>
      <c r="AH1000" s="2118"/>
      <c r="AI1000" s="2119"/>
      <c r="AJ1000" s="2111"/>
      <c r="AK1000" s="2112"/>
      <c r="AL1000" s="2112"/>
      <c r="AM1000" s="2112"/>
      <c r="AN1000" s="2112"/>
      <c r="AO1000" s="2112"/>
      <c r="AP1000" s="2112"/>
      <c r="AQ1000" s="2113"/>
      <c r="AR1000" s="1584"/>
      <c r="AS1000" s="1584"/>
      <c r="AT1000" s="1584"/>
      <c r="AU1000" s="1584"/>
      <c r="AV1000" s="1584"/>
      <c r="AW1000" s="1584"/>
      <c r="AX1000" s="1584"/>
      <c r="AY1000" s="1584"/>
      <c r="BA1000" s="321">
        <f>IF(A1063="Yes",0.04,0)</f>
        <v>0</v>
      </c>
    </row>
    <row r="1001" spans="1:96" ht="12.75" customHeight="1">
      <c r="A1001" s="51"/>
      <c r="B1001" s="119"/>
      <c r="C1001" s="122"/>
      <c r="D1001" s="2135" t="s">
        <v>1549</v>
      </c>
      <c r="E1001" s="2136"/>
      <c r="F1001" s="2136"/>
      <c r="G1001" s="2136"/>
      <c r="H1001" s="2136"/>
      <c r="I1001" s="2136"/>
      <c r="J1001" s="2136"/>
      <c r="K1001" s="2136"/>
      <c r="L1001" s="2136"/>
      <c r="M1001" s="2136"/>
      <c r="N1001" s="2136"/>
      <c r="O1001" s="2136"/>
      <c r="P1001" s="2136"/>
      <c r="Q1001" s="2136"/>
      <c r="R1001" s="2136"/>
      <c r="S1001" s="2136"/>
      <c r="T1001" s="2136"/>
      <c r="U1001" s="2136"/>
      <c r="V1001" s="2136"/>
      <c r="W1001" s="2136"/>
      <c r="X1001" s="2136"/>
      <c r="Y1001" s="2136"/>
      <c r="Z1001" s="2136"/>
      <c r="AA1001" s="2136"/>
      <c r="AB1001" s="2136"/>
      <c r="AC1001" s="2136"/>
      <c r="AD1001" s="2136"/>
      <c r="AE1001" s="2137"/>
      <c r="AF1001" s="2117"/>
      <c r="AG1001" s="2118"/>
      <c r="AH1001" s="2118"/>
      <c r="AI1001" s="2119"/>
      <c r="AJ1001" s="2111"/>
      <c r="AK1001" s="2112"/>
      <c r="AL1001" s="2112"/>
      <c r="AM1001" s="2112"/>
      <c r="AN1001" s="2112"/>
      <c r="AO1001" s="2112"/>
      <c r="AP1001" s="2112"/>
      <c r="AQ1001" s="2113"/>
      <c r="AR1001" s="1584"/>
      <c r="AS1001" s="1584"/>
      <c r="AT1001" s="1584"/>
      <c r="AU1001" s="1584"/>
      <c r="AV1001" s="1584"/>
      <c r="AW1001" s="1584"/>
      <c r="AX1001" s="1584"/>
      <c r="AY1001" s="1584"/>
      <c r="BA1001" s="321">
        <f>IF(A1066="Yes",0.01,0)</f>
        <v>0</v>
      </c>
    </row>
    <row r="1002" spans="1:96" ht="12.75" customHeight="1">
      <c r="A1002" s="51"/>
      <c r="B1002" s="119"/>
      <c r="C1002" s="122"/>
      <c r="D1002" s="2135"/>
      <c r="E1002" s="2136"/>
      <c r="F1002" s="2136"/>
      <c r="G1002" s="2136"/>
      <c r="H1002" s="2136"/>
      <c r="I1002" s="2136"/>
      <c r="J1002" s="2136"/>
      <c r="K1002" s="2136"/>
      <c r="L1002" s="2136"/>
      <c r="M1002" s="2136"/>
      <c r="N1002" s="2136"/>
      <c r="O1002" s="2136"/>
      <c r="P1002" s="2136"/>
      <c r="Q1002" s="2136"/>
      <c r="R1002" s="2136"/>
      <c r="S1002" s="2136"/>
      <c r="T1002" s="2136"/>
      <c r="U1002" s="2136"/>
      <c r="V1002" s="2136"/>
      <c r="W1002" s="2136"/>
      <c r="X1002" s="2136"/>
      <c r="Y1002" s="2136"/>
      <c r="Z1002" s="2136"/>
      <c r="AA1002" s="2136"/>
      <c r="AB1002" s="2136"/>
      <c r="AC1002" s="2136"/>
      <c r="AD1002" s="2136"/>
      <c r="AE1002" s="2137"/>
      <c r="AF1002" s="2117"/>
      <c r="AG1002" s="2118"/>
      <c r="AH1002" s="2118"/>
      <c r="AI1002" s="2119"/>
      <c r="AJ1002" s="2111"/>
      <c r="AK1002" s="2112"/>
      <c r="AL1002" s="2112"/>
      <c r="AM1002" s="2112"/>
      <c r="AN1002" s="2112"/>
      <c r="AO1002" s="2112"/>
      <c r="AP1002" s="2112"/>
      <c r="AQ1002" s="2113"/>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138" t="s">
        <v>628</v>
      </c>
      <c r="K1003" s="2139"/>
      <c r="L1003" s="2139"/>
      <c r="M1003" s="2139"/>
      <c r="N1003" s="2139"/>
      <c r="O1003" s="2139"/>
      <c r="P1003" s="2139"/>
      <c r="Q1003" s="2139"/>
      <c r="R1003" s="2139"/>
      <c r="S1003" s="2139"/>
      <c r="T1003" s="2139"/>
      <c r="U1003" s="2139"/>
      <c r="V1003" s="2139"/>
      <c r="W1003" s="2139"/>
      <c r="X1003" s="2139"/>
      <c r="Y1003" s="2139"/>
      <c r="Z1003" s="2139"/>
      <c r="AA1003" s="2139"/>
      <c r="AB1003" s="2139"/>
      <c r="AC1003" s="2139"/>
      <c r="AD1003" s="2139"/>
      <c r="AE1003" s="2140"/>
      <c r="AF1003" s="2120"/>
      <c r="AG1003" s="2121"/>
      <c r="AH1003" s="2121"/>
      <c r="AI1003" s="2122"/>
      <c r="AJ1003" s="2114"/>
      <c r="AK1003" s="2115"/>
      <c r="AL1003" s="2115"/>
      <c r="AM1003" s="2115"/>
      <c r="AN1003" s="2115"/>
      <c r="AO1003" s="2115"/>
      <c r="AP1003" s="2115"/>
      <c r="AQ1003" s="2116"/>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093" t="s">
        <v>1550</v>
      </c>
      <c r="E1004" s="2094"/>
      <c r="F1004" s="2094"/>
      <c r="G1004" s="2094"/>
      <c r="H1004" s="2094"/>
      <c r="I1004" s="2094"/>
      <c r="J1004" s="2094"/>
      <c r="K1004" s="2094"/>
      <c r="L1004" s="2094"/>
      <c r="M1004" s="2094"/>
      <c r="N1004" s="2094"/>
      <c r="O1004" s="2094"/>
      <c r="P1004" s="2094"/>
      <c r="Q1004" s="2094"/>
      <c r="R1004" s="2094"/>
      <c r="S1004" s="2094"/>
      <c r="T1004" s="2094"/>
      <c r="U1004" s="2094"/>
      <c r="V1004" s="2094"/>
      <c r="W1004" s="2094"/>
      <c r="X1004" s="2094"/>
      <c r="Y1004" s="2094"/>
      <c r="Z1004" s="2094"/>
      <c r="AA1004" s="2094"/>
      <c r="AB1004" s="2094"/>
      <c r="AC1004" s="2094"/>
      <c r="AD1004" s="2094"/>
      <c r="AE1004" s="2095"/>
      <c r="AF1004" s="117"/>
      <c r="AG1004" s="2155" t="s">
        <v>580</v>
      </c>
      <c r="AH1004" s="2156"/>
      <c r="AI1004" s="125"/>
      <c r="AJ1004" s="2108">
        <f>'Sources and Uses Budget'!B85</f>
        <v>2976245.83</v>
      </c>
      <c r="AK1004" s="2109"/>
      <c r="AL1004" s="2109"/>
      <c r="AM1004" s="2109"/>
      <c r="AN1004" s="2109"/>
      <c r="AO1004" s="2109"/>
      <c r="AP1004" s="2109"/>
      <c r="AQ1004" s="2110"/>
      <c r="AR1004" s="1584"/>
      <c r="AS1004" s="1584"/>
      <c r="AT1004" s="1584"/>
      <c r="AU1004" s="1584"/>
      <c r="AV1004" s="1584"/>
      <c r="AW1004" s="1584"/>
      <c r="AX1004" s="1584"/>
      <c r="AY1004" s="1584"/>
      <c r="BA1004" s="321">
        <f>IF(A1078="Yes",0.02,0)</f>
        <v>0</v>
      </c>
    </row>
    <row r="1005" spans="1:96" ht="12.75" customHeight="1">
      <c r="A1005" s="51"/>
      <c r="B1005" s="110"/>
      <c r="C1005" s="111"/>
      <c r="D1005" s="2135" t="s">
        <v>2193</v>
      </c>
      <c r="E1005" s="2136"/>
      <c r="F1005" s="2136"/>
      <c r="G1005" s="2136"/>
      <c r="H1005" s="2136"/>
      <c r="I1005" s="2136"/>
      <c r="J1005" s="2136"/>
      <c r="K1005" s="2136"/>
      <c r="L1005" s="2136"/>
      <c r="M1005" s="2136"/>
      <c r="N1005" s="2136"/>
      <c r="O1005" s="2136"/>
      <c r="P1005" s="2136"/>
      <c r="Q1005" s="2136"/>
      <c r="R1005" s="2136"/>
      <c r="S1005" s="2136"/>
      <c r="T1005" s="2136"/>
      <c r="U1005" s="2136"/>
      <c r="V1005" s="2136"/>
      <c r="W1005" s="2136"/>
      <c r="X1005" s="2136"/>
      <c r="Y1005" s="2136"/>
      <c r="Z1005" s="2136"/>
      <c r="AA1005" s="2136"/>
      <c r="AB1005" s="2136"/>
      <c r="AC1005" s="2136"/>
      <c r="AD1005" s="2136"/>
      <c r="AE1005" s="2137"/>
      <c r="AF1005" s="2123" t="str">
        <f>IF(AG1004="yes","Please Enter Amount:",0)</f>
        <v>Please Enter Amount:</v>
      </c>
      <c r="AG1005" s="2124"/>
      <c r="AH1005" s="2124"/>
      <c r="AI1005" s="2125"/>
      <c r="AJ1005" s="2111"/>
      <c r="AK1005" s="2112"/>
      <c r="AL1005" s="2112"/>
      <c r="AM1005" s="2112"/>
      <c r="AN1005" s="2112"/>
      <c r="AO1005" s="2112"/>
      <c r="AP1005" s="2112"/>
      <c r="AQ1005" s="2113"/>
      <c r="AR1005" s="1584"/>
      <c r="AS1005" s="1584"/>
      <c r="AT1005" s="1584"/>
      <c r="AU1005" s="1584"/>
      <c r="AV1005" s="1584"/>
      <c r="AW1005" s="1584"/>
      <c r="AX1005" s="1584"/>
      <c r="AY1005" s="1584"/>
      <c r="BA1005" s="322">
        <f>IF(A1082="Yes",0.02,0)</f>
        <v>0</v>
      </c>
    </row>
    <row r="1006" spans="1:96" ht="12.75" customHeight="1">
      <c r="A1006" s="51"/>
      <c r="B1006" s="110"/>
      <c r="C1006" s="111"/>
      <c r="D1006" s="2135"/>
      <c r="E1006" s="2136"/>
      <c r="F1006" s="2136"/>
      <c r="G1006" s="2136"/>
      <c r="H1006" s="2136"/>
      <c r="I1006" s="2136"/>
      <c r="J1006" s="2136"/>
      <c r="K1006" s="2136"/>
      <c r="L1006" s="2136"/>
      <c r="M1006" s="2136"/>
      <c r="N1006" s="2136"/>
      <c r="O1006" s="2136"/>
      <c r="P1006" s="2136"/>
      <c r="Q1006" s="2136"/>
      <c r="R1006" s="2136"/>
      <c r="S1006" s="2136"/>
      <c r="T1006" s="2136"/>
      <c r="U1006" s="2136"/>
      <c r="V1006" s="2136"/>
      <c r="W1006" s="2136"/>
      <c r="X1006" s="2136"/>
      <c r="Y1006" s="2136"/>
      <c r="Z1006" s="2136"/>
      <c r="AA1006" s="2136"/>
      <c r="AB1006" s="2136"/>
      <c r="AC1006" s="2136"/>
      <c r="AD1006" s="2136"/>
      <c r="AE1006" s="2137"/>
      <c r="AF1006" s="2123"/>
      <c r="AG1006" s="2124"/>
      <c r="AH1006" s="2124"/>
      <c r="AI1006" s="2125"/>
      <c r="AJ1006" s="2111"/>
      <c r="AK1006" s="2112"/>
      <c r="AL1006" s="2112"/>
      <c r="AM1006" s="2112"/>
      <c r="AN1006" s="2112"/>
      <c r="AO1006" s="2112"/>
      <c r="AP1006" s="2112"/>
      <c r="AQ1006" s="2113"/>
      <c r="AR1006" s="1584"/>
      <c r="AS1006" s="1584"/>
      <c r="AT1006" s="1584"/>
      <c r="AU1006" s="1584"/>
      <c r="AV1006" s="1584"/>
      <c r="AW1006" s="1584"/>
      <c r="AX1006" s="1584"/>
      <c r="AY1006" s="1584"/>
    </row>
    <row r="1007" spans="1:96" ht="12.75" customHeight="1">
      <c r="A1007" s="51"/>
      <c r="B1007" s="123"/>
      <c r="C1007" s="122"/>
      <c r="D1007" s="2096"/>
      <c r="E1007" s="2097"/>
      <c r="F1007" s="2097"/>
      <c r="G1007" s="2097"/>
      <c r="H1007" s="2097"/>
      <c r="I1007" s="2097"/>
      <c r="J1007" s="2097"/>
      <c r="K1007" s="2097"/>
      <c r="L1007" s="2097"/>
      <c r="M1007" s="2097"/>
      <c r="N1007" s="2097"/>
      <c r="O1007" s="2097"/>
      <c r="P1007" s="2097"/>
      <c r="Q1007" s="2097"/>
      <c r="R1007" s="2097"/>
      <c r="S1007" s="2097"/>
      <c r="T1007" s="2097"/>
      <c r="U1007" s="2097"/>
      <c r="V1007" s="2097"/>
      <c r="W1007" s="2097"/>
      <c r="X1007" s="2097"/>
      <c r="Y1007" s="2097"/>
      <c r="Z1007" s="2097"/>
      <c r="AA1007" s="2097"/>
      <c r="AB1007" s="2097"/>
      <c r="AC1007" s="2097"/>
      <c r="AD1007" s="2097"/>
      <c r="AE1007" s="2098"/>
      <c r="AF1007" s="2126"/>
      <c r="AG1007" s="2127"/>
      <c r="AH1007" s="2127"/>
      <c r="AI1007" s="2128"/>
      <c r="AJ1007" s="2114"/>
      <c r="AK1007" s="2115"/>
      <c r="AL1007" s="2115"/>
      <c r="AM1007" s="2115"/>
      <c r="AN1007" s="2115"/>
      <c r="AO1007" s="2115"/>
      <c r="AP1007" s="2115"/>
      <c r="AQ1007" s="2116"/>
      <c r="AR1007" s="1584"/>
      <c r="AS1007" s="1584"/>
      <c r="AT1007" s="1584"/>
      <c r="AU1007" s="1584"/>
      <c r="AV1007" s="1584"/>
      <c r="AW1007" s="1584"/>
      <c r="AX1007" s="1584"/>
      <c r="AY1007" s="1584"/>
    </row>
    <row r="1008" spans="1:96" s="719" customFormat="1" ht="12.75" customHeight="1">
      <c r="A1008" s="51"/>
      <c r="B1008" s="117"/>
      <c r="C1008" s="118" t="s">
        <v>241</v>
      </c>
      <c r="D1008" s="2157" t="s">
        <v>1551</v>
      </c>
      <c r="E1008" s="2158"/>
      <c r="F1008" s="2158"/>
      <c r="G1008" s="2158"/>
      <c r="H1008" s="2158"/>
      <c r="I1008" s="2158"/>
      <c r="J1008" s="2158"/>
      <c r="K1008" s="2158"/>
      <c r="L1008" s="2158"/>
      <c r="M1008" s="2158"/>
      <c r="N1008" s="2158"/>
      <c r="O1008" s="2158"/>
      <c r="P1008" s="2158"/>
      <c r="Q1008" s="2158"/>
      <c r="R1008" s="2158"/>
      <c r="S1008" s="2158"/>
      <c r="T1008" s="2158"/>
      <c r="U1008" s="2158"/>
      <c r="V1008" s="2158"/>
      <c r="W1008" s="2158"/>
      <c r="X1008" s="2158"/>
      <c r="Y1008" s="2158"/>
      <c r="Z1008" s="2158"/>
      <c r="AA1008" s="2158"/>
      <c r="AB1008" s="2158"/>
      <c r="AC1008" s="2158"/>
      <c r="AD1008" s="2158"/>
      <c r="AE1008" s="2159"/>
      <c r="AF1008" s="117"/>
      <c r="AG1008" s="2155" t="s">
        <v>580</v>
      </c>
      <c r="AH1008" s="2156"/>
      <c r="AI1008" s="125"/>
      <c r="AJ1008" s="2099">
        <f>ROUND(IF(AG1008="yes",(AJ975*0.1),0),0)</f>
        <v>2395786</v>
      </c>
      <c r="AK1008" s="2100"/>
      <c r="AL1008" s="2100"/>
      <c r="AM1008" s="2100"/>
      <c r="AN1008" s="2100"/>
      <c r="AO1008" s="2100"/>
      <c r="AP1008" s="2100"/>
      <c r="AQ1008" s="2101"/>
      <c r="AR1008" s="1584"/>
      <c r="AS1008" s="1584"/>
      <c r="AT1008" s="1584"/>
      <c r="AU1008" s="1584"/>
      <c r="AV1008" s="1584"/>
      <c r="AW1008" s="1584"/>
      <c r="AX1008" s="1584"/>
      <c r="AY1008" s="1584"/>
      <c r="CR1008" s="25"/>
    </row>
    <row r="1009" spans="1:96" ht="12.75" customHeight="1">
      <c r="A1009" s="51"/>
      <c r="B1009" s="110"/>
      <c r="C1009" s="111"/>
      <c r="D1009" s="2135" t="s">
        <v>1552</v>
      </c>
      <c r="E1009" s="2136"/>
      <c r="F1009" s="2136"/>
      <c r="G1009" s="2136"/>
      <c r="H1009" s="2136"/>
      <c r="I1009" s="2136"/>
      <c r="J1009" s="2136"/>
      <c r="K1009" s="2136"/>
      <c r="L1009" s="2136"/>
      <c r="M1009" s="2136"/>
      <c r="N1009" s="2136"/>
      <c r="O1009" s="2136"/>
      <c r="P1009" s="2136"/>
      <c r="Q1009" s="2136"/>
      <c r="R1009" s="2136"/>
      <c r="S1009" s="2136"/>
      <c r="T1009" s="2136"/>
      <c r="U1009" s="2136"/>
      <c r="V1009" s="2136"/>
      <c r="W1009" s="2136"/>
      <c r="X1009" s="2136"/>
      <c r="Y1009" s="2136"/>
      <c r="Z1009" s="2136"/>
      <c r="AA1009" s="2136"/>
      <c r="AB1009" s="2136"/>
      <c r="AC1009" s="2136"/>
      <c r="AD1009" s="2136"/>
      <c r="AE1009" s="2137"/>
      <c r="AF1009" s="110"/>
      <c r="AG1009" s="112"/>
      <c r="AH1009" s="112"/>
      <c r="AI1009" s="121"/>
      <c r="AJ1009" s="2102"/>
      <c r="AK1009" s="2103"/>
      <c r="AL1009" s="2103"/>
      <c r="AM1009" s="2103"/>
      <c r="AN1009" s="2103"/>
      <c r="AO1009" s="2103"/>
      <c r="AP1009" s="2103"/>
      <c r="AQ1009" s="2104"/>
      <c r="AR1009" s="1584"/>
      <c r="AS1009" s="1584"/>
      <c r="AT1009" s="1584"/>
      <c r="AU1009" s="1584"/>
      <c r="AV1009" s="1584"/>
      <c r="AW1009" s="1584"/>
      <c r="AX1009" s="1584"/>
      <c r="AY1009" s="1584"/>
    </row>
    <row r="1010" spans="1:96" ht="12.75" customHeight="1">
      <c r="A1010" s="51"/>
      <c r="B1010" s="115"/>
      <c r="C1010" s="111"/>
      <c r="D1010" s="2096"/>
      <c r="E1010" s="2097"/>
      <c r="F1010" s="2097"/>
      <c r="G1010" s="2097"/>
      <c r="H1010" s="2097"/>
      <c r="I1010" s="2097"/>
      <c r="J1010" s="2097"/>
      <c r="K1010" s="2097"/>
      <c r="L1010" s="2097"/>
      <c r="M1010" s="2097"/>
      <c r="N1010" s="2097"/>
      <c r="O1010" s="2097"/>
      <c r="P1010" s="2097"/>
      <c r="Q1010" s="2097"/>
      <c r="R1010" s="2097"/>
      <c r="S1010" s="2097"/>
      <c r="T1010" s="2097"/>
      <c r="U1010" s="2097"/>
      <c r="V1010" s="2097"/>
      <c r="W1010" s="2097"/>
      <c r="X1010" s="2097"/>
      <c r="Y1010" s="2097"/>
      <c r="Z1010" s="2097"/>
      <c r="AA1010" s="2097"/>
      <c r="AB1010" s="2097"/>
      <c r="AC1010" s="2097"/>
      <c r="AD1010" s="2097"/>
      <c r="AE1010" s="2098"/>
      <c r="AF1010" s="110"/>
      <c r="AG1010" s="112"/>
      <c r="AH1010" s="112"/>
      <c r="AI1010" s="121"/>
      <c r="AJ1010" s="2105"/>
      <c r="AK1010" s="2106"/>
      <c r="AL1010" s="2106"/>
      <c r="AM1010" s="2106"/>
      <c r="AN1010" s="2106"/>
      <c r="AO1010" s="2106"/>
      <c r="AP1010" s="2106"/>
      <c r="AQ1010" s="2107"/>
      <c r="AR1010" s="1584"/>
      <c r="AS1010" s="1584"/>
      <c r="AT1010" s="1584"/>
      <c r="AU1010" s="1584"/>
      <c r="AV1010" s="1584"/>
      <c r="AW1010" s="1584"/>
      <c r="AX1010" s="1584"/>
      <c r="AY1010" s="1584"/>
    </row>
    <row r="1011" spans="1:96" s="719" customFormat="1" ht="12.75" customHeight="1">
      <c r="A1011" s="51"/>
      <c r="B1011" s="110"/>
      <c r="C1011" s="531" t="s">
        <v>727</v>
      </c>
      <c r="D1011" s="2093" t="s">
        <v>2189</v>
      </c>
      <c r="E1011" s="2094"/>
      <c r="F1011" s="2094"/>
      <c r="G1011" s="2094"/>
      <c r="H1011" s="2094"/>
      <c r="I1011" s="2094"/>
      <c r="J1011" s="2094"/>
      <c r="K1011" s="2094"/>
      <c r="L1011" s="2094"/>
      <c r="M1011" s="2094"/>
      <c r="N1011" s="2094"/>
      <c r="O1011" s="2094"/>
      <c r="P1011" s="2094"/>
      <c r="Q1011" s="2094"/>
      <c r="R1011" s="2094"/>
      <c r="S1011" s="2094"/>
      <c r="T1011" s="2094"/>
      <c r="U1011" s="2094"/>
      <c r="V1011" s="2094"/>
      <c r="W1011" s="2094"/>
      <c r="X1011" s="2094"/>
      <c r="Y1011" s="2094"/>
      <c r="Z1011" s="2094"/>
      <c r="AA1011" s="2094"/>
      <c r="AB1011" s="2094"/>
      <c r="AC1011" s="2094"/>
      <c r="AD1011" s="2094"/>
      <c r="AE1011" s="2095"/>
      <c r="AF1011" s="117"/>
      <c r="AG1011" s="2155" t="s">
        <v>708</v>
      </c>
      <c r="AH1011" s="2156"/>
      <c r="AI1011" s="125"/>
      <c r="AJ1011" s="2099">
        <f>ROUND(IF(AG1011="yes",(AJ975*0.15),0),0)</f>
        <v>0</v>
      </c>
      <c r="AK1011" s="2100"/>
      <c r="AL1011" s="2100"/>
      <c r="AM1011" s="2100"/>
      <c r="AN1011" s="2100"/>
      <c r="AO1011" s="2100"/>
      <c r="AP1011" s="2100"/>
      <c r="AQ1011" s="2101"/>
      <c r="AR1011" s="1584"/>
      <c r="AS1011" s="1584"/>
      <c r="AT1011" s="1584"/>
      <c r="AU1011" s="1584"/>
      <c r="AV1011" s="1584"/>
      <c r="AW1011" s="1584"/>
      <c r="AX1011" s="1584"/>
      <c r="AY1011" s="1584"/>
      <c r="CR1011" s="25"/>
    </row>
    <row r="1012" spans="1:96" s="719" customFormat="1" ht="12.75" customHeight="1">
      <c r="A1012" s="51"/>
      <c r="B1012" s="110"/>
      <c r="C1012" s="111"/>
      <c r="D1012" s="2164" t="s">
        <v>2190</v>
      </c>
      <c r="E1012" s="2165"/>
      <c r="F1012" s="2165"/>
      <c r="G1012" s="2165"/>
      <c r="H1012" s="2165"/>
      <c r="I1012" s="2165"/>
      <c r="J1012" s="2165"/>
      <c r="K1012" s="2165"/>
      <c r="L1012" s="2165"/>
      <c r="M1012" s="2165"/>
      <c r="N1012" s="2165"/>
      <c r="O1012" s="2165"/>
      <c r="P1012" s="2165"/>
      <c r="Q1012" s="2165"/>
      <c r="R1012" s="2165"/>
      <c r="S1012" s="2165"/>
      <c r="T1012" s="2165"/>
      <c r="U1012" s="2165"/>
      <c r="V1012" s="2165"/>
      <c r="W1012" s="2165"/>
      <c r="X1012" s="2165"/>
      <c r="Y1012" s="2165"/>
      <c r="Z1012" s="2165"/>
      <c r="AA1012" s="2165"/>
      <c r="AB1012" s="2165"/>
      <c r="AC1012" s="2165"/>
      <c r="AD1012" s="2165"/>
      <c r="AE1012" s="2166"/>
      <c r="AF1012" s="1614"/>
      <c r="AG1012" s="1615"/>
      <c r="AH1012" s="1615"/>
      <c r="AI1012" s="1616"/>
      <c r="AJ1012" s="2102"/>
      <c r="AK1012" s="2103"/>
      <c r="AL1012" s="2103"/>
      <c r="AM1012" s="2103"/>
      <c r="AN1012" s="2103"/>
      <c r="AO1012" s="2103"/>
      <c r="AP1012" s="2103"/>
      <c r="AQ1012" s="2104"/>
      <c r="AR1012" s="1584"/>
      <c r="AS1012" s="1584"/>
      <c r="AT1012" s="1584"/>
      <c r="AU1012" s="1584"/>
      <c r="AV1012" s="1584"/>
      <c r="AW1012" s="1584"/>
      <c r="AX1012" s="1584"/>
      <c r="AY1012" s="1584"/>
      <c r="CR1012" s="25"/>
    </row>
    <row r="1013" spans="1:96" s="719" customFormat="1" ht="12.75" customHeight="1">
      <c r="A1013" s="51"/>
      <c r="B1013" s="110"/>
      <c r="C1013" s="111"/>
      <c r="D1013" s="2164"/>
      <c r="E1013" s="2165"/>
      <c r="F1013" s="2165"/>
      <c r="G1013" s="2165"/>
      <c r="H1013" s="2165"/>
      <c r="I1013" s="2165"/>
      <c r="J1013" s="2165"/>
      <c r="K1013" s="2165"/>
      <c r="L1013" s="2165"/>
      <c r="M1013" s="2165"/>
      <c r="N1013" s="2165"/>
      <c r="O1013" s="2165"/>
      <c r="P1013" s="2165"/>
      <c r="Q1013" s="2165"/>
      <c r="R1013" s="2165"/>
      <c r="S1013" s="2165"/>
      <c r="T1013" s="2165"/>
      <c r="U1013" s="2165"/>
      <c r="V1013" s="2165"/>
      <c r="W1013" s="2165"/>
      <c r="X1013" s="2165"/>
      <c r="Y1013" s="2165"/>
      <c r="Z1013" s="2165"/>
      <c r="AA1013" s="2165"/>
      <c r="AB1013" s="2165"/>
      <c r="AC1013" s="2165"/>
      <c r="AD1013" s="2165"/>
      <c r="AE1013" s="2166"/>
      <c r="AF1013" s="1614"/>
      <c r="AG1013" s="1615"/>
      <c r="AH1013" s="1615"/>
      <c r="AI1013" s="1616"/>
      <c r="AJ1013" s="2102"/>
      <c r="AK1013" s="2103"/>
      <c r="AL1013" s="2103"/>
      <c r="AM1013" s="2103"/>
      <c r="AN1013" s="2103"/>
      <c r="AO1013" s="2103"/>
      <c r="AP1013" s="2103"/>
      <c r="AQ1013" s="2104"/>
      <c r="AR1013" s="1584"/>
      <c r="AS1013" s="1584"/>
      <c r="AT1013" s="1584"/>
      <c r="AU1013" s="1584"/>
      <c r="AV1013" s="1584"/>
      <c r="AW1013" s="1584"/>
      <c r="AX1013" s="1584"/>
      <c r="AY1013" s="1584"/>
      <c r="CR1013" s="25"/>
    </row>
    <row r="1014" spans="1:96" s="719" customFormat="1" ht="12.75" customHeight="1">
      <c r="A1014" s="51"/>
      <c r="B1014" s="110"/>
      <c r="C1014" s="111"/>
      <c r="D1014" s="2167"/>
      <c r="E1014" s="2168"/>
      <c r="F1014" s="2168"/>
      <c r="G1014" s="2168"/>
      <c r="H1014" s="2168"/>
      <c r="I1014" s="2168"/>
      <c r="J1014" s="2168"/>
      <c r="K1014" s="2168"/>
      <c r="L1014" s="2168"/>
      <c r="M1014" s="2168"/>
      <c r="N1014" s="2168"/>
      <c r="O1014" s="2168"/>
      <c r="P1014" s="2168"/>
      <c r="Q1014" s="2168"/>
      <c r="R1014" s="2168"/>
      <c r="S1014" s="2168"/>
      <c r="T1014" s="2168"/>
      <c r="U1014" s="2168"/>
      <c r="V1014" s="2168"/>
      <c r="W1014" s="2168"/>
      <c r="X1014" s="2168"/>
      <c r="Y1014" s="2168"/>
      <c r="Z1014" s="2168"/>
      <c r="AA1014" s="2168"/>
      <c r="AB1014" s="2168"/>
      <c r="AC1014" s="2168"/>
      <c r="AD1014" s="2168"/>
      <c r="AE1014" s="2169"/>
      <c r="AF1014" s="1617"/>
      <c r="AG1014" s="1618"/>
      <c r="AH1014" s="1618"/>
      <c r="AI1014" s="1619"/>
      <c r="AJ1014" s="2105"/>
      <c r="AK1014" s="2106"/>
      <c r="AL1014" s="2106"/>
      <c r="AM1014" s="2106"/>
      <c r="AN1014" s="2106"/>
      <c r="AO1014" s="2106"/>
      <c r="AP1014" s="2106"/>
      <c r="AQ1014" s="2107"/>
      <c r="AR1014" s="1584"/>
      <c r="AS1014" s="1584"/>
      <c r="AT1014" s="1584"/>
      <c r="AU1014" s="1584"/>
      <c r="AV1014" s="1584"/>
      <c r="AW1014" s="1584"/>
      <c r="AX1014" s="1584"/>
      <c r="AY1014" s="1584"/>
      <c r="CR1014" s="25"/>
    </row>
    <row r="1015" spans="1:96" s="719" customFormat="1" ht="12.75" customHeight="1">
      <c r="A1015" s="51"/>
      <c r="B1015" s="110"/>
      <c r="C1015" s="531" t="s">
        <v>727</v>
      </c>
      <c r="D1015" s="2157" t="s">
        <v>2191</v>
      </c>
      <c r="E1015" s="2158"/>
      <c r="F1015" s="2158"/>
      <c r="G1015" s="2158"/>
      <c r="H1015" s="2158"/>
      <c r="I1015" s="2158"/>
      <c r="J1015" s="2158"/>
      <c r="K1015" s="2158"/>
      <c r="L1015" s="2158"/>
      <c r="M1015" s="2158"/>
      <c r="N1015" s="2158"/>
      <c r="O1015" s="2158"/>
      <c r="P1015" s="2158"/>
      <c r="Q1015" s="2158"/>
      <c r="R1015" s="2158"/>
      <c r="S1015" s="2158"/>
      <c r="T1015" s="2158"/>
      <c r="U1015" s="2158"/>
      <c r="V1015" s="2158"/>
      <c r="W1015" s="2158"/>
      <c r="X1015" s="2158"/>
      <c r="Y1015" s="2158"/>
      <c r="Z1015" s="2158"/>
      <c r="AA1015" s="2158"/>
      <c r="AB1015" s="2158"/>
      <c r="AC1015" s="2158"/>
      <c r="AD1015" s="2158"/>
      <c r="AE1015" s="2159"/>
      <c r="AF1015" s="110"/>
      <c r="AG1015" s="2217" t="s">
        <v>708</v>
      </c>
      <c r="AH1015" s="2218"/>
      <c r="AI1015" s="121"/>
      <c r="AJ1015" s="2099">
        <f>ROUND(IF(AG1015="yes",(AJ975*0.1),0),0)</f>
        <v>0</v>
      </c>
      <c r="AK1015" s="2100"/>
      <c r="AL1015" s="2100"/>
      <c r="AM1015" s="2100"/>
      <c r="AN1015" s="2100"/>
      <c r="AO1015" s="2100"/>
      <c r="AP1015" s="2100"/>
      <c r="AQ1015" s="2101"/>
      <c r="AR1015" s="1584"/>
      <c r="AS1015" s="1584"/>
      <c r="AT1015" s="1584"/>
      <c r="AU1015" s="1584"/>
      <c r="AV1015" s="1584"/>
      <c r="AW1015" s="1584"/>
      <c r="AX1015" s="1584"/>
      <c r="AY1015" s="1584"/>
      <c r="CR1015" s="25"/>
    </row>
    <row r="1016" spans="1:96" s="719" customFormat="1" ht="12.75" customHeight="1">
      <c r="A1016" s="51"/>
      <c r="B1016" s="110"/>
      <c r="C1016" s="111"/>
      <c r="D1016" s="2164" t="s">
        <v>2192</v>
      </c>
      <c r="E1016" s="2165"/>
      <c r="F1016" s="2165"/>
      <c r="G1016" s="2165"/>
      <c r="H1016" s="2165"/>
      <c r="I1016" s="2165"/>
      <c r="J1016" s="2165"/>
      <c r="K1016" s="2165"/>
      <c r="L1016" s="2165"/>
      <c r="M1016" s="2165"/>
      <c r="N1016" s="2165"/>
      <c r="O1016" s="2165"/>
      <c r="P1016" s="2165"/>
      <c r="Q1016" s="2165"/>
      <c r="R1016" s="2165"/>
      <c r="S1016" s="2165"/>
      <c r="T1016" s="2165"/>
      <c r="U1016" s="2165"/>
      <c r="V1016" s="2165"/>
      <c r="W1016" s="2165"/>
      <c r="X1016" s="2165"/>
      <c r="Y1016" s="2165"/>
      <c r="Z1016" s="2165"/>
      <c r="AA1016" s="2165"/>
      <c r="AB1016" s="2165"/>
      <c r="AC1016" s="2165"/>
      <c r="AD1016" s="2165"/>
      <c r="AE1016" s="2166"/>
      <c r="AF1016" s="110"/>
      <c r="AG1016" s="112"/>
      <c r="AH1016" s="112"/>
      <c r="AI1016" s="121"/>
      <c r="AJ1016" s="2102"/>
      <c r="AK1016" s="2103"/>
      <c r="AL1016" s="2103"/>
      <c r="AM1016" s="2103"/>
      <c r="AN1016" s="2103"/>
      <c r="AO1016" s="2103"/>
      <c r="AP1016" s="2103"/>
      <c r="AQ1016" s="2104"/>
      <c r="AR1016" s="1584"/>
      <c r="AS1016" s="1584"/>
      <c r="AT1016" s="1584"/>
      <c r="AU1016" s="1584"/>
      <c r="AV1016" s="1584"/>
      <c r="AW1016" s="1584"/>
      <c r="AX1016" s="1584"/>
      <c r="AY1016" s="1584"/>
      <c r="CR1016" s="25"/>
    </row>
    <row r="1017" spans="1:96" s="719" customFormat="1" ht="12.75" customHeight="1">
      <c r="A1017" s="51"/>
      <c r="B1017" s="110"/>
      <c r="C1017" s="111"/>
      <c r="D1017" s="2164"/>
      <c r="E1017" s="2165"/>
      <c r="F1017" s="2165"/>
      <c r="G1017" s="2165"/>
      <c r="H1017" s="2165"/>
      <c r="I1017" s="2165"/>
      <c r="J1017" s="2165"/>
      <c r="K1017" s="2165"/>
      <c r="L1017" s="2165"/>
      <c r="M1017" s="2165"/>
      <c r="N1017" s="2165"/>
      <c r="O1017" s="2165"/>
      <c r="P1017" s="2165"/>
      <c r="Q1017" s="2165"/>
      <c r="R1017" s="2165"/>
      <c r="S1017" s="2165"/>
      <c r="T1017" s="2165"/>
      <c r="U1017" s="2165"/>
      <c r="V1017" s="2165"/>
      <c r="W1017" s="2165"/>
      <c r="X1017" s="2165"/>
      <c r="Y1017" s="2165"/>
      <c r="Z1017" s="2165"/>
      <c r="AA1017" s="2165"/>
      <c r="AB1017" s="2165"/>
      <c r="AC1017" s="2165"/>
      <c r="AD1017" s="2165"/>
      <c r="AE1017" s="2166"/>
      <c r="AF1017" s="110"/>
      <c r="AG1017" s="112"/>
      <c r="AH1017" s="112"/>
      <c r="AI1017" s="121"/>
      <c r="AJ1017" s="2102"/>
      <c r="AK1017" s="2103"/>
      <c r="AL1017" s="2103"/>
      <c r="AM1017" s="2103"/>
      <c r="AN1017" s="2103"/>
      <c r="AO1017" s="2103"/>
      <c r="AP1017" s="2103"/>
      <c r="AQ1017" s="2104"/>
      <c r="AR1017" s="1584"/>
      <c r="AS1017" s="1584"/>
      <c r="AT1017" s="1584"/>
      <c r="AU1017" s="1584"/>
      <c r="AV1017" s="1584"/>
      <c r="AW1017" s="1584"/>
      <c r="AX1017" s="1584"/>
      <c r="AY1017" s="1584"/>
      <c r="CR1017" s="25"/>
    </row>
    <row r="1018" spans="1:96" s="719" customFormat="1" ht="12.75" customHeight="1">
      <c r="A1018" s="51"/>
      <c r="B1018" s="110"/>
      <c r="C1018" s="111"/>
      <c r="D1018" s="2164"/>
      <c r="E1018" s="2165"/>
      <c r="F1018" s="2165"/>
      <c r="G1018" s="2165"/>
      <c r="H1018" s="2165"/>
      <c r="I1018" s="2165"/>
      <c r="J1018" s="2165"/>
      <c r="K1018" s="2165"/>
      <c r="L1018" s="2165"/>
      <c r="M1018" s="2165"/>
      <c r="N1018" s="2165"/>
      <c r="O1018" s="2165"/>
      <c r="P1018" s="2165"/>
      <c r="Q1018" s="2165"/>
      <c r="R1018" s="2165"/>
      <c r="S1018" s="2165"/>
      <c r="T1018" s="2165"/>
      <c r="U1018" s="2165"/>
      <c r="V1018" s="2165"/>
      <c r="W1018" s="2165"/>
      <c r="X1018" s="2165"/>
      <c r="Y1018" s="2165"/>
      <c r="Z1018" s="2165"/>
      <c r="AA1018" s="2165"/>
      <c r="AB1018" s="2165"/>
      <c r="AC1018" s="2165"/>
      <c r="AD1018" s="2165"/>
      <c r="AE1018" s="2166"/>
      <c r="AF1018" s="110"/>
      <c r="AG1018" s="112"/>
      <c r="AH1018" s="112"/>
      <c r="AI1018" s="121"/>
      <c r="AJ1018" s="2102"/>
      <c r="AK1018" s="2103"/>
      <c r="AL1018" s="2103"/>
      <c r="AM1018" s="2103"/>
      <c r="AN1018" s="2103"/>
      <c r="AO1018" s="2103"/>
      <c r="AP1018" s="2103"/>
      <c r="AQ1018" s="2104"/>
      <c r="AR1018" s="1584"/>
      <c r="AS1018" s="1584"/>
      <c r="AT1018" s="1584"/>
      <c r="AU1018" s="1584"/>
      <c r="AV1018" s="1584"/>
      <c r="AW1018" s="1584"/>
      <c r="AX1018" s="1584"/>
      <c r="AY1018" s="1584"/>
      <c r="CR1018" s="25"/>
    </row>
    <row r="1019" spans="1:96" s="719" customFormat="1" ht="12.75" customHeight="1">
      <c r="A1019" s="51"/>
      <c r="B1019" s="110"/>
      <c r="C1019" s="111"/>
      <c r="D1019" s="2167"/>
      <c r="E1019" s="2168"/>
      <c r="F1019" s="2168"/>
      <c r="G1019" s="2168"/>
      <c r="H1019" s="2168"/>
      <c r="I1019" s="2168"/>
      <c r="J1019" s="2168"/>
      <c r="K1019" s="2168"/>
      <c r="L1019" s="2168"/>
      <c r="M1019" s="2168"/>
      <c r="N1019" s="2168"/>
      <c r="O1019" s="2168"/>
      <c r="P1019" s="2168"/>
      <c r="Q1019" s="2168"/>
      <c r="R1019" s="2168"/>
      <c r="S1019" s="2168"/>
      <c r="T1019" s="2168"/>
      <c r="U1019" s="2168"/>
      <c r="V1019" s="2168"/>
      <c r="W1019" s="2168"/>
      <c r="X1019" s="2168"/>
      <c r="Y1019" s="2168"/>
      <c r="Z1019" s="2168"/>
      <c r="AA1019" s="2168"/>
      <c r="AB1019" s="2168"/>
      <c r="AC1019" s="2168"/>
      <c r="AD1019" s="2168"/>
      <c r="AE1019" s="2169"/>
      <c r="AF1019" s="110"/>
      <c r="AG1019" s="112"/>
      <c r="AH1019" s="112"/>
      <c r="AI1019" s="121"/>
      <c r="AJ1019" s="2102"/>
      <c r="AK1019" s="2103"/>
      <c r="AL1019" s="2103"/>
      <c r="AM1019" s="2103"/>
      <c r="AN1019" s="2103"/>
      <c r="AO1019" s="2103"/>
      <c r="AP1019" s="2103"/>
      <c r="AQ1019" s="2104"/>
      <c r="AR1019" s="1584"/>
      <c r="AS1019" s="1584"/>
      <c r="AT1019" s="1584"/>
      <c r="AU1019" s="1584"/>
      <c r="AV1019" s="1584"/>
      <c r="AW1019" s="1584"/>
      <c r="AX1019" s="1584"/>
      <c r="AY1019" s="1584"/>
      <c r="CR1019" s="25"/>
    </row>
    <row r="1020" spans="1:96" s="719" customFormat="1" ht="12.75" customHeight="1">
      <c r="A1020" s="51"/>
      <c r="B1020" s="117"/>
      <c r="C1020" s="198" t="s">
        <v>1119</v>
      </c>
      <c r="D1020" s="2093" t="s">
        <v>1553</v>
      </c>
      <c r="E1020" s="2094"/>
      <c r="F1020" s="2094"/>
      <c r="G1020" s="2094"/>
      <c r="H1020" s="2094"/>
      <c r="I1020" s="2094"/>
      <c r="J1020" s="2094"/>
      <c r="K1020" s="2094"/>
      <c r="L1020" s="2094"/>
      <c r="M1020" s="2094"/>
      <c r="N1020" s="2094"/>
      <c r="O1020" s="2094"/>
      <c r="P1020" s="2094"/>
      <c r="Q1020" s="2094"/>
      <c r="R1020" s="2094"/>
      <c r="S1020" s="2094"/>
      <c r="T1020" s="2094"/>
      <c r="U1020" s="2094"/>
      <c r="V1020" s="2094"/>
      <c r="W1020" s="2094"/>
      <c r="X1020" s="2094"/>
      <c r="Y1020" s="2094"/>
      <c r="Z1020" s="2094"/>
      <c r="AA1020" s="2094"/>
      <c r="AB1020" s="2094"/>
      <c r="AC1020" s="2094"/>
      <c r="AD1020" s="2094"/>
      <c r="AE1020" s="2095"/>
      <c r="AF1020" s="117"/>
      <c r="AG1020" s="2155" t="s">
        <v>708</v>
      </c>
      <c r="AH1020" s="2156"/>
      <c r="AI1020" s="125"/>
      <c r="AJ1020" s="2099">
        <f>ROUND(IF(AG1020="yes",(AJ975*0.1),0),0)</f>
        <v>0</v>
      </c>
      <c r="AK1020" s="2100"/>
      <c r="AL1020" s="2100"/>
      <c r="AM1020" s="2100"/>
      <c r="AN1020" s="2100"/>
      <c r="AO1020" s="2100"/>
      <c r="AP1020" s="2100"/>
      <c r="AQ1020" s="2101"/>
      <c r="AR1020" s="1584"/>
      <c r="AS1020" s="1584"/>
      <c r="AT1020" s="1584"/>
      <c r="AU1020" s="1584"/>
      <c r="AV1020" s="1584"/>
      <c r="AW1020" s="1584"/>
      <c r="AX1020" s="1584"/>
      <c r="AY1020" s="1584"/>
      <c r="CR1020" s="25"/>
    </row>
    <row r="1021" spans="1:96" ht="12.75" customHeight="1">
      <c r="A1021" s="51"/>
      <c r="B1021" s="110"/>
      <c r="C1021" s="111"/>
      <c r="D1021" s="2135" t="s">
        <v>1554</v>
      </c>
      <c r="E1021" s="2136"/>
      <c r="F1021" s="2136"/>
      <c r="G1021" s="2136"/>
      <c r="H1021" s="2136"/>
      <c r="I1021" s="2136"/>
      <c r="J1021" s="2136"/>
      <c r="K1021" s="2136"/>
      <c r="L1021" s="2136"/>
      <c r="M1021" s="2136"/>
      <c r="N1021" s="2136"/>
      <c r="O1021" s="2136"/>
      <c r="P1021" s="2136"/>
      <c r="Q1021" s="2136"/>
      <c r="R1021" s="2136"/>
      <c r="S1021" s="2136"/>
      <c r="T1021" s="2136"/>
      <c r="U1021" s="2136"/>
      <c r="V1021" s="2136"/>
      <c r="W1021" s="2136"/>
      <c r="X1021" s="2136"/>
      <c r="Y1021" s="2136"/>
      <c r="Z1021" s="2136"/>
      <c r="AA1021" s="2136"/>
      <c r="AB1021" s="2136"/>
      <c r="AC1021" s="2136"/>
      <c r="AD1021" s="2136"/>
      <c r="AE1021" s="2137"/>
      <c r="AF1021" s="110"/>
      <c r="AG1021" s="112"/>
      <c r="AH1021" s="112"/>
      <c r="AI1021" s="121"/>
      <c r="AJ1021" s="2102"/>
      <c r="AK1021" s="2103"/>
      <c r="AL1021" s="2103"/>
      <c r="AM1021" s="2103"/>
      <c r="AN1021" s="2103"/>
      <c r="AO1021" s="2103"/>
      <c r="AP1021" s="2103"/>
      <c r="AQ1021" s="2104"/>
      <c r="AR1021" s="1584"/>
      <c r="AS1021" s="1584"/>
      <c r="AT1021" s="1584"/>
      <c r="AU1021" s="1584"/>
      <c r="AV1021" s="1584"/>
      <c r="AW1021" s="1584"/>
      <c r="AX1021" s="1584"/>
      <c r="AY1021" s="1584"/>
    </row>
    <row r="1022" spans="1:96" ht="12.75" customHeight="1">
      <c r="A1022" s="51"/>
      <c r="B1022" s="110"/>
      <c r="C1022" s="111"/>
      <c r="D1022" s="2135"/>
      <c r="E1022" s="2136"/>
      <c r="F1022" s="2136"/>
      <c r="G1022" s="2136"/>
      <c r="H1022" s="2136"/>
      <c r="I1022" s="2136"/>
      <c r="J1022" s="2136"/>
      <c r="K1022" s="2136"/>
      <c r="L1022" s="2136"/>
      <c r="M1022" s="2136"/>
      <c r="N1022" s="2136"/>
      <c r="O1022" s="2136"/>
      <c r="P1022" s="2136"/>
      <c r="Q1022" s="2136"/>
      <c r="R1022" s="2136"/>
      <c r="S1022" s="2136"/>
      <c r="T1022" s="2136"/>
      <c r="U1022" s="2136"/>
      <c r="V1022" s="2136"/>
      <c r="W1022" s="2136"/>
      <c r="X1022" s="2136"/>
      <c r="Y1022" s="2136"/>
      <c r="Z1022" s="2136"/>
      <c r="AA1022" s="2136"/>
      <c r="AB1022" s="2136"/>
      <c r="AC1022" s="2136"/>
      <c r="AD1022" s="2136"/>
      <c r="AE1022" s="2137"/>
      <c r="AF1022" s="110"/>
      <c r="AG1022" s="112"/>
      <c r="AH1022" s="112"/>
      <c r="AI1022" s="121"/>
      <c r="AJ1022" s="2102"/>
      <c r="AK1022" s="2103"/>
      <c r="AL1022" s="2103"/>
      <c r="AM1022" s="2103"/>
      <c r="AN1022" s="2103"/>
      <c r="AO1022" s="2103"/>
      <c r="AP1022" s="2103"/>
      <c r="AQ1022" s="2104"/>
      <c r="AR1022" s="1584"/>
      <c r="AS1022" s="1584"/>
      <c r="AT1022" s="1584"/>
      <c r="AU1022" s="1584"/>
      <c r="AV1022" s="1584"/>
      <c r="AW1022" s="1584"/>
      <c r="AX1022" s="1584"/>
      <c r="AY1022" s="1584"/>
    </row>
    <row r="1023" spans="1:96" s="682" customFormat="1" ht="12.75" customHeight="1">
      <c r="A1023" s="51"/>
      <c r="B1023" s="110"/>
      <c r="C1023" s="111"/>
      <c r="D1023" s="2096"/>
      <c r="E1023" s="2097"/>
      <c r="F1023" s="2097"/>
      <c r="G1023" s="2097"/>
      <c r="H1023" s="2097"/>
      <c r="I1023" s="2097"/>
      <c r="J1023" s="2097"/>
      <c r="K1023" s="2097"/>
      <c r="L1023" s="2097"/>
      <c r="M1023" s="2097"/>
      <c r="N1023" s="2097"/>
      <c r="O1023" s="2097"/>
      <c r="P1023" s="2097"/>
      <c r="Q1023" s="2097"/>
      <c r="R1023" s="2097"/>
      <c r="S1023" s="2097"/>
      <c r="T1023" s="2097"/>
      <c r="U1023" s="2097"/>
      <c r="V1023" s="2097"/>
      <c r="W1023" s="2097"/>
      <c r="X1023" s="2097"/>
      <c r="Y1023" s="2097"/>
      <c r="Z1023" s="2097"/>
      <c r="AA1023" s="2097"/>
      <c r="AB1023" s="2097"/>
      <c r="AC1023" s="2097"/>
      <c r="AD1023" s="2097"/>
      <c r="AE1023" s="2098"/>
      <c r="AF1023" s="110"/>
      <c r="AG1023" s="112"/>
      <c r="AH1023" s="112"/>
      <c r="AI1023" s="121"/>
      <c r="AJ1023" s="2105"/>
      <c r="AK1023" s="2106"/>
      <c r="AL1023" s="2106"/>
      <c r="AM1023" s="2106"/>
      <c r="AN1023" s="2106"/>
      <c r="AO1023" s="2106"/>
      <c r="AP1023" s="2106"/>
      <c r="AQ1023" s="2107"/>
      <c r="AR1023" s="1584"/>
      <c r="AS1023" s="1584"/>
      <c r="AT1023" s="1584"/>
      <c r="AU1023" s="1584"/>
      <c r="AV1023" s="1584"/>
      <c r="AW1023" s="1584"/>
      <c r="AX1023" s="1584"/>
      <c r="AY1023" s="1584"/>
      <c r="CR1023" s="25"/>
    </row>
    <row r="1024" spans="1:96" ht="12.75" customHeight="1">
      <c r="A1024" s="51"/>
      <c r="B1024" s="117"/>
      <c r="C1024" s="198" t="s">
        <v>2187</v>
      </c>
      <c r="D1024" s="2157" t="s">
        <v>2459</v>
      </c>
      <c r="E1024" s="2158"/>
      <c r="F1024" s="2158"/>
      <c r="G1024" s="2158"/>
      <c r="H1024" s="2158"/>
      <c r="I1024" s="2158"/>
      <c r="J1024" s="2158"/>
      <c r="K1024" s="2158"/>
      <c r="L1024" s="2158"/>
      <c r="M1024" s="2158"/>
      <c r="N1024" s="2158"/>
      <c r="O1024" s="2158"/>
      <c r="P1024" s="2158"/>
      <c r="Q1024" s="2158"/>
      <c r="R1024" s="2158"/>
      <c r="S1024" s="2158"/>
      <c r="T1024" s="2158"/>
      <c r="U1024" s="2158"/>
      <c r="V1024" s="2158"/>
      <c r="W1024" s="2158"/>
      <c r="X1024" s="2158"/>
      <c r="Y1024" s="2158"/>
      <c r="Z1024" s="2158"/>
      <c r="AA1024" s="2158"/>
      <c r="AB1024" s="2158"/>
      <c r="AC1024" s="2158"/>
      <c r="AD1024" s="2158"/>
      <c r="AE1024" s="2159"/>
      <c r="AF1024" s="117"/>
      <c r="AG1024" s="2215" t="str">
        <f>IF(X1027&gt;0,"Yes","No")</f>
        <v>Yes</v>
      </c>
      <c r="AH1024" s="2216"/>
      <c r="AI1024" s="125"/>
      <c r="AJ1024" s="2219">
        <f>IF((X1027=0),0,BA989*AJ975)</f>
        <v>7906092.4800000004</v>
      </c>
      <c r="AK1024" s="2220"/>
      <c r="AL1024" s="2220"/>
      <c r="AM1024" s="2220"/>
      <c r="AN1024" s="2220"/>
      <c r="AO1024" s="2220"/>
      <c r="AP1024" s="2220"/>
      <c r="AQ1024" s="2221"/>
      <c r="AR1024" s="1584"/>
      <c r="AS1024" s="1584"/>
      <c r="AT1024" s="1584"/>
      <c r="AU1024" s="1584"/>
      <c r="AV1024" s="1584"/>
      <c r="AW1024" s="1584"/>
      <c r="AX1024" s="1584"/>
      <c r="AY1024" s="1584"/>
    </row>
    <row r="1025" spans="1:96" ht="12.75" customHeight="1">
      <c r="A1025" s="51"/>
      <c r="B1025" s="110"/>
      <c r="C1025" s="702"/>
      <c r="D1025" s="2135" t="s">
        <v>1556</v>
      </c>
      <c r="E1025" s="2136"/>
      <c r="F1025" s="2136"/>
      <c r="G1025" s="2136"/>
      <c r="H1025" s="2136"/>
      <c r="I1025" s="2136"/>
      <c r="J1025" s="2136"/>
      <c r="K1025" s="2136"/>
      <c r="L1025" s="2136"/>
      <c r="M1025" s="2136"/>
      <c r="N1025" s="2136"/>
      <c r="O1025" s="2136"/>
      <c r="P1025" s="2136"/>
      <c r="Q1025" s="2136"/>
      <c r="R1025" s="2136"/>
      <c r="S1025" s="2136"/>
      <c r="T1025" s="2136"/>
      <c r="U1025" s="2136"/>
      <c r="V1025" s="2136"/>
      <c r="W1025" s="2136"/>
      <c r="X1025" s="2136"/>
      <c r="Y1025" s="2136"/>
      <c r="Z1025" s="2136"/>
      <c r="AA1025" s="2136"/>
      <c r="AB1025" s="2136"/>
      <c r="AC1025" s="2136"/>
      <c r="AD1025" s="2136"/>
      <c r="AE1025" s="2137"/>
      <c r="AF1025" s="110"/>
      <c r="AG1025" s="703"/>
      <c r="AH1025" s="703"/>
      <c r="AI1025" s="121"/>
      <c r="AJ1025" s="2222"/>
      <c r="AK1025" s="2223"/>
      <c r="AL1025" s="2223"/>
      <c r="AM1025" s="2223"/>
      <c r="AN1025" s="2223"/>
      <c r="AO1025" s="2223"/>
      <c r="AP1025" s="2223"/>
      <c r="AQ1025" s="2224"/>
      <c r="AR1025" s="1584"/>
      <c r="AS1025" s="1584"/>
      <c r="AT1025" s="1584"/>
      <c r="AU1025" s="1584"/>
      <c r="AV1025" s="1584"/>
      <c r="AW1025" s="1584"/>
      <c r="AX1025" s="1584"/>
      <c r="AY1025" s="1584"/>
    </row>
    <row r="1026" spans="1:96" ht="12.75" customHeight="1">
      <c r="A1026" s="51"/>
      <c r="B1026" s="110"/>
      <c r="C1026" s="702"/>
      <c r="D1026" s="2135"/>
      <c r="E1026" s="2136"/>
      <c r="F1026" s="2136"/>
      <c r="G1026" s="2136"/>
      <c r="H1026" s="2136"/>
      <c r="I1026" s="2136"/>
      <c r="J1026" s="2136"/>
      <c r="K1026" s="2136"/>
      <c r="L1026" s="2136"/>
      <c r="M1026" s="2136"/>
      <c r="N1026" s="2136"/>
      <c r="O1026" s="2136"/>
      <c r="P1026" s="2136"/>
      <c r="Q1026" s="2136"/>
      <c r="R1026" s="2136"/>
      <c r="S1026" s="2136"/>
      <c r="T1026" s="2136"/>
      <c r="U1026" s="2136"/>
      <c r="V1026" s="2136"/>
      <c r="W1026" s="2136"/>
      <c r="X1026" s="2136"/>
      <c r="Y1026" s="2136"/>
      <c r="Z1026" s="2136"/>
      <c r="AA1026" s="2136"/>
      <c r="AB1026" s="2136"/>
      <c r="AC1026" s="2136"/>
      <c r="AD1026" s="2136"/>
      <c r="AE1026" s="2137"/>
      <c r="AF1026" s="110"/>
      <c r="AG1026" s="703"/>
      <c r="AH1026" s="703"/>
      <c r="AI1026" s="121"/>
      <c r="AJ1026" s="2222"/>
      <c r="AK1026" s="2223"/>
      <c r="AL1026" s="2223"/>
      <c r="AM1026" s="2223"/>
      <c r="AN1026" s="2223"/>
      <c r="AO1026" s="2223"/>
      <c r="AP1026" s="2223"/>
      <c r="AQ1026" s="2224"/>
      <c r="AR1026" s="1584"/>
      <c r="AS1026" s="1584"/>
      <c r="AT1026" s="1584"/>
      <c r="AU1026" s="1584"/>
      <c r="AV1026" s="1584"/>
      <c r="AW1026" s="1584"/>
      <c r="AX1026" s="1584"/>
      <c r="AY1026" s="1584"/>
    </row>
    <row r="1027" spans="1:96" s="719" customFormat="1" ht="12.75" customHeight="1">
      <c r="A1027" s="51"/>
      <c r="B1027" s="115"/>
      <c r="C1027" s="116"/>
      <c r="D1027" s="199" t="s">
        <v>1053</v>
      </c>
      <c r="E1027" s="200"/>
      <c r="F1027" s="200"/>
      <c r="G1027" s="200"/>
      <c r="H1027" s="200"/>
      <c r="I1027" s="2213">
        <f>BA987</f>
        <v>74</v>
      </c>
      <c r="J1027" s="2214"/>
      <c r="K1027" s="11"/>
      <c r="L1027" s="200"/>
      <c r="M1027" s="200"/>
      <c r="N1027" s="200"/>
      <c r="O1027" s="200"/>
      <c r="P1027" s="200"/>
      <c r="Q1027" s="200"/>
      <c r="R1027" s="200"/>
      <c r="S1027" s="200"/>
      <c r="T1027" s="200"/>
      <c r="U1027" s="200"/>
      <c r="V1027" s="201" t="s">
        <v>1054</v>
      </c>
      <c r="W1027" s="80"/>
      <c r="X1027" s="2211">
        <f>BG635</f>
        <v>25</v>
      </c>
      <c r="Y1027" s="2212"/>
      <c r="Z1027" s="80"/>
      <c r="AA1027" s="80"/>
      <c r="AB1027" s="80"/>
      <c r="AC1027" s="80"/>
      <c r="AD1027" s="80"/>
      <c r="AE1027" s="81"/>
      <c r="AF1027" s="1623"/>
      <c r="AG1027" s="1624"/>
      <c r="AH1027" s="1624"/>
      <c r="AI1027" s="1625"/>
      <c r="AJ1027" s="2225"/>
      <c r="AK1027" s="2226"/>
      <c r="AL1027" s="2226"/>
      <c r="AM1027" s="2226"/>
      <c r="AN1027" s="2226"/>
      <c r="AO1027" s="2226"/>
      <c r="AP1027" s="2226"/>
      <c r="AQ1027" s="2227"/>
      <c r="AR1027" s="1584"/>
      <c r="AS1027" s="1584"/>
      <c r="AT1027" s="1584"/>
      <c r="AU1027" s="1584"/>
      <c r="AV1027" s="1584"/>
      <c r="AW1027" s="1584"/>
      <c r="AX1027" s="1584"/>
      <c r="AY1027" s="1584"/>
      <c r="CR1027" s="25"/>
    </row>
    <row r="1028" spans="1:96" ht="12.75" customHeight="1">
      <c r="A1028" s="51"/>
      <c r="B1028" s="117"/>
      <c r="C1028" s="198" t="s">
        <v>2188</v>
      </c>
      <c r="D1028" s="2093" t="s">
        <v>2460</v>
      </c>
      <c r="E1028" s="2094"/>
      <c r="F1028" s="2094"/>
      <c r="G1028" s="2094"/>
      <c r="H1028" s="2094"/>
      <c r="I1028" s="2094"/>
      <c r="J1028" s="2094"/>
      <c r="K1028" s="2094"/>
      <c r="L1028" s="2094"/>
      <c r="M1028" s="2094"/>
      <c r="N1028" s="2094"/>
      <c r="O1028" s="2094"/>
      <c r="P1028" s="2094"/>
      <c r="Q1028" s="2094"/>
      <c r="R1028" s="2094"/>
      <c r="S1028" s="2094"/>
      <c r="T1028" s="2094"/>
      <c r="U1028" s="2094"/>
      <c r="V1028" s="2094"/>
      <c r="W1028" s="2094"/>
      <c r="X1028" s="2094"/>
      <c r="Y1028" s="2094"/>
      <c r="Z1028" s="2094"/>
      <c r="AA1028" s="2094"/>
      <c r="AB1028" s="2094"/>
      <c r="AC1028" s="2094"/>
      <c r="AD1028" s="2094"/>
      <c r="AE1028" s="2095"/>
      <c r="AF1028" s="110"/>
      <c r="AG1028" s="2215" t="str">
        <f>IF(X1031&gt;0,"Yes","No")</f>
        <v>Yes</v>
      </c>
      <c r="AH1028" s="2216"/>
      <c r="AI1028" s="121"/>
      <c r="AJ1028" s="2219">
        <f>IF((X1031=0),0,(2*BA990)*AJ975)</f>
        <v>31624369.920000002</v>
      </c>
      <c r="AK1028" s="2220"/>
      <c r="AL1028" s="2220"/>
      <c r="AM1028" s="2220"/>
      <c r="AN1028" s="2220"/>
      <c r="AO1028" s="2220"/>
      <c r="AP1028" s="2220"/>
      <c r="AQ1028" s="2221"/>
      <c r="AR1028" s="1584"/>
      <c r="AS1028" s="1584"/>
      <c r="AT1028" s="1584"/>
      <c r="AU1028" s="1584"/>
      <c r="AV1028" s="1584"/>
      <c r="AW1028" s="1584"/>
      <c r="AX1028" s="1584"/>
      <c r="AY1028" s="1584"/>
    </row>
    <row r="1029" spans="1:96" ht="12.75" customHeight="1">
      <c r="A1029" s="51"/>
      <c r="B1029" s="110"/>
      <c r="C1029" s="702"/>
      <c r="D1029" s="2135" t="s">
        <v>1555</v>
      </c>
      <c r="E1029" s="2136"/>
      <c r="F1029" s="2136"/>
      <c r="G1029" s="2136"/>
      <c r="H1029" s="2136"/>
      <c r="I1029" s="2136"/>
      <c r="J1029" s="2136"/>
      <c r="K1029" s="2136"/>
      <c r="L1029" s="2136"/>
      <c r="M1029" s="2136"/>
      <c r="N1029" s="2136"/>
      <c r="O1029" s="2136"/>
      <c r="P1029" s="2136"/>
      <c r="Q1029" s="2136"/>
      <c r="R1029" s="2136"/>
      <c r="S1029" s="2136"/>
      <c r="T1029" s="2136"/>
      <c r="U1029" s="2136"/>
      <c r="V1029" s="2136"/>
      <c r="W1029" s="2136"/>
      <c r="X1029" s="2136"/>
      <c r="Y1029" s="2136"/>
      <c r="Z1029" s="2136"/>
      <c r="AA1029" s="2136"/>
      <c r="AB1029" s="2136"/>
      <c r="AC1029" s="2136"/>
      <c r="AD1029" s="2136"/>
      <c r="AE1029" s="2137"/>
      <c r="AF1029" s="110"/>
      <c r="AG1029" s="703"/>
      <c r="AH1029" s="703"/>
      <c r="AI1029" s="121"/>
      <c r="AJ1029" s="2222"/>
      <c r="AK1029" s="2223"/>
      <c r="AL1029" s="2223"/>
      <c r="AM1029" s="2223"/>
      <c r="AN1029" s="2223"/>
      <c r="AO1029" s="2223"/>
      <c r="AP1029" s="2223"/>
      <c r="AQ1029" s="2224"/>
      <c r="AR1029" s="1584"/>
      <c r="AS1029" s="1584"/>
      <c r="AT1029" s="1584"/>
      <c r="AU1029" s="1584"/>
      <c r="AV1029" s="1584"/>
      <c r="AW1029" s="1584"/>
      <c r="AX1029" s="1584"/>
      <c r="AY1029" s="1584"/>
    </row>
    <row r="1030" spans="1:96" ht="12.75" customHeight="1">
      <c r="A1030" s="51"/>
      <c r="B1030" s="110"/>
      <c r="C1030" s="121"/>
      <c r="D1030" s="2135"/>
      <c r="E1030" s="2136"/>
      <c r="F1030" s="2136"/>
      <c r="G1030" s="2136"/>
      <c r="H1030" s="2136"/>
      <c r="I1030" s="2136"/>
      <c r="J1030" s="2136"/>
      <c r="K1030" s="2136"/>
      <c r="L1030" s="2136"/>
      <c r="M1030" s="2136"/>
      <c r="N1030" s="2136"/>
      <c r="O1030" s="2136"/>
      <c r="P1030" s="2136"/>
      <c r="Q1030" s="2136"/>
      <c r="R1030" s="2136"/>
      <c r="S1030" s="2136"/>
      <c r="T1030" s="2136"/>
      <c r="U1030" s="2136"/>
      <c r="V1030" s="2136"/>
      <c r="W1030" s="2136"/>
      <c r="X1030" s="2136"/>
      <c r="Y1030" s="2136"/>
      <c r="Z1030" s="2136"/>
      <c r="AA1030" s="2136"/>
      <c r="AB1030" s="2136"/>
      <c r="AC1030" s="2136"/>
      <c r="AD1030" s="2136"/>
      <c r="AE1030" s="2137"/>
      <c r="AF1030" s="1620"/>
      <c r="AG1030" s="1621"/>
      <c r="AH1030" s="1621"/>
      <c r="AI1030" s="1622"/>
      <c r="AJ1030" s="2222"/>
      <c r="AK1030" s="2223"/>
      <c r="AL1030" s="2223"/>
      <c r="AM1030" s="2223"/>
      <c r="AN1030" s="2223"/>
      <c r="AO1030" s="2223"/>
      <c r="AP1030" s="2223"/>
      <c r="AQ1030" s="2224"/>
      <c r="AR1030" s="1584"/>
      <c r="AS1030" s="1584"/>
      <c r="AT1030" s="1584"/>
      <c r="AU1030" s="1584"/>
      <c r="AV1030" s="1584"/>
      <c r="AW1030" s="1584"/>
      <c r="AX1030" s="1584"/>
      <c r="AY1030" s="1584"/>
    </row>
    <row r="1031" spans="1:96" s="719" customFormat="1" ht="12.75" customHeight="1">
      <c r="A1031" s="51"/>
      <c r="B1031" s="115"/>
      <c r="C1031" s="116"/>
      <c r="D1031" s="199" t="s">
        <v>1053</v>
      </c>
      <c r="E1031" s="200"/>
      <c r="F1031" s="200"/>
      <c r="G1031" s="200"/>
      <c r="H1031" s="200"/>
      <c r="I1031" s="2213">
        <f>BA987</f>
        <v>74</v>
      </c>
      <c r="J1031" s="2214"/>
      <c r="K1031" s="51"/>
      <c r="L1031" s="200"/>
      <c r="M1031" s="200"/>
      <c r="N1031" s="200"/>
      <c r="O1031" s="200"/>
      <c r="P1031" s="200"/>
      <c r="Q1031" s="200"/>
      <c r="R1031" s="200"/>
      <c r="S1031" s="200"/>
      <c r="T1031" s="200"/>
      <c r="U1031" s="200"/>
      <c r="V1031" s="201" t="s">
        <v>1055</v>
      </c>
      <c r="X1031" s="2211">
        <f>BK635</f>
        <v>49</v>
      </c>
      <c r="Y1031" s="2212"/>
      <c r="AF1031" s="1623"/>
      <c r="AG1031" s="1624"/>
      <c r="AH1031" s="1624"/>
      <c r="AI1031" s="1625"/>
      <c r="AJ1031" s="2225"/>
      <c r="AK1031" s="2226"/>
      <c r="AL1031" s="2226"/>
      <c r="AM1031" s="2226"/>
      <c r="AN1031" s="2226"/>
      <c r="AO1031" s="2226"/>
      <c r="AP1031" s="2226"/>
      <c r="AQ1031" s="2227"/>
      <c r="AR1031" s="1584"/>
      <c r="AS1031" s="1584"/>
      <c r="AT1031" s="1584"/>
      <c r="AU1031" s="1584"/>
      <c r="AV1031" s="1584"/>
      <c r="AW1031" s="1584"/>
      <c r="AX1031" s="1584"/>
      <c r="AY1031" s="1584"/>
      <c r="CR1031" s="25"/>
    </row>
    <row r="1032" spans="1:96" ht="12.75" customHeight="1">
      <c r="A1032" s="51"/>
      <c r="B1032" s="158"/>
      <c r="C1032" s="159"/>
      <c r="D1032" s="2209" t="s">
        <v>548</v>
      </c>
      <c r="E1032" s="2209"/>
      <c r="F1032" s="2209"/>
      <c r="G1032" s="2209"/>
      <c r="H1032" s="2209"/>
      <c r="I1032" s="2209"/>
      <c r="J1032" s="2209"/>
      <c r="K1032" s="2209"/>
      <c r="L1032" s="2209"/>
      <c r="M1032" s="2209"/>
      <c r="N1032" s="2209"/>
      <c r="O1032" s="2209"/>
      <c r="P1032" s="2209"/>
      <c r="Q1032" s="2209"/>
      <c r="R1032" s="2209"/>
      <c r="S1032" s="2209"/>
      <c r="T1032" s="2209"/>
      <c r="U1032" s="2209"/>
      <c r="V1032" s="2209"/>
      <c r="W1032" s="2209"/>
      <c r="X1032" s="2209"/>
      <c r="Y1032" s="2209"/>
      <c r="Z1032" s="2209"/>
      <c r="AA1032" s="2209"/>
      <c r="AB1032" s="2209"/>
      <c r="AC1032" s="2209"/>
      <c r="AD1032" s="2209"/>
      <c r="AE1032" s="2209"/>
      <c r="AF1032" s="2209"/>
      <c r="AG1032" s="2209"/>
      <c r="AH1032" s="2209"/>
      <c r="AI1032" s="2210"/>
      <c r="AJ1032" s="2228">
        <f>SUM(AJ975:AQ1031)</f>
        <v>74131078.230000004</v>
      </c>
      <c r="AK1032" s="2229"/>
      <c r="AL1032" s="2229"/>
      <c r="AM1032" s="2229"/>
      <c r="AN1032" s="2229"/>
      <c r="AO1032" s="2229"/>
      <c r="AP1032" s="2229"/>
      <c r="AQ1032" s="2230"/>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33" t="s">
        <v>1944</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34"/>
      <c r="Y1035" s="2334"/>
      <c r="Z1035" s="2334"/>
      <c r="AA1035" s="2334"/>
      <c r="AB1035" s="2334"/>
      <c r="AC1035" s="2334"/>
      <c r="AD1035" s="2528">
        <f>R971</f>
        <v>416000</v>
      </c>
      <c r="AE1035" s="2455"/>
      <c r="AF1035" s="2455"/>
      <c r="AG1035" s="2455"/>
      <c r="AH1035" s="2455"/>
      <c r="AI1035" s="2455"/>
      <c r="AJ1035" s="2455"/>
      <c r="AK1035" s="2455"/>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35"/>
      <c r="Y1036" s="2335"/>
      <c r="Z1036" s="2335"/>
      <c r="AA1036" s="2335"/>
      <c r="AB1036" s="2335"/>
      <c r="AC1036" s="2335"/>
      <c r="AD1036" s="2103">
        <f>MIN((BR809:BR866))</f>
        <v>318400</v>
      </c>
      <c r="AE1036" s="2103"/>
      <c r="AF1036" s="2103"/>
      <c r="AG1036" s="2103"/>
      <c r="AH1036" s="2103"/>
      <c r="AI1036" s="2103"/>
      <c r="AJ1036" s="2103"/>
      <c r="AK1036" s="2103"/>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29" t="s">
        <v>1947</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7"/>
      <c r="AA1037" s="1417"/>
      <c r="AB1037" s="1417"/>
      <c r="AC1037" s="1417"/>
      <c r="AD1037" s="2525">
        <f>IF(((AD1035-AD1036)/AD1036)&gt;0.3,0.3,((AD1035-AD1036)/AD1036))</f>
        <v>0.3</v>
      </c>
      <c r="AE1037" s="2526"/>
      <c r="AF1037" s="2526"/>
      <c r="AG1037" s="2526"/>
      <c r="AH1037" s="2526"/>
      <c r="AI1037" s="2526"/>
      <c r="AJ1037" s="2526"/>
      <c r="AK1037" s="2527"/>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32">
        <f>IF(ISNA(IF((AJ999&gt;(AJ975*0.15)),"(f) cannot be greater than 15% of unadjusted eligible basis.",0)),"",(IF((AJ999&gt;(AJ975*0.15)),"(f) cannot be greater than 15% of unadjusted eligible basis.",0)))</f>
        <v>0</v>
      </c>
      <c r="C1039" s="2332"/>
      <c r="D1039" s="2332"/>
      <c r="E1039" s="2332"/>
      <c r="F1039" s="2332"/>
      <c r="G1039" s="2332"/>
      <c r="H1039" s="2332"/>
      <c r="I1039" s="2332"/>
      <c r="J1039" s="2332"/>
      <c r="K1039" s="2332"/>
      <c r="L1039" s="2332"/>
      <c r="M1039" s="2332"/>
      <c r="N1039" s="2332"/>
      <c r="O1039" s="2332"/>
      <c r="P1039" s="2332"/>
      <c r="Q1039" s="2332"/>
      <c r="R1039" s="2332"/>
      <c r="S1039" s="2332"/>
      <c r="T1039" s="2332"/>
      <c r="U1039" s="2332"/>
      <c r="V1039" s="2332"/>
      <c r="W1039" s="2332"/>
      <c r="X1039" s="2332"/>
      <c r="Y1039" s="2332"/>
      <c r="Z1039" s="2332"/>
      <c r="AA1039" s="2332"/>
      <c r="AB1039" s="2332"/>
      <c r="AC1039" s="2332"/>
      <c r="AD1039" s="2332"/>
      <c r="AE1039" s="2332"/>
      <c r="AF1039" s="2332"/>
      <c r="AG1039" s="2332"/>
      <c r="AH1039" s="2332"/>
      <c r="AI1039" s="2332"/>
      <c r="AJ1039" s="2332"/>
      <c r="AK1039" s="2332"/>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61" t="s">
        <v>856</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4" t="s">
        <v>628</v>
      </c>
      <c r="B1044" s="2024"/>
      <c r="C1044" s="13">
        <v>1</v>
      </c>
      <c r="D1044" s="1889" t="s">
        <v>1225</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4"/>
      <c r="AN1049" s="1584"/>
      <c r="AO1049" s="1584"/>
      <c r="AP1049" s="1584"/>
      <c r="AQ1049" s="1584"/>
      <c r="AR1049" s="1584"/>
      <c r="AS1049" s="1584"/>
      <c r="AT1049" s="1584"/>
      <c r="AU1049" s="1584"/>
      <c r="AV1049" s="1584"/>
      <c r="AW1049" s="1584"/>
      <c r="AX1049" s="1584"/>
      <c r="AY1049" s="1584"/>
    </row>
    <row r="1050" spans="1:51" ht="12.6" customHeight="1">
      <c r="A1050" s="2024" t="s">
        <v>628</v>
      </c>
      <c r="B1050" s="2024"/>
      <c r="C1050" s="13">
        <v>2</v>
      </c>
      <c r="D1050" s="1889" t="s">
        <v>1224</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24" t="s">
        <v>628</v>
      </c>
      <c r="B1056" s="2024"/>
      <c r="C1056" s="13">
        <v>3</v>
      </c>
      <c r="D1056" s="1889" t="s">
        <v>1538</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19"/>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19"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24" t="s">
        <v>628</v>
      </c>
      <c r="B1063" s="2024"/>
      <c r="C1063" s="13">
        <v>4</v>
      </c>
      <c r="D1063" s="1889" t="s">
        <v>1210</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2" customFormat="1" ht="12.6" customHeight="1">
      <c r="A1066" s="2024" t="s">
        <v>628</v>
      </c>
      <c r="B1066" s="2024"/>
      <c r="C1066" s="13">
        <v>5</v>
      </c>
      <c r="D1066" s="1889" t="s">
        <v>1423</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2"/>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24" t="s">
        <v>628</v>
      </c>
      <c r="B1071" s="2024"/>
      <c r="C1071" s="13">
        <v>6</v>
      </c>
      <c r="D1071" s="1889" t="s">
        <v>1211</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24" t="s">
        <v>628</v>
      </c>
      <c r="B1074" s="2024"/>
      <c r="C1074" s="319">
        <v>7</v>
      </c>
      <c r="D1074" s="1889" t="s">
        <v>1213</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2"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24" t="s">
        <v>628</v>
      </c>
      <c r="B1078" s="2024"/>
      <c r="C1078" s="319">
        <v>8</v>
      </c>
      <c r="D1078" s="2333" t="s">
        <v>2183</v>
      </c>
      <c r="E1078" s="2333"/>
      <c r="F1078" s="2333"/>
      <c r="G1078" s="2333"/>
      <c r="H1078" s="2333"/>
      <c r="I1078" s="2333"/>
      <c r="J1078" s="2333"/>
      <c r="K1078" s="2333"/>
      <c r="L1078" s="2333"/>
      <c r="M1078" s="2333"/>
      <c r="N1078" s="2333"/>
      <c r="O1078" s="2333"/>
      <c r="P1078" s="2333"/>
      <c r="Q1078" s="2333"/>
      <c r="R1078" s="2333"/>
      <c r="S1078" s="2333"/>
      <c r="T1078" s="2333"/>
      <c r="U1078" s="2333"/>
      <c r="V1078" s="2333"/>
      <c r="W1078" s="2333"/>
      <c r="X1078" s="2333"/>
      <c r="Y1078" s="2333"/>
      <c r="Z1078" s="2333"/>
      <c r="AA1078" s="2333"/>
      <c r="AB1078" s="2333"/>
      <c r="AC1078" s="2333"/>
      <c r="AD1078" s="2333"/>
      <c r="AE1078" s="2333"/>
      <c r="AF1078" s="2333"/>
      <c r="AG1078" s="2333"/>
      <c r="AH1078" s="2333"/>
      <c r="AI1078" s="2333"/>
      <c r="AJ1078" s="2333"/>
      <c r="AK1078" s="2333"/>
    </row>
    <row r="1079" spans="1:96" ht="12.6" customHeight="1">
      <c r="A1079" s="235"/>
      <c r="B1079" s="235"/>
      <c r="C1079" s="319"/>
      <c r="D1079" s="2333"/>
      <c r="E1079" s="2333"/>
      <c r="F1079" s="2333"/>
      <c r="G1079" s="2333"/>
      <c r="H1079" s="2333"/>
      <c r="I1079" s="2333"/>
      <c r="J1079" s="2333"/>
      <c r="K1079" s="2333"/>
      <c r="L1079" s="2333"/>
      <c r="M1079" s="2333"/>
      <c r="N1079" s="2333"/>
      <c r="O1079" s="2333"/>
      <c r="P1079" s="2333"/>
      <c r="Q1079" s="2333"/>
      <c r="R1079" s="2333"/>
      <c r="S1079" s="2333"/>
      <c r="T1079" s="2333"/>
      <c r="U1079" s="2333"/>
      <c r="V1079" s="2333"/>
      <c r="W1079" s="2333"/>
      <c r="X1079" s="2333"/>
      <c r="Y1079" s="2333"/>
      <c r="Z1079" s="2333"/>
      <c r="AA1079" s="2333"/>
      <c r="AB1079" s="2333"/>
      <c r="AC1079" s="2333"/>
      <c r="AD1079" s="2333"/>
      <c r="AE1079" s="2333"/>
      <c r="AF1079" s="2333"/>
      <c r="AG1079" s="2333"/>
      <c r="AH1079" s="2333"/>
      <c r="AI1079" s="2333"/>
      <c r="AJ1079" s="2333"/>
      <c r="AK1079" s="2333"/>
    </row>
    <row r="1080" spans="1:96" ht="12.6" customHeight="1">
      <c r="A1080" s="235"/>
      <c r="B1080" s="235"/>
      <c r="C1080" s="319"/>
      <c r="D1080" s="2333"/>
      <c r="E1080" s="2333"/>
      <c r="F1080" s="2333"/>
      <c r="G1080" s="2333"/>
      <c r="H1080" s="2333"/>
      <c r="I1080" s="2333"/>
      <c r="J1080" s="2333"/>
      <c r="K1080" s="2333"/>
      <c r="L1080" s="2333"/>
      <c r="M1080" s="2333"/>
      <c r="N1080" s="2333"/>
      <c r="O1080" s="2333"/>
      <c r="P1080" s="2333"/>
      <c r="Q1080" s="2333"/>
      <c r="R1080" s="2333"/>
      <c r="S1080" s="2333"/>
      <c r="T1080" s="2333"/>
      <c r="U1080" s="2333"/>
      <c r="V1080" s="2333"/>
      <c r="W1080" s="2333"/>
      <c r="X1080" s="2333"/>
      <c r="Y1080" s="2333"/>
      <c r="Z1080" s="2333"/>
      <c r="AA1080" s="2333"/>
      <c r="AB1080" s="2333"/>
      <c r="AC1080" s="2333"/>
      <c r="AD1080" s="2333"/>
      <c r="AE1080" s="2333"/>
      <c r="AF1080" s="2333"/>
      <c r="AG1080" s="2333"/>
      <c r="AH1080" s="2333"/>
      <c r="AI1080" s="2333"/>
      <c r="AJ1080" s="2333"/>
      <c r="AK1080" s="2333"/>
      <c r="AL1080" s="682"/>
    </row>
    <row r="1081" spans="1:96" ht="12.2" customHeight="1">
      <c r="A1081" s="62"/>
      <c r="B1081" s="66"/>
      <c r="C1081" s="319"/>
      <c r="D1081" s="2333"/>
      <c r="E1081" s="2333"/>
      <c r="F1081" s="2333"/>
      <c r="G1081" s="2333"/>
      <c r="H1081" s="2333"/>
      <c r="I1081" s="2333"/>
      <c r="J1081" s="2333"/>
      <c r="K1081" s="2333"/>
      <c r="L1081" s="2333"/>
      <c r="M1081" s="2333"/>
      <c r="N1081" s="2333"/>
      <c r="O1081" s="2333"/>
      <c r="P1081" s="2333"/>
      <c r="Q1081" s="2333"/>
      <c r="R1081" s="2333"/>
      <c r="S1081" s="2333"/>
      <c r="T1081" s="2333"/>
      <c r="U1081" s="2333"/>
      <c r="V1081" s="2333"/>
      <c r="W1081" s="2333"/>
      <c r="X1081" s="2333"/>
      <c r="Y1081" s="2333"/>
      <c r="Z1081" s="2333"/>
      <c r="AA1081" s="2333"/>
      <c r="AB1081" s="2333"/>
      <c r="AC1081" s="2333"/>
      <c r="AD1081" s="2333"/>
      <c r="AE1081" s="2333"/>
      <c r="AF1081" s="2333"/>
      <c r="AG1081" s="2333"/>
      <c r="AH1081" s="2333"/>
      <c r="AI1081" s="2333"/>
      <c r="AJ1081" s="2333"/>
      <c r="AK1081" s="2333"/>
    </row>
    <row r="1082" spans="1:96" ht="12.6" customHeight="1">
      <c r="A1082" s="2024" t="s">
        <v>628</v>
      </c>
      <c r="B1082" s="2024"/>
      <c r="C1082" s="319">
        <v>9</v>
      </c>
      <c r="D1082" s="1889" t="s">
        <v>1212</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79" zoomScale="90" zoomScaleNormal="100" zoomScaleSheetLayoutView="90" workbookViewId="0">
      <selection activeCell="D14" sqref="D14"/>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45" customHeight="1">
      <c r="A2" s="207"/>
      <c r="B2" s="208" t="s">
        <v>24</v>
      </c>
      <c r="C2" s="208" t="s">
        <v>394</v>
      </c>
      <c r="D2" s="208" t="s">
        <v>393</v>
      </c>
      <c r="E2" s="208" t="s">
        <v>25</v>
      </c>
      <c r="F2" s="209" t="str">
        <f>Application!B637&amp;Application!C637</f>
        <v>1)HCD - No Place Like Home</v>
      </c>
      <c r="G2" s="209" t="str">
        <f>Application!B638&amp;Application!C638</f>
        <v>2)City of Vallejo - HOME and LMIHAF</v>
      </c>
      <c r="H2" s="209" t="str">
        <f>Application!B639&amp;Application!C639</f>
        <v>3)Cap Solano JPA - Sponsor Loan</v>
      </c>
      <c r="I2" s="209" t="str">
        <f>Application!B640&amp;Application!C640</f>
        <v>4)Deferred Developer Fee</v>
      </c>
      <c r="J2" s="209" t="str">
        <f>Application!B641&amp;Application!C641</f>
        <v>5)GP Equity</v>
      </c>
      <c r="K2" s="209" t="str">
        <f>Application!B642&amp;Application!C642</f>
        <v>6)Deferred Soft Loan Interest</v>
      </c>
      <c r="L2" s="209" t="str">
        <f>Application!B643&amp;Application!C643</f>
        <v>7)Land Donation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3660000</v>
      </c>
      <c r="C4" s="217">
        <f>[9]EVERYTHING!$D$26</f>
        <v>3591015.8324319008</v>
      </c>
      <c r="D4" s="217">
        <f>[9]EVERYTHING!$E$26</f>
        <v>68984.167568099219</v>
      </c>
      <c r="E4" s="217">
        <f>B4-SUM(F4:Q4)</f>
        <v>0</v>
      </c>
      <c r="F4" s="217"/>
      <c r="G4" s="217"/>
      <c r="H4" s="217"/>
      <c r="I4" s="217"/>
      <c r="J4" s="217"/>
      <c r="K4" s="217"/>
      <c r="L4" s="217">
        <f>B4</f>
        <v>3660000</v>
      </c>
      <c r="M4" s="217"/>
      <c r="N4" s="217"/>
      <c r="O4" s="217"/>
      <c r="P4" s="217"/>
      <c r="Q4" s="217"/>
      <c r="R4" s="880">
        <f>SUM(E4:Q4)</f>
        <v>3660000</v>
      </c>
      <c r="S4" s="218"/>
      <c r="T4" s="218"/>
      <c r="U4" s="213"/>
    </row>
    <row r="5" spans="1:21" s="214" customFormat="1">
      <c r="A5" s="215" t="s">
        <v>29</v>
      </c>
      <c r="B5" s="216">
        <f>SUM(C5+D5)</f>
        <v>176757</v>
      </c>
      <c r="C5" s="217">
        <f>[9]EVERYTHING!$D$32</f>
        <v>173425.46051725833</v>
      </c>
      <c r="D5" s="217">
        <f>[9]EVERYTHING!$E$32</f>
        <v>3331.5394827416749</v>
      </c>
      <c r="E5" s="217">
        <f t="shared" ref="E5:E7" si="0">B5-SUM(F5:Q5)</f>
        <v>176757</v>
      </c>
      <c r="F5" s="217"/>
      <c r="G5" s="217"/>
      <c r="H5" s="217"/>
      <c r="I5" s="217"/>
      <c r="J5" s="217"/>
      <c r="K5" s="217"/>
      <c r="L5" s="217"/>
      <c r="M5" s="217"/>
      <c r="N5" s="217"/>
      <c r="O5" s="217"/>
      <c r="P5" s="217"/>
      <c r="Q5" s="217"/>
      <c r="R5" s="880">
        <f>SUM(E5:Q5)</f>
        <v>176757</v>
      </c>
      <c r="S5" s="218"/>
      <c r="T5" s="218"/>
      <c r="U5" s="213"/>
    </row>
    <row r="6" spans="1:21" s="214" customFormat="1">
      <c r="A6" s="215" t="s">
        <v>30</v>
      </c>
      <c r="B6" s="216">
        <f>SUM(C6+D6)</f>
        <v>30000</v>
      </c>
      <c r="C6" s="217">
        <f>[9]EVERYTHING!$D$29</f>
        <v>29434.556003540172</v>
      </c>
      <c r="D6" s="217">
        <f>[9]EVERYTHING!$E$29</f>
        <v>565.44399645982776</v>
      </c>
      <c r="E6" s="217">
        <f t="shared" si="0"/>
        <v>30000</v>
      </c>
      <c r="F6" s="217"/>
      <c r="G6" s="217"/>
      <c r="H6" s="217"/>
      <c r="I6" s="217"/>
      <c r="J6" s="217"/>
      <c r="K6" s="217"/>
      <c r="L6" s="217"/>
      <c r="M6" s="217"/>
      <c r="N6" s="217"/>
      <c r="O6" s="217"/>
      <c r="P6" s="217"/>
      <c r="Q6" s="217"/>
      <c r="R6" s="880">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0">
        <f>SUM(E7:Q7)</f>
        <v>0</v>
      </c>
      <c r="S7" s="218"/>
      <c r="T7" s="218"/>
      <c r="U7" s="213"/>
    </row>
    <row r="8" spans="1:21" s="214" customFormat="1">
      <c r="A8" s="219" t="s">
        <v>630</v>
      </c>
      <c r="B8" s="216">
        <f>SUM(C8:D8)</f>
        <v>3866757</v>
      </c>
      <c r="C8" s="216">
        <f t="shared" ref="C8:Q8" si="1">SUM(C4:C7)</f>
        <v>3793875.8489526995</v>
      </c>
      <c r="D8" s="216">
        <f t="shared" si="1"/>
        <v>72881.151047300722</v>
      </c>
      <c r="E8" s="216">
        <f t="shared" si="1"/>
        <v>206757</v>
      </c>
      <c r="F8" s="216">
        <f t="shared" si="1"/>
        <v>0</v>
      </c>
      <c r="G8" s="216">
        <f t="shared" si="1"/>
        <v>0</v>
      </c>
      <c r="H8" s="216">
        <f t="shared" si="1"/>
        <v>0</v>
      </c>
      <c r="I8" s="216">
        <f t="shared" si="1"/>
        <v>0</v>
      </c>
      <c r="J8" s="216">
        <f t="shared" si="1"/>
        <v>0</v>
      </c>
      <c r="K8" s="216">
        <f t="shared" si="1"/>
        <v>0</v>
      </c>
      <c r="L8" s="216">
        <f t="shared" si="1"/>
        <v>3660000</v>
      </c>
      <c r="M8" s="216">
        <f t="shared" si="1"/>
        <v>0</v>
      </c>
      <c r="N8" s="216">
        <f t="shared" si="1"/>
        <v>0</v>
      </c>
      <c r="O8" s="216">
        <f t="shared" si="1"/>
        <v>0</v>
      </c>
      <c r="P8" s="216"/>
      <c r="Q8" s="216">
        <f t="shared" si="1"/>
        <v>0</v>
      </c>
      <c r="R8" s="534">
        <f>SUM(R4:R7)</f>
        <v>3866757</v>
      </c>
      <c r="S8" s="218"/>
      <c r="T8" s="218"/>
      <c r="U8" s="213"/>
    </row>
    <row r="9" spans="1:21" s="214" customFormat="1">
      <c r="A9" s="215" t="s">
        <v>631</v>
      </c>
      <c r="B9" s="216">
        <f>SUM(C9+D9)</f>
        <v>0</v>
      </c>
      <c r="C9" s="217"/>
      <c r="D9" s="217"/>
      <c r="E9" s="217">
        <f t="shared" ref="E9:E10" si="2">B9-SUM(F9:Q9)</f>
        <v>0</v>
      </c>
      <c r="F9" s="217"/>
      <c r="G9" s="217"/>
      <c r="H9" s="217"/>
      <c r="I9" s="217"/>
      <c r="J9" s="217"/>
      <c r="K9" s="217"/>
      <c r="L9" s="217"/>
      <c r="M9" s="217"/>
      <c r="N9" s="217"/>
      <c r="O9" s="217"/>
      <c r="P9" s="217"/>
      <c r="Q9" s="217"/>
      <c r="R9" s="880">
        <f>SUM(E9:Q9)</f>
        <v>0</v>
      </c>
      <c r="S9" s="218"/>
      <c r="T9" s="217"/>
      <c r="U9" s="213"/>
    </row>
    <row r="10" spans="1:21" s="214" customFormat="1">
      <c r="A10" s="215" t="s">
        <v>632</v>
      </c>
      <c r="B10" s="216">
        <f>SUM(C10+D10)</f>
        <v>72320</v>
      </c>
      <c r="C10" s="217">
        <f>[9]EVERYTHING!$D$33</f>
        <v>70956.903005867513</v>
      </c>
      <c r="D10" s="217">
        <f>[9]EVERYTHING!$E$33</f>
        <v>1363.0969941324875</v>
      </c>
      <c r="E10" s="217">
        <f t="shared" si="2"/>
        <v>72320</v>
      </c>
      <c r="F10" s="217"/>
      <c r="G10" s="217"/>
      <c r="H10" s="217"/>
      <c r="I10" s="217"/>
      <c r="J10" s="217"/>
      <c r="K10" s="217"/>
      <c r="L10" s="217"/>
      <c r="M10" s="217"/>
      <c r="N10" s="217"/>
      <c r="O10" s="217"/>
      <c r="P10" s="217"/>
      <c r="Q10" s="217"/>
      <c r="R10" s="880">
        <f>SUM(E10:Q10)</f>
        <v>72320</v>
      </c>
      <c r="S10" s="217">
        <f>B10</f>
        <v>72320</v>
      </c>
      <c r="T10" s="217"/>
      <c r="U10" s="213"/>
    </row>
    <row r="11" spans="1:21" s="214" customFormat="1">
      <c r="A11" s="219" t="s">
        <v>633</v>
      </c>
      <c r="B11" s="216">
        <f>SUM(C11:D11)</f>
        <v>72320</v>
      </c>
      <c r="C11" s="216">
        <f t="shared" ref="C11:Q11" si="3">SUM(C9:C10)</f>
        <v>70956.903005867513</v>
      </c>
      <c r="D11" s="216">
        <f t="shared" si="3"/>
        <v>1363.0969941324875</v>
      </c>
      <c r="E11" s="216">
        <f t="shared" si="3"/>
        <v>72320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72320</v>
      </c>
      <c r="S11" s="218"/>
      <c r="T11" s="220">
        <f>SUM(T9:T10)</f>
        <v>0</v>
      </c>
      <c r="U11" s="213"/>
    </row>
    <row r="12" spans="1:21" s="214" customFormat="1">
      <c r="A12" s="219" t="s">
        <v>89</v>
      </c>
      <c r="B12" s="216">
        <f t="shared" ref="B12:Q12" si="4">SUM(B8+B11)</f>
        <v>3939077</v>
      </c>
      <c r="C12" s="216">
        <f t="shared" si="4"/>
        <v>3864832.7519585672</v>
      </c>
      <c r="D12" s="216">
        <f t="shared" si="4"/>
        <v>74244.248041433209</v>
      </c>
      <c r="E12" s="216">
        <f t="shared" si="4"/>
        <v>279077</v>
      </c>
      <c r="F12" s="216">
        <f t="shared" si="4"/>
        <v>0</v>
      </c>
      <c r="G12" s="216">
        <f t="shared" si="4"/>
        <v>0</v>
      </c>
      <c r="H12" s="216">
        <f t="shared" si="4"/>
        <v>0</v>
      </c>
      <c r="I12" s="216">
        <f t="shared" si="4"/>
        <v>0</v>
      </c>
      <c r="J12" s="216">
        <f t="shared" si="4"/>
        <v>0</v>
      </c>
      <c r="K12" s="216">
        <f t="shared" si="4"/>
        <v>0</v>
      </c>
      <c r="L12" s="216">
        <f t="shared" si="4"/>
        <v>3660000</v>
      </c>
      <c r="M12" s="216">
        <f t="shared" si="4"/>
        <v>0</v>
      </c>
      <c r="N12" s="216">
        <f t="shared" si="4"/>
        <v>0</v>
      </c>
      <c r="O12" s="216">
        <f t="shared" si="4"/>
        <v>0</v>
      </c>
      <c r="P12" s="216"/>
      <c r="Q12" s="216">
        <f t="shared" si="4"/>
        <v>0</v>
      </c>
      <c r="R12" s="534">
        <f>SUM(R8+R11)</f>
        <v>3939077</v>
      </c>
      <c r="S12" s="218"/>
      <c r="T12" s="218"/>
      <c r="U12" s="213"/>
    </row>
    <row r="13" spans="1:21" s="214" customFormat="1">
      <c r="A13" s="449" t="s">
        <v>974</v>
      </c>
      <c r="B13" s="216">
        <f>SUM(C13+D13)</f>
        <v>69025.928221973605</v>
      </c>
      <c r="C13" s="217">
        <f>[9]EVERYTHING!$D$52</f>
        <v>67724.918331534209</v>
      </c>
      <c r="D13" s="217">
        <f>[9]EVERYTHING!$E$52</f>
        <v>1301.0098904393963</v>
      </c>
      <c r="E13" s="217">
        <f t="shared" ref="E13:E15" si="5">B13-SUM(F13:Q13)</f>
        <v>69025.928221973605</v>
      </c>
      <c r="F13" s="217"/>
      <c r="G13" s="217"/>
      <c r="H13" s="217"/>
      <c r="I13" s="217"/>
      <c r="J13" s="217"/>
      <c r="K13" s="217"/>
      <c r="L13" s="217"/>
      <c r="M13" s="217"/>
      <c r="N13" s="217"/>
      <c r="O13" s="217"/>
      <c r="P13" s="217"/>
      <c r="Q13" s="217"/>
      <c r="R13" s="880">
        <f>SUM(E13:Q13)</f>
        <v>69025.928221973605</v>
      </c>
      <c r="S13" s="217">
        <f>B13</f>
        <v>69025.928221973605</v>
      </c>
      <c r="T13" s="217"/>
      <c r="U13" s="213"/>
    </row>
    <row r="14" spans="1:21" s="214" customFormat="1" ht="24">
      <c r="A14" s="450" t="s">
        <v>2011</v>
      </c>
      <c r="B14" s="216">
        <f>SUM(C14+D14)</f>
        <v>0</v>
      </c>
      <c r="C14" s="217"/>
      <c r="D14" s="217"/>
      <c r="E14" s="217">
        <f t="shared" si="5"/>
        <v>0</v>
      </c>
      <c r="F14" s="217"/>
      <c r="G14" s="217"/>
      <c r="H14" s="217"/>
      <c r="I14" s="217"/>
      <c r="J14" s="217"/>
      <c r="K14" s="217"/>
      <c r="L14" s="217"/>
      <c r="M14" s="217"/>
      <c r="N14" s="217"/>
      <c r="O14" s="217"/>
      <c r="P14" s="217"/>
      <c r="Q14" s="217"/>
      <c r="R14" s="880">
        <f>SUM(E14:Q14)</f>
        <v>0</v>
      </c>
      <c r="S14" s="217"/>
      <c r="T14" s="217"/>
      <c r="U14" s="213"/>
    </row>
    <row r="15" spans="1:21" s="214" customFormat="1">
      <c r="A15" s="450" t="s">
        <v>1358</v>
      </c>
      <c r="B15" s="216">
        <f>SUM(C15+D15)</f>
        <v>0</v>
      </c>
      <c r="C15" s="217"/>
      <c r="D15" s="217"/>
      <c r="E15" s="217">
        <f t="shared" si="5"/>
        <v>0</v>
      </c>
      <c r="F15" s="217"/>
      <c r="G15" s="217"/>
      <c r="H15" s="217"/>
      <c r="I15" s="217"/>
      <c r="J15" s="217"/>
      <c r="K15" s="217"/>
      <c r="L15" s="217"/>
      <c r="M15" s="217"/>
      <c r="N15" s="217"/>
      <c r="O15" s="217"/>
      <c r="P15" s="217"/>
      <c r="Q15" s="217"/>
      <c r="R15" s="880">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0">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0">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0">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0">
        <f t="shared" si="7"/>
        <v>0</v>
      </c>
      <c r="S23" s="217"/>
      <c r="T23" s="217"/>
      <c r="U23" s="213"/>
    </row>
    <row r="24" spans="1:21" s="214" customFormat="1">
      <c r="A24" s="859" t="s">
        <v>2008</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0">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0">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463966</v>
      </c>
      <c r="C29" s="217">
        <f>[9]EVERYTHING!$D$36</f>
        <v>455221.10702461732</v>
      </c>
      <c r="D29" s="217">
        <f>[9]EVERYTHING!$E$36</f>
        <v>8744.8929753826815</v>
      </c>
      <c r="E29" s="217">
        <f t="shared" ref="E29:E37" si="10">B29-SUM(F29:Q29)</f>
        <v>463966</v>
      </c>
      <c r="F29" s="217"/>
      <c r="G29" s="217"/>
      <c r="H29" s="217"/>
      <c r="I29" s="217"/>
      <c r="J29" s="217"/>
      <c r="K29" s="217"/>
      <c r="L29" s="217"/>
      <c r="M29" s="217"/>
      <c r="N29" s="217"/>
      <c r="O29" s="217"/>
      <c r="P29" s="217"/>
      <c r="Q29" s="217"/>
      <c r="R29" s="880">
        <f t="shared" ref="R29:R37" si="11">SUM(E29:Q29)</f>
        <v>463966</v>
      </c>
      <c r="S29" s="217"/>
      <c r="T29" s="217"/>
      <c r="U29" s="213"/>
    </row>
    <row r="30" spans="1:21" s="214" customFormat="1">
      <c r="A30" s="215" t="s">
        <v>636</v>
      </c>
      <c r="B30" s="216">
        <f t="shared" si="9"/>
        <v>26228466.990768794</v>
      </c>
      <c r="C30" s="217">
        <f>[9]EVERYTHING!$D$37+[9]EVERYTHING!$D$39</f>
        <v>25734109.350892961</v>
      </c>
      <c r="D30" s="217">
        <f>[9]EVERYTHING!$E$37+[9]EVERYTHING!$E$39</f>
        <v>494357.63987583295</v>
      </c>
      <c r="E30" s="217">
        <f t="shared" si="10"/>
        <v>11876324.6514806</v>
      </c>
      <c r="F30" s="217">
        <f>Application!AO637</f>
        <v>6056211</v>
      </c>
      <c r="G30" s="217">
        <f>Application!AO638</f>
        <v>3786710</v>
      </c>
      <c r="H30" s="217">
        <f>Application!AO639</f>
        <v>1500000</v>
      </c>
      <c r="I30" s="217"/>
      <c r="J30" s="217">
        <f>Application!AO641</f>
        <v>3009221.3392881928</v>
      </c>
      <c r="K30" s="217"/>
      <c r="L30" s="217"/>
      <c r="M30" s="217"/>
      <c r="N30" s="217"/>
      <c r="O30" s="217"/>
      <c r="P30" s="217"/>
      <c r="Q30" s="217"/>
      <c r="R30" s="880">
        <f t="shared" si="11"/>
        <v>26228466.990768794</v>
      </c>
      <c r="S30" s="217">
        <f t="shared" ref="S30:S37" si="12">R30</f>
        <v>26228466.990768794</v>
      </c>
      <c r="T30" s="217"/>
      <c r="U30" s="213"/>
    </row>
    <row r="31" spans="1:21" s="214" customFormat="1">
      <c r="A31" s="215" t="s">
        <v>637</v>
      </c>
      <c r="B31" s="216">
        <f t="shared" si="9"/>
        <v>1084159.24</v>
      </c>
      <c r="C31" s="217">
        <f>[9]EVERYTHING!$D$40</f>
        <v>1063724.8622178517</v>
      </c>
      <c r="D31" s="217">
        <f>[9]EVERYTHING!$E$40</f>
        <v>20434.377782148309</v>
      </c>
      <c r="E31" s="217">
        <f t="shared" si="10"/>
        <v>1084159.24</v>
      </c>
      <c r="F31" s="217"/>
      <c r="G31" s="217"/>
      <c r="H31" s="217"/>
      <c r="I31" s="217"/>
      <c r="J31" s="217"/>
      <c r="K31" s="217"/>
      <c r="L31" s="217"/>
      <c r="M31" s="217"/>
      <c r="N31" s="217"/>
      <c r="O31" s="217"/>
      <c r="P31" s="217"/>
      <c r="Q31" s="217"/>
      <c r="R31" s="880">
        <f t="shared" si="11"/>
        <v>1084159.24</v>
      </c>
      <c r="S31" s="217">
        <f t="shared" si="12"/>
        <v>1084159.24</v>
      </c>
      <c r="T31" s="217"/>
      <c r="U31" s="213"/>
    </row>
    <row r="32" spans="1:21" s="214" customFormat="1">
      <c r="A32" s="215" t="s">
        <v>142</v>
      </c>
      <c r="B32" s="216">
        <f t="shared" si="9"/>
        <v>509262.15384394955</v>
      </c>
      <c r="C32" s="217">
        <f>[9]EVERYTHING!$D$42/2</f>
        <v>499663.5129267741</v>
      </c>
      <c r="D32" s="217">
        <f>[9]EVERYTHING!$E$42/2</f>
        <v>9598.6409171754494</v>
      </c>
      <c r="E32" s="217">
        <f t="shared" si="10"/>
        <v>509262.15384394955</v>
      </c>
      <c r="F32" s="217"/>
      <c r="G32" s="217"/>
      <c r="H32" s="217"/>
      <c r="I32" s="217"/>
      <c r="J32" s="217"/>
      <c r="K32" s="217"/>
      <c r="L32" s="217"/>
      <c r="M32" s="217"/>
      <c r="N32" s="217"/>
      <c r="O32" s="217"/>
      <c r="P32" s="217"/>
      <c r="Q32" s="217"/>
      <c r="R32" s="880">
        <f t="shared" si="11"/>
        <v>509262.15384394955</v>
      </c>
      <c r="S32" s="217">
        <f t="shared" si="12"/>
        <v>509262.15384394955</v>
      </c>
      <c r="T32" s="217"/>
      <c r="U32" s="213"/>
    </row>
    <row r="33" spans="1:21" s="214" customFormat="1">
      <c r="A33" s="215" t="s">
        <v>143</v>
      </c>
      <c r="B33" s="216">
        <f t="shared" si="9"/>
        <v>509262.15384394955</v>
      </c>
      <c r="C33" s="217">
        <f>C32</f>
        <v>499663.5129267741</v>
      </c>
      <c r="D33" s="217">
        <f>D32</f>
        <v>9598.6409171754494</v>
      </c>
      <c r="E33" s="217">
        <f t="shared" si="10"/>
        <v>509262.15384394955</v>
      </c>
      <c r="F33" s="217"/>
      <c r="G33" s="217"/>
      <c r="H33" s="217"/>
      <c r="I33" s="217"/>
      <c r="J33" s="217"/>
      <c r="K33" s="217"/>
      <c r="L33" s="217"/>
      <c r="M33" s="217"/>
      <c r="N33" s="217"/>
      <c r="O33" s="217"/>
      <c r="P33" s="217"/>
      <c r="Q33" s="217"/>
      <c r="R33" s="880">
        <f t="shared" si="11"/>
        <v>509262.15384394955</v>
      </c>
      <c r="S33" s="217">
        <f t="shared" si="12"/>
        <v>509262.15384394955</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80">
        <f t="shared" si="11"/>
        <v>0</v>
      </c>
      <c r="S34" s="217">
        <f t="shared" si="12"/>
        <v>0</v>
      </c>
      <c r="T34" s="217"/>
      <c r="U34" s="213"/>
    </row>
    <row r="35" spans="1:21" s="214" customFormat="1">
      <c r="A35" s="215" t="s">
        <v>145</v>
      </c>
      <c r="B35" s="216">
        <f t="shared" si="9"/>
        <v>260381</v>
      </c>
      <c r="C35" s="217">
        <f>[9]EVERYTHING!$D$41</f>
        <v>255473.30422525978</v>
      </c>
      <c r="D35" s="217">
        <f>[9]EVERYTHING!$E$41</f>
        <v>4907.6957747402193</v>
      </c>
      <c r="E35" s="217">
        <f t="shared" si="10"/>
        <v>260381</v>
      </c>
      <c r="F35" s="217"/>
      <c r="G35" s="217"/>
      <c r="H35" s="217"/>
      <c r="I35" s="217"/>
      <c r="J35" s="217"/>
      <c r="K35" s="217"/>
      <c r="L35" s="217"/>
      <c r="M35" s="217"/>
      <c r="N35" s="217"/>
      <c r="O35" s="217"/>
      <c r="P35" s="217"/>
      <c r="Q35" s="217"/>
      <c r="R35" s="880">
        <f t="shared" si="11"/>
        <v>260381</v>
      </c>
      <c r="S35" s="217">
        <f t="shared" si="12"/>
        <v>260381</v>
      </c>
      <c r="T35" s="217"/>
      <c r="U35" s="213"/>
    </row>
    <row r="36" spans="1:21" s="214" customFormat="1">
      <c r="A36" s="1826" t="s">
        <v>2008</v>
      </c>
      <c r="B36" s="216"/>
      <c r="C36" s="217"/>
      <c r="D36" s="217"/>
      <c r="E36" s="217">
        <f t="shared" si="10"/>
        <v>0</v>
      </c>
      <c r="F36" s="217"/>
      <c r="G36" s="217"/>
      <c r="H36" s="217"/>
      <c r="I36" s="217"/>
      <c r="J36" s="217"/>
      <c r="K36" s="217"/>
      <c r="L36" s="217"/>
      <c r="M36" s="217"/>
      <c r="N36" s="217"/>
      <c r="O36" s="217"/>
      <c r="P36" s="217"/>
      <c r="Q36" s="217"/>
      <c r="R36" s="880"/>
      <c r="S36" s="217">
        <f t="shared" si="12"/>
        <v>0</v>
      </c>
      <c r="T36" s="217"/>
      <c r="U36" s="213"/>
    </row>
    <row r="37" spans="1:21" s="214" customFormat="1">
      <c r="A37" s="222" t="s">
        <v>2567</v>
      </c>
      <c r="B37" s="216">
        <f t="shared" si="9"/>
        <v>650000</v>
      </c>
      <c r="C37" s="217">
        <f>[9]EVERYTHING!$D$38</f>
        <v>637748.71341003699</v>
      </c>
      <c r="D37" s="217">
        <f>[9]EVERYTHING!$E$38</f>
        <v>12251.286589963012</v>
      </c>
      <c r="E37" s="217">
        <f t="shared" si="10"/>
        <v>650000</v>
      </c>
      <c r="F37" s="217"/>
      <c r="G37" s="217"/>
      <c r="H37" s="217"/>
      <c r="I37" s="217"/>
      <c r="J37" s="217"/>
      <c r="K37" s="217"/>
      <c r="L37" s="217"/>
      <c r="M37" s="217"/>
      <c r="N37" s="217"/>
      <c r="O37" s="217"/>
      <c r="P37" s="217"/>
      <c r="Q37" s="217"/>
      <c r="R37" s="880">
        <f t="shared" si="11"/>
        <v>650000</v>
      </c>
      <c r="S37" s="217">
        <f t="shared" si="12"/>
        <v>650000</v>
      </c>
      <c r="T37" s="217"/>
      <c r="U37" s="213"/>
    </row>
    <row r="38" spans="1:21" s="214" customFormat="1">
      <c r="A38" s="219" t="s">
        <v>148</v>
      </c>
      <c r="B38" s="216">
        <f t="shared" si="9"/>
        <v>29705497.53845669</v>
      </c>
      <c r="C38" s="216">
        <f>SUM(C29:C37)</f>
        <v>29145604.363624271</v>
      </c>
      <c r="D38" s="216">
        <f t="shared" ref="D38:Q38" si="13">SUM(D29:D37)</f>
        <v>559893.1748324181</v>
      </c>
      <c r="E38" s="216">
        <f t="shared" si="13"/>
        <v>15353355.1991685</v>
      </c>
      <c r="F38" s="216">
        <f t="shared" si="13"/>
        <v>6056211</v>
      </c>
      <c r="G38" s="216">
        <f t="shared" si="13"/>
        <v>3786710</v>
      </c>
      <c r="H38" s="216">
        <f t="shared" si="13"/>
        <v>1500000</v>
      </c>
      <c r="I38" s="216">
        <f t="shared" si="13"/>
        <v>0</v>
      </c>
      <c r="J38" s="216">
        <f t="shared" si="13"/>
        <v>3009221.3392881928</v>
      </c>
      <c r="K38" s="216">
        <f t="shared" si="13"/>
        <v>0</v>
      </c>
      <c r="L38" s="216">
        <f t="shared" si="13"/>
        <v>0</v>
      </c>
      <c r="M38" s="216">
        <f t="shared" si="13"/>
        <v>0</v>
      </c>
      <c r="N38" s="216">
        <f t="shared" si="13"/>
        <v>0</v>
      </c>
      <c r="O38" s="216">
        <f t="shared" si="13"/>
        <v>0</v>
      </c>
      <c r="P38" s="216">
        <f t="shared" si="13"/>
        <v>0</v>
      </c>
      <c r="Q38" s="216">
        <f t="shared" si="13"/>
        <v>0</v>
      </c>
      <c r="R38" s="534">
        <f>SUM(R29:R37)</f>
        <v>29705497.538456693</v>
      </c>
      <c r="S38" s="220">
        <f>SUM(S29:S37)</f>
        <v>29241531.538456693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951200</v>
      </c>
      <c r="C40" s="217">
        <f>[9]EVERYTHING!$D$45</f>
        <v>933271.65568558034</v>
      </c>
      <c r="D40" s="217">
        <f>[9]EVERYTHING!$E$45</f>
        <v>17928.344314419643</v>
      </c>
      <c r="E40" s="217">
        <f t="shared" ref="E40:E41" si="14">B40-SUM(F40:Q40)</f>
        <v>951200</v>
      </c>
      <c r="F40" s="217"/>
      <c r="G40" s="217"/>
      <c r="H40" s="217"/>
      <c r="I40" s="217"/>
      <c r="J40" s="217"/>
      <c r="K40" s="217"/>
      <c r="L40" s="217"/>
      <c r="M40" s="217"/>
      <c r="N40" s="217"/>
      <c r="O40" s="217"/>
      <c r="P40" s="217"/>
      <c r="Q40" s="217"/>
      <c r="R40" s="880">
        <f>SUM(E40:Q40)</f>
        <v>951200</v>
      </c>
      <c r="S40" s="217">
        <f>R40</f>
        <v>951200</v>
      </c>
      <c r="T40" s="217"/>
      <c r="U40" s="213"/>
    </row>
    <row r="41" spans="1:21" s="214" customFormat="1">
      <c r="A41" s="215" t="s">
        <v>151</v>
      </c>
      <c r="B41" s="216">
        <f>SUM(C41+D41)</f>
        <v>237800</v>
      </c>
      <c r="C41" s="217">
        <f>[9]EVERYTHING!$D$46</f>
        <v>233317.91392139508</v>
      </c>
      <c r="D41" s="217">
        <f>[9]EVERYTHING!$E$46</f>
        <v>4482.0860786049161</v>
      </c>
      <c r="E41" s="217">
        <f t="shared" si="14"/>
        <v>237800</v>
      </c>
      <c r="F41" s="217"/>
      <c r="G41" s="217"/>
      <c r="H41" s="217"/>
      <c r="I41" s="217"/>
      <c r="J41" s="217"/>
      <c r="K41" s="217"/>
      <c r="L41" s="217"/>
      <c r="M41" s="217"/>
      <c r="N41" s="217"/>
      <c r="O41" s="217"/>
      <c r="P41" s="217"/>
      <c r="Q41" s="217"/>
      <c r="R41" s="880">
        <f>SUM(E41:Q41)</f>
        <v>237800</v>
      </c>
      <c r="S41" s="217">
        <f>R41</f>
        <v>237800</v>
      </c>
      <c r="T41" s="217"/>
      <c r="U41" s="213"/>
    </row>
    <row r="42" spans="1:21" s="214" customFormat="1">
      <c r="A42" s="219" t="s">
        <v>152</v>
      </c>
      <c r="B42" s="216">
        <f>SUM(C42:D42)</f>
        <v>1189000</v>
      </c>
      <c r="C42" s="216">
        <f>SUM(C39:C41)</f>
        <v>1166589.5696069754</v>
      </c>
      <c r="D42" s="216">
        <f>SUM(D39:D41)</f>
        <v>22410.430393024559</v>
      </c>
      <c r="E42" s="216">
        <f t="shared" ref="E42:T42" si="15">SUM(E40:E41)</f>
        <v>1189000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1189000</v>
      </c>
      <c r="S42" s="220">
        <f t="shared" si="15"/>
        <v>1189000</v>
      </c>
      <c r="T42" s="220">
        <f t="shared" si="15"/>
        <v>0</v>
      </c>
      <c r="U42" s="213"/>
    </row>
    <row r="43" spans="1:21" s="214" customFormat="1">
      <c r="A43" s="219" t="s">
        <v>153</v>
      </c>
      <c r="B43" s="216">
        <f>SUM(C43:D43)</f>
        <v>661000</v>
      </c>
      <c r="C43" s="217">
        <f>[9]EVERYTHING!$D$48</f>
        <v>648541.38394466846</v>
      </c>
      <c r="D43" s="217">
        <f>[9]EVERYTHING!$E$48</f>
        <v>12458.616055331542</v>
      </c>
      <c r="E43" s="217">
        <f>B43-SUM(F43:Q43)</f>
        <v>661000</v>
      </c>
      <c r="F43" s="217"/>
      <c r="G43" s="217"/>
      <c r="H43" s="217"/>
      <c r="I43" s="217"/>
      <c r="J43" s="217"/>
      <c r="K43" s="217"/>
      <c r="L43" s="217"/>
      <c r="M43" s="217"/>
      <c r="N43" s="217"/>
      <c r="O43" s="217"/>
      <c r="P43" s="217"/>
      <c r="Q43" s="217"/>
      <c r="R43" s="880">
        <f>SUM(E43:Q43)</f>
        <v>661000</v>
      </c>
      <c r="S43" s="217">
        <f>R43</f>
        <v>661000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1193633.7608812279</v>
      </c>
      <c r="C45" s="217">
        <f>[9]EVERYTHING!$D$50</f>
        <v>1171135.992745826</v>
      </c>
      <c r="D45" s="217">
        <f>[9]EVERYTHING!$E$50</f>
        <v>22497.768135401886</v>
      </c>
      <c r="E45" s="217">
        <f t="shared" ref="E45:E52" si="17">B45-SUM(F45:Q45)</f>
        <v>1193633.7608812279</v>
      </c>
      <c r="F45" s="217"/>
      <c r="G45" s="217"/>
      <c r="H45" s="217"/>
      <c r="I45" s="217"/>
      <c r="J45" s="217"/>
      <c r="K45" s="217"/>
      <c r="L45" s="217"/>
      <c r="M45" s="217"/>
      <c r="N45" s="217"/>
      <c r="O45" s="217"/>
      <c r="P45" s="217"/>
      <c r="Q45" s="217"/>
      <c r="R45" s="880">
        <f t="shared" ref="R45:R53" si="18">SUM(E45:Q45)</f>
        <v>1193633.7608812279</v>
      </c>
      <c r="S45" s="217">
        <f>[9]EVERYTHING!$F$50</f>
        <v>591138.92901432712</v>
      </c>
      <c r="T45" s="217"/>
      <c r="U45" s="213"/>
    </row>
    <row r="46" spans="1:21" s="214" customFormat="1">
      <c r="A46" s="215" t="s">
        <v>156</v>
      </c>
      <c r="B46" s="216">
        <f t="shared" si="16"/>
        <v>251039.51327787538</v>
      </c>
      <c r="C46" s="217">
        <f>[9]EVERYTHING!$J$47*[9]EVERYTHING!$D$22</f>
        <v>246307.88708930297</v>
      </c>
      <c r="D46" s="217">
        <f>[9]EVERYTHING!$J$47-C46</f>
        <v>4731.6261885724089</v>
      </c>
      <c r="E46" s="217">
        <f t="shared" si="17"/>
        <v>251039.51327787538</v>
      </c>
      <c r="F46" s="217"/>
      <c r="G46" s="217"/>
      <c r="H46" s="217"/>
      <c r="I46" s="217"/>
      <c r="J46" s="217"/>
      <c r="K46" s="217"/>
      <c r="L46" s="217"/>
      <c r="M46" s="217"/>
      <c r="N46" s="217"/>
      <c r="O46" s="217"/>
      <c r="P46" s="217"/>
      <c r="Q46" s="217"/>
      <c r="R46" s="880">
        <f t="shared" si="18"/>
        <v>251039.51327787538</v>
      </c>
      <c r="S46" s="217">
        <f>B46</f>
        <v>251039.51327787538</v>
      </c>
      <c r="T46" s="217"/>
      <c r="U46" s="213"/>
    </row>
    <row r="47" spans="1:21" s="214" customFormat="1">
      <c r="A47" s="298" t="s">
        <v>157</v>
      </c>
      <c r="B47" s="216">
        <f t="shared" si="16"/>
        <v>0</v>
      </c>
      <c r="C47" s="217"/>
      <c r="D47" s="217"/>
      <c r="E47" s="217">
        <f t="shared" si="17"/>
        <v>0</v>
      </c>
      <c r="F47" s="217"/>
      <c r="G47" s="217"/>
      <c r="H47" s="217"/>
      <c r="I47" s="217"/>
      <c r="J47" s="217"/>
      <c r="K47" s="217"/>
      <c r="L47" s="217"/>
      <c r="M47" s="217"/>
      <c r="N47" s="217"/>
      <c r="O47" s="217"/>
      <c r="P47" s="217"/>
      <c r="Q47" s="217"/>
      <c r="R47" s="880">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80">
        <f t="shared" si="18"/>
        <v>0</v>
      </c>
      <c r="S48" s="217"/>
      <c r="T48" s="217"/>
      <c r="U48" s="213"/>
    </row>
    <row r="49" spans="1:21" s="214" customFormat="1">
      <c r="A49" s="215" t="s">
        <v>60</v>
      </c>
      <c r="B49" s="216">
        <f t="shared" si="16"/>
        <v>382967.78097504389</v>
      </c>
      <c r="C49" s="217">
        <f>([9]EVERYTHING!$J$50-[9]EVERYTHING!$J$47)*[9]EVERYTHING!$D$22</f>
        <v>375749.55322204786</v>
      </c>
      <c r="D49" s="217">
        <f>[9]EVERYTHING!$J$50-[9]EVERYTHING!$J$47-C49</f>
        <v>7218.2277529960265</v>
      </c>
      <c r="E49" s="217">
        <f t="shared" si="17"/>
        <v>382967.78097504389</v>
      </c>
      <c r="F49" s="217"/>
      <c r="G49" s="217"/>
      <c r="H49" s="217"/>
      <c r="I49" s="217"/>
      <c r="J49" s="217"/>
      <c r="K49" s="217"/>
      <c r="L49" s="217"/>
      <c r="M49" s="217"/>
      <c r="N49" s="217"/>
      <c r="O49" s="217"/>
      <c r="P49" s="217"/>
      <c r="Q49" s="217"/>
      <c r="R49" s="880">
        <f t="shared" si="18"/>
        <v>382967.78097504389</v>
      </c>
      <c r="S49" s="217"/>
      <c r="T49" s="217"/>
      <c r="U49" s="213"/>
    </row>
    <row r="50" spans="1:21" s="214" customFormat="1">
      <c r="A50" s="215" t="s">
        <v>161</v>
      </c>
      <c r="B50" s="216">
        <f t="shared" si="16"/>
        <v>25000</v>
      </c>
      <c r="C50" s="217">
        <f>[9]EVERYTHING!$D$57</f>
        <v>24528.796669616808</v>
      </c>
      <c r="D50" s="217">
        <f>[9]EVERYTHING!$E$57</f>
        <v>471.20333038319222</v>
      </c>
      <c r="E50" s="217">
        <f t="shared" si="17"/>
        <v>25000</v>
      </c>
      <c r="F50" s="217"/>
      <c r="G50" s="217"/>
      <c r="H50" s="217"/>
      <c r="I50" s="217"/>
      <c r="J50" s="217"/>
      <c r="K50" s="217"/>
      <c r="L50" s="217"/>
      <c r="M50" s="217"/>
      <c r="N50" s="217"/>
      <c r="O50" s="217"/>
      <c r="P50" s="217"/>
      <c r="Q50" s="217"/>
      <c r="R50" s="880">
        <f t="shared" si="18"/>
        <v>25000</v>
      </c>
      <c r="S50" s="217">
        <f>B50</f>
        <v>25000</v>
      </c>
      <c r="T50" s="217"/>
      <c r="U50" s="213"/>
    </row>
    <row r="51" spans="1:21" s="214" customFormat="1">
      <c r="A51" s="440" t="s">
        <v>159</v>
      </c>
      <c r="B51" s="216">
        <f t="shared" si="16"/>
        <v>41687</v>
      </c>
      <c r="C51" s="217">
        <f>[9]EVERYTHING!$D$55</f>
        <v>40901.277870652637</v>
      </c>
      <c r="D51" s="217">
        <f>[9]EVERYTHING!$E$55</f>
        <v>785.72212934736308</v>
      </c>
      <c r="E51" s="217">
        <f t="shared" si="17"/>
        <v>41687</v>
      </c>
      <c r="F51" s="217"/>
      <c r="G51" s="217"/>
      <c r="H51" s="217"/>
      <c r="I51" s="217"/>
      <c r="J51" s="217"/>
      <c r="K51" s="217"/>
      <c r="L51" s="217"/>
      <c r="M51" s="217"/>
      <c r="N51" s="217"/>
      <c r="O51" s="217"/>
      <c r="P51" s="217"/>
      <c r="Q51" s="217"/>
      <c r="R51" s="880">
        <f t="shared" si="18"/>
        <v>41687</v>
      </c>
      <c r="S51" s="217">
        <f t="shared" ref="S51:S53" si="19">B51</f>
        <v>41687</v>
      </c>
      <c r="T51" s="217"/>
      <c r="U51" s="213"/>
    </row>
    <row r="52" spans="1:21" s="214" customFormat="1">
      <c r="A52" s="215" t="s">
        <v>160</v>
      </c>
      <c r="B52" s="216">
        <f t="shared" si="16"/>
        <v>400000</v>
      </c>
      <c r="C52" s="217">
        <f>[9]EVERYTHING!$D$56</f>
        <v>392460.74671386892</v>
      </c>
      <c r="D52" s="217">
        <f>[9]EVERYTHING!$E$56</f>
        <v>7539.2532861310756</v>
      </c>
      <c r="E52" s="217">
        <f t="shared" si="17"/>
        <v>400000</v>
      </c>
      <c r="F52" s="217"/>
      <c r="G52" s="217"/>
      <c r="H52" s="217"/>
      <c r="I52" s="217"/>
      <c r="J52" s="217"/>
      <c r="K52" s="217"/>
      <c r="L52" s="217"/>
      <c r="M52" s="217"/>
      <c r="N52" s="217"/>
      <c r="O52" s="217"/>
      <c r="P52" s="217"/>
      <c r="Q52" s="217"/>
      <c r="R52" s="880">
        <f t="shared" si="18"/>
        <v>400000</v>
      </c>
      <c r="S52" s="217">
        <f t="shared" si="19"/>
        <v>400000</v>
      </c>
      <c r="T52" s="217"/>
      <c r="U52" s="213"/>
    </row>
    <row r="53" spans="1:21" s="214" customFormat="1">
      <c r="A53" s="222" t="s">
        <v>2569</v>
      </c>
      <c r="B53" s="216">
        <f t="shared" si="16"/>
        <v>94632.108999999997</v>
      </c>
      <c r="C53" s="217">
        <f>[9]EVERYTHING!$D$51</f>
        <v>92848.470403120591</v>
      </c>
      <c r="D53" s="217">
        <f>[9]EVERYTHING!$E$51</f>
        <v>1783.6385968794057</v>
      </c>
      <c r="E53" s="217"/>
      <c r="F53" s="217"/>
      <c r="G53" s="217"/>
      <c r="H53" s="217"/>
      <c r="I53" s="217"/>
      <c r="J53" s="217"/>
      <c r="K53" s="217">
        <f>B53</f>
        <v>94632.108999999997</v>
      </c>
      <c r="L53" s="217"/>
      <c r="M53" s="217"/>
      <c r="N53" s="217"/>
      <c r="O53" s="217"/>
      <c r="P53" s="217"/>
      <c r="Q53" s="217"/>
      <c r="R53" s="880">
        <f t="shared" si="18"/>
        <v>94632.108999999997</v>
      </c>
      <c r="S53" s="217">
        <f t="shared" si="19"/>
        <v>94632.108999999997</v>
      </c>
      <c r="T53" s="217"/>
      <c r="U53" s="213"/>
    </row>
    <row r="54" spans="1:21" s="224" customFormat="1">
      <c r="A54" s="219" t="s">
        <v>162</v>
      </c>
      <c r="B54" s="220">
        <f>SUM(C54:D54)</f>
        <v>2388960.1641341471</v>
      </c>
      <c r="C54" s="220">
        <f t="shared" ref="C54:T54" si="20">SUM(C45:C53)</f>
        <v>2343932.7247144356</v>
      </c>
      <c r="D54" s="220">
        <f t="shared" si="20"/>
        <v>45027.439419711358</v>
      </c>
      <c r="E54" s="220">
        <f t="shared" si="20"/>
        <v>2294328.0551341469</v>
      </c>
      <c r="F54" s="220">
        <f t="shared" si="20"/>
        <v>0</v>
      </c>
      <c r="G54" s="220">
        <f t="shared" si="20"/>
        <v>0</v>
      </c>
      <c r="H54" s="220">
        <f t="shared" si="20"/>
        <v>0</v>
      </c>
      <c r="I54" s="220">
        <f t="shared" si="20"/>
        <v>0</v>
      </c>
      <c r="J54" s="220">
        <f t="shared" si="20"/>
        <v>0</v>
      </c>
      <c r="K54" s="220">
        <f t="shared" si="20"/>
        <v>94632.108999999997</v>
      </c>
      <c r="L54" s="220">
        <f t="shared" si="20"/>
        <v>0</v>
      </c>
      <c r="M54" s="220">
        <f t="shared" si="20"/>
        <v>0</v>
      </c>
      <c r="N54" s="220">
        <f t="shared" si="20"/>
        <v>0</v>
      </c>
      <c r="O54" s="220">
        <f t="shared" si="20"/>
        <v>0</v>
      </c>
      <c r="P54" s="220">
        <f t="shared" si="20"/>
        <v>0</v>
      </c>
      <c r="Q54" s="220">
        <f t="shared" si="20"/>
        <v>0</v>
      </c>
      <c r="R54" s="534">
        <f t="shared" si="20"/>
        <v>2388960.1641341471</v>
      </c>
      <c r="S54" s="220">
        <f t="shared" si="20"/>
        <v>1403497.5512922024</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B56-SUM(F56:Q56)</f>
        <v>0</v>
      </c>
      <c r="F56" s="217"/>
      <c r="G56" s="217"/>
      <c r="H56" s="217"/>
      <c r="I56" s="217"/>
      <c r="J56" s="217"/>
      <c r="K56" s="217"/>
      <c r="L56" s="217"/>
      <c r="M56" s="217"/>
      <c r="N56" s="217"/>
      <c r="O56" s="217"/>
      <c r="P56" s="217"/>
      <c r="Q56" s="217"/>
      <c r="R56" s="880">
        <f t="shared" ref="R56:R61" si="23">SUM(E56:Q56)</f>
        <v>0</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0">
        <f t="shared" si="23"/>
        <v>0</v>
      </c>
      <c r="S57" s="306"/>
      <c r="T57" s="306"/>
      <c r="U57" s="303"/>
    </row>
    <row r="58" spans="1:21" s="214" customFormat="1">
      <c r="A58" s="215" t="s">
        <v>161</v>
      </c>
      <c r="B58" s="216">
        <f t="shared" si="21"/>
        <v>15000</v>
      </c>
      <c r="C58" s="217">
        <f>[9]EVERYTHING!$D$62</f>
        <v>15000</v>
      </c>
      <c r="D58" s="217"/>
      <c r="E58" s="217">
        <f t="shared" si="22"/>
        <v>15000</v>
      </c>
      <c r="F58" s="217"/>
      <c r="G58" s="217"/>
      <c r="H58" s="217"/>
      <c r="I58" s="217"/>
      <c r="J58" s="217"/>
      <c r="K58" s="217"/>
      <c r="L58" s="217"/>
      <c r="M58" s="217"/>
      <c r="N58" s="217"/>
      <c r="O58" s="217"/>
      <c r="P58" s="217"/>
      <c r="Q58" s="217"/>
      <c r="R58" s="880">
        <f t="shared" si="23"/>
        <v>15000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80">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0">
        <f t="shared" si="23"/>
        <v>0</v>
      </c>
      <c r="S60" s="218"/>
      <c r="T60" s="218"/>
      <c r="U60" s="213"/>
    </row>
    <row r="61" spans="1:21" s="214" customFormat="1">
      <c r="A61" s="222" t="s">
        <v>2554</v>
      </c>
      <c r="B61" s="216">
        <f t="shared" si="21"/>
        <v>20000</v>
      </c>
      <c r="C61" s="217">
        <f>[9]EVERYTHING!$D$63</f>
        <v>20000</v>
      </c>
      <c r="D61" s="217"/>
      <c r="E61" s="217">
        <f t="shared" si="22"/>
        <v>20000</v>
      </c>
      <c r="F61" s="217"/>
      <c r="G61" s="217"/>
      <c r="H61" s="217"/>
      <c r="I61" s="217"/>
      <c r="J61" s="217"/>
      <c r="K61" s="217"/>
      <c r="L61" s="217"/>
      <c r="M61" s="217"/>
      <c r="N61" s="217"/>
      <c r="O61" s="217"/>
      <c r="P61" s="217"/>
      <c r="Q61" s="217"/>
      <c r="R61" s="880">
        <f t="shared" si="23"/>
        <v>20000</v>
      </c>
      <c r="S61" s="218"/>
      <c r="T61" s="218"/>
      <c r="U61" s="213"/>
    </row>
    <row r="62" spans="1:21" s="214" customFormat="1" ht="13.7" customHeight="1">
      <c r="A62" s="219" t="s">
        <v>311</v>
      </c>
      <c r="B62" s="216">
        <f>SUM(C62:D62)</f>
        <v>35000</v>
      </c>
      <c r="C62" s="216">
        <f t="shared" ref="C62:R62" si="24">SUM(C56:C61)</f>
        <v>35000</v>
      </c>
      <c r="D62" s="216">
        <f t="shared" si="24"/>
        <v>0</v>
      </c>
      <c r="E62" s="216">
        <f t="shared" si="24"/>
        <v>35000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35000</v>
      </c>
      <c r="S62" s="218"/>
      <c r="T62" s="218"/>
      <c r="U62" s="213"/>
    </row>
    <row r="63" spans="1:21" s="214" customFormat="1">
      <c r="A63" s="225" t="s">
        <v>312</v>
      </c>
      <c r="B63" s="216">
        <f t="shared" ref="B63:R63" si="25">SUM(B8+B11+B13+B14+B15+B26+B27+B38+B42+B43+B54+B62)</f>
        <v>37987560.630812809</v>
      </c>
      <c r="C63" s="216">
        <f t="shared" si="25"/>
        <v>37272225.712180451</v>
      </c>
      <c r="D63" s="216">
        <f t="shared" si="25"/>
        <v>715334.9186323582</v>
      </c>
      <c r="E63" s="216">
        <f t="shared" si="25"/>
        <v>19880786.182524621</v>
      </c>
      <c r="F63" s="216">
        <f t="shared" si="25"/>
        <v>6056211</v>
      </c>
      <c r="G63" s="216">
        <f t="shared" si="25"/>
        <v>3786710</v>
      </c>
      <c r="H63" s="216">
        <f t="shared" si="25"/>
        <v>1500000</v>
      </c>
      <c r="I63" s="216">
        <f t="shared" si="25"/>
        <v>0</v>
      </c>
      <c r="J63" s="216">
        <f t="shared" si="25"/>
        <v>3009221.3392881928</v>
      </c>
      <c r="K63" s="216">
        <f t="shared" si="25"/>
        <v>94632.108999999997</v>
      </c>
      <c r="L63" s="216">
        <f t="shared" si="25"/>
        <v>3660000</v>
      </c>
      <c r="M63" s="216">
        <f t="shared" si="25"/>
        <v>0</v>
      </c>
      <c r="N63" s="216">
        <f t="shared" si="25"/>
        <v>0</v>
      </c>
      <c r="O63" s="216">
        <f t="shared" si="25"/>
        <v>0</v>
      </c>
      <c r="P63" s="216">
        <f t="shared" si="25"/>
        <v>0</v>
      </c>
      <c r="Q63" s="216">
        <f t="shared" si="25"/>
        <v>0</v>
      </c>
      <c r="R63" s="534">
        <f t="shared" si="25"/>
        <v>37987560.630812809</v>
      </c>
      <c r="S63" s="216">
        <f>SUM(S10+S13+S14+S15+S26+S27+S38+S42+S43+S54)</f>
        <v>32636375.017970871</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40000</v>
      </c>
      <c r="C65" s="217">
        <f>[9]EVERYTHING!$D$69</f>
        <v>39246.074671386894</v>
      </c>
      <c r="D65" s="217">
        <f>[9]EVERYTHING!$E$69</f>
        <v>753.9253286131061</v>
      </c>
      <c r="E65" s="217">
        <f t="shared" ref="E65:E69" si="26">B65-SUM(F65:Q65)</f>
        <v>40000</v>
      </c>
      <c r="F65" s="217"/>
      <c r="G65" s="217"/>
      <c r="H65" s="217"/>
      <c r="I65" s="217"/>
      <c r="J65" s="217"/>
      <c r="K65" s="217"/>
      <c r="L65" s="217"/>
      <c r="M65" s="217"/>
      <c r="N65" s="217"/>
      <c r="O65" s="217"/>
      <c r="P65" s="217"/>
      <c r="Q65" s="217"/>
      <c r="R65" s="880">
        <f>SUM(E65:Q65)</f>
        <v>40000</v>
      </c>
      <c r="S65" s="217">
        <f>B65</f>
        <v>40000</v>
      </c>
      <c r="T65" s="217"/>
      <c r="U65" s="213"/>
    </row>
    <row r="66" spans="1:21" s="214" customFormat="1" ht="24" customHeight="1">
      <c r="A66" s="440" t="s">
        <v>2009</v>
      </c>
      <c r="B66" s="216"/>
      <c r="C66" s="217"/>
      <c r="D66" s="217"/>
      <c r="E66" s="217">
        <f t="shared" si="26"/>
        <v>0</v>
      </c>
      <c r="F66" s="217"/>
      <c r="G66" s="217"/>
      <c r="H66" s="217"/>
      <c r="I66" s="217"/>
      <c r="J66" s="217"/>
      <c r="K66" s="217"/>
      <c r="L66" s="217"/>
      <c r="M66" s="217"/>
      <c r="N66" s="217"/>
      <c r="O66" s="217"/>
      <c r="P66" s="217"/>
      <c r="Q66" s="217"/>
      <c r="R66" s="880">
        <f t="shared" ref="R66:R68" si="27">SUM(E66:Q66)</f>
        <v>0</v>
      </c>
      <c r="S66" s="217"/>
      <c r="T66" s="217"/>
      <c r="U66" s="213"/>
    </row>
    <row r="67" spans="1:21" s="214" customFormat="1" ht="24" customHeight="1">
      <c r="A67" s="440" t="s">
        <v>2010</v>
      </c>
      <c r="B67" s="216"/>
      <c r="C67" s="217"/>
      <c r="D67" s="217"/>
      <c r="E67" s="217">
        <f t="shared" si="26"/>
        <v>0</v>
      </c>
      <c r="F67" s="217"/>
      <c r="G67" s="217"/>
      <c r="H67" s="217"/>
      <c r="I67" s="217"/>
      <c r="J67" s="217"/>
      <c r="K67" s="217"/>
      <c r="L67" s="217"/>
      <c r="M67" s="217"/>
      <c r="N67" s="217"/>
      <c r="O67" s="217"/>
      <c r="P67" s="217"/>
      <c r="Q67" s="217"/>
      <c r="R67" s="880">
        <f t="shared" si="27"/>
        <v>0</v>
      </c>
      <c r="S67" s="217"/>
      <c r="T67" s="217"/>
      <c r="U67" s="213"/>
    </row>
    <row r="68" spans="1:21" s="214" customFormat="1" ht="12.2" customHeight="1">
      <c r="A68" s="440" t="s">
        <v>2016</v>
      </c>
      <c r="B68" s="216"/>
      <c r="C68" s="217"/>
      <c r="D68" s="217"/>
      <c r="E68" s="217">
        <f t="shared" si="26"/>
        <v>0</v>
      </c>
      <c r="F68" s="217"/>
      <c r="G68" s="217"/>
      <c r="H68" s="217"/>
      <c r="I68" s="217"/>
      <c r="J68" s="217"/>
      <c r="K68" s="217"/>
      <c r="L68" s="217"/>
      <c r="M68" s="217"/>
      <c r="N68" s="217"/>
      <c r="O68" s="217"/>
      <c r="P68" s="217"/>
      <c r="Q68" s="217"/>
      <c r="R68" s="880">
        <f t="shared" si="27"/>
        <v>0</v>
      </c>
      <c r="S68" s="217"/>
      <c r="T68" s="217"/>
      <c r="U68" s="213"/>
    </row>
    <row r="69" spans="1:21" s="214" customFormat="1">
      <c r="A69" s="222" t="s">
        <v>35</v>
      </c>
      <c r="B69" s="216">
        <f>SUM(C69+D69)</f>
        <v>0</v>
      </c>
      <c r="C69" s="217"/>
      <c r="D69" s="217"/>
      <c r="E69" s="217">
        <f t="shared" si="26"/>
        <v>0</v>
      </c>
      <c r="F69" s="217"/>
      <c r="G69" s="217"/>
      <c r="H69" s="217"/>
      <c r="I69" s="217"/>
      <c r="J69" s="217"/>
      <c r="K69" s="217"/>
      <c r="L69" s="217"/>
      <c r="M69" s="217"/>
      <c r="N69" s="217"/>
      <c r="O69" s="217"/>
      <c r="P69" s="217"/>
      <c r="Q69" s="217"/>
      <c r="R69" s="880">
        <f>SUM(E69:Q69)</f>
        <v>0</v>
      </c>
      <c r="S69" s="217"/>
      <c r="T69" s="217"/>
      <c r="U69" s="213"/>
    </row>
    <row r="70" spans="1:21" s="214" customFormat="1">
      <c r="A70" s="219" t="s">
        <v>2013</v>
      </c>
      <c r="B70" s="216">
        <f>SUM(C70:D70)</f>
        <v>40000</v>
      </c>
      <c r="C70" s="216">
        <f>SUM(C65:C69)</f>
        <v>39246.074671386894</v>
      </c>
      <c r="D70" s="216">
        <f>SUM(D65:D69)</f>
        <v>753.9253286131061</v>
      </c>
      <c r="E70" s="216">
        <f t="shared" ref="E70:T70" si="28">SUM(E65:E69)</f>
        <v>40000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40000</v>
      </c>
      <c r="S70" s="220">
        <f t="shared" si="28"/>
        <v>40000</v>
      </c>
      <c r="T70" s="220">
        <f t="shared" si="2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9">B72-SUM(F72:Q72)</f>
        <v>0</v>
      </c>
      <c r="F72" s="217"/>
      <c r="G72" s="217"/>
      <c r="H72" s="217"/>
      <c r="I72" s="217"/>
      <c r="J72" s="217"/>
      <c r="K72" s="217"/>
      <c r="L72" s="217"/>
      <c r="M72" s="217"/>
      <c r="N72" s="217"/>
      <c r="O72" s="217"/>
      <c r="P72" s="217"/>
      <c r="Q72" s="217"/>
      <c r="R72" s="880">
        <f>SUM(E72:Q72)</f>
        <v>0</v>
      </c>
      <c r="S72" s="218"/>
      <c r="T72" s="218"/>
      <c r="U72" s="213"/>
    </row>
    <row r="73" spans="1:21" s="214" customFormat="1">
      <c r="A73" s="215" t="s">
        <v>641</v>
      </c>
      <c r="B73" s="216">
        <f>SUM(C73+D73)</f>
        <v>0</v>
      </c>
      <c r="C73" s="217"/>
      <c r="D73" s="217"/>
      <c r="E73" s="217">
        <f t="shared" si="29"/>
        <v>0</v>
      </c>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0</v>
      </c>
      <c r="C74" s="217"/>
      <c r="D74" s="217"/>
      <c r="E74" s="217">
        <f t="shared" si="29"/>
        <v>0</v>
      </c>
      <c r="F74" s="217"/>
      <c r="G74" s="217"/>
      <c r="H74" s="217"/>
      <c r="I74" s="217"/>
      <c r="J74" s="217"/>
      <c r="K74" s="217"/>
      <c r="L74" s="217"/>
      <c r="M74" s="217"/>
      <c r="N74" s="217"/>
      <c r="O74" s="217"/>
      <c r="P74" s="217"/>
      <c r="Q74" s="217"/>
      <c r="R74" s="880">
        <f>SUM(E74:Q74)</f>
        <v>0</v>
      </c>
      <c r="S74" s="218"/>
      <c r="T74" s="218"/>
      <c r="U74" s="213"/>
    </row>
    <row r="75" spans="1:21" s="214" customFormat="1">
      <c r="A75" s="215" t="s">
        <v>642</v>
      </c>
      <c r="B75" s="216">
        <f>SUM(C75+D75)</f>
        <v>218943.75</v>
      </c>
      <c r="C75" s="217">
        <f>[9]EVERYTHING!$D$72</f>
        <v>218943.75</v>
      </c>
      <c r="D75" s="217"/>
      <c r="E75" s="217">
        <f t="shared" si="29"/>
        <v>218943.75</v>
      </c>
      <c r="F75" s="217"/>
      <c r="G75" s="217"/>
      <c r="H75" s="217"/>
      <c r="I75" s="217"/>
      <c r="J75" s="217"/>
      <c r="K75" s="217"/>
      <c r="L75" s="217"/>
      <c r="M75" s="217"/>
      <c r="N75" s="217"/>
      <c r="O75" s="217"/>
      <c r="P75" s="217"/>
      <c r="Q75" s="217"/>
      <c r="R75" s="880">
        <f>SUM(E75:Q75)</f>
        <v>218943.75</v>
      </c>
      <c r="S75" s="218"/>
      <c r="T75" s="218"/>
      <c r="U75" s="213"/>
    </row>
    <row r="76" spans="1:21" s="214" customFormat="1">
      <c r="A76" s="222" t="s">
        <v>2571</v>
      </c>
      <c r="B76" s="216">
        <f>SUM(C76+D76)</f>
        <v>689907.09</v>
      </c>
      <c r="C76" s="217">
        <f>[9]EVERYTHING!$C$73</f>
        <v>689907.09</v>
      </c>
      <c r="D76" s="217"/>
      <c r="E76" s="217">
        <f t="shared" si="29"/>
        <v>689907.09</v>
      </c>
      <c r="F76" s="217"/>
      <c r="G76" s="217"/>
      <c r="H76" s="217"/>
      <c r="I76" s="217"/>
      <c r="J76" s="217"/>
      <c r="K76" s="217"/>
      <c r="L76" s="217"/>
      <c r="M76" s="217"/>
      <c r="N76" s="217"/>
      <c r="O76" s="217"/>
      <c r="P76" s="217"/>
      <c r="Q76" s="217"/>
      <c r="R76" s="880">
        <f>SUM(E76:Q76)</f>
        <v>689907.09</v>
      </c>
      <c r="S76" s="218"/>
      <c r="T76" s="218"/>
      <c r="U76" s="213"/>
    </row>
    <row r="77" spans="1:21" s="214" customFormat="1">
      <c r="A77" s="219" t="s">
        <v>643</v>
      </c>
      <c r="B77" s="216">
        <f>SUM(C77:D77)</f>
        <v>908850.84</v>
      </c>
      <c r="C77" s="216">
        <f>SUM(C72:C76)</f>
        <v>908850.84</v>
      </c>
      <c r="D77" s="216">
        <f>SUM(D72:D76)</f>
        <v>0</v>
      </c>
      <c r="E77" s="216">
        <f t="shared" ref="E77:Q77" si="30">SUM(E72:E76)</f>
        <v>908850.84</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908850.84</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1428</v>
      </c>
      <c r="B79" s="216">
        <f>SUM(C79:D79)</f>
        <v>1497728.7269228343</v>
      </c>
      <c r="C79" s="217">
        <f>[9]EVERYTHING!$D$79</f>
        <v>1469499.3363573696</v>
      </c>
      <c r="D79" s="217">
        <f>[9]EVERYTHING!$E$79</f>
        <v>28229.390565464739</v>
      </c>
      <c r="E79" s="217">
        <f t="shared" ref="E79:E80" si="31">B79-SUM(F79:Q79)</f>
        <v>1497728.7269228343</v>
      </c>
      <c r="F79" s="217"/>
      <c r="G79" s="217"/>
      <c r="H79" s="217"/>
      <c r="I79" s="217"/>
      <c r="J79" s="217"/>
      <c r="K79" s="217"/>
      <c r="L79" s="217"/>
      <c r="M79" s="217"/>
      <c r="N79" s="217"/>
      <c r="O79" s="217"/>
      <c r="P79" s="217"/>
      <c r="Q79" s="217"/>
      <c r="R79" s="880">
        <f>SUM(E79:Q79)</f>
        <v>1497728.7269228343</v>
      </c>
      <c r="S79" s="217">
        <f>R79</f>
        <v>1497728.7269228343</v>
      </c>
      <c r="T79" s="217"/>
      <c r="U79" s="213"/>
    </row>
    <row r="80" spans="1:21" s="214" customFormat="1">
      <c r="A80" s="440" t="s">
        <v>61</v>
      </c>
      <c r="B80" s="216">
        <f>SUM(C80:D80)</f>
        <v>355702</v>
      </c>
      <c r="C80" s="217">
        <f>[9]EVERYTHING!$D$90</f>
        <v>348997.68131904153</v>
      </c>
      <c r="D80" s="217">
        <f>[9]EVERYTHING!$E$90</f>
        <v>6704.3186809584731</v>
      </c>
      <c r="E80" s="217">
        <f t="shared" si="31"/>
        <v>355702</v>
      </c>
      <c r="F80" s="217"/>
      <c r="G80" s="217"/>
      <c r="H80" s="217"/>
      <c r="I80" s="217"/>
      <c r="J80" s="217"/>
      <c r="K80" s="217"/>
      <c r="L80" s="217"/>
      <c r="M80" s="217"/>
      <c r="N80" s="217"/>
      <c r="O80" s="217"/>
      <c r="P80" s="217"/>
      <c r="Q80" s="217"/>
      <c r="R80" s="880">
        <f>SUM(E80:Q80)</f>
        <v>355702</v>
      </c>
      <c r="S80" s="217">
        <f>R80</f>
        <v>355702</v>
      </c>
      <c r="T80" s="217"/>
      <c r="U80" s="213"/>
    </row>
    <row r="81" spans="1:21" s="214" customFormat="1">
      <c r="A81" s="219" t="s">
        <v>1425</v>
      </c>
      <c r="B81" s="216">
        <f>SUM(C81:D81)</f>
        <v>1853430.7269228343</v>
      </c>
      <c r="C81" s="860">
        <f>SUM(C79:C80)</f>
        <v>1818497.0176764112</v>
      </c>
      <c r="D81" s="860">
        <f t="shared" ref="D81:T81" si="32">SUM(D79:D80)</f>
        <v>34933.709246423212</v>
      </c>
      <c r="E81" s="860">
        <f t="shared" si="32"/>
        <v>1853430.7269228343</v>
      </c>
      <c r="F81" s="860">
        <f t="shared" si="32"/>
        <v>0</v>
      </c>
      <c r="G81" s="860">
        <f t="shared" si="32"/>
        <v>0</v>
      </c>
      <c r="H81" s="860">
        <f t="shared" si="32"/>
        <v>0</v>
      </c>
      <c r="I81" s="860">
        <f t="shared" si="32"/>
        <v>0</v>
      </c>
      <c r="J81" s="860">
        <f t="shared" si="32"/>
        <v>0</v>
      </c>
      <c r="K81" s="860">
        <f t="shared" si="32"/>
        <v>0</v>
      </c>
      <c r="L81" s="860">
        <f t="shared" si="32"/>
        <v>0</v>
      </c>
      <c r="M81" s="860">
        <f t="shared" si="32"/>
        <v>0</v>
      </c>
      <c r="N81" s="860">
        <f t="shared" si="32"/>
        <v>0</v>
      </c>
      <c r="O81" s="860">
        <f t="shared" si="32"/>
        <v>0</v>
      </c>
      <c r="P81" s="860">
        <f t="shared" si="32"/>
        <v>0</v>
      </c>
      <c r="Q81" s="860">
        <f t="shared" si="32"/>
        <v>0</v>
      </c>
      <c r="R81" s="860">
        <f t="shared" si="32"/>
        <v>1853430.7269228343</v>
      </c>
      <c r="S81" s="860">
        <f t="shared" si="32"/>
        <v>1853430.7269228343</v>
      </c>
      <c r="T81" s="860">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828</v>
      </c>
      <c r="B83" s="216">
        <f t="shared" ref="B83:B95" si="33">SUM(C83+D83)</f>
        <v>55812.128841786427</v>
      </c>
      <c r="C83" s="217">
        <f>[9]EVERYTHING!$D$81</f>
        <v>55812.128841786427</v>
      </c>
      <c r="D83" s="217"/>
      <c r="E83" s="217">
        <f t="shared" ref="E83:E95" si="34">B83-SUM(F83:Q83)</f>
        <v>55812.128841786427</v>
      </c>
      <c r="F83" s="217"/>
      <c r="G83" s="217"/>
      <c r="H83" s="217"/>
      <c r="I83" s="217"/>
      <c r="J83" s="217"/>
      <c r="K83" s="217"/>
      <c r="L83" s="217"/>
      <c r="M83" s="217"/>
      <c r="N83" s="217"/>
      <c r="O83" s="217"/>
      <c r="P83" s="217"/>
      <c r="Q83" s="217"/>
      <c r="R83" s="880">
        <f t="shared" ref="R83:R95" si="35">SUM(E83:Q83)</f>
        <v>55812.128841786427</v>
      </c>
      <c r="S83" s="218"/>
      <c r="T83" s="218"/>
      <c r="U83" s="213"/>
    </row>
    <row r="84" spans="1:21" s="214" customFormat="1">
      <c r="A84" s="215" t="s">
        <v>829</v>
      </c>
      <c r="B84" s="216">
        <f t="shared" si="33"/>
        <v>75000</v>
      </c>
      <c r="C84" s="217">
        <f>[9]EVERYTHING!$D$87</f>
        <v>73586.390008850431</v>
      </c>
      <c r="D84" s="217">
        <f>[9]EVERYTHING!$E$87</f>
        <v>1413.6099911495694</v>
      </c>
      <c r="E84" s="217">
        <f t="shared" si="34"/>
        <v>75000</v>
      </c>
      <c r="F84" s="217"/>
      <c r="G84" s="217"/>
      <c r="H84" s="217"/>
      <c r="I84" s="217"/>
      <c r="J84" s="217"/>
      <c r="K84" s="217"/>
      <c r="L84" s="217"/>
      <c r="M84" s="217"/>
      <c r="N84" s="217"/>
      <c r="O84" s="217"/>
      <c r="P84" s="217"/>
      <c r="Q84" s="217"/>
      <c r="R84" s="880">
        <f t="shared" si="35"/>
        <v>75000</v>
      </c>
      <c r="S84" s="217">
        <f>R84</f>
        <v>75000</v>
      </c>
      <c r="T84" s="217"/>
      <c r="U84" s="213"/>
    </row>
    <row r="85" spans="1:21" s="214" customFormat="1">
      <c r="A85" s="215" t="s">
        <v>830</v>
      </c>
      <c r="B85" s="216">
        <f t="shared" si="33"/>
        <v>2976245.83</v>
      </c>
      <c r="C85" s="217">
        <f>[9]EVERYTHING!$D$83</f>
        <v>2920149.1521145967</v>
      </c>
      <c r="D85" s="217">
        <f>[9]EVERYTHING!$E$83</f>
        <v>56096.677885403391</v>
      </c>
      <c r="E85" s="217">
        <f t="shared" si="34"/>
        <v>2976245.83</v>
      </c>
      <c r="F85" s="217"/>
      <c r="G85" s="217"/>
      <c r="H85" s="217"/>
      <c r="I85" s="217"/>
      <c r="J85" s="217"/>
      <c r="K85" s="217"/>
      <c r="L85" s="217"/>
      <c r="M85" s="217"/>
      <c r="N85" s="217"/>
      <c r="O85" s="217"/>
      <c r="P85" s="217"/>
      <c r="Q85" s="217"/>
      <c r="R85" s="880">
        <f t="shared" si="35"/>
        <v>2976245.83</v>
      </c>
      <c r="S85" s="217">
        <f t="shared" ref="S85:S87" si="36">R85</f>
        <v>2976245.83</v>
      </c>
      <c r="T85" s="217"/>
      <c r="U85" s="213"/>
    </row>
    <row r="86" spans="1:21" s="214" customFormat="1">
      <c r="A86" s="215" t="s">
        <v>831</v>
      </c>
      <c r="B86" s="216">
        <f t="shared" si="33"/>
        <v>400000</v>
      </c>
      <c r="C86" s="217">
        <f>[9]EVERYTHING!$D$84</f>
        <v>392460.74671386892</v>
      </c>
      <c r="D86" s="217">
        <f>[9]EVERYTHING!$E$84</f>
        <v>7539.2532861310756</v>
      </c>
      <c r="E86" s="217">
        <f t="shared" si="34"/>
        <v>400000</v>
      </c>
      <c r="F86" s="217"/>
      <c r="G86" s="217"/>
      <c r="H86" s="217"/>
      <c r="I86" s="217"/>
      <c r="J86" s="217"/>
      <c r="K86" s="217"/>
      <c r="L86" s="217"/>
      <c r="M86" s="217"/>
      <c r="N86" s="217"/>
      <c r="O86" s="217"/>
      <c r="P86" s="217"/>
      <c r="Q86" s="217"/>
      <c r="R86" s="880">
        <f t="shared" si="35"/>
        <v>400000</v>
      </c>
      <c r="S86" s="217">
        <f t="shared" si="36"/>
        <v>400000</v>
      </c>
      <c r="T86" s="217"/>
      <c r="U86" s="213"/>
    </row>
    <row r="87" spans="1:21" s="214" customFormat="1">
      <c r="A87" s="215" t="s">
        <v>832</v>
      </c>
      <c r="B87" s="216">
        <f t="shared" si="33"/>
        <v>0</v>
      </c>
      <c r="C87" s="217"/>
      <c r="D87" s="217"/>
      <c r="E87" s="217">
        <f t="shared" si="34"/>
        <v>0</v>
      </c>
      <c r="F87" s="217"/>
      <c r="G87" s="217"/>
      <c r="H87" s="217"/>
      <c r="I87" s="217"/>
      <c r="J87" s="217"/>
      <c r="K87" s="217"/>
      <c r="L87" s="217"/>
      <c r="M87" s="217"/>
      <c r="N87" s="217"/>
      <c r="O87" s="217"/>
      <c r="P87" s="217"/>
      <c r="Q87" s="217"/>
      <c r="R87" s="880">
        <f t="shared" si="35"/>
        <v>0</v>
      </c>
      <c r="S87" s="217">
        <f t="shared" si="36"/>
        <v>0</v>
      </c>
      <c r="T87" s="217"/>
      <c r="U87" s="213"/>
    </row>
    <row r="88" spans="1:21" s="214" customFormat="1">
      <c r="A88" s="215" t="s">
        <v>833</v>
      </c>
      <c r="B88" s="216">
        <f t="shared" si="33"/>
        <v>90000</v>
      </c>
      <c r="C88" s="217">
        <f>[9]EVERYTHING!$D$86</f>
        <v>90000</v>
      </c>
      <c r="D88" s="217"/>
      <c r="E88" s="217">
        <f t="shared" si="34"/>
        <v>90000</v>
      </c>
      <c r="F88" s="217"/>
      <c r="G88" s="217"/>
      <c r="H88" s="217"/>
      <c r="I88" s="217"/>
      <c r="J88" s="217"/>
      <c r="K88" s="217"/>
      <c r="L88" s="217"/>
      <c r="M88" s="217"/>
      <c r="N88" s="217"/>
      <c r="O88" s="217"/>
      <c r="P88" s="217"/>
      <c r="Q88" s="217"/>
      <c r="R88" s="880">
        <f t="shared" si="35"/>
        <v>90000</v>
      </c>
      <c r="S88" s="218"/>
      <c r="T88" s="218"/>
      <c r="U88" s="213"/>
    </row>
    <row r="89" spans="1:21" s="214" customFormat="1">
      <c r="A89" s="215" t="s">
        <v>834</v>
      </c>
      <c r="B89" s="216">
        <f t="shared" si="33"/>
        <v>780000</v>
      </c>
      <c r="C89" s="217">
        <f>[9]EVERYTHING!$D$88</f>
        <v>780000</v>
      </c>
      <c r="D89" s="217"/>
      <c r="E89" s="217">
        <f t="shared" si="34"/>
        <v>780000</v>
      </c>
      <c r="F89" s="217"/>
      <c r="G89" s="217"/>
      <c r="H89" s="217"/>
      <c r="I89" s="217"/>
      <c r="J89" s="217"/>
      <c r="K89" s="217"/>
      <c r="L89" s="217"/>
      <c r="M89" s="217"/>
      <c r="N89" s="217"/>
      <c r="O89" s="217"/>
      <c r="P89" s="217"/>
      <c r="Q89" s="217"/>
      <c r="R89" s="880">
        <f t="shared" si="35"/>
        <v>780000</v>
      </c>
      <c r="S89" s="217">
        <f>R89</f>
        <v>780000</v>
      </c>
      <c r="T89" s="217"/>
      <c r="U89" s="213"/>
    </row>
    <row r="90" spans="1:21" s="214" customFormat="1">
      <c r="A90" s="215" t="s">
        <v>835</v>
      </c>
      <c r="B90" s="216">
        <f t="shared" si="33"/>
        <v>5500</v>
      </c>
      <c r="C90" s="217">
        <f>[9]EVERYTHING!$D$85</f>
        <v>5500</v>
      </c>
      <c r="D90" s="217"/>
      <c r="E90" s="217">
        <f t="shared" si="34"/>
        <v>5500</v>
      </c>
      <c r="F90" s="217"/>
      <c r="G90" s="217"/>
      <c r="H90" s="217"/>
      <c r="I90" s="217"/>
      <c r="J90" s="217"/>
      <c r="K90" s="217"/>
      <c r="L90" s="217"/>
      <c r="M90" s="217"/>
      <c r="N90" s="217"/>
      <c r="O90" s="217"/>
      <c r="P90" s="217"/>
      <c r="Q90" s="217"/>
      <c r="R90" s="880">
        <f t="shared" si="35"/>
        <v>5500</v>
      </c>
      <c r="S90" s="217"/>
      <c r="T90" s="217"/>
      <c r="U90" s="213"/>
    </row>
    <row r="91" spans="1:21" s="214" customFormat="1">
      <c r="A91" s="1827" t="s">
        <v>392</v>
      </c>
      <c r="B91" s="216">
        <f t="shared" si="33"/>
        <v>0</v>
      </c>
      <c r="C91" s="217"/>
      <c r="D91" s="217"/>
      <c r="E91" s="217">
        <f t="shared" si="34"/>
        <v>0</v>
      </c>
      <c r="F91" s="217"/>
      <c r="G91" s="217"/>
      <c r="H91" s="217"/>
      <c r="I91" s="217"/>
      <c r="J91" s="217"/>
      <c r="K91" s="217"/>
      <c r="L91" s="217"/>
      <c r="M91" s="217"/>
      <c r="N91" s="217"/>
      <c r="O91" s="217"/>
      <c r="P91" s="217"/>
      <c r="Q91" s="217"/>
      <c r="R91" s="880">
        <f t="shared" si="35"/>
        <v>0</v>
      </c>
      <c r="S91" s="217"/>
      <c r="T91" s="217"/>
      <c r="U91" s="213"/>
    </row>
    <row r="92" spans="1:21" s="214" customFormat="1">
      <c r="A92" s="1826" t="s">
        <v>1427</v>
      </c>
      <c r="B92" s="216">
        <f t="shared" si="33"/>
        <v>5000</v>
      </c>
      <c r="C92" s="217">
        <f>[9]EVERYTHING!$D$78</f>
        <v>4905.7593339233617</v>
      </c>
      <c r="D92" s="217">
        <f>[9]EVERYTHING!$E$78</f>
        <v>94.240666076638263</v>
      </c>
      <c r="E92" s="217">
        <f t="shared" si="34"/>
        <v>5000</v>
      </c>
      <c r="F92" s="217"/>
      <c r="G92" s="217"/>
      <c r="H92" s="217"/>
      <c r="I92" s="217"/>
      <c r="J92" s="217"/>
      <c r="K92" s="217"/>
      <c r="L92" s="217"/>
      <c r="M92" s="217"/>
      <c r="N92" s="217"/>
      <c r="O92" s="217"/>
      <c r="P92" s="217"/>
      <c r="Q92" s="217"/>
      <c r="R92" s="880">
        <f t="shared" si="35"/>
        <v>5000</v>
      </c>
      <c r="S92" s="217">
        <f>R92</f>
        <v>5000</v>
      </c>
      <c r="T92" s="217"/>
      <c r="U92" s="213"/>
    </row>
    <row r="93" spans="1:21" s="214" customFormat="1">
      <c r="A93" s="222" t="s">
        <v>2555</v>
      </c>
      <c r="B93" s="216">
        <f t="shared" si="33"/>
        <v>465000</v>
      </c>
      <c r="C93" s="217">
        <f>[9]EVERYTHING!$D$82</f>
        <v>456235.61805487267</v>
      </c>
      <c r="D93" s="217">
        <f>[9]EVERYTHING!$E$82</f>
        <v>8764.3819451273303</v>
      </c>
      <c r="E93" s="217">
        <f t="shared" si="34"/>
        <v>465000</v>
      </c>
      <c r="F93" s="217"/>
      <c r="G93" s="217"/>
      <c r="H93" s="217"/>
      <c r="I93" s="217"/>
      <c r="J93" s="217"/>
      <c r="K93" s="217"/>
      <c r="L93" s="217"/>
      <c r="M93" s="217"/>
      <c r="N93" s="217"/>
      <c r="O93" s="217"/>
      <c r="P93" s="217"/>
      <c r="Q93" s="217"/>
      <c r="R93" s="880">
        <f t="shared" si="35"/>
        <v>465000</v>
      </c>
      <c r="S93" s="217">
        <f>R93</f>
        <v>465000</v>
      </c>
      <c r="T93" s="217"/>
      <c r="U93" s="213"/>
    </row>
    <row r="94" spans="1:21" s="214" customFormat="1">
      <c r="A94" s="222" t="s">
        <v>2570</v>
      </c>
      <c r="B94" s="216">
        <f t="shared" si="33"/>
        <v>20000</v>
      </c>
      <c r="C94" s="217">
        <f>[9]EVERYTHING!$D$54</f>
        <v>19623.037335693447</v>
      </c>
      <c r="D94" s="217">
        <f>[9]EVERYTHING!$E$54</f>
        <v>376.96266430655305</v>
      </c>
      <c r="E94" s="217">
        <f t="shared" si="34"/>
        <v>20000</v>
      </c>
      <c r="F94" s="217"/>
      <c r="G94" s="217"/>
      <c r="H94" s="217"/>
      <c r="I94" s="217"/>
      <c r="J94" s="217"/>
      <c r="K94" s="217"/>
      <c r="L94" s="217"/>
      <c r="M94" s="217"/>
      <c r="N94" s="217"/>
      <c r="O94" s="217"/>
      <c r="P94" s="217"/>
      <c r="Q94" s="217"/>
      <c r="R94" s="880">
        <f t="shared" si="35"/>
        <v>20000</v>
      </c>
      <c r="S94" s="217">
        <f>B94</f>
        <v>20000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0">
        <f t="shared" si="35"/>
        <v>0</v>
      </c>
      <c r="S95" s="217"/>
      <c r="T95" s="217"/>
      <c r="U95" s="213"/>
    </row>
    <row r="96" spans="1:21" s="214" customFormat="1">
      <c r="A96" s="219" t="s">
        <v>836</v>
      </c>
      <c r="B96" s="216">
        <f>SUM(C96:D96)</f>
        <v>4872557.9588417867</v>
      </c>
      <c r="C96" s="216">
        <f t="shared" ref="C96:R96" si="37">SUM(C83:C95)</f>
        <v>4798272.8324035918</v>
      </c>
      <c r="D96" s="216">
        <f t="shared" si="37"/>
        <v>74285.126438194551</v>
      </c>
      <c r="E96" s="216">
        <f t="shared" si="37"/>
        <v>4872557.9588417867</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4872557.9588417867</v>
      </c>
      <c r="S96" s="220">
        <f>SUM(S84:S87,S89:S95)</f>
        <v>4721245.83</v>
      </c>
      <c r="T96" s="216">
        <f>SUM(T84:T87,T89:T95)</f>
        <v>0</v>
      </c>
      <c r="U96" s="213"/>
    </row>
    <row r="97" spans="1:21" s="214" customFormat="1">
      <c r="A97" s="219" t="s">
        <v>837</v>
      </c>
      <c r="B97" s="216">
        <f>SUM(C97:D97)</f>
        <v>45662400.156577438</v>
      </c>
      <c r="C97" s="216">
        <f t="shared" ref="C97:R97" si="38">SUM(C63+C70+C77+C81+C96)</f>
        <v>44837092.476931848</v>
      </c>
      <c r="D97" s="216">
        <f t="shared" si="38"/>
        <v>825307.67964558909</v>
      </c>
      <c r="E97" s="216">
        <f t="shared" si="38"/>
        <v>27555625.708289243</v>
      </c>
      <c r="F97" s="216">
        <f t="shared" si="38"/>
        <v>6056211</v>
      </c>
      <c r="G97" s="216">
        <f t="shared" si="38"/>
        <v>3786710</v>
      </c>
      <c r="H97" s="216">
        <f t="shared" si="38"/>
        <v>1500000</v>
      </c>
      <c r="I97" s="216">
        <f t="shared" si="38"/>
        <v>0</v>
      </c>
      <c r="J97" s="216">
        <f t="shared" si="38"/>
        <v>3009221.3392881928</v>
      </c>
      <c r="K97" s="216">
        <f t="shared" si="38"/>
        <v>94632.108999999997</v>
      </c>
      <c r="L97" s="216">
        <f t="shared" si="38"/>
        <v>3660000</v>
      </c>
      <c r="M97" s="216">
        <f t="shared" si="38"/>
        <v>0</v>
      </c>
      <c r="N97" s="216">
        <f t="shared" si="38"/>
        <v>0</v>
      </c>
      <c r="O97" s="216">
        <f t="shared" si="38"/>
        <v>0</v>
      </c>
      <c r="P97" s="216">
        <f t="shared" si="38"/>
        <v>0</v>
      </c>
      <c r="Q97" s="216">
        <f t="shared" si="38"/>
        <v>0</v>
      </c>
      <c r="R97" s="216">
        <f t="shared" si="38"/>
        <v>45662400.156577431</v>
      </c>
      <c r="S97" s="216">
        <f>SUM(S63+S70+S81+S96)</f>
        <v>39251051.574893706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5887657.7362340549</v>
      </c>
      <c r="C99" s="1705">
        <f>[9]EVERYTHING!$D$94</f>
        <v>5887657.7362340549</v>
      </c>
      <c r="D99" s="1705"/>
      <c r="E99" s="217">
        <f t="shared" ref="E99:E103" si="39">B99-SUM(F99:Q99)</f>
        <v>4979743.9586215708</v>
      </c>
      <c r="F99" s="217"/>
      <c r="G99" s="217"/>
      <c r="H99" s="217"/>
      <c r="I99" s="217">
        <f>Application!AO640</f>
        <v>907913.77761248394</v>
      </c>
      <c r="J99" s="217"/>
      <c r="K99" s="217"/>
      <c r="L99" s="217"/>
      <c r="M99" s="217"/>
      <c r="N99" s="217"/>
      <c r="O99" s="217"/>
      <c r="P99" s="217"/>
      <c r="Q99" s="217"/>
      <c r="R99" s="880">
        <f t="shared" ref="R99:R103" si="40">SUM(E99:Q99)</f>
        <v>5887657.7362340549</v>
      </c>
      <c r="S99" s="217">
        <f>R99</f>
        <v>5887657.7362340549</v>
      </c>
      <c r="T99" s="217"/>
      <c r="U99" s="213"/>
    </row>
    <row r="100" spans="1:21" s="214" customFormat="1">
      <c r="A100" s="440" t="s">
        <v>2014</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80">
        <f t="shared" si="40"/>
        <v>0</v>
      </c>
      <c r="S100" s="217"/>
      <c r="T100" s="217"/>
      <c r="U100" s="213"/>
    </row>
    <row r="101" spans="1:21" s="214" customFormat="1" ht="12.2" customHeight="1">
      <c r="A101" s="215" t="s">
        <v>840</v>
      </c>
      <c r="B101" s="216">
        <f t="shared" si="41"/>
        <v>0</v>
      </c>
      <c r="C101" s="217"/>
      <c r="D101" s="217"/>
      <c r="E101" s="217">
        <f t="shared" si="39"/>
        <v>0</v>
      </c>
      <c r="F101" s="217"/>
      <c r="G101" s="217"/>
      <c r="H101" s="217"/>
      <c r="I101" s="217"/>
      <c r="J101" s="217"/>
      <c r="K101" s="217"/>
      <c r="L101" s="217"/>
      <c r="M101" s="217"/>
      <c r="N101" s="217"/>
      <c r="O101" s="217"/>
      <c r="P101" s="217"/>
      <c r="Q101" s="217"/>
      <c r="R101" s="880">
        <f t="shared" si="40"/>
        <v>0</v>
      </c>
      <c r="S101" s="217"/>
      <c r="T101" s="217"/>
      <c r="U101" s="213"/>
    </row>
    <row r="102" spans="1:21" s="214" customFormat="1">
      <c r="A102" s="440" t="s">
        <v>2015</v>
      </c>
      <c r="B102" s="216">
        <f t="shared" si="41"/>
        <v>0</v>
      </c>
      <c r="C102" s="217"/>
      <c r="D102" s="217"/>
      <c r="E102" s="217">
        <f t="shared" si="39"/>
        <v>0</v>
      </c>
      <c r="F102" s="217"/>
      <c r="G102" s="217"/>
      <c r="H102" s="217"/>
      <c r="I102" s="217"/>
      <c r="J102" s="217"/>
      <c r="K102" s="217"/>
      <c r="L102" s="217"/>
      <c r="M102" s="217"/>
      <c r="N102" s="217"/>
      <c r="O102" s="217"/>
      <c r="P102" s="217"/>
      <c r="Q102" s="217"/>
      <c r="R102" s="880">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80">
        <f t="shared" si="40"/>
        <v>0</v>
      </c>
      <c r="S103" s="217"/>
      <c r="T103" s="217"/>
      <c r="U103" s="213"/>
    </row>
    <row r="104" spans="1:21" s="214" customFormat="1">
      <c r="A104" s="219" t="s">
        <v>841</v>
      </c>
      <c r="B104" s="216">
        <f>SUM(C104:D104)</f>
        <v>5887657.7362340549</v>
      </c>
      <c r="C104" s="216">
        <f>SUM(C99:C103)</f>
        <v>5887657.7362340549</v>
      </c>
      <c r="D104" s="216">
        <f t="shared" ref="D104:T104" si="42">SUM(D99:D103)</f>
        <v>0</v>
      </c>
      <c r="E104" s="216">
        <f t="shared" si="42"/>
        <v>4979743.9586215708</v>
      </c>
      <c r="F104" s="216">
        <f t="shared" si="42"/>
        <v>0</v>
      </c>
      <c r="G104" s="216">
        <f t="shared" si="42"/>
        <v>0</v>
      </c>
      <c r="H104" s="216">
        <f t="shared" si="42"/>
        <v>0</v>
      </c>
      <c r="I104" s="216">
        <f t="shared" si="42"/>
        <v>907913.77761248394</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5887657.7362340549</v>
      </c>
      <c r="S104" s="220">
        <f t="shared" si="42"/>
        <v>5887657.7362340549</v>
      </c>
      <c r="T104" s="220">
        <f t="shared" si="42"/>
        <v>0</v>
      </c>
      <c r="U104" s="213"/>
    </row>
    <row r="105" spans="1:21" s="214" customFormat="1">
      <c r="A105" s="219" t="s">
        <v>842</v>
      </c>
      <c r="B105" s="220">
        <f>SUM(C105:D105)</f>
        <v>51550057.892811492</v>
      </c>
      <c r="C105" s="220">
        <f t="shared" ref="C105:R105" si="43">SUM(C97+C104)</f>
        <v>50724750.213165902</v>
      </c>
      <c r="D105" s="220">
        <f t="shared" si="43"/>
        <v>825307.67964558909</v>
      </c>
      <c r="E105" s="220">
        <f t="shared" si="43"/>
        <v>32535369.666910812</v>
      </c>
      <c r="F105" s="220">
        <f t="shared" si="43"/>
        <v>6056211</v>
      </c>
      <c r="G105" s="220">
        <f t="shared" si="43"/>
        <v>3786710</v>
      </c>
      <c r="H105" s="220">
        <f t="shared" si="43"/>
        <v>1500000</v>
      </c>
      <c r="I105" s="220">
        <f t="shared" si="43"/>
        <v>907913.77761248394</v>
      </c>
      <c r="J105" s="220">
        <f t="shared" si="43"/>
        <v>3009221.3392881928</v>
      </c>
      <c r="K105" s="220">
        <f t="shared" si="43"/>
        <v>94632.108999999997</v>
      </c>
      <c r="L105" s="220">
        <f t="shared" si="43"/>
        <v>3660000</v>
      </c>
      <c r="M105" s="220">
        <f t="shared" si="43"/>
        <v>0</v>
      </c>
      <c r="N105" s="220">
        <f t="shared" si="43"/>
        <v>0</v>
      </c>
      <c r="O105" s="220">
        <f t="shared" si="43"/>
        <v>0</v>
      </c>
      <c r="P105" s="220">
        <f t="shared" si="43"/>
        <v>0</v>
      </c>
      <c r="Q105" s="220">
        <f t="shared" si="43"/>
        <v>0</v>
      </c>
      <c r="R105" s="534">
        <f t="shared" si="43"/>
        <v>51550057.892811485</v>
      </c>
      <c r="S105" s="220">
        <f>S97+S104</f>
        <v>45138709.31112776</v>
      </c>
      <c r="T105" s="220">
        <f>T97+T104</f>
        <v>0</v>
      </c>
      <c r="U105" s="213"/>
    </row>
    <row r="106" spans="1:21">
      <c r="A106" s="867"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45138709.31112776</v>
      </c>
      <c r="T107" s="234">
        <f>T105+T106</f>
        <v>0</v>
      </c>
    </row>
    <row r="108" spans="1:21" s="301" customFormat="1">
      <c r="A108" s="233" t="s">
        <v>947</v>
      </c>
      <c r="B108" s="228"/>
      <c r="C108" s="228"/>
      <c r="D108" s="228"/>
      <c r="E108" s="464">
        <f>Application!AO650</f>
        <v>32535370.057532042</v>
      </c>
      <c r="F108" s="464">
        <f>Application!AO637</f>
        <v>6056211</v>
      </c>
      <c r="G108" s="464">
        <f>Application!AO638</f>
        <v>3786710</v>
      </c>
      <c r="H108" s="464">
        <f>Application!AO639</f>
        <v>1500000</v>
      </c>
      <c r="I108" s="464">
        <f>Application!AO640</f>
        <v>907913.77761248394</v>
      </c>
      <c r="J108" s="464">
        <f>Application!AO641</f>
        <v>3009221.3392881928</v>
      </c>
      <c r="K108" s="464">
        <f>Application!AO642</f>
        <v>94632.108999999997</v>
      </c>
      <c r="L108" s="464">
        <f>Application!AO643</f>
        <v>3660000</v>
      </c>
      <c r="M108" s="464">
        <f>Application!AO644</f>
        <v>0</v>
      </c>
      <c r="N108" s="464">
        <f>Application!AO645</f>
        <v>0</v>
      </c>
      <c r="O108" s="464">
        <f>Application!AO646</f>
        <v>0</v>
      </c>
      <c r="P108" s="464">
        <f>Application!AO647</f>
        <v>0</v>
      </c>
      <c r="Q108" s="464">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2" customHeight="1">
      <c r="A112" s="485"/>
      <c r="B112" s="228"/>
      <c r="C112" s="228"/>
      <c r="D112" s="228"/>
    </row>
    <row r="113" spans="1:21">
      <c r="A113" s="227" t="s">
        <v>1129</v>
      </c>
      <c r="B113" s="228"/>
      <c r="C113" s="228"/>
      <c r="D113" s="228"/>
    </row>
    <row r="114" spans="1:21">
      <c r="A114" s="227" t="s">
        <v>1130</v>
      </c>
      <c r="B114" s="228"/>
      <c r="C114" s="228"/>
      <c r="D114" s="228"/>
    </row>
    <row r="115" spans="1:21" ht="12.2" customHeight="1">
      <c r="A115" s="485"/>
      <c r="B115" s="228"/>
      <c r="C115" s="228"/>
      <c r="D115" s="228"/>
    </row>
    <row r="116" spans="1:21">
      <c r="A116" s="537" t="s">
        <v>1137</v>
      </c>
      <c r="B116" s="228"/>
      <c r="C116" s="228"/>
      <c r="D116" s="228"/>
    </row>
    <row r="117" spans="1:21">
      <c r="A117" s="537" t="s">
        <v>1444</v>
      </c>
      <c r="B117" s="228"/>
      <c r="C117" s="228"/>
      <c r="D117" s="228"/>
    </row>
    <row r="118" spans="1:21">
      <c r="A118" s="537" t="s">
        <v>1136</v>
      </c>
      <c r="B118" s="228"/>
      <c r="C118" s="228"/>
      <c r="D118" s="228"/>
    </row>
    <row r="119" spans="1:21">
      <c r="A119" s="537" t="s">
        <v>1138</v>
      </c>
      <c r="B119" s="228"/>
      <c r="C119" s="228"/>
      <c r="D119" s="228"/>
    </row>
    <row r="120" spans="1:21" ht="12.2" customHeight="1">
      <c r="A120" s="536"/>
      <c r="B120" s="228"/>
      <c r="C120" s="228"/>
      <c r="D120" s="228"/>
    </row>
    <row r="121" spans="1:21" ht="15.75">
      <c r="A121" s="530" t="s">
        <v>1113</v>
      </c>
      <c r="B121" s="228"/>
      <c r="C121" s="228"/>
      <c r="D121" s="228"/>
    </row>
    <row r="122" spans="1:21">
      <c r="A122" s="515" t="s">
        <v>1097</v>
      </c>
      <c r="B122" s="514"/>
      <c r="C122" s="514"/>
      <c r="D122" s="2568" t="s">
        <v>1098</v>
      </c>
      <c r="E122" s="2568"/>
      <c r="F122" s="2568"/>
      <c r="G122" s="514"/>
      <c r="H122" s="514"/>
      <c r="I122" s="514"/>
      <c r="J122" s="514"/>
      <c r="K122" s="514"/>
      <c r="L122" s="514"/>
      <c r="M122" s="514"/>
      <c r="N122" s="514"/>
      <c r="O122" s="514"/>
      <c r="P122" s="514"/>
      <c r="Q122" s="514"/>
      <c r="R122" s="514"/>
      <c r="S122" s="514"/>
      <c r="T122" s="514"/>
      <c r="U122" s="516"/>
    </row>
    <row r="123" spans="1:21">
      <c r="A123" s="514" t="s">
        <v>1099</v>
      </c>
      <c r="B123" s="523"/>
      <c r="C123" s="514"/>
      <c r="D123" s="2571" t="s">
        <v>1445</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1100</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1101</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1102</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1103</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1104</v>
      </c>
      <c r="B128" s="523"/>
      <c r="C128" s="513"/>
      <c r="D128" s="2565"/>
      <c r="E128" s="2565"/>
      <c r="F128" s="2565"/>
      <c r="G128" s="2565"/>
      <c r="H128" s="2565"/>
      <c r="I128" s="513"/>
      <c r="J128" s="2566"/>
      <c r="K128" s="2566"/>
      <c r="L128" s="513"/>
      <c r="M128" s="513"/>
      <c r="N128" s="513"/>
      <c r="O128" s="513"/>
      <c r="P128" s="513"/>
      <c r="Q128" s="513"/>
      <c r="R128" s="513"/>
      <c r="S128" s="513"/>
      <c r="T128" s="514"/>
      <c r="U128" s="516"/>
    </row>
    <row r="129" spans="1:21" ht="12.75">
      <c r="A129" s="513" t="s">
        <v>310</v>
      </c>
      <c r="B129" s="523"/>
      <c r="C129" s="513"/>
      <c r="D129" s="2567" t="s">
        <v>1105</v>
      </c>
      <c r="E129" s="2567"/>
      <c r="F129" s="2567"/>
      <c r="G129" s="2567"/>
      <c r="H129" s="2567"/>
      <c r="I129" s="513"/>
      <c r="J129" s="513" t="s">
        <v>1106</v>
      </c>
      <c r="K129" s="513"/>
      <c r="L129" s="513"/>
      <c r="M129" s="513"/>
      <c r="N129" s="513"/>
      <c r="O129" s="513"/>
      <c r="P129" s="513"/>
      <c r="Q129" s="513"/>
      <c r="R129" s="513"/>
      <c r="S129" s="513"/>
      <c r="T129" s="514"/>
      <c r="U129" s="516"/>
    </row>
    <row r="130" spans="1:21" ht="12.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1107</v>
      </c>
      <c r="B131" s="524">
        <f>SUM(B123:B129)</f>
        <v>0</v>
      </c>
      <c r="C131" s="513"/>
      <c r="D131" s="2548"/>
      <c r="E131" s="2548"/>
      <c r="F131" s="2548"/>
      <c r="G131" s="2548"/>
      <c r="H131" s="2548"/>
      <c r="I131" s="513"/>
      <c r="J131" s="2548"/>
      <c r="K131" s="2548"/>
      <c r="L131" s="2548"/>
      <c r="M131" s="2548"/>
      <c r="N131" s="513"/>
      <c r="O131" s="513"/>
      <c r="P131" s="513"/>
      <c r="Q131" s="513"/>
      <c r="R131" s="513"/>
      <c r="S131" s="513"/>
      <c r="T131" s="514"/>
      <c r="U131" s="516"/>
    </row>
    <row r="132" spans="1:21" ht="12.2" customHeight="1">
      <c r="A132" s="527"/>
      <c r="B132" s="513"/>
      <c r="C132" s="513"/>
      <c r="D132" s="2573" t="s">
        <v>1108</v>
      </c>
      <c r="E132" s="2573"/>
      <c r="F132" s="2573"/>
      <c r="G132" s="2573"/>
      <c r="H132" s="2573"/>
      <c r="I132" s="513"/>
      <c r="J132" s="2573" t="s">
        <v>1109</v>
      </c>
      <c r="K132" s="2573"/>
      <c r="L132" s="2573"/>
      <c r="M132" s="2573"/>
      <c r="N132" s="513"/>
      <c r="O132" s="513"/>
      <c r="P132" s="513"/>
      <c r="Q132" s="513"/>
      <c r="R132" s="513"/>
      <c r="S132" s="513"/>
      <c r="T132" s="514"/>
      <c r="U132" s="516"/>
    </row>
    <row r="133" spans="1:21" ht="12.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2" customHeight="1">
      <c r="A138" s="2574"/>
      <c r="B138" s="2575"/>
      <c r="C138" s="2575"/>
      <c r="D138" s="518"/>
      <c r="E138" s="2566"/>
      <c r="F138" s="2566"/>
      <c r="G138" s="513"/>
      <c r="H138" s="513"/>
      <c r="I138" s="513"/>
      <c r="J138" s="513"/>
      <c r="K138" s="513"/>
      <c r="L138" s="513"/>
      <c r="M138" s="513"/>
      <c r="N138" s="513"/>
      <c r="O138" s="513"/>
      <c r="P138" s="513"/>
      <c r="Q138" s="513"/>
      <c r="R138" s="513"/>
      <c r="S138" s="513"/>
      <c r="T138" s="520"/>
      <c r="U138" s="521"/>
    </row>
    <row r="139" spans="1:21" ht="12.75">
      <c r="A139" s="2569" t="s">
        <v>1112</v>
      </c>
      <c r="B139" s="2570"/>
      <c r="C139" s="2570"/>
      <c r="D139" s="518"/>
      <c r="E139" s="513" t="s">
        <v>1106</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S53">
    <cfRule type="expression" dxfId="90" priority="138" stopIfTrue="1">
      <formula>(S50+T50)&gt;C50</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
    <cfRule type="expression" dxfId="87" priority="120" stopIfTrue="1">
      <formula>(S79+T79)&gt;C79</formula>
    </cfRule>
  </conditionalFormatting>
  <conditionalFormatting sqref="S80">
    <cfRule type="expression" dxfId="86" priority="119" stopIfTrue="1">
      <formula>(S80+T80)&gt;C80</formula>
    </cfRule>
  </conditionalFormatting>
  <conditionalFormatting sqref="S84:S87">
    <cfRule type="expression" dxfId="85" priority="116" stopIfTrue="1">
      <formula>(S84+T84)&gt;C84</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C15" sqref="C1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2" t="s">
        <v>1448</v>
      </c>
      <c r="B1" s="2583"/>
      <c r="C1" s="2583"/>
      <c r="D1" s="2583"/>
      <c r="E1" s="2583"/>
      <c r="F1" s="2583"/>
      <c r="G1" s="2583"/>
      <c r="H1" s="2583"/>
      <c r="I1" s="2583"/>
      <c r="J1" s="2584"/>
      <c r="K1" s="559"/>
    </row>
    <row r="2" spans="1:11" s="615" customFormat="1" ht="72">
      <c r="A2" s="611"/>
      <c r="B2" s="612" t="s">
        <v>1142</v>
      </c>
      <c r="C2" s="612" t="s">
        <v>1450</v>
      </c>
      <c r="D2" s="613" t="s">
        <v>1451</v>
      </c>
      <c r="E2" s="612" t="s">
        <v>1354</v>
      </c>
      <c r="F2" s="612" t="s">
        <v>1452</v>
      </c>
      <c r="G2" s="612" t="s">
        <v>1453</v>
      </c>
      <c r="H2" s="612" t="s">
        <v>1143</v>
      </c>
      <c r="I2" s="612" t="s">
        <v>1454</v>
      </c>
      <c r="J2" s="612" t="s">
        <v>1455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3591015.8324319008</v>
      </c>
      <c r="C4" s="566"/>
      <c r="D4" s="566"/>
      <c r="E4" s="567"/>
      <c r="F4" s="567"/>
      <c r="G4" s="567"/>
      <c r="H4" s="567"/>
      <c r="I4" s="567"/>
      <c r="J4" s="567"/>
      <c r="K4" s="563"/>
    </row>
    <row r="5" spans="1:11" s="564" customFormat="1">
      <c r="A5" s="568" t="s">
        <v>29</v>
      </c>
      <c r="B5" s="565">
        <f>'Sources and Uses Budget'!C5</f>
        <v>173425.46051725833</v>
      </c>
      <c r="C5" s="566"/>
      <c r="D5" s="566"/>
      <c r="E5" s="567"/>
      <c r="F5" s="567"/>
      <c r="G5" s="567"/>
      <c r="H5" s="567"/>
      <c r="I5" s="567"/>
      <c r="J5" s="567"/>
      <c r="K5" s="563"/>
    </row>
    <row r="6" spans="1:11" s="564" customFormat="1">
      <c r="A6" s="568" t="s">
        <v>30</v>
      </c>
      <c r="B6" s="565">
        <f>'Sources and Uses Budget'!C6</f>
        <v>29434.556003540172</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630</v>
      </c>
      <c r="B8" s="565">
        <f>'Sources and Uses Budget'!C8</f>
        <v>3793875.8489526995</v>
      </c>
      <c r="C8" s="565">
        <f>SUM(C4:C7)</f>
        <v>0</v>
      </c>
      <c r="D8" s="565">
        <f>SUM(D4:D7)</f>
        <v>0</v>
      </c>
      <c r="E8" s="567"/>
      <c r="F8" s="567"/>
      <c r="G8" s="567"/>
      <c r="H8" s="567"/>
      <c r="I8" s="567"/>
      <c r="J8" s="567"/>
      <c r="K8" s="563"/>
    </row>
    <row r="9" spans="1:11" s="564" customFormat="1">
      <c r="A9" s="568" t="s">
        <v>631</v>
      </c>
      <c r="B9" s="565">
        <f>'Sources and Uses Budget'!C9</f>
        <v>0</v>
      </c>
      <c r="C9" s="566"/>
      <c r="D9" s="566"/>
      <c r="E9" s="567"/>
      <c r="F9" s="567"/>
      <c r="G9" s="567"/>
      <c r="H9" s="565">
        <f>'Sources and Uses Budget'!T9</f>
        <v>0</v>
      </c>
      <c r="I9" s="566"/>
      <c r="J9" s="566"/>
      <c r="K9" s="563"/>
    </row>
    <row r="10" spans="1:11" s="564" customFormat="1">
      <c r="A10" s="568" t="s">
        <v>632</v>
      </c>
      <c r="B10" s="565">
        <f>'Sources and Uses Budget'!C10</f>
        <v>70956.903005867513</v>
      </c>
      <c r="C10" s="566"/>
      <c r="D10" s="566"/>
      <c r="E10" s="565">
        <f>'Sources and Uses Budget'!S10</f>
        <v>72320</v>
      </c>
      <c r="F10" s="566"/>
      <c r="G10" s="566"/>
      <c r="H10" s="565">
        <f>'Sources and Uses Budget'!T10</f>
        <v>0</v>
      </c>
      <c r="I10" s="566"/>
      <c r="J10" s="566"/>
      <c r="K10" s="563"/>
    </row>
    <row r="11" spans="1:11" s="564" customFormat="1">
      <c r="A11" s="569" t="s">
        <v>633</v>
      </c>
      <c r="B11" s="565">
        <f>'Sources and Uses Budget'!C11</f>
        <v>70956.903005867513</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3864832.7519585672</v>
      </c>
      <c r="C12" s="565">
        <f>SUM(C8+C11)</f>
        <v>0</v>
      </c>
      <c r="D12" s="565">
        <f>SUM(D8+D11)</f>
        <v>0</v>
      </c>
      <c r="E12" s="567"/>
      <c r="F12" s="567"/>
      <c r="G12" s="567"/>
      <c r="H12" s="567"/>
      <c r="I12" s="567"/>
      <c r="J12" s="567"/>
      <c r="K12" s="563"/>
    </row>
    <row r="13" spans="1:11" s="564" customFormat="1">
      <c r="A13" s="570" t="s">
        <v>974</v>
      </c>
      <c r="B13" s="565">
        <f>'Sources and Uses Budget'!C13</f>
        <v>67724.918331534209</v>
      </c>
      <c r="C13" s="566"/>
      <c r="D13" s="566"/>
      <c r="E13" s="565">
        <f>'Sources and Uses Budget'!S13</f>
        <v>69025.928221973605</v>
      </c>
      <c r="F13" s="566"/>
      <c r="G13" s="566"/>
      <c r="H13" s="565">
        <f>'Sources and Uses Budget'!T13</f>
        <v>0</v>
      </c>
      <c r="I13" s="566"/>
      <c r="J13" s="566"/>
      <c r="K13" s="563"/>
    </row>
    <row r="14" spans="1:11" s="564" customFormat="1" ht="24">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1358</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634</v>
      </c>
      <c r="B16" s="562"/>
      <c r="C16" s="562"/>
      <c r="D16" s="562"/>
      <c r="E16" s="562"/>
      <c r="F16" s="562"/>
      <c r="G16" s="562"/>
      <c r="H16" s="562"/>
      <c r="I16" s="562"/>
      <c r="J16" s="562"/>
      <c r="K16" s="563"/>
    </row>
    <row r="17" spans="1:11" s="564" customFormat="1">
      <c r="A17" s="568" t="s">
        <v>635</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636</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637</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2008</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635</v>
      </c>
      <c r="B29" s="565">
        <f>'Sources and Uses Budget'!C29</f>
        <v>455221.10702461732</v>
      </c>
      <c r="C29" s="566"/>
      <c r="D29" s="566"/>
      <c r="E29" s="565">
        <f>'Sources and Uses Budget'!S29</f>
        <v>0</v>
      </c>
      <c r="F29" s="566"/>
      <c r="G29" s="566"/>
      <c r="H29" s="565">
        <f>'Sources and Uses Budget'!T29</f>
        <v>0</v>
      </c>
      <c r="I29" s="566"/>
      <c r="J29" s="566"/>
      <c r="K29" s="563"/>
    </row>
    <row r="30" spans="1:11" s="564" customFormat="1">
      <c r="A30" s="215" t="s">
        <v>636</v>
      </c>
      <c r="B30" s="565">
        <f>'Sources and Uses Budget'!C30</f>
        <v>25734109.350892961</v>
      </c>
      <c r="C30" s="566"/>
      <c r="D30" s="566"/>
      <c r="E30" s="565">
        <f>'Sources and Uses Budget'!S30</f>
        <v>26228466.990768794</v>
      </c>
      <c r="F30" s="566"/>
      <c r="G30" s="566"/>
      <c r="H30" s="565">
        <f>'Sources and Uses Budget'!T30</f>
        <v>0</v>
      </c>
      <c r="I30" s="566"/>
      <c r="J30" s="566"/>
      <c r="K30" s="563"/>
    </row>
    <row r="31" spans="1:11" s="564" customFormat="1">
      <c r="A31" s="215" t="s">
        <v>637</v>
      </c>
      <c r="B31" s="565">
        <f>'Sources and Uses Budget'!C31</f>
        <v>1063724.8622178517</v>
      </c>
      <c r="C31" s="566"/>
      <c r="D31" s="566"/>
      <c r="E31" s="565">
        <f>'Sources and Uses Budget'!S31</f>
        <v>1084159.24</v>
      </c>
      <c r="F31" s="566"/>
      <c r="G31" s="566"/>
      <c r="H31" s="565">
        <f>'Sources and Uses Budget'!T31</f>
        <v>0</v>
      </c>
      <c r="I31" s="566"/>
      <c r="J31" s="566"/>
      <c r="K31" s="563"/>
    </row>
    <row r="32" spans="1:11" s="564" customFormat="1">
      <c r="A32" s="215" t="s">
        <v>142</v>
      </c>
      <c r="B32" s="565">
        <f>'Sources and Uses Budget'!C32</f>
        <v>499663.5129267741</v>
      </c>
      <c r="C32" s="566"/>
      <c r="D32" s="566"/>
      <c r="E32" s="565">
        <f>'Sources and Uses Budget'!S32</f>
        <v>509262.15384394955</v>
      </c>
      <c r="F32" s="566"/>
      <c r="G32" s="566"/>
      <c r="H32" s="565">
        <f>'Sources and Uses Budget'!T32</f>
        <v>0</v>
      </c>
      <c r="I32" s="566"/>
      <c r="J32" s="566"/>
      <c r="K32" s="563"/>
    </row>
    <row r="33" spans="1:11" s="564" customFormat="1">
      <c r="A33" s="215" t="s">
        <v>143</v>
      </c>
      <c r="B33" s="565">
        <f>'Sources and Uses Budget'!C33</f>
        <v>499663.5129267741</v>
      </c>
      <c r="C33" s="566"/>
      <c r="D33" s="566"/>
      <c r="E33" s="565">
        <f>'Sources and Uses Budget'!S33</f>
        <v>509262.15384394955</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255473.30422525978</v>
      </c>
      <c r="C35" s="566"/>
      <c r="D35" s="566"/>
      <c r="E35" s="565">
        <f>'Sources and Uses Budget'!S35</f>
        <v>260381</v>
      </c>
      <c r="F35" s="566"/>
      <c r="G35" s="566"/>
      <c r="H35" s="565">
        <f>'Sources and Uses Budget'!T35</f>
        <v>0</v>
      </c>
      <c r="I35" s="566"/>
      <c r="J35" s="566"/>
      <c r="K35" s="563"/>
    </row>
    <row r="36" spans="1:11" s="564" customFormat="1">
      <c r="A36" s="859" t="s">
        <v>2008</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Utilities</v>
      </c>
      <c r="B37" s="565">
        <f>'Sources and Uses Budget'!C37</f>
        <v>637748.71341003699</v>
      </c>
      <c r="C37" s="566"/>
      <c r="D37" s="566"/>
      <c r="E37" s="565">
        <f>'Sources and Uses Budget'!S37</f>
        <v>650000</v>
      </c>
      <c r="F37" s="566"/>
      <c r="G37" s="566"/>
      <c r="H37" s="565">
        <f>'Sources and Uses Budget'!T37</f>
        <v>0</v>
      </c>
      <c r="I37" s="566"/>
      <c r="J37" s="566"/>
      <c r="K37" s="563"/>
    </row>
    <row r="38" spans="1:11" s="564" customFormat="1">
      <c r="A38" s="573" t="s">
        <v>148</v>
      </c>
      <c r="B38" s="565">
        <f>'Sources and Uses Budget'!C38</f>
        <v>29145604.363624271</v>
      </c>
      <c r="C38" s="565">
        <f>SUM(C29:C37)</f>
        <v>0</v>
      </c>
      <c r="D38" s="565">
        <f>SUM(D29:D37)</f>
        <v>0</v>
      </c>
      <c r="E38" s="565">
        <f>'Sources and Uses Budget'!S38</f>
        <v>29241531.538456693</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933271.65568558034</v>
      </c>
      <c r="C40" s="566"/>
      <c r="D40" s="566"/>
      <c r="E40" s="565">
        <f>'Sources and Uses Budget'!S40</f>
        <v>951200</v>
      </c>
      <c r="F40" s="566"/>
      <c r="G40" s="566"/>
      <c r="H40" s="565">
        <f>'Sources and Uses Budget'!T40</f>
        <v>0</v>
      </c>
      <c r="I40" s="566"/>
      <c r="J40" s="566"/>
      <c r="K40" s="563"/>
    </row>
    <row r="41" spans="1:11" s="564" customFormat="1">
      <c r="A41" s="568" t="s">
        <v>151</v>
      </c>
      <c r="B41" s="565">
        <f>'Sources and Uses Budget'!C41</f>
        <v>233317.91392139508</v>
      </c>
      <c r="C41" s="566"/>
      <c r="D41" s="566"/>
      <c r="E41" s="565">
        <f>'Sources and Uses Budget'!S41</f>
        <v>237800</v>
      </c>
      <c r="F41" s="566"/>
      <c r="G41" s="566"/>
      <c r="H41" s="565">
        <f>'Sources and Uses Budget'!T41</f>
        <v>0</v>
      </c>
      <c r="I41" s="566"/>
      <c r="J41" s="566"/>
      <c r="K41" s="563"/>
    </row>
    <row r="42" spans="1:11" s="564" customFormat="1">
      <c r="A42" s="569" t="s">
        <v>152</v>
      </c>
      <c r="B42" s="565">
        <f>'Sources and Uses Budget'!C42</f>
        <v>1166589.5696069754</v>
      </c>
      <c r="C42" s="565">
        <f>SUM(C39:C41)</f>
        <v>0</v>
      </c>
      <c r="D42" s="565">
        <f>SUM(D39:D41)</f>
        <v>0</v>
      </c>
      <c r="E42" s="565">
        <f>'Sources and Uses Budget'!S42</f>
        <v>1189000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648541.38394466846</v>
      </c>
      <c r="C43" s="566"/>
      <c r="D43" s="566"/>
      <c r="E43" s="565">
        <f>'Sources and Uses Budget'!S43</f>
        <v>661000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1171135.992745826</v>
      </c>
      <c r="C45" s="566"/>
      <c r="D45" s="566"/>
      <c r="E45" s="565">
        <f>'Sources and Uses Budget'!S45</f>
        <v>591138.92901432712</v>
      </c>
      <c r="F45" s="566"/>
      <c r="G45" s="566"/>
      <c r="H45" s="565">
        <f>'Sources and Uses Budget'!T45</f>
        <v>0</v>
      </c>
      <c r="I45" s="566"/>
      <c r="J45" s="566"/>
      <c r="K45" s="563"/>
    </row>
    <row r="46" spans="1:11" s="564" customFormat="1">
      <c r="A46" s="568" t="s">
        <v>156</v>
      </c>
      <c r="B46" s="565">
        <f>'Sources and Uses Budget'!C46</f>
        <v>246307.88708930297</v>
      </c>
      <c r="C46" s="566"/>
      <c r="D46" s="566"/>
      <c r="E46" s="565">
        <f>'Sources and Uses Budget'!S46</f>
        <v>251039.51327787538</v>
      </c>
      <c r="F46" s="566"/>
      <c r="G46" s="566"/>
      <c r="H46" s="565">
        <f>'Sources and Uses Budget'!T46</f>
        <v>0</v>
      </c>
      <c r="I46" s="566"/>
      <c r="J46" s="566"/>
      <c r="K46" s="563"/>
    </row>
    <row r="47" spans="1:11" s="564" customFormat="1" ht="12.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375749.55322204786</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24528.796669616808</v>
      </c>
      <c r="C50" s="566"/>
      <c r="D50" s="566"/>
      <c r="E50" s="565">
        <f>'Sources and Uses Budget'!S50</f>
        <v>25000</v>
      </c>
      <c r="F50" s="566"/>
      <c r="G50" s="566"/>
      <c r="H50" s="565">
        <f>'Sources and Uses Budget'!T50</f>
        <v>0</v>
      </c>
      <c r="I50" s="566"/>
      <c r="J50" s="566"/>
      <c r="K50" s="563"/>
    </row>
    <row r="51" spans="1:11" s="564" customFormat="1">
      <c r="A51" s="568" t="s">
        <v>159</v>
      </c>
      <c r="B51" s="565">
        <f>'Sources and Uses Budget'!C51</f>
        <v>40901.277870652637</v>
      </c>
      <c r="C51" s="566"/>
      <c r="D51" s="566"/>
      <c r="E51" s="565">
        <f>'Sources and Uses Budget'!S51</f>
        <v>41687</v>
      </c>
      <c r="F51" s="566"/>
      <c r="G51" s="566"/>
      <c r="H51" s="565">
        <f>'Sources and Uses Budget'!T51</f>
        <v>0</v>
      </c>
      <c r="I51" s="566"/>
      <c r="J51" s="566"/>
      <c r="K51" s="563"/>
    </row>
    <row r="52" spans="1:11" s="564" customFormat="1">
      <c r="A52" s="568" t="s">
        <v>160</v>
      </c>
      <c r="B52" s="565">
        <f>'Sources and Uses Budget'!C52</f>
        <v>392460.74671386892</v>
      </c>
      <c r="C52" s="566"/>
      <c r="D52" s="566"/>
      <c r="E52" s="565">
        <f>'Sources and Uses Budget'!S52</f>
        <v>400000</v>
      </c>
      <c r="F52" s="566"/>
      <c r="G52" s="566"/>
      <c r="H52" s="565">
        <f>'Sources and Uses Budget'!T52</f>
        <v>0</v>
      </c>
      <c r="I52" s="566"/>
      <c r="J52" s="566"/>
      <c r="K52" s="563"/>
    </row>
    <row r="53" spans="1:11" s="564" customFormat="1">
      <c r="A53" s="571" t="str">
        <f>'Sources and Uses Budget'!$A53</f>
        <v>Other: Deferred Soft Loan Interest</v>
      </c>
      <c r="B53" s="565">
        <f>'Sources and Uses Budget'!C53</f>
        <v>92848.470403120591</v>
      </c>
      <c r="C53" s="566"/>
      <c r="D53" s="566"/>
      <c r="E53" s="565">
        <f>'Sources and Uses Budget'!S53</f>
        <v>94632.108999999997</v>
      </c>
      <c r="F53" s="566"/>
      <c r="G53" s="566"/>
      <c r="H53" s="565">
        <f>'Sources and Uses Budget'!T53</f>
        <v>0</v>
      </c>
      <c r="I53" s="566"/>
      <c r="J53" s="566"/>
      <c r="K53" s="563"/>
    </row>
    <row r="54" spans="1:11" s="575" customFormat="1">
      <c r="A54" s="569" t="s">
        <v>162</v>
      </c>
      <c r="B54" s="565">
        <f>'Sources and Uses Budget'!C54</f>
        <v>2343932.7247144356</v>
      </c>
      <c r="C54" s="572">
        <f>SUM(C45:C53)</f>
        <v>0</v>
      </c>
      <c r="D54" s="572">
        <f>SUM(D45:D53)</f>
        <v>0</v>
      </c>
      <c r="E54" s="565">
        <f>'Sources and Uses Budget'!S54</f>
        <v>1403497.5512922024</v>
      </c>
      <c r="F54" s="572">
        <f>SUM(F45:F53)</f>
        <v>0</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Legal</v>
      </c>
      <c r="B61" s="565">
        <f>'Sources and Uses Budget'!C61</f>
        <v>20000</v>
      </c>
      <c r="C61" s="566"/>
      <c r="D61" s="566"/>
      <c r="E61" s="567"/>
      <c r="F61" s="567"/>
      <c r="G61" s="567"/>
      <c r="H61" s="567"/>
      <c r="I61" s="567"/>
      <c r="J61" s="567"/>
      <c r="K61" s="563"/>
    </row>
    <row r="62" spans="1:11" s="564" customFormat="1" ht="13.7" customHeight="1">
      <c r="A62" s="569" t="s">
        <v>311</v>
      </c>
      <c r="B62" s="565">
        <f>'Sources and Uses Budget'!C62</f>
        <v>35000</v>
      </c>
      <c r="C62" s="565">
        <f>SUM(C56:C61)</f>
        <v>0</v>
      </c>
      <c r="D62" s="565">
        <f>SUM(D56:D61)</f>
        <v>0</v>
      </c>
      <c r="E62" s="567"/>
      <c r="F62" s="567"/>
      <c r="G62" s="567"/>
      <c r="H62" s="567"/>
      <c r="I62" s="567"/>
      <c r="J62" s="567"/>
      <c r="K62" s="563"/>
    </row>
    <row r="63" spans="1:11" s="564" customFormat="1">
      <c r="A63" s="576" t="s">
        <v>312</v>
      </c>
      <c r="B63" s="565">
        <f>'Sources and Uses Budget'!C63</f>
        <v>37272225.712180451</v>
      </c>
      <c r="C63" s="565">
        <f>SUM(C8+C11+C13+C14+C15+C26+C27+C38+C42+C43+C54+C62)</f>
        <v>0</v>
      </c>
      <c r="D63" s="565">
        <f>SUM(D8+D11+D13+D14+D15+D26+D27+D38+D42+D43+D54+D62)</f>
        <v>0</v>
      </c>
      <c r="E63" s="565">
        <f>'Sources and Uses Budget'!S63</f>
        <v>32636375.017970871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2012</v>
      </c>
      <c r="B64" s="562"/>
      <c r="C64" s="562"/>
      <c r="D64" s="562"/>
      <c r="E64" s="562"/>
      <c r="F64" s="562"/>
      <c r="G64" s="562"/>
      <c r="H64" s="562"/>
      <c r="I64" s="562"/>
      <c r="J64" s="562"/>
      <c r="K64" s="563"/>
    </row>
    <row r="65" spans="1:11" s="564" customFormat="1">
      <c r="A65" s="215" t="s">
        <v>176</v>
      </c>
      <c r="B65" s="565">
        <f>'Sources and Uses Budget'!C65</f>
        <v>39246.074671386894</v>
      </c>
      <c r="C65" s="566"/>
      <c r="D65" s="566"/>
      <c r="E65" s="565">
        <f>'Sources and Uses Budget'!S65</f>
        <v>40000</v>
      </c>
      <c r="F65" s="566"/>
      <c r="G65" s="566"/>
      <c r="H65" s="565">
        <f>'Sources and Uses Budget'!T65</f>
        <v>0</v>
      </c>
      <c r="I65" s="566"/>
      <c r="J65" s="566"/>
      <c r="K65" s="563"/>
    </row>
    <row r="66" spans="1:11" s="564" customFormat="1" ht="24">
      <c r="A66" s="440" t="s">
        <v>2009</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2010</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2016</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638</v>
      </c>
      <c r="B70" s="565">
        <f>'Sources and Uses Budget'!C70</f>
        <v>39246.074671386894</v>
      </c>
      <c r="C70" s="565">
        <f>SUM(C64:C69)</f>
        <v>0</v>
      </c>
      <c r="D70" s="565">
        <f>SUM(D64:D69)</f>
        <v>0</v>
      </c>
      <c r="E70" s="565">
        <f>'Sources and Uses Budget'!S70</f>
        <v>40000</v>
      </c>
      <c r="F70" s="572">
        <f>SUM(F65:F69)</f>
        <v>0</v>
      </c>
      <c r="G70" s="572">
        <f>SUM(G65:G69)</f>
        <v>0</v>
      </c>
      <c r="H70" s="565">
        <f>'Sources and Uses Budget'!T70</f>
        <v>0</v>
      </c>
      <c r="I70" s="572">
        <f>SUM(I65:I69)</f>
        <v>0</v>
      </c>
      <c r="J70" s="572">
        <f>SUM(J65:J69)</f>
        <v>0</v>
      </c>
      <c r="K70" s="563"/>
    </row>
    <row r="71" spans="1:11" s="564" customFormat="1">
      <c r="A71" s="561" t="s">
        <v>639</v>
      </c>
      <c r="B71" s="562"/>
      <c r="C71" s="562"/>
      <c r="D71" s="562"/>
      <c r="E71" s="562"/>
      <c r="F71" s="562"/>
      <c r="G71" s="562"/>
      <c r="H71" s="562"/>
      <c r="I71" s="562"/>
      <c r="J71" s="562"/>
      <c r="K71" s="563"/>
    </row>
    <row r="72" spans="1:11" s="564" customFormat="1">
      <c r="A72" s="568" t="s">
        <v>640</v>
      </c>
      <c r="B72" s="565">
        <f>'Sources and Uses Budget'!C72</f>
        <v>0</v>
      </c>
      <c r="C72" s="566"/>
      <c r="D72" s="566"/>
      <c r="E72" s="567"/>
      <c r="F72" s="567"/>
      <c r="G72" s="567"/>
      <c r="H72" s="567"/>
      <c r="I72" s="567"/>
      <c r="J72" s="567"/>
      <c r="K72" s="563"/>
    </row>
    <row r="73" spans="1:11" s="564" customFormat="1">
      <c r="A73" s="568" t="s">
        <v>641</v>
      </c>
      <c r="B73" s="565">
        <f>'Sources and Uses Budget'!C73</f>
        <v>0</v>
      </c>
      <c r="C73" s="566"/>
      <c r="D73" s="566"/>
      <c r="E73" s="567"/>
      <c r="F73" s="567"/>
      <c r="G73" s="567"/>
      <c r="H73" s="567"/>
      <c r="I73" s="567"/>
      <c r="J73" s="567"/>
      <c r="K73" s="563"/>
    </row>
    <row r="74" spans="1:11" s="564" customFormat="1">
      <c r="A74" s="739" t="s">
        <v>1088</v>
      </c>
      <c r="B74" s="565">
        <f>'Sources and Uses Budget'!C74</f>
        <v>0</v>
      </c>
      <c r="C74" s="566"/>
      <c r="D74" s="566"/>
      <c r="E74" s="567"/>
      <c r="F74" s="567"/>
      <c r="G74" s="567"/>
      <c r="H74" s="567"/>
      <c r="I74" s="567"/>
      <c r="J74" s="567"/>
      <c r="K74" s="563"/>
    </row>
    <row r="75" spans="1:11" s="564" customFormat="1">
      <c r="A75" s="568" t="s">
        <v>642</v>
      </c>
      <c r="B75" s="565">
        <f>'Sources and Uses Budget'!C75</f>
        <v>218943.75</v>
      </c>
      <c r="C75" s="566"/>
      <c r="D75" s="566"/>
      <c r="E75" s="567"/>
      <c r="F75" s="567"/>
      <c r="G75" s="567"/>
      <c r="H75" s="567"/>
      <c r="I75" s="567"/>
      <c r="J75" s="567"/>
      <c r="K75" s="563"/>
    </row>
    <row r="76" spans="1:11" s="564" customFormat="1">
      <c r="A76" s="571" t="str">
        <f>'Sources and Uses Budget'!$A76</f>
        <v>Other: Transition Reserve</v>
      </c>
      <c r="B76" s="565">
        <f>'Sources and Uses Budget'!C76</f>
        <v>689907.09</v>
      </c>
      <c r="C76" s="566"/>
      <c r="D76" s="566"/>
      <c r="E76" s="567"/>
      <c r="F76" s="567"/>
      <c r="G76" s="567"/>
      <c r="H76" s="567"/>
      <c r="I76" s="567"/>
      <c r="J76" s="567"/>
      <c r="K76" s="563"/>
    </row>
    <row r="77" spans="1:11" s="564" customFormat="1">
      <c r="A77" s="569" t="s">
        <v>643</v>
      </c>
      <c r="B77" s="565">
        <f>'Sources and Uses Budget'!C77</f>
        <v>908850.84</v>
      </c>
      <c r="C77" s="565">
        <f>SUM(C72:C76)</f>
        <v>0</v>
      </c>
      <c r="D77" s="565">
        <f>SUM(D72:D76)</f>
        <v>0</v>
      </c>
      <c r="E77" s="567"/>
      <c r="F77" s="567"/>
      <c r="G77" s="567"/>
      <c r="H77" s="567"/>
      <c r="I77" s="567"/>
      <c r="J77" s="567"/>
      <c r="K77" s="563"/>
    </row>
    <row r="78" spans="1:11" s="564" customFormat="1">
      <c r="A78" s="561" t="s">
        <v>1426</v>
      </c>
      <c r="B78" s="562"/>
      <c r="C78" s="562"/>
      <c r="D78" s="562"/>
      <c r="E78" s="562"/>
      <c r="F78" s="562"/>
      <c r="G78" s="562"/>
      <c r="H78" s="562"/>
      <c r="I78" s="562"/>
      <c r="J78" s="562"/>
      <c r="K78" s="563"/>
    </row>
    <row r="79" spans="1:11" s="564" customFormat="1">
      <c r="A79" s="568" t="s">
        <v>1428</v>
      </c>
      <c r="B79" s="565">
        <f>'Sources and Uses Budget'!C79</f>
        <v>1469499.3363573696</v>
      </c>
      <c r="C79" s="566"/>
      <c r="D79" s="566"/>
      <c r="E79" s="565">
        <f>'Sources and Uses Budget'!S79</f>
        <v>1497728.7269228343</v>
      </c>
      <c r="F79" s="566"/>
      <c r="G79" s="566"/>
      <c r="H79" s="565">
        <f>'Sources and Uses Budget'!T79</f>
        <v>0</v>
      </c>
      <c r="I79" s="566"/>
      <c r="J79" s="566"/>
      <c r="K79" s="563"/>
    </row>
    <row r="80" spans="1:11" s="564" customFormat="1">
      <c r="A80" s="568" t="s">
        <v>61</v>
      </c>
      <c r="B80" s="565">
        <f>'Sources and Uses Budget'!C80</f>
        <v>348997.68131904153</v>
      </c>
      <c r="C80" s="566"/>
      <c r="D80" s="566"/>
      <c r="E80" s="565">
        <f>'Sources and Uses Budget'!S80</f>
        <v>355702</v>
      </c>
      <c r="F80" s="566"/>
      <c r="G80" s="566"/>
      <c r="H80" s="565">
        <f>'Sources and Uses Budget'!T80</f>
        <v>0</v>
      </c>
      <c r="I80" s="566"/>
      <c r="J80" s="566"/>
      <c r="K80" s="563"/>
    </row>
    <row r="81" spans="1:11" s="564" customFormat="1">
      <c r="A81" s="569" t="s">
        <v>1425</v>
      </c>
      <c r="B81" s="565">
        <f>'Sources and Uses Budget'!C81</f>
        <v>1818497.0176764112</v>
      </c>
      <c r="C81" s="565">
        <f>SUM(C79:C80)</f>
        <v>0</v>
      </c>
      <c r="D81" s="565">
        <f>SUM(D79:D80)</f>
        <v>0</v>
      </c>
      <c r="E81" s="565">
        <f>'Sources and Uses Budget'!S81</f>
        <v>1853430.7269228343</v>
      </c>
      <c r="F81" s="565">
        <f>SUM(F79:F80)</f>
        <v>0</v>
      </c>
      <c r="G81" s="565">
        <f>SUM(G79:G80)</f>
        <v>0</v>
      </c>
      <c r="H81" s="565">
        <f>'Sources and Uses Budget'!T81</f>
        <v>0</v>
      </c>
      <c r="I81" s="565">
        <f>SUM(I79:I80)</f>
        <v>0</v>
      </c>
      <c r="J81" s="565">
        <f>SUM(J79:J80)</f>
        <v>0</v>
      </c>
      <c r="K81" s="563"/>
    </row>
    <row r="82" spans="1:11" s="564" customFormat="1">
      <c r="A82" s="561" t="s">
        <v>827</v>
      </c>
      <c r="B82" s="562"/>
      <c r="C82" s="562"/>
      <c r="D82" s="562"/>
      <c r="E82" s="562"/>
      <c r="F82" s="562"/>
      <c r="G82" s="562"/>
      <c r="H82" s="562"/>
      <c r="I82" s="562"/>
      <c r="J82" s="562"/>
      <c r="K82" s="563"/>
    </row>
    <row r="83" spans="1:11" s="564" customFormat="1" ht="13.7" customHeight="1">
      <c r="A83" s="215" t="s">
        <v>828</v>
      </c>
      <c r="B83" s="565">
        <f>'Sources and Uses Budget'!C83</f>
        <v>55812.128841786427</v>
      </c>
      <c r="C83" s="566"/>
      <c r="D83" s="566"/>
      <c r="E83" s="567"/>
      <c r="F83" s="567"/>
      <c r="G83" s="567"/>
      <c r="H83" s="567"/>
      <c r="I83" s="567"/>
      <c r="J83" s="567"/>
      <c r="K83" s="563"/>
    </row>
    <row r="84" spans="1:11" s="564" customFormat="1">
      <c r="A84" s="215" t="s">
        <v>829</v>
      </c>
      <c r="B84" s="565">
        <f>'Sources and Uses Budget'!C84</f>
        <v>73586.390008850431</v>
      </c>
      <c r="C84" s="566"/>
      <c r="D84" s="566"/>
      <c r="E84" s="565">
        <f>'Sources and Uses Budget'!S84</f>
        <v>75000</v>
      </c>
      <c r="F84" s="566"/>
      <c r="G84" s="566"/>
      <c r="H84" s="565">
        <f>'Sources and Uses Budget'!T84</f>
        <v>0</v>
      </c>
      <c r="I84" s="566"/>
      <c r="J84" s="566"/>
      <c r="K84" s="563"/>
    </row>
    <row r="85" spans="1:11" s="564" customFormat="1">
      <c r="A85" s="215" t="s">
        <v>830</v>
      </c>
      <c r="B85" s="565">
        <f>'Sources and Uses Budget'!C85</f>
        <v>2920149.1521145967</v>
      </c>
      <c r="C85" s="566"/>
      <c r="D85" s="566"/>
      <c r="E85" s="565">
        <f>'Sources and Uses Budget'!S85</f>
        <v>2976245.83</v>
      </c>
      <c r="F85" s="566"/>
      <c r="G85" s="566"/>
      <c r="H85" s="565">
        <f>'Sources and Uses Budget'!T85</f>
        <v>0</v>
      </c>
      <c r="I85" s="566"/>
      <c r="J85" s="566"/>
      <c r="K85" s="563"/>
    </row>
    <row r="86" spans="1:11" s="564" customFormat="1">
      <c r="A86" s="215" t="s">
        <v>831</v>
      </c>
      <c r="B86" s="565">
        <f>'Sources and Uses Budget'!C86</f>
        <v>392460.74671386892</v>
      </c>
      <c r="C86" s="566"/>
      <c r="D86" s="566"/>
      <c r="E86" s="565">
        <f>'Sources and Uses Budget'!S86</f>
        <v>400000</v>
      </c>
      <c r="F86" s="566"/>
      <c r="G86" s="566"/>
      <c r="H86" s="565">
        <f>'Sources and Uses Budget'!T86</f>
        <v>0</v>
      </c>
      <c r="I86" s="566"/>
      <c r="J86" s="566"/>
      <c r="K86" s="563"/>
    </row>
    <row r="87" spans="1:11" s="564" customFormat="1">
      <c r="A87" s="215" t="s">
        <v>832</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833</v>
      </c>
      <c r="B88" s="565">
        <f>'Sources and Uses Budget'!C88</f>
        <v>90000</v>
      </c>
      <c r="C88" s="566"/>
      <c r="D88" s="566"/>
      <c r="E88" s="567"/>
      <c r="F88" s="567"/>
      <c r="G88" s="567"/>
      <c r="H88" s="567"/>
      <c r="I88" s="567"/>
      <c r="J88" s="567"/>
      <c r="K88" s="563"/>
    </row>
    <row r="89" spans="1:11" s="564" customFormat="1">
      <c r="A89" s="215" t="s">
        <v>834</v>
      </c>
      <c r="B89" s="565">
        <f>'Sources and Uses Budget'!C89</f>
        <v>780000</v>
      </c>
      <c r="C89" s="566"/>
      <c r="D89" s="566"/>
      <c r="E89" s="565">
        <f>'Sources and Uses Budget'!S89</f>
        <v>780000</v>
      </c>
      <c r="F89" s="566"/>
      <c r="G89" s="566"/>
      <c r="H89" s="565">
        <f>'Sources and Uses Budget'!T89</f>
        <v>0</v>
      </c>
      <c r="I89" s="566"/>
      <c r="J89" s="566"/>
      <c r="K89" s="563"/>
    </row>
    <row r="90" spans="1:11" s="564" customFormat="1">
      <c r="A90" s="215" t="s">
        <v>835</v>
      </c>
      <c r="B90" s="565">
        <f>'Sources and Uses Budget'!C90</f>
        <v>5500</v>
      </c>
      <c r="C90" s="566"/>
      <c r="D90" s="566"/>
      <c r="E90" s="565">
        <f>'Sources and Uses Budget'!S90</f>
        <v>0</v>
      </c>
      <c r="F90" s="566"/>
      <c r="G90" s="566"/>
      <c r="H90" s="565">
        <f>'Sources and Uses Budget'!T90</f>
        <v>0</v>
      </c>
      <c r="I90" s="566"/>
      <c r="J90" s="566"/>
      <c r="K90" s="563"/>
    </row>
    <row r="91" spans="1:11" s="564" customFormat="1">
      <c r="A91" s="226" t="s">
        <v>392</v>
      </c>
      <c r="B91" s="565">
        <f>'Sources and Uses Budget'!C91</f>
        <v>0</v>
      </c>
      <c r="C91" s="566"/>
      <c r="D91" s="566"/>
      <c r="E91" s="565">
        <f>'Sources and Uses Budget'!S91</f>
        <v>0</v>
      </c>
      <c r="F91" s="566"/>
      <c r="G91" s="566"/>
      <c r="H91" s="565">
        <f>'Sources and Uses Budget'!T91</f>
        <v>0</v>
      </c>
      <c r="I91" s="566"/>
      <c r="J91" s="566"/>
      <c r="K91" s="563"/>
    </row>
    <row r="92" spans="1:11" s="564" customFormat="1">
      <c r="A92" s="859" t="s">
        <v>1427</v>
      </c>
      <c r="B92" s="565">
        <f>'Sources and Uses Budget'!C92</f>
        <v>4905.7593339233617</v>
      </c>
      <c r="C92" s="566"/>
      <c r="D92" s="566"/>
      <c r="E92" s="565">
        <f>'Sources and Uses Budget'!S92</f>
        <v>5000</v>
      </c>
      <c r="F92" s="566"/>
      <c r="G92" s="566"/>
      <c r="H92" s="565">
        <f>'Sources and Uses Budget'!T92</f>
        <v>0</v>
      </c>
      <c r="I92" s="566"/>
      <c r="J92" s="566"/>
      <c r="K92" s="563"/>
    </row>
    <row r="93" spans="1:11" s="564" customFormat="1">
      <c r="A93" s="571" t="str">
        <f>'Sources and Uses Budget'!$A93</f>
        <v>Other: Testing, Construction Mgt</v>
      </c>
      <c r="B93" s="565">
        <f>'Sources and Uses Budget'!C93</f>
        <v>456235.61805487267</v>
      </c>
      <c r="C93" s="566"/>
      <c r="D93" s="566"/>
      <c r="E93" s="565">
        <f>'Sources and Uses Budget'!S93</f>
        <v>465000</v>
      </c>
      <c r="F93" s="566"/>
      <c r="G93" s="566"/>
      <c r="H93" s="565">
        <f>'Sources and Uses Budget'!T93</f>
        <v>0</v>
      </c>
      <c r="I93" s="566"/>
      <c r="J93" s="566"/>
      <c r="K93" s="563"/>
    </row>
    <row r="94" spans="1:11" s="564" customFormat="1">
      <c r="A94" s="571" t="str">
        <f>'Sources and Uses Budget'!$A94</f>
        <v>Other: Local Lender Fees</v>
      </c>
      <c r="B94" s="565">
        <f>'Sources and Uses Budget'!C94</f>
        <v>19623.037335693447</v>
      </c>
      <c r="C94" s="566"/>
      <c r="D94" s="566"/>
      <c r="E94" s="565">
        <f>'Sources and Uses Budget'!S94</f>
        <v>20000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836</v>
      </c>
      <c r="B96" s="565">
        <f>'Sources and Uses Budget'!C96</f>
        <v>4798272.8324035918</v>
      </c>
      <c r="C96" s="565">
        <f>SUM(C83:C95)</f>
        <v>0</v>
      </c>
      <c r="D96" s="565">
        <f>SUM(D83:D95)</f>
        <v>0</v>
      </c>
      <c r="E96" s="565">
        <f>'Sources and Uses Budget'!S96</f>
        <v>4721245.83</v>
      </c>
      <c r="F96" s="572">
        <f>SUM(F84:F87,F89:F95)</f>
        <v>0</v>
      </c>
      <c r="G96" s="572">
        <f>SUM(G84:G87,G89:G95)</f>
        <v>0</v>
      </c>
      <c r="H96" s="565">
        <f>'Sources and Uses Budget'!T96</f>
        <v>0</v>
      </c>
      <c r="I96" s="565">
        <f>SUM(I84:I87,I89:I95)</f>
        <v>0</v>
      </c>
      <c r="J96" s="565">
        <f>SUM(J84:J87,J89:J95)</f>
        <v>0</v>
      </c>
      <c r="K96" s="563"/>
    </row>
    <row r="97" spans="1:11" s="564" customFormat="1">
      <c r="A97" s="569" t="s">
        <v>1144</v>
      </c>
      <c r="B97" s="565">
        <f>'Sources and Uses Budget'!C97</f>
        <v>44837092.476931848</v>
      </c>
      <c r="C97" s="565">
        <f>SUM(C63+C70+C77+C81+C96)</f>
        <v>0</v>
      </c>
      <c r="D97" s="565">
        <f>SUM(D63+D70+D77+D81+D96)</f>
        <v>0</v>
      </c>
      <c r="E97" s="565">
        <f>'Sources and Uses Budget'!S97</f>
        <v>39251051.574893706</v>
      </c>
      <c r="F97" s="572">
        <f>SUM(+F63+F70+F81+F96)</f>
        <v>0</v>
      </c>
      <c r="G97" s="572">
        <f>SUM(+G63+G70+G81+G96)</f>
        <v>0</v>
      </c>
      <c r="H97" s="565">
        <f>'Sources and Uses Budget'!T97</f>
        <v>0</v>
      </c>
      <c r="I97" s="572">
        <f>SUM(I63+I70+I81+I96)</f>
        <v>0</v>
      </c>
      <c r="J97" s="572">
        <f>SUM(J63+J70+J81+J96)</f>
        <v>0</v>
      </c>
      <c r="K97" s="563"/>
    </row>
    <row r="98" spans="1:11" s="564" customFormat="1">
      <c r="A98" s="561" t="s">
        <v>838</v>
      </c>
      <c r="B98" s="562"/>
      <c r="C98" s="562"/>
      <c r="D98" s="562"/>
      <c r="E98" s="562"/>
      <c r="F98" s="562"/>
      <c r="G98" s="562"/>
      <c r="H98" s="562"/>
      <c r="I98" s="562"/>
      <c r="J98" s="562"/>
      <c r="K98" s="563"/>
    </row>
    <row r="99" spans="1:11" s="564" customFormat="1">
      <c r="A99" s="215" t="s">
        <v>839</v>
      </c>
      <c r="B99" s="565">
        <f>'Sources and Uses Budget'!C99</f>
        <v>5887657.7362340549</v>
      </c>
      <c r="C99" s="566"/>
      <c r="D99" s="566"/>
      <c r="E99" s="565">
        <f>'Sources and Uses Budget'!S99</f>
        <v>5887657.7362340549</v>
      </c>
      <c r="F99" s="566"/>
      <c r="G99" s="566"/>
      <c r="H99" s="565">
        <f>'Sources and Uses Budget'!T99</f>
        <v>0</v>
      </c>
      <c r="I99" s="566"/>
      <c r="J99" s="566"/>
      <c r="K99" s="563"/>
    </row>
    <row r="100" spans="1:11" s="564" customFormat="1">
      <c r="A100" s="440" t="s">
        <v>2014</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840</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2" customHeight="1">
      <c r="A102" s="440" t="s">
        <v>2015</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841</v>
      </c>
      <c r="B104" s="565">
        <f>'Sources and Uses Budget'!C104</f>
        <v>5887657.7362340549</v>
      </c>
      <c r="C104" s="565">
        <f>SUM(C99:C103)</f>
        <v>0</v>
      </c>
      <c r="D104" s="565">
        <f>SUM(D99:D103)</f>
        <v>0</v>
      </c>
      <c r="E104" s="565">
        <f>'Sources and Uses Budget'!S104</f>
        <v>5887657.7362340549</v>
      </c>
      <c r="F104" s="572">
        <f>SUM(F99:F103)</f>
        <v>0</v>
      </c>
      <c r="G104" s="572">
        <f>SUM(G99:G103)</f>
        <v>0</v>
      </c>
      <c r="H104" s="565">
        <f>'Sources and Uses Budget'!T104</f>
        <v>0</v>
      </c>
      <c r="I104" s="572">
        <f>SUM(I99:I103)</f>
        <v>0</v>
      </c>
      <c r="J104" s="572">
        <f>SUM(J99:J103)</f>
        <v>0</v>
      </c>
      <c r="K104" s="563"/>
    </row>
    <row r="105" spans="1:11" s="564" customFormat="1">
      <c r="A105" s="569" t="s">
        <v>1145</v>
      </c>
      <c r="B105" s="565">
        <f>'Sources and Uses Budget'!C105</f>
        <v>50724750.213165902</v>
      </c>
      <c r="C105" s="572">
        <f>SUM(C97+C104)</f>
        <v>0</v>
      </c>
      <c r="D105" s="572">
        <f>SUM(D97+D104)</f>
        <v>0</v>
      </c>
      <c r="E105" s="565">
        <f>'Sources and Uses Budget'!S105</f>
        <v>45138709.31112776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45138709.31112776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6"/>
      <c r="E124" s="2577"/>
      <c r="F124" s="2577"/>
      <c r="G124" s="2577"/>
      <c r="H124" s="2577"/>
      <c r="I124" s="2577"/>
      <c r="J124" s="583"/>
      <c r="K124" s="563"/>
    </row>
    <row r="125" spans="1:11" s="564" customFormat="1" ht="12.75">
      <c r="A125" s="594"/>
      <c r="B125" s="593"/>
      <c r="C125" s="594"/>
      <c r="D125" s="2577"/>
      <c r="E125" s="2577"/>
      <c r="F125" s="2577"/>
      <c r="G125" s="2577"/>
      <c r="H125" s="2577"/>
      <c r="I125" s="2577"/>
      <c r="J125" s="583"/>
      <c r="K125" s="563"/>
    </row>
    <row r="126" spans="1:11" s="564" customFormat="1" ht="12.75">
      <c r="A126" s="594"/>
      <c r="B126" s="593"/>
      <c r="C126" s="594"/>
      <c r="D126" s="2577"/>
      <c r="E126" s="2577"/>
      <c r="F126" s="2577"/>
      <c r="G126" s="2577"/>
      <c r="H126" s="2577"/>
      <c r="I126" s="257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2" customHeight="1">
      <c r="A138" s="600"/>
      <c r="B138" s="594"/>
      <c r="C138" s="594"/>
      <c r="D138" s="594"/>
      <c r="E138" s="594"/>
      <c r="F138" s="594"/>
      <c r="G138" s="594"/>
    </row>
    <row r="139" spans="1:11" ht="12.2" customHeight="1">
      <c r="A139" s="2578"/>
      <c r="B139" s="2579"/>
      <c r="C139" s="2579"/>
      <c r="D139" s="606"/>
      <c r="E139" s="594"/>
      <c r="F139" s="594"/>
      <c r="G139" s="594"/>
    </row>
    <row r="140" spans="1:11" ht="12.2" customHeight="1">
      <c r="A140" s="2580"/>
      <c r="B140" s="2581"/>
      <c r="C140" s="2581"/>
      <c r="D140" s="606"/>
      <c r="E140" s="594"/>
      <c r="F140" s="594"/>
      <c r="G140" s="594"/>
    </row>
    <row r="141" spans="1:11" ht="12.2" customHeight="1">
      <c r="A141" s="607"/>
      <c r="B141" s="608"/>
      <c r="C141" s="608"/>
      <c r="D141" s="560"/>
      <c r="E141" s="608"/>
      <c r="F141" s="608"/>
      <c r="G141" s="608"/>
      <c r="H141" s="604"/>
      <c r="I141" s="604"/>
    </row>
    <row r="142" spans="1:11" ht="12.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55" zoomScaleNormal="55" workbookViewId="0">
      <selection activeCell="L4" sqref="L4:AC4"/>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967" t="s">
        <v>2047</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2048</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695</v>
      </c>
      <c r="C4" s="1532"/>
      <c r="D4" s="1532"/>
      <c r="E4" s="1532"/>
      <c r="F4" s="1532"/>
      <c r="G4" s="1530"/>
      <c r="H4" s="1530"/>
      <c r="I4" s="1530"/>
      <c r="J4" s="1530"/>
      <c r="K4" s="1530"/>
      <c r="L4" s="2973" t="str">
        <f>IF(Application!H18="","",Application!H18)</f>
        <v>Sacramento Street Apartments</v>
      </c>
      <c r="M4" s="2974"/>
      <c r="N4" s="2974"/>
      <c r="O4" s="2974"/>
      <c r="P4" s="2974"/>
      <c r="Q4" s="2974"/>
      <c r="R4" s="2974"/>
      <c r="S4" s="2974"/>
      <c r="T4" s="2974"/>
      <c r="U4" s="2974"/>
      <c r="V4" s="2974"/>
      <c r="W4" s="2974"/>
      <c r="X4" s="2974"/>
      <c r="Y4" s="2974"/>
      <c r="Z4" s="2974"/>
      <c r="AA4" s="2974"/>
      <c r="AB4" s="2974"/>
      <c r="AC4" s="2975"/>
      <c r="AD4" s="1530"/>
      <c r="AE4" s="1530"/>
      <c r="AF4" s="2678" t="s">
        <v>2049</v>
      </c>
      <c r="AG4" s="2679"/>
      <c r="AH4" s="2679"/>
      <c r="AI4" s="2679"/>
      <c r="AJ4" s="2679"/>
      <c r="AK4" s="2679"/>
      <c r="AL4" s="2679"/>
      <c r="AM4" s="2679"/>
      <c r="AN4" s="2679"/>
      <c r="AO4" s="2679"/>
      <c r="AP4" s="2976">
        <v>44197</v>
      </c>
      <c r="AQ4" s="2946"/>
      <c r="AR4" s="2946"/>
      <c r="AS4" s="2946"/>
      <c r="AT4" s="2946"/>
      <c r="AU4" s="2947"/>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695" t="s">
        <v>2050</v>
      </c>
      <c r="AG5" s="2696"/>
      <c r="AH5" s="2696"/>
      <c r="AI5" s="2696"/>
      <c r="AJ5" s="2696"/>
      <c r="AK5" s="2696"/>
      <c r="AL5" s="2696"/>
      <c r="AM5" s="2696"/>
      <c r="AN5" s="2696"/>
      <c r="AO5" s="2696"/>
      <c r="AP5" s="2976">
        <v>44197</v>
      </c>
      <c r="AQ5" s="2946"/>
      <c r="AR5" s="2946"/>
      <c r="AS5" s="2946"/>
      <c r="AT5" s="2946"/>
      <c r="AU5" s="2947"/>
      <c r="AV5" s="1530"/>
      <c r="AW5" s="1530"/>
      <c r="AX5" s="1530"/>
      <c r="AY5" s="1530"/>
      <c r="AZ5" s="1530"/>
      <c r="BA5" s="1530"/>
      <c r="BB5" s="1530"/>
      <c r="BC5" s="1530"/>
      <c r="BD5" s="1530"/>
      <c r="BE5" s="1531"/>
    </row>
    <row r="6" spans="1:58" ht="15.75" customHeight="1" thickBot="1">
      <c r="A6" s="1834"/>
      <c r="B6" s="1532" t="s">
        <v>2051</v>
      </c>
      <c r="C6" s="1530"/>
      <c r="D6" s="1530"/>
      <c r="E6" s="1530"/>
      <c r="F6" s="1530"/>
      <c r="G6" s="1530"/>
      <c r="H6" s="1530"/>
      <c r="I6" s="1530"/>
      <c r="J6" s="1530"/>
      <c r="K6" s="1530"/>
      <c r="L6" s="2952" t="str">
        <f>IF(Application!H16="","",Application!H16)</f>
        <v>Eden Housing, Inc.</v>
      </c>
      <c r="M6" s="2953"/>
      <c r="N6" s="2953"/>
      <c r="O6" s="2953"/>
      <c r="P6" s="2953"/>
      <c r="Q6" s="2953"/>
      <c r="R6" s="2953"/>
      <c r="S6" s="2953"/>
      <c r="T6" s="2953"/>
      <c r="U6" s="2953"/>
      <c r="V6" s="2953"/>
      <c r="W6" s="2953"/>
      <c r="X6" s="2953"/>
      <c r="Y6" s="2953"/>
      <c r="Z6" s="2953"/>
      <c r="AA6" s="2953"/>
      <c r="AB6" s="2953"/>
      <c r="AC6" s="2954"/>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2052</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55" t="str">
        <f>Application!T196</f>
        <v>No</v>
      </c>
      <c r="AC8" s="2956"/>
      <c r="AD8" s="2957"/>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2054</v>
      </c>
      <c r="C10" s="1532"/>
      <c r="D10" s="1532"/>
      <c r="E10" s="1532"/>
      <c r="F10" s="1532"/>
      <c r="G10" s="1532"/>
      <c r="H10" s="1532"/>
      <c r="I10" s="1532"/>
      <c r="J10" s="1532"/>
      <c r="K10" s="1532"/>
      <c r="L10" s="1532"/>
      <c r="M10" s="1530"/>
      <c r="N10" s="2958" t="e">
        <f>VLOOKUP("CalHFA Permanent Loan",Application!C564:AS575,37,TRUE)</f>
        <v>#N/A</v>
      </c>
      <c r="O10" s="2959"/>
      <c r="P10" s="2959"/>
      <c r="Q10" s="2959"/>
      <c r="R10" s="2959"/>
      <c r="S10" s="2959"/>
      <c r="T10" s="2960"/>
      <c r="U10" s="1530"/>
      <c r="V10" s="1530"/>
      <c r="W10" s="1530"/>
      <c r="X10" s="2680" t="s">
        <v>2055</v>
      </c>
      <c r="Y10" s="2681"/>
      <c r="Z10" s="2681"/>
      <c r="AA10" s="2681"/>
      <c r="AB10" s="2681"/>
      <c r="AC10" s="2681"/>
      <c r="AD10" s="2681"/>
      <c r="AE10" s="2681"/>
      <c r="AF10" s="2681"/>
      <c r="AG10" s="2681"/>
      <c r="AH10" s="2681"/>
      <c r="AI10" s="2681"/>
      <c r="AJ10" s="2681"/>
      <c r="AK10" s="2682"/>
      <c r="AL10" s="2980">
        <f>Application!W471</f>
        <v>0</v>
      </c>
      <c r="AM10" s="2981"/>
      <c r="AN10" s="2981"/>
      <c r="AO10" s="2981"/>
      <c r="AP10" s="2982"/>
      <c r="AQ10" s="1533"/>
      <c r="AR10" s="1533"/>
      <c r="AS10" s="1533"/>
      <c r="AT10" s="1533"/>
      <c r="AU10" s="1533"/>
      <c r="AV10" s="1533"/>
      <c r="AW10" s="1533"/>
      <c r="AX10" s="1530"/>
      <c r="AY10" s="1530"/>
      <c r="AZ10" s="1530"/>
      <c r="BA10" s="1530"/>
      <c r="BB10" s="1530"/>
      <c r="BC10" s="1530"/>
      <c r="BD10" s="1530"/>
      <c r="BE10" s="1531"/>
    </row>
    <row r="11" spans="1:58" thickBot="1">
      <c r="A11" s="1834"/>
      <c r="B11" s="1532" t="s">
        <v>2056</v>
      </c>
      <c r="C11" s="1532"/>
      <c r="D11" s="1532"/>
      <c r="E11" s="1532"/>
      <c r="F11" s="1532"/>
      <c r="G11" s="1532"/>
      <c r="H11" s="1532"/>
      <c r="I11" s="1532"/>
      <c r="J11" s="1532"/>
      <c r="K11" s="1532"/>
      <c r="L11" s="1532"/>
      <c r="M11" s="1530"/>
      <c r="N11" s="2961">
        <f>Application!AA925</f>
        <v>0</v>
      </c>
      <c r="O11" s="2962"/>
      <c r="P11" s="2962"/>
      <c r="Q11" s="2962"/>
      <c r="R11" s="2962"/>
      <c r="S11" s="2962"/>
      <c r="T11" s="2963"/>
      <c r="U11" s="1530"/>
      <c r="V11" s="1530"/>
      <c r="W11" s="1530"/>
      <c r="X11" s="2964" t="s">
        <v>2057</v>
      </c>
      <c r="Y11" s="2965"/>
      <c r="Z11" s="2965"/>
      <c r="AA11" s="2965"/>
      <c r="AB11" s="2965"/>
      <c r="AC11" s="2965"/>
      <c r="AD11" s="2965"/>
      <c r="AE11" s="2965"/>
      <c r="AF11" s="2965"/>
      <c r="AG11" s="2965"/>
      <c r="AH11" s="2965"/>
      <c r="AI11" s="2965"/>
      <c r="AJ11" s="2965"/>
      <c r="AK11" s="2966"/>
      <c r="AL11" s="2977">
        <v>44197</v>
      </c>
      <c r="AM11" s="2978"/>
      <c r="AN11" s="2978"/>
      <c r="AO11" s="2978"/>
      <c r="AP11" s="2979"/>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80" t="s">
        <v>2058</v>
      </c>
      <c r="Y12" s="2681"/>
      <c r="Z12" s="2681"/>
      <c r="AA12" s="2681"/>
      <c r="AB12" s="2681"/>
      <c r="AC12" s="2681"/>
      <c r="AD12" s="2681"/>
      <c r="AE12" s="2681"/>
      <c r="AF12" s="2681"/>
      <c r="AG12" s="2681"/>
      <c r="AH12" s="2681"/>
      <c r="AI12" s="2681"/>
      <c r="AJ12" s="2681"/>
      <c r="AK12" s="2682"/>
      <c r="AL12" s="2977">
        <v>44197</v>
      </c>
      <c r="AM12" s="2978"/>
      <c r="AN12" s="2978"/>
      <c r="AO12" s="2978"/>
      <c r="AP12" s="2979"/>
      <c r="AQ12" s="1533"/>
      <c r="AR12" s="1533"/>
      <c r="AS12" s="1533"/>
      <c r="AT12" s="1533"/>
      <c r="AU12" s="1533"/>
      <c r="AV12" s="1530"/>
      <c r="AW12" s="1530"/>
      <c r="AX12" s="1530"/>
      <c r="AY12" s="1530"/>
      <c r="AZ12" s="1530"/>
      <c r="BA12" s="1530"/>
      <c r="BB12" s="1530"/>
      <c r="BC12" s="1530"/>
      <c r="BD12" s="1530"/>
      <c r="BE12" s="1536"/>
    </row>
    <row r="13" spans="1:58" thickBot="1">
      <c r="A13" s="1835"/>
      <c r="B13" s="2680" t="s">
        <v>2059</v>
      </c>
      <c r="C13" s="2681"/>
      <c r="D13" s="2681"/>
      <c r="E13" s="2681"/>
      <c r="F13" s="2681"/>
      <c r="G13" s="2681"/>
      <c r="H13" s="2681"/>
      <c r="I13" s="2681"/>
      <c r="J13" s="2681"/>
      <c r="K13" s="2681"/>
      <c r="L13" s="2681"/>
      <c r="M13" s="2681"/>
      <c r="N13" s="2681"/>
      <c r="O13" s="2681"/>
      <c r="P13" s="2682"/>
      <c r="Q13" s="2945" t="s">
        <v>2053</v>
      </c>
      <c r="R13" s="2946"/>
      <c r="S13" s="2946"/>
      <c r="T13" s="2947"/>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948" t="s">
        <v>2060</v>
      </c>
      <c r="C15" s="2948"/>
      <c r="D15" s="2948"/>
      <c r="E15" s="2948"/>
      <c r="F15" s="2948"/>
      <c r="G15" s="2948"/>
      <c r="H15" s="2948"/>
      <c r="I15" s="2948"/>
      <c r="J15" s="2948"/>
      <c r="K15" s="2948"/>
      <c r="L15" s="2949"/>
      <c r="M15" s="2678" t="s">
        <v>2061</v>
      </c>
      <c r="N15" s="2679"/>
      <c r="O15" s="2679"/>
      <c r="P15" s="2679"/>
      <c r="Q15" s="2679"/>
      <c r="R15" s="2679"/>
      <c r="S15" s="2950" t="str">
        <f>IF(Application!AB214="","",Application!AB214)</f>
        <v/>
      </c>
      <c r="T15" s="2950"/>
      <c r="U15" s="2950"/>
      <c r="V15" s="2950"/>
      <c r="W15" s="2951"/>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49" t="s">
        <v>2062</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30"/>
      <c r="BA17" s="1530"/>
      <c r="BB17" s="1530"/>
      <c r="BC17" s="1530"/>
      <c r="BD17" s="1530"/>
      <c r="BE17" s="1536"/>
      <c r="BF17" s="1528"/>
    </row>
    <row r="18" spans="1:58" ht="15.75" customHeight="1">
      <c r="A18" s="1835"/>
      <c r="B18" s="2941" t="s">
        <v>2063</v>
      </c>
      <c r="C18" s="2942"/>
      <c r="D18" s="2942"/>
      <c r="E18" s="2942"/>
      <c r="F18" s="2942"/>
      <c r="G18" s="2942"/>
      <c r="H18" s="2942"/>
      <c r="I18" s="2943"/>
      <c r="J18" s="2927" t="s">
        <v>1893</v>
      </c>
      <c r="K18" s="2928"/>
      <c r="L18" s="2928"/>
      <c r="M18" s="2928"/>
      <c r="N18" s="2928"/>
      <c r="O18" s="2929"/>
      <c r="P18" s="2927" t="s">
        <v>335</v>
      </c>
      <c r="Q18" s="2928"/>
      <c r="R18" s="2928"/>
      <c r="S18" s="2928"/>
      <c r="T18" s="2928"/>
      <c r="U18" s="2929"/>
      <c r="V18" s="2927" t="s">
        <v>336</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2064</v>
      </c>
      <c r="AU18" s="2928"/>
      <c r="AV18" s="2928"/>
      <c r="AW18" s="2928"/>
      <c r="AX18" s="2928"/>
      <c r="AY18" s="2944"/>
      <c r="AZ18" s="1530"/>
      <c r="BA18" s="1530"/>
      <c r="BB18" s="1530"/>
      <c r="BC18" s="1530"/>
      <c r="BD18" s="1530"/>
      <c r="BE18" s="1536"/>
    </row>
    <row r="19" spans="1:58" ht="15">
      <c r="A19" s="1835"/>
      <c r="B19" s="2939">
        <v>0.2</v>
      </c>
      <c r="C19" s="2940"/>
      <c r="D19" s="2940"/>
      <c r="E19" s="2940"/>
      <c r="F19" s="2940"/>
      <c r="G19" s="2940"/>
      <c r="H19" s="2940"/>
      <c r="I19" s="2940"/>
      <c r="J19" s="2927">
        <f>SUM(P19:AS19)</f>
        <v>30</v>
      </c>
      <c r="K19" s="2928"/>
      <c r="L19" s="2928"/>
      <c r="M19" s="2928"/>
      <c r="N19" s="2928"/>
      <c r="O19" s="2929"/>
      <c r="P19" s="2933" cm="1">
        <f t="array" ref="P19">SUMPRODUCT((Application!$B$728:$B$752 = 'CalHFA Addendum'!P$18)*(Application!$AH$728:$AH$752 = 'CalHFA Addendum'!$B19),Application!$G$728:$G$752)</f>
        <v>22</v>
      </c>
      <c r="Q19" s="2934"/>
      <c r="R19" s="2934"/>
      <c r="S19" s="2934"/>
      <c r="T19" s="2934"/>
      <c r="U19" s="2935"/>
      <c r="V19" s="2933" cm="1">
        <f t="array" ref="V19">SUMPRODUCT((Application!$B$728:$B$752 = 'CalHFA Addendum'!V$18)*(Application!$AH$728:$AH$752 = 'CalHFA Addendum'!$B19),Application!$G$728:$G$752)</f>
        <v>7</v>
      </c>
      <c r="W19" s="2934"/>
      <c r="X19" s="2934"/>
      <c r="Y19" s="2934"/>
      <c r="Z19" s="2934"/>
      <c r="AA19" s="2935"/>
      <c r="AB19" s="2933" cm="1">
        <f t="array" ref="AB19">SUMPRODUCT((Application!$B$728:$B$752 = 'CalHFA Addendum'!AB$18)*(Application!$AH$728:$AH$752 = 'CalHFA Addendum'!$B19),Application!$G$728:$G$752)</f>
        <v>1</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0.4</v>
      </c>
      <c r="AU19" s="2937"/>
      <c r="AV19" s="2937"/>
      <c r="AW19" s="2937"/>
      <c r="AX19" s="2937"/>
      <c r="AY19" s="2938"/>
      <c r="AZ19" s="1537"/>
      <c r="BA19" s="1530"/>
      <c r="BB19" s="1530"/>
      <c r="BC19" s="1530"/>
      <c r="BD19" s="1530"/>
      <c r="BE19" s="1536"/>
    </row>
    <row r="20" spans="1:58" ht="15" customHeight="1">
      <c r="A20" s="1835"/>
      <c r="B20" s="2939">
        <v>0.3</v>
      </c>
      <c r="C20" s="2940"/>
      <c r="D20" s="2940"/>
      <c r="E20" s="2940"/>
      <c r="F20" s="2940"/>
      <c r="G20" s="2940"/>
      <c r="H20" s="2940"/>
      <c r="I20" s="2940"/>
      <c r="J20" s="2927">
        <f t="shared" ref="J20:J27" si="1">SUM(P20:AS20)</f>
        <v>19</v>
      </c>
      <c r="K20" s="2928"/>
      <c r="L20" s="2928"/>
      <c r="M20" s="2928"/>
      <c r="N20" s="2928"/>
      <c r="O20" s="2929"/>
      <c r="P20" s="2933" cm="1">
        <f t="array" ref="P20">SUMPRODUCT((Application!$B$728:$B$752 = 'CalHFA Addendum'!P$18)*(Application!$AH$728:$AH$752 = 'CalHFA Addendum'!$B20),Application!$G$728:$G$752)</f>
        <v>12</v>
      </c>
      <c r="Q20" s="2934"/>
      <c r="R20" s="2934"/>
      <c r="S20" s="2934"/>
      <c r="T20" s="2934"/>
      <c r="U20" s="2935"/>
      <c r="V20" s="2933" cm="1">
        <f t="array" ref="V20">SUMPRODUCT((Application!$B$728:$B$752 = 'CalHFA Addendum'!V$18)*(Application!$AH$728:$AH$752 = 'CalHFA Addendum'!$B20),Application!$G$728:$G$752)</f>
        <v>5</v>
      </c>
      <c r="W20" s="2934"/>
      <c r="X20" s="2934"/>
      <c r="Y20" s="2934"/>
      <c r="Z20" s="2934"/>
      <c r="AA20" s="2935"/>
      <c r="AB20" s="2933" cm="1">
        <f t="array" ref="AB20">SUMPRODUCT((Application!$B$728:$B$752 = 'CalHFA Addendum'!AB$18)*(Application!$AH$728:$AH$752 = 'CalHFA Addendum'!$B20),Application!$G$728:$G$752)</f>
        <v>2</v>
      </c>
      <c r="AC20" s="2934"/>
      <c r="AD20" s="2934"/>
      <c r="AE20" s="2934"/>
      <c r="AF20" s="2934"/>
      <c r="AG20" s="2935"/>
      <c r="AH20" s="2933" cm="1">
        <f t="array" ref="AH20">SUMPRODUCT((Application!$B$728:$B$752 = 'CalHFA Addendum'!AH$18)*(Application!$AH$728:$AH$752 = 'CalHFA Addendum'!$B20),Application!$G$728:$G$752)</f>
        <v>0</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0.25333333333333335</v>
      </c>
      <c r="AU20" s="2937"/>
      <c r="AV20" s="2937"/>
      <c r="AW20" s="2937"/>
      <c r="AX20" s="2937"/>
      <c r="AY20" s="2938"/>
      <c r="AZ20" s="1530"/>
      <c r="BA20" s="1530"/>
      <c r="BB20" s="1530"/>
      <c r="BC20" s="1530"/>
      <c r="BD20" s="1530"/>
      <c r="BE20" s="1536"/>
    </row>
    <row r="21" spans="1:58" ht="15">
      <c r="A21" s="1835"/>
      <c r="B21" s="2939">
        <v>0.4</v>
      </c>
      <c r="C21" s="2940"/>
      <c r="D21" s="2940"/>
      <c r="E21" s="2940"/>
      <c r="F21" s="2940"/>
      <c r="G21" s="2940"/>
      <c r="H21" s="2940"/>
      <c r="I21" s="2940"/>
      <c r="J21" s="2927">
        <f t="shared" si="1"/>
        <v>25</v>
      </c>
      <c r="K21" s="2928"/>
      <c r="L21" s="2928"/>
      <c r="M21" s="2928"/>
      <c r="N21" s="2928"/>
      <c r="O21" s="2929"/>
      <c r="P21" s="2933" cm="1">
        <f t="array" ref="P21">SUMPRODUCT((Application!$B$728:$B$752 = 'CalHFA Addendum'!P$18)*(Application!$AH$728:$AH$752 = 'CalHFA Addendum'!$B21),Application!$G$728:$G$752)</f>
        <v>17</v>
      </c>
      <c r="Q21" s="2934"/>
      <c r="R21" s="2934"/>
      <c r="S21" s="2934"/>
      <c r="T21" s="2934"/>
      <c r="U21" s="2935"/>
      <c r="V21" s="2933" cm="1">
        <f t="array" ref="V21">SUMPRODUCT((Application!$B$728:$B$752 = 'CalHFA Addendum'!V$18)*(Application!$AH$728:$AH$752 = 'CalHFA Addendum'!$B21),Application!$G$728:$G$752)</f>
        <v>6</v>
      </c>
      <c r="W21" s="2934"/>
      <c r="X21" s="2934"/>
      <c r="Y21" s="2934"/>
      <c r="Z21" s="2934"/>
      <c r="AA21" s="2935"/>
      <c r="AB21" s="2933" cm="1">
        <f t="array" ref="AB21">SUMPRODUCT((Application!$B$728:$B$752 = 'CalHFA Addendum'!AB$18)*(Application!$AH$728:$AH$752 = 'CalHFA Addendum'!$B21),Application!$G$728:$G$752)</f>
        <v>2</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0.33333333333333331</v>
      </c>
      <c r="AU21" s="2937"/>
      <c r="AV21" s="2937"/>
      <c r="AW21" s="2937"/>
      <c r="AX21" s="2937"/>
      <c r="AY21" s="2938"/>
      <c r="AZ21" s="1530"/>
      <c r="BA21" s="1530"/>
      <c r="BB21" s="1530"/>
      <c r="BC21" s="1530"/>
      <c r="BD21" s="1530"/>
      <c r="BE21" s="1536"/>
    </row>
    <row r="22" spans="1:58" ht="15">
      <c r="A22" s="1835"/>
      <c r="B22" s="2939">
        <v>0.5</v>
      </c>
      <c r="C22" s="2940"/>
      <c r="D22" s="2940"/>
      <c r="E22" s="2940"/>
      <c r="F22" s="2940"/>
      <c r="G22" s="2940"/>
      <c r="H22" s="2940"/>
      <c r="I22" s="2940"/>
      <c r="J22" s="2927">
        <f t="shared" si="1"/>
        <v>0</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0</v>
      </c>
      <c r="W22" s="2934"/>
      <c r="X22" s="2934"/>
      <c r="Y22" s="2934"/>
      <c r="Z22" s="2934"/>
      <c r="AA22" s="2935"/>
      <c r="AB22" s="2933" cm="1">
        <f t="array" ref="AB22">SUMPRODUCT((Application!$B$728:$B$752 = 'CalHFA Addendum'!AB$18)*(Application!$AH$728:$AH$752 = 'CalHFA Addendum'!$B22),Application!$G$728:$G$752)</f>
        <v>0</v>
      </c>
      <c r="AC22" s="2934"/>
      <c r="AD22" s="2934"/>
      <c r="AE22" s="2934"/>
      <c r="AF22" s="2934"/>
      <c r="AG22" s="2935"/>
      <c r="AH22" s="2933" cm="1">
        <f t="array" ref="AH22">SUMPRODUCT((Application!$B$728:$B$752 = 'CalHFA Addendum'!AH$18)*(Application!$AH$728:$AH$752 = 'CalHFA Addendum'!$B22),Application!$G$728:$G$752)</f>
        <v>0</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v>
      </c>
      <c r="AU22" s="2937"/>
      <c r="AV22" s="2937"/>
      <c r="AW22" s="2937"/>
      <c r="AX22" s="2937"/>
      <c r="AY22" s="2938"/>
      <c r="AZ22" s="1530"/>
      <c r="BA22" s="1530"/>
      <c r="BB22" s="1530"/>
      <c r="BC22" s="1530"/>
      <c r="BD22" s="1530"/>
      <c r="BE22" s="1536"/>
    </row>
    <row r="23" spans="1:58" ht="15">
      <c r="A23" s="1835"/>
      <c r="B23" s="2939">
        <v>0.6</v>
      </c>
      <c r="C23" s="2940"/>
      <c r="D23" s="2940"/>
      <c r="E23" s="2940"/>
      <c r="F23" s="2940"/>
      <c r="G23" s="2940"/>
      <c r="H23" s="2940"/>
      <c r="I23" s="2940"/>
      <c r="J23" s="2927">
        <f t="shared" si="1"/>
        <v>0</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0</v>
      </c>
      <c r="W23" s="2934"/>
      <c r="X23" s="2934"/>
      <c r="Y23" s="2934"/>
      <c r="Z23" s="2934"/>
      <c r="AA23" s="2935"/>
      <c r="AB23" s="2933" cm="1">
        <f t="array" ref="AB23">SUMPRODUCT((Application!$B$728:$B$752 = 'CalHFA Addendum'!AB$18)*(Application!$AH$728:$AH$752 = 'CalHFA Addendum'!$B23),Application!$G$728:$G$752)</f>
        <v>0</v>
      </c>
      <c r="AC23" s="2934"/>
      <c r="AD23" s="2934"/>
      <c r="AE23" s="2934"/>
      <c r="AF23" s="2934"/>
      <c r="AG23" s="2935"/>
      <c r="AH23" s="2933" cm="1">
        <f t="array" ref="AH23">SUMPRODUCT((Application!$B$728:$B$752 = 'CalHFA Addendum'!AH$18)*(Application!$AH$728:$AH$752 = 'CalHFA Addendum'!$B23),Application!$G$728:$G$752)</f>
        <v>0</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v>
      </c>
      <c r="AU23" s="2937"/>
      <c r="AV23" s="2937"/>
      <c r="AW23" s="2937"/>
      <c r="AX23" s="2937"/>
      <c r="AY23" s="2938"/>
      <c r="AZ23" s="1530"/>
      <c r="BA23" s="1530"/>
      <c r="BB23" s="1530"/>
      <c r="BC23" s="1530"/>
      <c r="BD23" s="1530"/>
      <c r="BE23" s="1536"/>
    </row>
    <row r="24" spans="1:58" ht="15">
      <c r="A24" s="1835"/>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30"/>
      <c r="BA24" s="1530"/>
      <c r="BB24" s="1530"/>
      <c r="BC24" s="1530"/>
      <c r="BD24" s="1530"/>
      <c r="BE24" s="1536"/>
    </row>
    <row r="25" spans="1:58" ht="15">
      <c r="A25" s="1835"/>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30"/>
      <c r="BA25" s="1530"/>
      <c r="BB25" s="1530"/>
      <c r="BC25" s="1530"/>
      <c r="BD25" s="1530"/>
      <c r="BE25" s="1536"/>
    </row>
    <row r="26" spans="1:58" ht="15">
      <c r="A26" s="1835"/>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30"/>
      <c r="BA26" s="1530"/>
      <c r="BB26" s="1530"/>
      <c r="BC26" s="1530"/>
      <c r="BD26" s="1530"/>
      <c r="BE26" s="1536"/>
    </row>
    <row r="27" spans="1:58" ht="15">
      <c r="A27" s="1835"/>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30"/>
      <c r="BA27" s="1530"/>
      <c r="BB27" s="1530"/>
      <c r="BC27" s="1530"/>
      <c r="BD27" s="1530"/>
      <c r="BE27" s="1536"/>
      <c r="BF27" s="1703"/>
    </row>
    <row r="28" spans="1:58" thickBot="1">
      <c r="A28" s="1835"/>
      <c r="B28" s="2924" t="s">
        <v>2065</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0</v>
      </c>
      <c r="W28" s="2931"/>
      <c r="X28" s="2931"/>
      <c r="Y28" s="2931"/>
      <c r="Z28" s="2931"/>
      <c r="AA28" s="2932"/>
      <c r="AB28" s="2930">
        <f>_xlfn.IFNA(VLOOKUP(AB$18,Application!$J$772:$S$775,6,FALSE), 0)</f>
        <v>1</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1.3333333333333334E-2</v>
      </c>
      <c r="AU28" s="2937"/>
      <c r="AV28" s="2937"/>
      <c r="AW28" s="2937"/>
      <c r="AX28" s="2937"/>
      <c r="AY28" s="2938"/>
      <c r="AZ28" s="1530"/>
      <c r="BA28" s="1530"/>
      <c r="BB28" s="1530"/>
      <c r="BC28" s="1530"/>
      <c r="BD28" s="1530"/>
      <c r="BE28" s="1536"/>
    </row>
    <row r="29" spans="1:58" thickBot="1">
      <c r="A29" s="1835"/>
      <c r="B29" s="2917" t="s">
        <v>1893</v>
      </c>
      <c r="C29" s="2918"/>
      <c r="D29" s="2918"/>
      <c r="E29" s="2918"/>
      <c r="F29" s="2918"/>
      <c r="G29" s="2918"/>
      <c r="H29" s="2918"/>
      <c r="I29" s="2919"/>
      <c r="J29" s="2920">
        <f>SUM(J19:O28)</f>
        <v>75</v>
      </c>
      <c r="K29" s="2918"/>
      <c r="L29" s="2918"/>
      <c r="M29" s="2918"/>
      <c r="N29" s="2918"/>
      <c r="O29" s="2919"/>
      <c r="P29" s="2920">
        <f>SUM(P19:U28)</f>
        <v>51</v>
      </c>
      <c r="Q29" s="2918"/>
      <c r="R29" s="2918"/>
      <c r="S29" s="2918"/>
      <c r="T29" s="2918"/>
      <c r="U29" s="2919"/>
      <c r="V29" s="2920">
        <f>SUM(V19:AA28)</f>
        <v>18</v>
      </c>
      <c r="W29" s="2918"/>
      <c r="X29" s="2918"/>
      <c r="Y29" s="2918"/>
      <c r="Z29" s="2918"/>
      <c r="AA29" s="2919"/>
      <c r="AB29" s="2920">
        <f>SUM(AB19:AG28)</f>
        <v>6</v>
      </c>
      <c r="AC29" s="2918"/>
      <c r="AD29" s="2918"/>
      <c r="AE29" s="2918"/>
      <c r="AF29" s="2918"/>
      <c r="AG29" s="2919"/>
      <c r="AH29" s="2920">
        <f>SUM(AH19:AM28)</f>
        <v>0</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897" t="s">
        <v>2066</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30"/>
      <c r="BB31" s="1530"/>
      <c r="BC31" s="1530"/>
      <c r="BD31" s="1530"/>
      <c r="BE31" s="1536"/>
    </row>
    <row r="32" spans="1:58" thickBot="1">
      <c r="A32" s="1835"/>
      <c r="B32" s="2900" t="s">
        <v>2067</v>
      </c>
      <c r="C32" s="2901"/>
      <c r="D32" s="2901"/>
      <c r="E32" s="2901"/>
      <c r="F32" s="2901"/>
      <c r="G32" s="2901"/>
      <c r="H32" s="2901"/>
      <c r="I32" s="2902"/>
      <c r="J32" s="2904" t="s">
        <v>2068</v>
      </c>
      <c r="K32" s="2905"/>
      <c r="L32" s="2905"/>
      <c r="M32" s="2906"/>
      <c r="N32" s="2904" t="s">
        <v>2069</v>
      </c>
      <c r="O32" s="2905"/>
      <c r="P32" s="2905"/>
      <c r="Q32" s="2905"/>
      <c r="R32" s="2908" t="s">
        <v>2070</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30"/>
      <c r="BB32" s="1530"/>
      <c r="BC32" s="1530"/>
      <c r="BD32" s="1530"/>
      <c r="BE32" s="1536"/>
    </row>
    <row r="33" spans="1:58" ht="15" customHeight="1">
      <c r="A33" s="1835"/>
      <c r="B33" s="2903"/>
      <c r="C33" s="2901"/>
      <c r="D33" s="2901"/>
      <c r="E33" s="2901"/>
      <c r="F33" s="2901"/>
      <c r="G33" s="2901"/>
      <c r="H33" s="2901"/>
      <c r="I33" s="2902"/>
      <c r="J33" s="2907"/>
      <c r="K33" s="2905"/>
      <c r="L33" s="2905"/>
      <c r="M33" s="2906"/>
      <c r="N33" s="2907"/>
      <c r="O33" s="2905"/>
      <c r="P33" s="2905"/>
      <c r="Q33" s="2905"/>
      <c r="R33" s="2911" t="s">
        <v>2071</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7"/>
      <c r="BB33" s="1530"/>
      <c r="BC33" s="1530"/>
      <c r="BD33" s="1530"/>
      <c r="BE33" s="1536"/>
    </row>
    <row r="34" spans="1:58" ht="15.75" customHeight="1" thickBot="1">
      <c r="A34" s="1835"/>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7"/>
      <c r="BB34" s="1530"/>
      <c r="BC34" s="1530"/>
      <c r="BD34" s="1530"/>
      <c r="BE34" s="1536"/>
    </row>
    <row r="35" spans="1:58" ht="15.75" customHeight="1" thickBot="1">
      <c r="A35" s="1835"/>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2072</v>
      </c>
      <c r="AP35" s="2884"/>
      <c r="AQ35" s="2884"/>
      <c r="AR35" s="2884"/>
      <c r="AS35" s="2884"/>
      <c r="AT35" s="2885"/>
      <c r="AU35" s="2883" t="s">
        <v>2073</v>
      </c>
      <c r="AV35" s="2884"/>
      <c r="AW35" s="2884"/>
      <c r="AX35" s="2884"/>
      <c r="AY35" s="2884"/>
      <c r="AZ35" s="2885"/>
      <c r="BA35" s="1537"/>
      <c r="BB35" s="1530"/>
      <c r="BC35" s="1530"/>
      <c r="BD35" s="1530"/>
      <c r="BE35" s="1536"/>
      <c r="BF35" s="1528"/>
    </row>
    <row r="36" spans="1:58" ht="15.75" customHeight="1">
      <c r="A36" s="1835"/>
      <c r="B36" s="2886" t="s">
        <v>2074</v>
      </c>
      <c r="C36" s="2887"/>
      <c r="D36" s="2887"/>
      <c r="E36" s="2887"/>
      <c r="F36" s="2887"/>
      <c r="G36" s="2887"/>
      <c r="H36" s="2887"/>
      <c r="I36" s="2888"/>
      <c r="J36" s="2889" t="s">
        <v>2075</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1.32</v>
      </c>
      <c r="AV36" s="2855"/>
      <c r="AW36" s="2855"/>
      <c r="AX36" s="2855"/>
      <c r="AY36" s="2855"/>
      <c r="AZ36" s="2855"/>
      <c r="BA36" s="1530"/>
      <c r="BB36" s="1530"/>
      <c r="BC36" s="1530"/>
      <c r="BD36" s="1530"/>
      <c r="BE36" s="1536"/>
      <c r="BF36" s="1528"/>
    </row>
    <row r="37" spans="1:58" ht="15.75" customHeight="1">
      <c r="A37" s="1835"/>
      <c r="B37" s="2875" t="s">
        <v>2076</v>
      </c>
      <c r="C37" s="2876"/>
      <c r="D37" s="2876"/>
      <c r="E37" s="2876"/>
      <c r="F37" s="2876"/>
      <c r="G37" s="2876"/>
      <c r="H37" s="2876"/>
      <c r="I37" s="2877"/>
      <c r="J37" s="2878" t="s">
        <v>2077</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30"/>
      <c r="BB37" s="1530"/>
      <c r="BC37" s="1530"/>
      <c r="BD37" s="1530"/>
      <c r="BE37" s="1536"/>
      <c r="BF37" s="1528"/>
    </row>
    <row r="38" spans="1:58" ht="15.75" customHeight="1">
      <c r="A38" s="1835"/>
      <c r="B38" s="2875" t="s">
        <v>2078</v>
      </c>
      <c r="C38" s="2876"/>
      <c r="D38" s="2876"/>
      <c r="E38" s="2876"/>
      <c r="F38" s="2876"/>
      <c r="G38" s="2876"/>
      <c r="H38" s="2876"/>
      <c r="I38" s="2877"/>
      <c r="J38" s="2878" t="s">
        <v>2079</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30"/>
      <c r="BB38" s="1530"/>
      <c r="BC38" s="1530"/>
      <c r="BD38" s="1530"/>
      <c r="BE38" s="1536"/>
      <c r="BF38" s="1528"/>
    </row>
    <row r="39" spans="1:58" ht="15.75" customHeight="1">
      <c r="A39" s="1835"/>
      <c r="B39" s="2875" t="s">
        <v>2080</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30"/>
      <c r="BB39" s="1530"/>
      <c r="BC39" s="1530"/>
      <c r="BD39" s="1530"/>
      <c r="BE39" s="1536"/>
    </row>
    <row r="40" spans="1:58" ht="15.75" customHeight="1">
      <c r="A40" s="1835"/>
      <c r="B40" s="2875" t="s">
        <v>2080</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30"/>
      <c r="BB40" s="1530"/>
      <c r="BC40" s="1530"/>
      <c r="BD40" s="1530"/>
      <c r="BE40" s="1536"/>
    </row>
    <row r="41" spans="1:58" ht="15.75" customHeight="1">
      <c r="A41" s="1835"/>
      <c r="B41" s="2872" t="s">
        <v>2081</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30"/>
      <c r="BB41" s="1530"/>
      <c r="BC41" s="1530"/>
      <c r="BD41" s="1530"/>
      <c r="BE41" s="1536"/>
    </row>
    <row r="42" spans="1:58" ht="15.75" customHeight="1">
      <c r="A42" s="1835"/>
      <c r="B42" s="2872" t="s">
        <v>2081</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30"/>
      <c r="BB42" s="1530"/>
      <c r="BC42" s="1530"/>
      <c r="BD42" s="1530"/>
      <c r="BE42" s="1536"/>
    </row>
    <row r="43" spans="1:58" ht="15.75" customHeight="1">
      <c r="A43" s="1835"/>
      <c r="B43" s="2869" t="s">
        <v>2082</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30"/>
      <c r="BB43" s="1530"/>
      <c r="BC43" s="1530"/>
      <c r="BD43" s="1530"/>
      <c r="BE43" s="1536"/>
    </row>
    <row r="44" spans="1:58" ht="15.75" customHeight="1">
      <c r="A44" s="1835"/>
      <c r="B44" s="2869" t="s">
        <v>2083</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30"/>
      <c r="BB44" s="1530"/>
      <c r="BC44" s="1530"/>
      <c r="BD44" s="1530"/>
      <c r="BE44" s="1536"/>
    </row>
    <row r="45" spans="1:58" ht="15.75" customHeight="1">
      <c r="A45" s="1835"/>
      <c r="B45" s="2861" t="s">
        <v>2084</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30"/>
      <c r="BB45" s="1530"/>
      <c r="BC45" s="1530"/>
      <c r="BD45" s="1530"/>
      <c r="BE45" s="1536"/>
    </row>
    <row r="46" spans="1:58" ht="15.75" customHeight="1">
      <c r="A46" s="1835"/>
      <c r="B46" s="2861" t="s">
        <v>2085</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30"/>
      <c r="BB46" s="1530"/>
      <c r="BC46" s="1530"/>
      <c r="BD46" s="1530"/>
      <c r="BE46" s="1536"/>
    </row>
    <row r="47" spans="1:58" ht="15.75" customHeight="1" thickBot="1">
      <c r="A47" s="1835"/>
      <c r="B47" s="2856" t="s">
        <v>310</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30"/>
      <c r="BB47" s="1530"/>
      <c r="BC47" s="1530"/>
      <c r="BD47" s="1530"/>
      <c r="BE47" s="1536"/>
    </row>
    <row r="48" spans="1:58" ht="15.75" customHeight="1">
      <c r="A48" s="1835"/>
      <c r="B48" s="1538" t="s">
        <v>2086</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2087</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41" t="s">
        <v>2088</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44" t="s">
        <v>2089</v>
      </c>
      <c r="C51" s="2845"/>
      <c r="D51" s="2845"/>
      <c r="E51" s="2845"/>
      <c r="F51" s="2845"/>
      <c r="G51" s="2845"/>
      <c r="H51" s="2845"/>
      <c r="I51" s="2846"/>
      <c r="J51" s="2844" t="s">
        <v>2090</v>
      </c>
      <c r="K51" s="2845"/>
      <c r="L51" s="2845"/>
      <c r="M51" s="2845"/>
      <c r="N51" s="2845"/>
      <c r="O51" s="2845"/>
      <c r="P51" s="2845"/>
      <c r="Q51" s="2846"/>
      <c r="R51" s="2847" t="s">
        <v>2091</v>
      </c>
      <c r="S51" s="2848"/>
      <c r="T51" s="2848"/>
      <c r="U51" s="2848"/>
      <c r="V51" s="2848"/>
      <c r="W51" s="2848"/>
      <c r="X51" s="2848"/>
      <c r="Y51" s="2849"/>
      <c r="Z51" s="2850" t="s">
        <v>2092</v>
      </c>
      <c r="AA51" s="2851"/>
      <c r="AB51" s="2851"/>
      <c r="AC51" s="2851"/>
      <c r="AD51" s="2851"/>
      <c r="AE51" s="2851"/>
      <c r="AF51" s="2851"/>
      <c r="AG51" s="2852"/>
      <c r="AH51" s="2850" t="s">
        <v>2093</v>
      </c>
      <c r="AI51" s="2851"/>
      <c r="AJ51" s="2851"/>
      <c r="AK51" s="2851"/>
      <c r="AL51" s="2851"/>
      <c r="AM51" s="2851"/>
      <c r="AN51" s="2851"/>
      <c r="AO51" s="2852"/>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36" t="s">
        <v>1893</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31" t="s">
        <v>2089</v>
      </c>
      <c r="C59" s="2832"/>
      <c r="D59" s="2832"/>
      <c r="E59" s="2832"/>
      <c r="F59" s="2832"/>
      <c r="G59" s="2832"/>
      <c r="H59" s="2832"/>
      <c r="I59" s="2833"/>
      <c r="J59" s="2676" t="s">
        <v>2094</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30"/>
      <c r="AY59" s="1530"/>
      <c r="AZ59" s="1530"/>
      <c r="BA59" s="1530"/>
      <c r="BB59" s="1530"/>
      <c r="BC59" s="1530"/>
      <c r="BD59" s="1530"/>
      <c r="BE59" s="1536"/>
    </row>
    <row r="60" spans="1:58" ht="15.75" customHeight="1">
      <c r="A60" s="1835"/>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30"/>
      <c r="AY60" s="1530"/>
      <c r="AZ60" s="1530"/>
      <c r="BA60" s="1530"/>
      <c r="BB60" s="1530"/>
      <c r="BC60" s="1530"/>
      <c r="BD60" s="1530"/>
      <c r="BE60" s="1536"/>
    </row>
    <row r="61" spans="1:58" ht="15.75" customHeight="1">
      <c r="A61" s="1835"/>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30"/>
      <c r="AY61" s="1530"/>
      <c r="AZ61" s="1530"/>
      <c r="BA61" s="1530"/>
      <c r="BB61" s="1530"/>
      <c r="BC61" s="1530"/>
      <c r="BD61" s="1530"/>
      <c r="BE61" s="1536"/>
    </row>
    <row r="62" spans="1:58" ht="15.75" customHeight="1">
      <c r="A62" s="1835"/>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30"/>
      <c r="AY62" s="1530"/>
      <c r="AZ62" s="1530"/>
      <c r="BA62" s="1530"/>
      <c r="BB62" s="1530"/>
      <c r="BC62" s="1530"/>
      <c r="BD62" s="1530"/>
      <c r="BE62" s="1536"/>
    </row>
    <row r="63" spans="1:58" ht="15.75" customHeight="1">
      <c r="A63" s="1835"/>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30"/>
      <c r="AY63" s="1530"/>
      <c r="AZ63" s="1530"/>
      <c r="BA63" s="1530"/>
      <c r="BB63" s="1530"/>
      <c r="BC63" s="1530"/>
      <c r="BD63" s="1530"/>
      <c r="BE63" s="1536"/>
    </row>
    <row r="64" spans="1:58" ht="15.75" customHeight="1" thickBot="1">
      <c r="A64" s="1835"/>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2095</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49" t="s">
        <v>2096</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30"/>
      <c r="AC68" s="2812" t="s">
        <v>2097</v>
      </c>
      <c r="AD68" s="2813"/>
      <c r="AE68" s="2813"/>
      <c r="AF68" s="2813"/>
      <c r="AG68" s="2813"/>
      <c r="AH68" s="2813"/>
      <c r="AI68" s="2813"/>
      <c r="AJ68" s="2813"/>
      <c r="AK68" s="2813"/>
      <c r="AL68" s="2813"/>
      <c r="AM68" s="2813"/>
      <c r="AN68" s="2813"/>
      <c r="AO68" s="2813"/>
      <c r="AP68" s="2813"/>
      <c r="AQ68" s="2813"/>
      <c r="AR68" s="2813"/>
      <c r="AS68" s="2813"/>
      <c r="AT68" s="2813"/>
      <c r="AU68" s="2813"/>
      <c r="AV68" s="2814" t="s">
        <v>2053</v>
      </c>
      <c r="AW68" s="2814"/>
      <c r="AX68" s="2814"/>
      <c r="AY68" s="2814"/>
      <c r="AZ68" s="2814"/>
      <c r="BA68" s="2814"/>
      <c r="BB68" s="2814"/>
      <c r="BC68" s="2815"/>
      <c r="BD68" s="1530"/>
      <c r="BE68" s="1536"/>
    </row>
    <row r="69" spans="1:57" ht="15.75" customHeight="1" thickBot="1">
      <c r="A69" s="1835"/>
      <c r="B69" s="2816" t="s">
        <v>2098</v>
      </c>
      <c r="C69" s="2817"/>
      <c r="D69" s="2817"/>
      <c r="E69" s="2817"/>
      <c r="F69" s="2817"/>
      <c r="G69" s="2817"/>
      <c r="H69" s="2817"/>
      <c r="I69" s="2817"/>
      <c r="J69" s="2817"/>
      <c r="K69" s="2817"/>
      <c r="L69" s="2817"/>
      <c r="M69" s="2817"/>
      <c r="N69" s="2817"/>
      <c r="O69" s="2755" t="s">
        <v>2099</v>
      </c>
      <c r="P69" s="2654"/>
      <c r="Q69" s="2654"/>
      <c r="R69" s="2654"/>
      <c r="S69" s="2654"/>
      <c r="T69" s="2654"/>
      <c r="U69" s="2654"/>
      <c r="V69" s="2654"/>
      <c r="W69" s="2654"/>
      <c r="X69" s="2654"/>
      <c r="Y69" s="2654"/>
      <c r="Z69" s="2654"/>
      <c r="AA69" s="2655"/>
      <c r="AB69" s="1530"/>
      <c r="AC69" s="2597" t="s">
        <v>2100</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30"/>
      <c r="BE69" s="1536"/>
    </row>
    <row r="70" spans="1:57" ht="15.75" customHeight="1">
      <c r="A70" s="1835"/>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30"/>
      <c r="AC70" s="2807" t="s">
        <v>2101</v>
      </c>
      <c r="AD70" s="2808"/>
      <c r="AE70" s="2808"/>
      <c r="AF70" s="2776"/>
      <c r="AG70" s="2776"/>
      <c r="AH70" s="2776"/>
      <c r="AI70" s="2776"/>
      <c r="AJ70" s="2776"/>
      <c r="AK70" s="2776"/>
      <c r="AL70" s="2776"/>
      <c r="AM70" s="2776"/>
      <c r="AN70" s="2776"/>
      <c r="AO70" s="2776"/>
      <c r="AP70" s="2776"/>
      <c r="AQ70" s="2776"/>
      <c r="AR70" s="2776"/>
      <c r="AS70" s="2776"/>
      <c r="AT70" s="2776"/>
      <c r="AU70" s="2777"/>
      <c r="AV70" s="1530"/>
      <c r="AW70" s="1530"/>
      <c r="AX70" s="1530"/>
      <c r="AY70" s="1530"/>
      <c r="AZ70" s="1530"/>
      <c r="BA70" s="1530"/>
      <c r="BB70" s="1530"/>
      <c r="BC70" s="1530"/>
      <c r="BD70" s="1530"/>
      <c r="BE70" s="1536"/>
    </row>
    <row r="71" spans="1:57" ht="15.75" customHeight="1" thickBot="1">
      <c r="A71" s="1835"/>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30"/>
      <c r="AC71" s="2809" t="s">
        <v>2102</v>
      </c>
      <c r="AD71" s="2810"/>
      <c r="AE71" s="2810"/>
      <c r="AF71" s="2781"/>
      <c r="AG71" s="2781"/>
      <c r="AH71" s="2781"/>
      <c r="AI71" s="2781"/>
      <c r="AJ71" s="2781"/>
      <c r="AK71" s="2781"/>
      <c r="AL71" s="2781"/>
      <c r="AM71" s="2781"/>
      <c r="AN71" s="2781"/>
      <c r="AO71" s="2781"/>
      <c r="AP71" s="2781"/>
      <c r="AQ71" s="2781"/>
      <c r="AR71" s="2781"/>
      <c r="AS71" s="2781"/>
      <c r="AT71" s="2781"/>
      <c r="AU71" s="2782"/>
      <c r="AV71" s="1530"/>
      <c r="AW71" s="1530"/>
      <c r="AX71" s="1530"/>
      <c r="AY71" s="1530"/>
      <c r="AZ71" s="1530"/>
      <c r="BA71" s="1530"/>
      <c r="BB71" s="1530"/>
      <c r="BC71" s="1530"/>
      <c r="BD71" s="1530"/>
      <c r="BE71" s="1536"/>
    </row>
    <row r="72" spans="1:57" ht="15.75" customHeight="1">
      <c r="A72" s="1835"/>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30"/>
      <c r="AC72" s="2793" t="s">
        <v>2103</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30"/>
      <c r="BE72" s="1536"/>
    </row>
    <row r="73" spans="1:57" ht="15.75" customHeight="1">
      <c r="A73" s="1835"/>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30"/>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30"/>
      <c r="BE73" s="1536"/>
    </row>
    <row r="74" spans="1:57" ht="15.75" customHeight="1" thickBot="1">
      <c r="A74" s="1835"/>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30"/>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30"/>
      <c r="BE74" s="1536"/>
    </row>
    <row r="75" spans="1:57" ht="15.75" customHeight="1" thickTop="1" thickBot="1">
      <c r="A75" s="1835"/>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0"/>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30"/>
      <c r="BE76" s="1536"/>
    </row>
    <row r="77" spans="1:57" ht="15.75" customHeight="1" thickBot="1">
      <c r="A77" s="1835"/>
      <c r="B77" s="1541" t="s">
        <v>2104</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80" t="s">
        <v>2105</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80"/>
      <c r="C80" s="2681"/>
      <c r="D80" s="2681"/>
      <c r="E80" s="2681"/>
      <c r="F80" s="2681"/>
      <c r="G80" s="2681"/>
      <c r="H80" s="2682"/>
      <c r="I80" s="2770" t="s">
        <v>2106</v>
      </c>
      <c r="J80" s="2771"/>
      <c r="K80" s="2771"/>
      <c r="L80" s="2771"/>
      <c r="M80" s="2771"/>
      <c r="N80" s="2772"/>
      <c r="O80" s="2770" t="s">
        <v>2107</v>
      </c>
      <c r="P80" s="2771"/>
      <c r="Q80" s="2771"/>
      <c r="R80" s="2771"/>
      <c r="S80" s="2771"/>
      <c r="T80" s="2771"/>
      <c r="U80" s="2772"/>
      <c r="V80" s="2770" t="s">
        <v>2108</v>
      </c>
      <c r="W80" s="2771"/>
      <c r="X80" s="2771"/>
      <c r="Y80" s="2771"/>
      <c r="Z80" s="2771"/>
      <c r="AA80" s="2772"/>
      <c r="AB80" s="2770" t="s">
        <v>2109</v>
      </c>
      <c r="AC80" s="2771"/>
      <c r="AD80" s="2771"/>
      <c r="AE80" s="2771"/>
      <c r="AF80" s="2771"/>
      <c r="AG80" s="2772"/>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70" t="s">
        <v>2110</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70" t="s">
        <v>2111</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2112</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686" t="s">
        <v>2113</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80"/>
      <c r="C87" s="2681"/>
      <c r="D87" s="2681"/>
      <c r="E87" s="2681"/>
      <c r="F87" s="2681"/>
      <c r="G87" s="2681"/>
      <c r="H87" s="2682"/>
      <c r="I87" s="2770" t="s">
        <v>2106</v>
      </c>
      <c r="J87" s="2771"/>
      <c r="K87" s="2771"/>
      <c r="L87" s="2771"/>
      <c r="M87" s="2771"/>
      <c r="N87" s="2772"/>
      <c r="O87" s="2770" t="s">
        <v>2107</v>
      </c>
      <c r="P87" s="2771"/>
      <c r="Q87" s="2771"/>
      <c r="R87" s="2771"/>
      <c r="S87" s="2771"/>
      <c r="T87" s="2771"/>
      <c r="U87" s="2772"/>
      <c r="V87" s="2770" t="s">
        <v>2108</v>
      </c>
      <c r="W87" s="2771"/>
      <c r="X87" s="2771"/>
      <c r="Y87" s="2771"/>
      <c r="Z87" s="2771"/>
      <c r="AA87" s="2772"/>
      <c r="AB87" s="2783" t="s">
        <v>2109</v>
      </c>
      <c r="AC87" s="2784"/>
      <c r="AD87" s="2784"/>
      <c r="AE87" s="2784"/>
      <c r="AF87" s="2784"/>
      <c r="AG87" s="2784"/>
      <c r="AH87" s="2785"/>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70" t="s">
        <v>2110</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70" t="s">
        <v>2111</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2114</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80" t="s">
        <v>2115</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80"/>
      <c r="C94" s="2681"/>
      <c r="D94" s="2681"/>
      <c r="E94" s="2681"/>
      <c r="F94" s="2681"/>
      <c r="G94" s="2681"/>
      <c r="H94" s="2682"/>
      <c r="I94" s="2770" t="s">
        <v>2106</v>
      </c>
      <c r="J94" s="2771"/>
      <c r="K94" s="2771"/>
      <c r="L94" s="2771"/>
      <c r="M94" s="2771"/>
      <c r="N94" s="2772"/>
      <c r="O94" s="2770" t="s">
        <v>2107</v>
      </c>
      <c r="P94" s="2771"/>
      <c r="Q94" s="2771"/>
      <c r="R94" s="2771"/>
      <c r="S94" s="2771"/>
      <c r="T94" s="2771"/>
      <c r="U94" s="2772"/>
      <c r="V94" s="2770" t="s">
        <v>2108</v>
      </c>
      <c r="W94" s="2771"/>
      <c r="X94" s="2771"/>
      <c r="Y94" s="2771"/>
      <c r="Z94" s="2771"/>
      <c r="AA94" s="2772"/>
      <c r="AB94" s="2783" t="s">
        <v>2109</v>
      </c>
      <c r="AC94" s="2784"/>
      <c r="AD94" s="2784"/>
      <c r="AE94" s="2784"/>
      <c r="AF94" s="2784"/>
      <c r="AG94" s="2784"/>
      <c r="AH94" s="2785"/>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70" t="s">
        <v>2110</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70" t="s">
        <v>2111</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2116</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49" t="s">
        <v>2117</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52"/>
      <c r="C101" s="2753"/>
      <c r="D101" s="2753"/>
      <c r="E101" s="2753"/>
      <c r="F101" s="2753"/>
      <c r="G101" s="2753"/>
      <c r="H101" s="2754"/>
      <c r="I101" s="2755" t="s">
        <v>2107</v>
      </c>
      <c r="J101" s="2654"/>
      <c r="K101" s="2654"/>
      <c r="L101" s="2654"/>
      <c r="M101" s="2654"/>
      <c r="N101" s="2654"/>
      <c r="O101" s="2756"/>
      <c r="P101" s="2755" t="s">
        <v>2118</v>
      </c>
      <c r="Q101" s="2654"/>
      <c r="R101" s="2654"/>
      <c r="S101" s="2654"/>
      <c r="T101" s="2654"/>
      <c r="U101" s="2756"/>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57" t="s">
        <v>2110</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597" t="s">
        <v>2111</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59" t="s">
        <v>2119</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2053</v>
      </c>
      <c r="AH105" s="2762"/>
      <c r="AI105" s="2762"/>
      <c r="AJ105" s="2763"/>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64" t="s">
        <v>2120</v>
      </c>
      <c r="C106" s="2765"/>
      <c r="D106" s="2765"/>
      <c r="E106" s="2765"/>
      <c r="F106" s="2765"/>
      <c r="G106" s="2765"/>
      <c r="H106" s="2765"/>
      <c r="I106" s="2765"/>
      <c r="J106" s="2765"/>
      <c r="K106" s="2765"/>
      <c r="L106" s="2765"/>
      <c r="M106" s="2765"/>
      <c r="N106" s="2765"/>
      <c r="O106" s="2765"/>
      <c r="P106" s="2765"/>
      <c r="Q106" s="2766"/>
      <c r="R106" s="2767" t="s">
        <v>2121</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30"/>
      <c r="AZ106" s="1530"/>
      <c r="BA106" s="1530"/>
      <c r="BB106" s="1530"/>
      <c r="BC106" s="1530"/>
      <c r="BD106" s="1530"/>
      <c r="BE106" s="1536"/>
    </row>
    <row r="107" spans="1:57" ht="15.75" customHeight="1">
      <c r="A107" s="1835"/>
      <c r="B107" s="2740" t="s">
        <v>2122</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30"/>
      <c r="AZ107" s="1530"/>
      <c r="BA107" s="1530"/>
      <c r="BB107" s="1530"/>
      <c r="BC107" s="1530"/>
      <c r="BD107" s="1530"/>
      <c r="BE107" s="1536"/>
    </row>
    <row r="108" spans="1:57" ht="15.75" customHeight="1">
      <c r="A108" s="1835"/>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30"/>
      <c r="AZ108" s="1530"/>
      <c r="BA108" s="1530"/>
      <c r="BB108" s="1530"/>
      <c r="BC108" s="1530"/>
      <c r="BD108" s="1530"/>
      <c r="BE108" s="1536"/>
    </row>
    <row r="109" spans="1:57" ht="15.75" customHeight="1">
      <c r="A109" s="1835"/>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30"/>
      <c r="AZ109" s="1530"/>
      <c r="BA109" s="1530"/>
      <c r="BB109" s="1530"/>
      <c r="BC109" s="1530"/>
      <c r="BD109" s="1530"/>
      <c r="BE109" s="1536"/>
    </row>
    <row r="110" spans="1:57" ht="15.75" customHeight="1">
      <c r="A110" s="1835"/>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30"/>
      <c r="AZ110" s="1530"/>
      <c r="BA110" s="1530"/>
      <c r="BB110" s="1530"/>
      <c r="BC110" s="1530"/>
      <c r="BD110" s="1530"/>
      <c r="BE110" s="1536"/>
    </row>
    <row r="111" spans="1:57" ht="15.75" customHeight="1">
      <c r="A111" s="1835"/>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30"/>
      <c r="AZ111" s="1530"/>
      <c r="BA111" s="1530"/>
      <c r="BB111" s="1530"/>
      <c r="BC111" s="1530"/>
      <c r="BD111" s="1530"/>
      <c r="BE111" s="1536"/>
    </row>
    <row r="112" spans="1:57" ht="15.75" customHeight="1">
      <c r="A112" s="1835"/>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30"/>
      <c r="AZ112" s="1530"/>
      <c r="BA112" s="1530"/>
      <c r="BB112" s="1530"/>
      <c r="BC112" s="1530"/>
      <c r="BD112" s="1530"/>
      <c r="BE112" s="1536"/>
    </row>
    <row r="113" spans="1:57" ht="15.75" customHeight="1">
      <c r="A113" s="1835"/>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30"/>
      <c r="AZ113" s="1530"/>
      <c r="BA113" s="1530"/>
      <c r="BB113" s="1530"/>
      <c r="BC113" s="1530"/>
      <c r="BD113" s="1530"/>
      <c r="BE113" s="1536"/>
    </row>
    <row r="114" spans="1:57" ht="15.75" customHeight="1">
      <c r="A114" s="1835"/>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30"/>
      <c r="AZ114" s="1530"/>
      <c r="BA114" s="1530"/>
      <c r="BB114" s="1530"/>
      <c r="BC114" s="1530"/>
      <c r="BD114" s="1530"/>
      <c r="BE114" s="1536"/>
    </row>
    <row r="115" spans="1:57" ht="15.75" customHeight="1">
      <c r="A115" s="1835"/>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30"/>
      <c r="AZ115" s="1530"/>
      <c r="BA115" s="1530"/>
      <c r="BB115" s="1530"/>
      <c r="BC115" s="1530"/>
      <c r="BD115" s="1530"/>
      <c r="BE115" s="1536"/>
    </row>
    <row r="116" spans="1:57" ht="15.75" customHeight="1" thickBot="1">
      <c r="A116" s="1835"/>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2123</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49" t="s">
        <v>2124</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52"/>
      <c r="C121" s="2753"/>
      <c r="D121" s="2753"/>
      <c r="E121" s="2753"/>
      <c r="F121" s="2753"/>
      <c r="G121" s="2753"/>
      <c r="H121" s="2754"/>
      <c r="I121" s="2755" t="s">
        <v>2107</v>
      </c>
      <c r="J121" s="2654"/>
      <c r="K121" s="2654"/>
      <c r="L121" s="2654"/>
      <c r="M121" s="2654"/>
      <c r="N121" s="2654"/>
      <c r="O121" s="2756"/>
      <c r="P121" s="2755" t="s">
        <v>2118</v>
      </c>
      <c r="Q121" s="2654"/>
      <c r="R121" s="2654"/>
      <c r="S121" s="2654"/>
      <c r="T121" s="2654"/>
      <c r="U121" s="2756"/>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57" t="s">
        <v>2110</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597" t="s">
        <v>2111</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29" t="s">
        <v>2125</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45" t="s">
        <v>2126</v>
      </c>
      <c r="D126" s="2646"/>
      <c r="E126" s="2646"/>
      <c r="F126" s="2646"/>
      <c r="G126" s="2646"/>
      <c r="H126" s="2646"/>
      <c r="I126" s="2646"/>
      <c r="J126" s="2646"/>
      <c r="K126" s="2646"/>
      <c r="L126" s="2646"/>
      <c r="M126" s="2646"/>
      <c r="N126" s="2646"/>
      <c r="O126" s="2646"/>
      <c r="P126" s="2732"/>
      <c r="Q126" s="2733" t="s">
        <v>2127</v>
      </c>
      <c r="R126" s="2646"/>
      <c r="S126" s="2732"/>
      <c r="T126" s="2734" t="s">
        <v>2128</v>
      </c>
      <c r="U126" s="2735"/>
      <c r="V126" s="2735"/>
      <c r="W126" s="2735"/>
      <c r="X126" s="2735"/>
      <c r="Y126" s="2735"/>
      <c r="Z126" s="2735"/>
      <c r="AA126" s="2736"/>
      <c r="AB126" s="2737" t="s">
        <v>2129</v>
      </c>
      <c r="AC126" s="2738"/>
      <c r="AD126" s="2738"/>
      <c r="AE126" s="2738"/>
      <c r="AF126" s="2738"/>
      <c r="AG126" s="2739"/>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36" t="s">
        <v>2130</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36" t="s">
        <v>432</v>
      </c>
      <c r="D128" s="2637"/>
      <c r="E128" s="2637"/>
      <c r="F128" s="2637"/>
      <c r="G128" s="2637"/>
      <c r="H128" s="2637"/>
      <c r="I128" s="2637"/>
      <c r="J128" s="2637"/>
      <c r="K128" s="2637"/>
      <c r="L128" s="2637"/>
      <c r="M128" s="2637"/>
      <c r="N128" s="2637"/>
      <c r="O128" s="2637"/>
      <c r="P128" s="2650"/>
      <c r="Q128" s="2716">
        <v>55</v>
      </c>
      <c r="R128" s="2717"/>
      <c r="S128" s="2718"/>
      <c r="T128" s="2724" t="str">
        <f>_xlfn.CONCAT(Application!AC515,"/", Application!AH515)</f>
        <v>N/A/</v>
      </c>
      <c r="U128" s="2725"/>
      <c r="V128" s="2725"/>
      <c r="W128" s="2725"/>
      <c r="X128" s="2725"/>
      <c r="Y128" s="2725"/>
      <c r="Z128" s="2725"/>
      <c r="AA128" s="2725"/>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36" t="s">
        <v>2131</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36" t="s">
        <v>2132</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36" t="s">
        <v>2085</v>
      </c>
      <c r="D131" s="2637"/>
      <c r="E131" s="2637"/>
      <c r="F131" s="2637"/>
      <c r="G131" s="2637"/>
      <c r="H131" s="2637"/>
      <c r="I131" s="2637"/>
      <c r="J131" s="2637"/>
      <c r="K131" s="2637"/>
      <c r="L131" s="2637"/>
      <c r="M131" s="2637"/>
      <c r="N131" s="2637"/>
      <c r="O131" s="2637"/>
      <c r="P131" s="2650"/>
      <c r="Q131" s="2707">
        <f>Application!AG400</f>
        <v>0</v>
      </c>
      <c r="R131" s="2708"/>
      <c r="S131" s="2709"/>
      <c r="T131" s="2710"/>
      <c r="U131" s="2711"/>
      <c r="V131" s="2711"/>
      <c r="W131" s="2711"/>
      <c r="X131" s="2711"/>
      <c r="Y131" s="2711"/>
      <c r="Z131" s="2711"/>
      <c r="AA131" s="2712"/>
      <c r="AB131" s="2713">
        <f>Application!AE401</f>
        <v>0</v>
      </c>
      <c r="AC131" s="2714"/>
      <c r="AD131" s="2714"/>
      <c r="AE131" s="2714"/>
      <c r="AF131" s="2714"/>
      <c r="AG131" s="2715"/>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695" t="s">
        <v>175</v>
      </c>
      <c r="D132" s="2696"/>
      <c r="E132" s="2696"/>
      <c r="F132" s="2627" t="s">
        <v>2133</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695" t="s">
        <v>175</v>
      </c>
      <c r="D133" s="2696"/>
      <c r="E133" s="2696"/>
      <c r="F133" s="2627" t="s">
        <v>2133</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695" t="s">
        <v>175</v>
      </c>
      <c r="D134" s="2696"/>
      <c r="E134" s="2696"/>
      <c r="F134" s="2612" t="s">
        <v>2133</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80" t="s">
        <v>2134</v>
      </c>
      <c r="D136" s="2681"/>
      <c r="E136" s="2681"/>
      <c r="F136" s="2681"/>
      <c r="G136" s="2681"/>
      <c r="H136" s="2681"/>
      <c r="I136" s="2681"/>
      <c r="J136" s="2681"/>
      <c r="K136" s="2681"/>
      <c r="L136" s="2681"/>
      <c r="M136" s="2681"/>
      <c r="N136" s="2682"/>
      <c r="O136" s="1530"/>
      <c r="P136" s="2683" t="s">
        <v>2135</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686" t="s">
        <v>2136</v>
      </c>
      <c r="D137" s="2687"/>
      <c r="E137" s="2687"/>
      <c r="F137" s="2687"/>
      <c r="G137" s="2687"/>
      <c r="H137" s="2688"/>
      <c r="I137" s="2686" t="s">
        <v>2137</v>
      </c>
      <c r="J137" s="2687"/>
      <c r="K137" s="2687"/>
      <c r="L137" s="2687"/>
      <c r="M137" s="2687"/>
      <c r="N137" s="2688"/>
      <c r="O137" s="1530"/>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68"/>
      <c r="D138" s="2668"/>
      <c r="E138" s="2668"/>
      <c r="F138" s="2668"/>
      <c r="G138" s="2668"/>
      <c r="H138" s="2668"/>
      <c r="I138" s="2669"/>
      <c r="J138" s="2669"/>
      <c r="K138" s="2669"/>
      <c r="L138" s="2669"/>
      <c r="M138" s="2669"/>
      <c r="N138" s="2669"/>
      <c r="O138" s="1530"/>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68"/>
      <c r="D139" s="2668"/>
      <c r="E139" s="2668"/>
      <c r="F139" s="2668"/>
      <c r="G139" s="2668"/>
      <c r="H139" s="2668"/>
      <c r="I139" s="2669"/>
      <c r="J139" s="2669"/>
      <c r="K139" s="2669"/>
      <c r="L139" s="2669"/>
      <c r="M139" s="2669"/>
      <c r="N139" s="2669"/>
      <c r="O139" s="1530"/>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68"/>
      <c r="D140" s="2668"/>
      <c r="E140" s="2668"/>
      <c r="F140" s="2668"/>
      <c r="G140" s="2668"/>
      <c r="H140" s="2668"/>
      <c r="I140" s="2669"/>
      <c r="J140" s="2669"/>
      <c r="K140" s="2669"/>
      <c r="L140" s="2669"/>
      <c r="M140" s="2669"/>
      <c r="N140" s="2669"/>
      <c r="O140" s="1530"/>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68"/>
      <c r="D141" s="2668"/>
      <c r="E141" s="2668"/>
      <c r="F141" s="2668"/>
      <c r="G141" s="2668"/>
      <c r="H141" s="2668"/>
      <c r="I141" s="2669"/>
      <c r="J141" s="2669"/>
      <c r="K141" s="2669"/>
      <c r="L141" s="2669"/>
      <c r="M141" s="2669"/>
      <c r="N141" s="2669"/>
      <c r="O141" s="1530"/>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68"/>
      <c r="D142" s="2668"/>
      <c r="E142" s="2668"/>
      <c r="F142" s="2668"/>
      <c r="G142" s="2668"/>
      <c r="H142" s="2668"/>
      <c r="I142" s="2669"/>
      <c r="J142" s="2669"/>
      <c r="K142" s="2669"/>
      <c r="L142" s="2669"/>
      <c r="M142" s="2669"/>
      <c r="N142" s="2669"/>
      <c r="O142" s="1530"/>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68"/>
      <c r="D143" s="2668"/>
      <c r="E143" s="2668"/>
      <c r="F143" s="2668"/>
      <c r="G143" s="2668"/>
      <c r="H143" s="2668"/>
      <c r="I143" s="2669"/>
      <c r="J143" s="2669"/>
      <c r="K143" s="2669"/>
      <c r="L143" s="2669"/>
      <c r="M143" s="2669"/>
      <c r="N143" s="2669"/>
      <c r="O143" s="1530"/>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68"/>
      <c r="D144" s="2668"/>
      <c r="E144" s="2668"/>
      <c r="F144" s="2668"/>
      <c r="G144" s="2668"/>
      <c r="H144" s="2668"/>
      <c r="I144" s="2669"/>
      <c r="J144" s="2669"/>
      <c r="K144" s="2669"/>
      <c r="L144" s="2669"/>
      <c r="M144" s="2669"/>
      <c r="N144" s="2669"/>
      <c r="O144" s="1530"/>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2138</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2139</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70"/>
      <c r="D149" s="2671"/>
      <c r="E149" s="2671"/>
      <c r="F149" s="2671"/>
      <c r="G149" s="2671"/>
      <c r="H149" s="2671"/>
      <c r="I149" s="2671"/>
      <c r="J149" s="2671"/>
      <c r="K149" s="2671"/>
      <c r="L149" s="2671"/>
      <c r="M149" s="2672"/>
      <c r="N149" s="2673" t="s">
        <v>2140</v>
      </c>
      <c r="O149" s="2673"/>
      <c r="P149" s="2673"/>
      <c r="Q149" s="2673"/>
      <c r="R149" s="2673"/>
      <c r="S149" s="2673"/>
      <c r="T149" s="2674"/>
      <c r="U149" s="2675" t="s">
        <v>2126</v>
      </c>
      <c r="V149" s="2676"/>
      <c r="W149" s="2676"/>
      <c r="X149" s="2676"/>
      <c r="Y149" s="2676"/>
      <c r="Z149" s="2676"/>
      <c r="AA149" s="2676"/>
      <c r="AB149" s="2676"/>
      <c r="AC149" s="2676"/>
      <c r="AD149" s="2676"/>
      <c r="AE149" s="2677"/>
      <c r="AF149" s="1530"/>
      <c r="AG149" s="1530"/>
      <c r="AH149" s="2678" t="s">
        <v>2141</v>
      </c>
      <c r="AI149" s="2679"/>
      <c r="AJ149" s="2679"/>
      <c r="AK149" s="2679"/>
      <c r="AL149" s="2679"/>
      <c r="AM149" s="2679"/>
      <c r="AN149" s="2679"/>
      <c r="AO149" s="2679"/>
      <c r="AP149" s="2679"/>
      <c r="AQ149" s="2679"/>
      <c r="AR149" s="2679"/>
      <c r="AS149" s="2651"/>
      <c r="AT149" s="2652"/>
      <c r="AU149" s="2652"/>
      <c r="AV149" s="2652"/>
      <c r="AW149" s="2652"/>
      <c r="AX149" s="1530"/>
      <c r="AY149" s="1530"/>
      <c r="AZ149" s="1530"/>
      <c r="BA149" s="1530"/>
      <c r="BB149" s="1530"/>
      <c r="BC149" s="1530"/>
      <c r="BD149" s="1530"/>
      <c r="BE149" s="1536"/>
    </row>
    <row r="150" spans="1:57" ht="15.75" customHeight="1">
      <c r="A150" s="1835"/>
      <c r="B150" s="1530"/>
      <c r="C150" s="2645" t="s">
        <v>2142</v>
      </c>
      <c r="D150" s="2646"/>
      <c r="E150" s="2646"/>
      <c r="F150" s="2646"/>
      <c r="G150" s="2646"/>
      <c r="H150" s="2646"/>
      <c r="I150" s="2646"/>
      <c r="J150" s="2646"/>
      <c r="K150" s="2646"/>
      <c r="L150" s="2646"/>
      <c r="M150" s="2647"/>
      <c r="N150" s="2648">
        <f>'Sources and Uses Budget'!B104</f>
        <v>5887657.7362340549</v>
      </c>
      <c r="O150" s="2648"/>
      <c r="P150" s="2648"/>
      <c r="Q150" s="2648"/>
      <c r="R150" s="2648"/>
      <c r="S150" s="2648"/>
      <c r="T150" s="2649"/>
      <c r="U150" s="2658"/>
      <c r="V150" s="2659"/>
      <c r="W150" s="2659"/>
      <c r="X150" s="2659"/>
      <c r="Y150" s="2659"/>
      <c r="Z150" s="2659"/>
      <c r="AA150" s="2659"/>
      <c r="AB150" s="2659"/>
      <c r="AC150" s="2659"/>
      <c r="AD150" s="2659"/>
      <c r="AE150" s="2665"/>
      <c r="AF150" s="1530"/>
      <c r="AG150" s="1530"/>
      <c r="AH150" s="2666" t="s">
        <v>2143</v>
      </c>
      <c r="AI150" s="2667"/>
      <c r="AJ150" s="2667"/>
      <c r="AK150" s="2667"/>
      <c r="AL150" s="2667"/>
      <c r="AM150" s="2667"/>
      <c r="AN150" s="2667"/>
      <c r="AO150" s="2667"/>
      <c r="AP150" s="2667"/>
      <c r="AQ150" s="2667"/>
      <c r="AR150" s="2667"/>
      <c r="AS150" s="2651"/>
      <c r="AT150" s="2652"/>
      <c r="AU150" s="2652"/>
      <c r="AV150" s="2652"/>
      <c r="AW150" s="2652"/>
      <c r="AX150" s="1530"/>
      <c r="AY150" s="1530"/>
      <c r="AZ150" s="1530"/>
      <c r="BA150" s="1530"/>
      <c r="BB150" s="1530"/>
      <c r="BC150" s="1530"/>
      <c r="BD150" s="1530"/>
      <c r="BE150" s="1536"/>
    </row>
    <row r="151" spans="1:57" ht="15.75" customHeight="1">
      <c r="A151" s="1835"/>
      <c r="B151" s="1530"/>
      <c r="C151" s="2645" t="s">
        <v>2144</v>
      </c>
      <c r="D151" s="2646"/>
      <c r="E151" s="2646"/>
      <c r="F151" s="2646"/>
      <c r="G151" s="2646"/>
      <c r="H151" s="2646"/>
      <c r="I151" s="2646"/>
      <c r="J151" s="2646"/>
      <c r="K151" s="2646"/>
      <c r="L151" s="2646"/>
      <c r="M151" s="2647"/>
      <c r="N151" s="2648">
        <f>N150/J29</f>
        <v>78502.103149787392</v>
      </c>
      <c r="O151" s="2648"/>
      <c r="P151" s="2648"/>
      <c r="Q151" s="2648"/>
      <c r="R151" s="2648"/>
      <c r="S151" s="2648"/>
      <c r="T151" s="2649"/>
      <c r="U151" s="1554"/>
      <c r="V151" s="1554"/>
      <c r="W151" s="1554"/>
      <c r="X151" s="1554"/>
      <c r="Y151" s="1554"/>
      <c r="Z151" s="1554"/>
      <c r="AA151" s="1554"/>
      <c r="AB151" s="1554"/>
      <c r="AC151" s="1554"/>
      <c r="AD151" s="1554"/>
      <c r="AE151" s="1555"/>
      <c r="AF151" s="1530"/>
      <c r="AG151" s="1530"/>
      <c r="AH151" s="2636" t="s">
        <v>2145</v>
      </c>
      <c r="AI151" s="2637"/>
      <c r="AJ151" s="2637"/>
      <c r="AK151" s="2637"/>
      <c r="AL151" s="2637"/>
      <c r="AM151" s="2637"/>
      <c r="AN151" s="2637"/>
      <c r="AO151" s="2637"/>
      <c r="AP151" s="2637"/>
      <c r="AQ151" s="2637"/>
      <c r="AR151" s="2650"/>
      <c r="AS151" s="2651"/>
      <c r="AT151" s="2652"/>
      <c r="AU151" s="2652"/>
      <c r="AV151" s="2652"/>
      <c r="AW151" s="2652"/>
      <c r="AX151" s="1530"/>
      <c r="AY151" s="1530"/>
      <c r="AZ151" s="1530"/>
      <c r="BA151" s="1530"/>
      <c r="BB151" s="1530"/>
      <c r="BC151" s="1530"/>
      <c r="BD151" s="1530"/>
      <c r="BE151" s="1536"/>
    </row>
    <row r="152" spans="1:57" ht="15.75" customHeight="1">
      <c r="A152" s="1835"/>
      <c r="B152" s="1530"/>
      <c r="C152" s="2653" t="s">
        <v>2146</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30"/>
      <c r="AG152" s="1530"/>
      <c r="AH152" s="2658"/>
      <c r="AI152" s="2659"/>
      <c r="AJ152" s="2659"/>
      <c r="AK152" s="2659"/>
      <c r="AL152" s="2659"/>
      <c r="AM152" s="2659"/>
      <c r="AN152" s="2659"/>
      <c r="AO152" s="2659"/>
      <c r="AP152" s="2659"/>
      <c r="AQ152" s="2659"/>
      <c r="AR152" s="2660"/>
      <c r="AS152" s="2661"/>
      <c r="AT152" s="2662"/>
      <c r="AU152" s="2662"/>
      <c r="AV152" s="2662"/>
      <c r="AW152" s="2663"/>
      <c r="AX152" s="1530"/>
      <c r="AY152" s="1530"/>
      <c r="AZ152" s="1530"/>
      <c r="BA152" s="1530"/>
      <c r="BB152" s="1530"/>
      <c r="BC152" s="1530"/>
      <c r="BD152" s="1530"/>
      <c r="BE152" s="1536"/>
    </row>
    <row r="153" spans="1:57" ht="15.75" customHeight="1" thickBot="1">
      <c r="A153" s="1835"/>
      <c r="B153" s="1530"/>
      <c r="C153" s="2636" t="s">
        <v>2147</v>
      </c>
      <c r="D153" s="2637"/>
      <c r="E153" s="2637"/>
      <c r="F153" s="2637"/>
      <c r="G153" s="2637"/>
      <c r="H153" s="2637"/>
      <c r="I153" s="2637"/>
      <c r="J153" s="2637"/>
      <c r="K153" s="2637"/>
      <c r="L153" s="2637"/>
      <c r="M153" s="2638"/>
      <c r="N153" s="2639">
        <f>SUM('Sources and Uses Budget'!B85:B86)</f>
        <v>3376245.83</v>
      </c>
      <c r="O153" s="2639"/>
      <c r="P153" s="2639"/>
      <c r="Q153" s="2639"/>
      <c r="R153" s="2639"/>
      <c r="S153" s="2639"/>
      <c r="T153" s="2640"/>
      <c r="U153" s="2631"/>
      <c r="V153" s="2632"/>
      <c r="W153" s="2632"/>
      <c r="X153" s="2632"/>
      <c r="Y153" s="2632"/>
      <c r="Z153" s="2632"/>
      <c r="AA153" s="2632"/>
      <c r="AB153" s="2632"/>
      <c r="AC153" s="2632"/>
      <c r="AD153" s="2632"/>
      <c r="AE153" s="2633"/>
      <c r="AF153" s="1530"/>
      <c r="AG153" s="1530"/>
      <c r="AH153" s="2641" t="s">
        <v>2148</v>
      </c>
      <c r="AI153" s="2642"/>
      <c r="AJ153" s="2642"/>
      <c r="AK153" s="2642"/>
      <c r="AL153" s="2642"/>
      <c r="AM153" s="2642"/>
      <c r="AN153" s="2642"/>
      <c r="AO153" s="2642"/>
      <c r="AP153" s="2642"/>
      <c r="AQ153" s="2642"/>
      <c r="AR153" s="2642"/>
      <c r="AS153" s="2643">
        <f>SUM(AS149:AW151)</f>
        <v>0</v>
      </c>
      <c r="AT153" s="2644"/>
      <c r="AU153" s="2644"/>
      <c r="AV153" s="2644"/>
      <c r="AW153" s="2644"/>
      <c r="AX153" s="1530"/>
      <c r="AY153" s="1530"/>
      <c r="AZ153" s="1530"/>
      <c r="BA153" s="1530"/>
      <c r="BB153" s="1530"/>
      <c r="BC153" s="1530"/>
      <c r="BD153" s="1530"/>
      <c r="BE153" s="1536"/>
    </row>
    <row r="154" spans="1:57" ht="15.75" customHeight="1">
      <c r="A154" s="1835"/>
      <c r="B154" s="1530"/>
      <c r="C154" s="2636" t="s">
        <v>2149</v>
      </c>
      <c r="D154" s="2637"/>
      <c r="E154" s="2637"/>
      <c r="F154" s="2637"/>
      <c r="G154" s="2637"/>
      <c r="H154" s="2637"/>
      <c r="I154" s="2637"/>
      <c r="J154" s="2637"/>
      <c r="K154" s="2637"/>
      <c r="L154" s="2637"/>
      <c r="M154" s="2638"/>
      <c r="N154" s="2639">
        <f>'Sources and Uses Budget'!B8</f>
        <v>3866757</v>
      </c>
      <c r="O154" s="2639"/>
      <c r="P154" s="2639"/>
      <c r="Q154" s="2639"/>
      <c r="R154" s="2639"/>
      <c r="S154" s="2639"/>
      <c r="T154" s="2640"/>
      <c r="U154" s="2631"/>
      <c r="V154" s="2632"/>
      <c r="W154" s="2632"/>
      <c r="X154" s="2632"/>
      <c r="Y154" s="2632"/>
      <c r="Z154" s="2632"/>
      <c r="AA154" s="2632"/>
      <c r="AB154" s="2632"/>
      <c r="AC154" s="2632"/>
      <c r="AD154" s="2632"/>
      <c r="AE154" s="2633"/>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36" t="s">
        <v>2150</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36" t="s">
        <v>2143</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25" t="s">
        <v>310</v>
      </c>
      <c r="D157" s="2626"/>
      <c r="E157" s="2627" t="s">
        <v>2133</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34" t="s">
        <v>310</v>
      </c>
      <c r="D158" s="2635"/>
      <c r="E158" s="2627" t="s">
        <v>2133</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10" t="s">
        <v>310</v>
      </c>
      <c r="D159" s="2611"/>
      <c r="E159" s="2612" t="s">
        <v>2133</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19" t="s">
        <v>2151</v>
      </c>
      <c r="D160" s="2620"/>
      <c r="E160" s="2620"/>
      <c r="F160" s="2620"/>
      <c r="G160" s="2620"/>
      <c r="H160" s="2620"/>
      <c r="I160" s="2620"/>
      <c r="J160" s="2620"/>
      <c r="K160" s="2620"/>
      <c r="L160" s="2620"/>
      <c r="M160" s="2621"/>
      <c r="N160" s="2622">
        <f>SUM(N152:T159)</f>
        <v>7243002.8300000001</v>
      </c>
      <c r="O160" s="2623"/>
      <c r="P160" s="2623"/>
      <c r="Q160" s="2623"/>
      <c r="R160" s="2623"/>
      <c r="S160" s="2623"/>
      <c r="T160" s="2624"/>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597" t="s">
        <v>2152</v>
      </c>
      <c r="D161" s="2598"/>
      <c r="E161" s="2598"/>
      <c r="F161" s="2598"/>
      <c r="G161" s="2598"/>
      <c r="H161" s="2598"/>
      <c r="I161" s="2598"/>
      <c r="J161" s="2598"/>
      <c r="K161" s="2598"/>
      <c r="L161" s="2598"/>
      <c r="M161" s="2598"/>
      <c r="N161" s="2599">
        <f>(N150-N160)/J29</f>
        <v>-18071.267916879267</v>
      </c>
      <c r="O161" s="2599"/>
      <c r="P161" s="2599"/>
      <c r="Q161" s="2599"/>
      <c r="R161" s="2599"/>
      <c r="S161" s="2599"/>
      <c r="T161" s="2600"/>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601" t="s">
        <v>2153</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6"/>
    </row>
    <row r="165" spans="1:57" ht="15.75" customHeight="1">
      <c r="A165" s="1835"/>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6"/>
    </row>
    <row r="166" spans="1:57" ht="15.75" customHeight="1">
      <c r="A166" s="1835"/>
      <c r="B166" s="2607" t="s">
        <v>2154</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6"/>
    </row>
    <row r="167" spans="1:57" ht="15.75" customHeight="1">
      <c r="A167" s="1835"/>
      <c r="B167" s="2607" t="s">
        <v>2155</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591" t="s">
        <v>2156</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2157</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594" t="s">
        <v>2158</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595" t="s">
        <v>2159</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6"/>
      <c r="BB175" s="1556"/>
      <c r="BC175" s="1556"/>
      <c r="BD175" s="1536"/>
      <c r="BE175" s="1536"/>
    </row>
    <row r="176" spans="1:57" ht="15.75" customHeight="1">
      <c r="A176" s="1835"/>
      <c r="B176" s="1529"/>
      <c r="C176" s="1556"/>
      <c r="D176" s="1556"/>
      <c r="E176" s="1556"/>
      <c r="F176" s="1556"/>
      <c r="G176" s="1556"/>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6"/>
      <c r="BB176" s="1556"/>
      <c r="BC176" s="1556"/>
      <c r="BD176" s="1536"/>
      <c r="BE176" s="1536"/>
    </row>
    <row r="177" spans="1:57" ht="15.75" customHeight="1">
      <c r="A177" s="1835"/>
      <c r="B177" s="1529"/>
      <c r="C177" s="1556"/>
      <c r="D177" s="1556"/>
      <c r="E177" s="1556"/>
      <c r="F177" s="1556"/>
      <c r="G177" s="1556"/>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596" t="s">
        <v>2160</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589" t="s">
        <v>2161</v>
      </c>
      <c r="I182" s="2589"/>
      <c r="J182" s="2589"/>
      <c r="K182" s="2589"/>
      <c r="L182" s="1565"/>
      <c r="M182" s="1565"/>
      <c r="N182" s="1565"/>
      <c r="O182" s="1565"/>
      <c r="P182" s="1565"/>
      <c r="Q182" s="1565"/>
      <c r="R182" s="1565"/>
      <c r="S182" s="2586"/>
      <c r="T182" s="2587"/>
      <c r="U182" s="2587"/>
      <c r="V182" s="2587"/>
      <c r="W182" s="2587"/>
      <c r="X182" s="2587"/>
      <c r="Y182" s="2587"/>
      <c r="Z182" s="2587"/>
      <c r="AA182" s="2587"/>
      <c r="AB182" s="2587"/>
      <c r="AC182" s="2587"/>
      <c r="AD182" s="2587"/>
      <c r="AE182" s="2587"/>
      <c r="AF182" s="2587"/>
      <c r="AG182" s="2587"/>
      <c r="AH182" s="2587"/>
      <c r="AI182" s="2587"/>
      <c r="AJ182" s="2588"/>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589" t="s">
        <v>2162</v>
      </c>
      <c r="I184" s="2589"/>
      <c r="J184" s="2589"/>
      <c r="K184" s="1567"/>
      <c r="L184" s="1565"/>
      <c r="M184" s="1565"/>
      <c r="N184" s="1565"/>
      <c r="O184" s="1565"/>
      <c r="P184" s="1565"/>
      <c r="Q184" s="1565"/>
      <c r="R184" s="1565"/>
      <c r="S184" s="2586"/>
      <c r="T184" s="2587"/>
      <c r="U184" s="2587"/>
      <c r="V184" s="2587"/>
      <c r="W184" s="2587"/>
      <c r="X184" s="2587"/>
      <c r="Y184" s="2587"/>
      <c r="Z184" s="2587"/>
      <c r="AA184" s="2587"/>
      <c r="AB184" s="2587"/>
      <c r="AC184" s="2587"/>
      <c r="AD184" s="2587"/>
      <c r="AE184" s="2587"/>
      <c r="AF184" s="2587"/>
      <c r="AG184" s="2587"/>
      <c r="AH184" s="2587"/>
      <c r="AI184" s="2587"/>
      <c r="AJ184" s="2588"/>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589" t="s">
        <v>466</v>
      </c>
      <c r="I186" s="2589"/>
      <c r="J186" s="1567"/>
      <c r="K186" s="1567"/>
      <c r="L186" s="1565"/>
      <c r="M186" s="1565"/>
      <c r="N186" s="1565"/>
      <c r="O186" s="1565"/>
      <c r="P186" s="1565"/>
      <c r="Q186" s="1565"/>
      <c r="R186" s="1565"/>
      <c r="S186" s="2586"/>
      <c r="T186" s="2587"/>
      <c r="U186" s="2587"/>
      <c r="V186" s="2587"/>
      <c r="W186" s="2587"/>
      <c r="X186" s="2587"/>
      <c r="Y186" s="2587"/>
      <c r="Z186" s="2587"/>
      <c r="AA186" s="2587"/>
      <c r="AB186" s="2587"/>
      <c r="AC186" s="2587"/>
      <c r="AD186" s="2587"/>
      <c r="AE186" s="2587"/>
      <c r="AF186" s="2587"/>
      <c r="AG186" s="2587"/>
      <c r="AH186" s="2587"/>
      <c r="AI186" s="2587"/>
      <c r="AJ186" s="2588"/>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590" t="s">
        <v>2163</v>
      </c>
      <c r="I188" s="2590"/>
      <c r="J188" s="2590"/>
      <c r="K188" s="2590"/>
      <c r="L188" s="2590"/>
      <c r="M188" s="2590"/>
      <c r="N188" s="2590"/>
      <c r="O188" s="2590"/>
      <c r="P188" s="1565"/>
      <c r="Q188" s="1565"/>
      <c r="R188" s="1565"/>
      <c r="S188" s="2586"/>
      <c r="T188" s="2587"/>
      <c r="U188" s="2587"/>
      <c r="V188" s="2587"/>
      <c r="W188" s="2587"/>
      <c r="X188" s="2587"/>
      <c r="Y188" s="2587"/>
      <c r="Z188" s="2587"/>
      <c r="AA188" s="2587"/>
      <c r="AB188" s="2587"/>
      <c r="AC188" s="2587"/>
      <c r="AD188" s="2587"/>
      <c r="AE188" s="2587"/>
      <c r="AF188" s="2587"/>
      <c r="AG188" s="2587"/>
      <c r="AH188" s="2587"/>
      <c r="AI188" s="2587"/>
      <c r="AJ188" s="2588"/>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585" t="s">
        <v>2164</v>
      </c>
      <c r="I190" s="2585"/>
      <c r="J190" s="1565"/>
      <c r="K190" s="1565"/>
      <c r="L190" s="1565"/>
      <c r="M190" s="1565"/>
      <c r="N190" s="1565"/>
      <c r="O190" s="1565"/>
      <c r="P190" s="1565"/>
      <c r="Q190" s="1565"/>
      <c r="R190" s="1565"/>
      <c r="S190" s="2586"/>
      <c r="T190" s="2587"/>
      <c r="U190" s="2587"/>
      <c r="V190" s="2587"/>
      <c r="W190" s="2587"/>
      <c r="X190" s="2587"/>
      <c r="Y190" s="2587"/>
      <c r="Z190" s="2587"/>
      <c r="AA190" s="2587"/>
      <c r="AB190" s="2587"/>
      <c r="AC190" s="2587"/>
      <c r="AD190" s="2587"/>
      <c r="AE190" s="2587"/>
      <c r="AF190" s="2587"/>
      <c r="AG190" s="2587"/>
      <c r="AH190" s="2587"/>
      <c r="AI190" s="2587"/>
      <c r="AJ190" s="2588"/>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2" zoomScaleNormal="100" zoomScaleSheetLayoutView="100" workbookViewId="0">
      <selection activeCell="A100" sqref="A100:AM13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6"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0" t="s">
        <v>1570</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8"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1571</v>
      </c>
      <c r="B4" s="933" t="s">
        <v>1572</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1573</v>
      </c>
      <c r="B7" s="933" t="s">
        <v>1574</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990" t="s">
        <v>1575</v>
      </c>
      <c r="AF7" s="2990"/>
      <c r="AG7" s="2990"/>
      <c r="AH7" s="2990"/>
      <c r="AI7" s="2990"/>
      <c r="AJ7" s="2990"/>
      <c r="AK7" s="2990"/>
      <c r="AL7" s="934"/>
      <c r="AM7" s="934"/>
      <c r="AN7" s="930"/>
    </row>
    <row r="8" spans="1:42" s="931" customFormat="1" ht="12.75" customHeight="1">
      <c r="A8" s="932"/>
      <c r="B8" s="933" t="s">
        <v>2243</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1576</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989" t="s">
        <v>628</v>
      </c>
      <c r="C12" s="2989"/>
      <c r="D12" s="941"/>
      <c r="E12" s="942" t="s">
        <v>1577</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32"/>
      <c r="AH12" s="3032"/>
      <c r="AI12" s="3032"/>
      <c r="AJ12" s="3033"/>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989" t="s">
        <v>628</v>
      </c>
      <c r="C15" s="2989"/>
      <c r="D15" s="941"/>
      <c r="E15" s="3013" t="s">
        <v>1578</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4"/>
      <c r="AL15" s="934"/>
      <c r="AM15" s="934"/>
      <c r="AN15" s="930"/>
      <c r="AO15" s="944">
        <f>IF($B24="yes",20,0)</f>
        <v>0</v>
      </c>
      <c r="AP15" s="51"/>
    </row>
    <row r="16" spans="1:42" s="931" customFormat="1" ht="12.75" customHeight="1">
      <c r="A16" s="934"/>
      <c r="B16" s="934"/>
      <c r="C16" s="934"/>
      <c r="D16" s="945"/>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4"/>
      <c r="AL16" s="934"/>
      <c r="AM16" s="934"/>
      <c r="AN16" s="930"/>
      <c r="AO16" s="931">
        <f>IF(SUM(AO12:AO15)&gt;20,20,(SUM(AO12:AO15)))</f>
        <v>0</v>
      </c>
      <c r="AP16" s="931" t="s">
        <v>1579</v>
      </c>
    </row>
    <row r="17" spans="1:42" s="931" customFormat="1" ht="12.75" customHeight="1">
      <c r="A17" s="934"/>
      <c r="B17" s="934"/>
      <c r="C17" s="934"/>
      <c r="D17" s="945"/>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4"/>
      <c r="AL17" s="934"/>
      <c r="AM17" s="934"/>
      <c r="AN17" s="930"/>
    </row>
    <row r="18" spans="1:42" s="931" customFormat="1" ht="12.75" customHeight="1">
      <c r="A18" s="934"/>
      <c r="B18" s="934"/>
      <c r="C18" s="934"/>
      <c r="D18" s="945"/>
      <c r="E18" s="946" t="s">
        <v>1580</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989" t="s">
        <v>628</v>
      </c>
      <c r="C21" s="2989"/>
      <c r="D21" s="941"/>
      <c r="E21" s="2998" t="s">
        <v>1581</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4"/>
      <c r="AL21" s="934"/>
      <c r="AM21" s="934"/>
      <c r="AN21" s="930"/>
      <c r="AO21" s="931">
        <f>SUM(AO20)</f>
        <v>0</v>
      </c>
      <c r="AP21" s="931" t="s">
        <v>1579</v>
      </c>
    </row>
    <row r="22" spans="1:42" s="931" customFormat="1" ht="12.75" customHeight="1">
      <c r="A22" s="934"/>
      <c r="B22" s="934"/>
      <c r="C22" s="934"/>
      <c r="D22" s="944"/>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2989" t="s">
        <v>628</v>
      </c>
      <c r="C24" s="2989"/>
      <c r="D24" s="941"/>
      <c r="E24" s="3004" t="s">
        <v>1582</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4"/>
      <c r="AL24" s="934"/>
      <c r="AM24" s="934"/>
      <c r="AN24" s="930"/>
      <c r="AO24" s="944">
        <f>IF($B39="yes",6,0)</f>
        <v>0</v>
      </c>
    </row>
    <row r="25" spans="1:42" s="931" customFormat="1" ht="12.75" customHeight="1">
      <c r="A25" s="934"/>
      <c r="B25" s="934"/>
      <c r="C25" s="934"/>
      <c r="D25" s="944"/>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1583</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989" t="s">
        <v>628</v>
      </c>
      <c r="C29" s="2989"/>
      <c r="D29" s="941"/>
      <c r="E29" s="3004" t="s">
        <v>1584</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4"/>
      <c r="AL29" s="934"/>
      <c r="AM29" s="934"/>
      <c r="AN29" s="930"/>
      <c r="AO29" s="944">
        <f>IF($B49="yes",6,0)</f>
        <v>0</v>
      </c>
    </row>
    <row r="30" spans="1:42" s="931" customFormat="1" ht="12.75" customHeight="1">
      <c r="A30" s="934"/>
      <c r="B30" s="934"/>
      <c r="C30" s="934"/>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4"/>
      <c r="AL30" s="934"/>
      <c r="AM30" s="934"/>
      <c r="AN30" s="930"/>
      <c r="AO30" s="931">
        <f>IF(SUM(AO23:AO29)&gt;6,6,(SUM(AO23:AO29)))</f>
        <v>0</v>
      </c>
      <c r="AP30" s="931" t="s">
        <v>1579</v>
      </c>
    </row>
    <row r="31" spans="1:42" s="931" customFormat="1" ht="12.75" customHeight="1">
      <c r="A31" s="934"/>
      <c r="B31" s="934"/>
      <c r="C31" s="934"/>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1585</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34" t="s">
        <v>1586</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4"/>
      <c r="AM34" s="934"/>
      <c r="AN34" s="930"/>
    </row>
    <row r="35" spans="1:41" s="931" customFormat="1" ht="12.75" customHeight="1">
      <c r="A35" s="934"/>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989" t="s">
        <v>628</v>
      </c>
      <c r="C37" s="2989"/>
      <c r="D37" s="941"/>
      <c r="E37" s="949" t="s">
        <v>1587</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989" t="s">
        <v>628</v>
      </c>
      <c r="C39" s="2989"/>
      <c r="D39" s="941"/>
      <c r="E39" s="951" t="s">
        <v>1588</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989" t="s">
        <v>628</v>
      </c>
      <c r="C41" s="2989"/>
      <c r="D41" s="941"/>
      <c r="E41" s="952" t="s">
        <v>1589</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989" t="s">
        <v>628</v>
      </c>
      <c r="C43" s="2989"/>
      <c r="D43" s="941"/>
      <c r="E43" s="952" t="s">
        <v>1590</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989" t="s">
        <v>628</v>
      </c>
      <c r="C45" s="2989"/>
      <c r="D45" s="941"/>
      <c r="E45" s="952" t="s">
        <v>1591</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989" t="s">
        <v>628</v>
      </c>
      <c r="C47" s="2989"/>
      <c r="D47" s="941"/>
      <c r="E47" s="954" t="s">
        <v>1592</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989" t="s">
        <v>628</v>
      </c>
      <c r="C49" s="2989"/>
      <c r="D49" s="941"/>
      <c r="E49" s="954" t="s">
        <v>1593</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1594</v>
      </c>
      <c r="AK51" s="3022">
        <f>AO32</f>
        <v>0</v>
      </c>
      <c r="AL51" s="3023"/>
      <c r="AM51" s="3024"/>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1595</v>
      </c>
      <c r="B54" s="933" t="s">
        <v>1596</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990" t="s">
        <v>1597</v>
      </c>
      <c r="AF54" s="2990"/>
      <c r="AG54" s="2990"/>
      <c r="AH54" s="2990"/>
      <c r="AI54" s="2990"/>
      <c r="AJ54" s="2990"/>
      <c r="AK54" s="2990"/>
      <c r="AL54" s="934"/>
      <c r="AM54" s="934"/>
      <c r="AN54" s="930"/>
    </row>
    <row r="55" spans="1:50" s="931" customFormat="1" ht="12.75" customHeight="1">
      <c r="A55" s="932"/>
      <c r="B55" s="933" t="s">
        <v>2242</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989" t="s">
        <v>580</v>
      </c>
      <c r="C57" s="2989"/>
      <c r="D57" s="941" t="s">
        <v>1598</v>
      </c>
      <c r="E57" s="3013" t="s">
        <v>2254</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7"/>
      <c r="AL57" s="934"/>
      <c r="AM57" s="934"/>
      <c r="AN57" s="930"/>
      <c r="AO57" s="944">
        <f>IF($B57="yes",10,0)</f>
        <v>10</v>
      </c>
    </row>
    <row r="58" spans="1:50" s="931" customFormat="1" ht="12.75" customHeight="1">
      <c r="A58" s="932"/>
      <c r="B58" s="934"/>
      <c r="C58" s="934"/>
      <c r="D58" s="945"/>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7"/>
      <c r="AL58" s="934"/>
      <c r="AM58" s="934"/>
      <c r="AN58" s="930"/>
      <c r="AO58" s="944">
        <f>IF($B62="yes",10,0)</f>
        <v>0</v>
      </c>
    </row>
    <row r="59" spans="1:50" s="931" customFormat="1" ht="12.75" customHeight="1">
      <c r="A59" s="932"/>
      <c r="B59" s="934"/>
      <c r="C59" s="934"/>
      <c r="D59" s="945"/>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7"/>
      <c r="AL59" s="934"/>
      <c r="AM59" s="934"/>
      <c r="AN59" s="930"/>
      <c r="AO59" s="944">
        <f>IF($B69="yes",10,0)</f>
        <v>0</v>
      </c>
    </row>
    <row r="60" spans="1:50" s="931" customFormat="1" ht="12.75" customHeight="1">
      <c r="A60" s="932"/>
      <c r="B60" s="934"/>
      <c r="C60" s="934"/>
      <c r="D60" s="945"/>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7"/>
      <c r="AL60" s="934"/>
      <c r="AM60" s="934"/>
      <c r="AN60" s="930"/>
      <c r="AO60" s="931">
        <f>IF(SUM(AO57:AO59)&gt;10,10,(SUM(AO57:AO59)))</f>
        <v>10</v>
      </c>
      <c r="AP60" s="969" t="s">
        <v>1599</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989" t="s">
        <v>628</v>
      </c>
      <c r="C62" s="2989"/>
      <c r="D62" s="941" t="s">
        <v>1600</v>
      </c>
      <c r="E62" s="1692" t="s">
        <v>2238</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029" t="s">
        <v>628</v>
      </c>
      <c r="F63" s="2989"/>
      <c r="G63" s="970"/>
      <c r="H63" s="1691" t="s">
        <v>1601</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035" t="s">
        <v>628</v>
      </c>
      <c r="F64" s="3036"/>
      <c r="G64" s="970"/>
      <c r="H64" s="1691" t="s">
        <v>1602</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035" t="s">
        <v>628</v>
      </c>
      <c r="F65" s="3036"/>
      <c r="G65" s="970"/>
      <c r="H65" s="1691" t="s">
        <v>2253</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029" t="s">
        <v>580</v>
      </c>
      <c r="F67" s="2989"/>
      <c r="G67" s="1592"/>
      <c r="H67" s="1700" t="s">
        <v>2252</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989" t="s">
        <v>628</v>
      </c>
      <c r="C69" s="2989"/>
      <c r="D69" s="941" t="s">
        <v>1603</v>
      </c>
      <c r="E69" s="3004" t="s">
        <v>2255</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7"/>
      <c r="AL69" s="934"/>
      <c r="AM69" s="934"/>
      <c r="AN69" s="930"/>
    </row>
    <row r="70" spans="1:40" s="931" customFormat="1" ht="12.75" customHeight="1">
      <c r="A70" s="932"/>
      <c r="B70" s="934"/>
      <c r="C70" s="934"/>
      <c r="D70" s="944"/>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1604</v>
      </c>
      <c r="AK72" s="3022">
        <f>IF(AK51&gt;0,0,AO60)</f>
        <v>10</v>
      </c>
      <c r="AL72" s="3023"/>
      <c r="AM72" s="3024"/>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1605</v>
      </c>
      <c r="B75" s="933" t="s">
        <v>1606</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990" t="s">
        <v>1575</v>
      </c>
      <c r="AF75" s="2990"/>
      <c r="AG75" s="2990"/>
      <c r="AH75" s="2990"/>
      <c r="AI75" s="2990"/>
      <c r="AJ75" s="2990"/>
      <c r="AK75" s="2990"/>
      <c r="AL75" s="934"/>
      <c r="AM75" s="934"/>
      <c r="AN75" s="930"/>
    </row>
    <row r="76" spans="1:40" s="931" customFormat="1" ht="12.75" customHeight="1">
      <c r="A76" s="932"/>
      <c r="B76" s="933" t="s">
        <v>1607</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989" t="s">
        <v>580</v>
      </c>
      <c r="C78" s="2989"/>
      <c r="D78" s="941" t="s">
        <v>1598</v>
      </c>
      <c r="E78" s="2983" t="s">
        <v>1608</v>
      </c>
      <c r="F78" s="2984"/>
      <c r="G78" s="2984"/>
      <c r="H78" s="2984"/>
      <c r="I78" s="2984"/>
      <c r="J78" s="2984"/>
      <c r="K78" s="2984"/>
      <c r="L78" s="2984"/>
      <c r="M78" s="2984"/>
      <c r="N78" s="2984"/>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5"/>
      <c r="AK78" s="937"/>
      <c r="AL78" s="934"/>
      <c r="AM78" s="934"/>
      <c r="AN78" s="930"/>
    </row>
    <row r="79" spans="1:40" s="931" customFormat="1" ht="12.75" customHeight="1">
      <c r="A79" s="932"/>
      <c r="B79" s="933"/>
      <c r="C79" s="933"/>
      <c r="D79" s="933"/>
      <c r="E79" s="2986"/>
      <c r="F79" s="2987"/>
      <c r="G79" s="2987"/>
      <c r="H79" s="2987"/>
      <c r="I79" s="2987"/>
      <c r="J79" s="2987"/>
      <c r="K79" s="2987"/>
      <c r="L79" s="2987"/>
      <c r="M79" s="2987"/>
      <c r="N79" s="2987"/>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8"/>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25">
        <f>Application!AH753</f>
        <v>0.29324324324324325</v>
      </c>
      <c r="F81" s="3026"/>
      <c r="G81" s="3026"/>
      <c r="H81" s="3026"/>
      <c r="I81" s="972"/>
      <c r="J81" s="975" t="s">
        <v>1609</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27">
        <f>0.6-ROUNDUP(E81,2)</f>
        <v>0.3</v>
      </c>
      <c r="F82" s="3028"/>
      <c r="G82" s="3028"/>
      <c r="H82" s="3028"/>
      <c r="I82" s="972"/>
      <c r="J82" s="975" t="s">
        <v>1610</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37">
        <f>IF(E82*200&gt;20,20,E82*200)</f>
        <v>20</v>
      </c>
      <c r="F83" s="3038"/>
      <c r="G83" s="3038"/>
      <c r="H83" s="3038"/>
      <c r="I83" s="972"/>
      <c r="J83" s="975" t="s">
        <v>1611</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1579</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989" t="s">
        <v>628</v>
      </c>
      <c r="C86" s="2989"/>
      <c r="D86" s="941" t="s">
        <v>1600</v>
      </c>
      <c r="E86" s="2983" t="s">
        <v>2239</v>
      </c>
      <c r="F86" s="2984"/>
      <c r="G86" s="2984"/>
      <c r="H86" s="2984"/>
      <c r="I86" s="2984"/>
      <c r="J86" s="2984"/>
      <c r="K86" s="2984"/>
      <c r="L86" s="2984"/>
      <c r="M86" s="2984"/>
      <c r="N86" s="2984"/>
      <c r="O86" s="2984"/>
      <c r="P86" s="2984"/>
      <c r="Q86" s="2984"/>
      <c r="R86" s="2984"/>
      <c r="S86" s="2984"/>
      <c r="T86" s="2984"/>
      <c r="U86" s="2984"/>
      <c r="V86" s="2984"/>
      <c r="W86" s="2984"/>
      <c r="X86" s="2984"/>
      <c r="Y86" s="2984"/>
      <c r="Z86" s="2984"/>
      <c r="AA86" s="2984"/>
      <c r="AB86" s="2984"/>
      <c r="AC86" s="2984"/>
      <c r="AD86" s="2984"/>
      <c r="AE86" s="2984"/>
      <c r="AF86" s="2984"/>
      <c r="AG86" s="2984"/>
      <c r="AH86" s="2984"/>
      <c r="AI86" s="2984"/>
      <c r="AJ86" s="2985"/>
      <c r="AK86" s="937"/>
      <c r="AL86" s="934"/>
      <c r="AM86" s="934"/>
      <c r="AN86" s="930"/>
    </row>
    <row r="87" spans="1:47" s="931" customFormat="1" ht="12.75" customHeight="1">
      <c r="A87" s="932"/>
      <c r="B87" s="933"/>
      <c r="C87" s="933"/>
      <c r="D87" s="933"/>
      <c r="E87" s="2986"/>
      <c r="F87" s="2987"/>
      <c r="G87" s="2987"/>
      <c r="H87" s="2987"/>
      <c r="I87" s="2987"/>
      <c r="J87" s="2987"/>
      <c r="K87" s="2987"/>
      <c r="L87" s="2987"/>
      <c r="M87" s="2987"/>
      <c r="N87" s="2987"/>
      <c r="O87" s="2987"/>
      <c r="P87" s="2987"/>
      <c r="Q87" s="2987"/>
      <c r="R87" s="2987"/>
      <c r="S87" s="2987"/>
      <c r="T87" s="2987"/>
      <c r="U87" s="2987"/>
      <c r="V87" s="2987"/>
      <c r="W87" s="2987"/>
      <c r="X87" s="2987"/>
      <c r="Y87" s="2987"/>
      <c r="Z87" s="2987"/>
      <c r="AA87" s="2987"/>
      <c r="AB87" s="2987"/>
      <c r="AC87" s="2987"/>
      <c r="AD87" s="2987"/>
      <c r="AE87" s="2987"/>
      <c r="AF87" s="2987"/>
      <c r="AG87" s="2987"/>
      <c r="AH87" s="2987"/>
      <c r="AI87" s="2987"/>
      <c r="AJ87" s="2988"/>
      <c r="AK87" s="937"/>
      <c r="AL87" s="934"/>
      <c r="AM87" s="934"/>
      <c r="AN87" s="930"/>
    </row>
    <row r="88" spans="1:47" s="931" customFormat="1" ht="12.75" customHeight="1">
      <c r="A88" s="932"/>
      <c r="B88" s="933"/>
      <c r="C88" s="933"/>
      <c r="D88" s="933"/>
      <c r="E88" s="2986"/>
      <c r="F88" s="2987"/>
      <c r="G88" s="2987"/>
      <c r="H88" s="2987"/>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8"/>
      <c r="AK88" s="937"/>
      <c r="AL88" s="934"/>
      <c r="AM88" s="934"/>
      <c r="AN88" s="930"/>
    </row>
    <row r="89" spans="1:47" s="931" customFormat="1" ht="12.75" customHeight="1">
      <c r="A89" s="932"/>
      <c r="B89" s="933"/>
      <c r="C89" s="933"/>
      <c r="D89" s="933"/>
      <c r="E89" s="2986"/>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8"/>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25">
        <f>Application!AH753</f>
        <v>0.29324324324324325</v>
      </c>
      <c r="F91" s="3026"/>
      <c r="G91" s="3026"/>
      <c r="H91" s="3026"/>
      <c r="I91" s="972"/>
      <c r="J91" s="1481" t="s">
        <v>1609</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25">
        <f ca="1">SUMIF(Application!AH728:AL752,0.2,Application!G728:J752)/Application!G753+SUMIF(Application!AH728:AL752,0.25,Application!G728:J752)/Application!G753+SUMIF(Application!AH728:AL752,0.3,Application!G728:J752)/Application!G753</f>
        <v>0.66216216216216217</v>
      </c>
      <c r="F92" s="3026"/>
      <c r="G92" s="3026"/>
      <c r="H92" s="3026"/>
      <c r="I92" s="972"/>
      <c r="J92" s="975" t="s">
        <v>1612</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25">
        <f ca="1">SUMIF(Application!AH728:AL752,0.35,Application!G728:J752)/Application!G753+SUMIF(Application!AH728:AL752,0.4,Application!G728:J752)/Application!G753+SUMIF(Application!AH728:AL752,0.45,Application!G728:J752)/Application!G753+SUMIF(Application!AH728:AL752,0.5,Application!G728:J752)/Application!G753</f>
        <v>0.33783783783783783</v>
      </c>
      <c r="F93" s="3026"/>
      <c r="G93" s="3026"/>
      <c r="H93" s="3026"/>
      <c r="I93" s="972"/>
      <c r="J93" s="975" t="s">
        <v>1613</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42">
        <f ca="1">IF(AND(E91&lt;=0.6,E92&gt;=0.1,OR(E93&gt;=0.1,E92=1)),20,0)</f>
        <v>20</v>
      </c>
      <c r="F94" s="3043"/>
      <c r="G94" s="3043"/>
      <c r="H94" s="3043"/>
      <c r="I94" s="947"/>
      <c r="J94" s="982" t="s">
        <v>1611</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1579</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1614</v>
      </c>
      <c r="AK97" s="3022">
        <f>MAX(AP83,AP94)</f>
        <v>20</v>
      </c>
      <c r="AL97" s="3023"/>
      <c r="AM97" s="3024"/>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1615</v>
      </c>
      <c r="B100" s="933" t="s">
        <v>1616</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990" t="s">
        <v>1597</v>
      </c>
      <c r="AF100" s="2990"/>
      <c r="AG100" s="2990"/>
      <c r="AH100" s="2990"/>
      <c r="AI100" s="2990"/>
      <c r="AJ100" s="2990"/>
      <c r="AK100" s="2990"/>
      <c r="AL100" s="934"/>
      <c r="AM100" s="934"/>
      <c r="AN100" s="930"/>
      <c r="AO100" s="931" t="str">
        <f>Application!B728</f>
        <v>SRO/Studio</v>
      </c>
      <c r="AQ100" s="931">
        <f>Application!O728</f>
        <v>324</v>
      </c>
    </row>
    <row r="101" spans="1:49" s="931" customFormat="1" ht="12.75" customHeight="1">
      <c r="A101" s="934"/>
      <c r="B101" s="933" t="s">
        <v>1607</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SRO/Studio</v>
      </c>
      <c r="AQ101" s="931">
        <f>Application!O729</f>
        <v>486</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SRO/Studio</v>
      </c>
      <c r="AQ102" s="931">
        <f>Application!O730</f>
        <v>648</v>
      </c>
    </row>
    <row r="103" spans="1:49" s="931" customFormat="1" ht="12.75" customHeight="1">
      <c r="A103" s="934"/>
      <c r="B103" s="2989" t="s">
        <v>580</v>
      </c>
      <c r="C103" s="2989"/>
      <c r="D103" s="941" t="s">
        <v>1598</v>
      </c>
      <c r="E103" s="2983" t="s">
        <v>2451</v>
      </c>
      <c r="F103" s="2984"/>
      <c r="G103" s="2984"/>
      <c r="H103" s="2984"/>
      <c r="I103" s="2984"/>
      <c r="J103" s="2984"/>
      <c r="K103" s="2984"/>
      <c r="L103" s="2984"/>
      <c r="M103" s="2984"/>
      <c r="N103" s="2984"/>
      <c r="O103" s="2984"/>
      <c r="P103" s="2984"/>
      <c r="Q103" s="2984"/>
      <c r="R103" s="2984"/>
      <c r="S103" s="2984"/>
      <c r="T103" s="2984"/>
      <c r="U103" s="2984"/>
      <c r="V103" s="2984"/>
      <c r="W103" s="2984"/>
      <c r="X103" s="2984"/>
      <c r="Y103" s="2984"/>
      <c r="Z103" s="2984"/>
      <c r="AA103" s="2984"/>
      <c r="AB103" s="2984"/>
      <c r="AC103" s="2984"/>
      <c r="AD103" s="2984"/>
      <c r="AE103" s="2984"/>
      <c r="AF103" s="2984"/>
      <c r="AG103" s="2984"/>
      <c r="AH103" s="2984"/>
      <c r="AI103" s="2984"/>
      <c r="AJ103" s="2985"/>
      <c r="AK103" s="934"/>
      <c r="AL103" s="934"/>
      <c r="AM103" s="934"/>
      <c r="AN103" s="930"/>
      <c r="AO103" s="931" t="str">
        <f>Application!B731</f>
        <v>1 Bedroom</v>
      </c>
      <c r="AQ103" s="931">
        <f>Application!O731</f>
        <v>346.8</v>
      </c>
      <c r="AU103" s="931" t="s">
        <v>2428</v>
      </c>
      <c r="AV103" s="1782" t="s">
        <v>2429</v>
      </c>
      <c r="AW103" s="931" t="s">
        <v>2430</v>
      </c>
    </row>
    <row r="104" spans="1:49" s="931" customFormat="1" ht="12.75" customHeight="1">
      <c r="A104" s="934"/>
      <c r="B104" s="933"/>
      <c r="C104" s="933"/>
      <c r="D104" s="933"/>
      <c r="E104" s="2986"/>
      <c r="F104" s="2987"/>
      <c r="G104" s="2987"/>
      <c r="H104" s="2987"/>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7"/>
      <c r="AD104" s="2987"/>
      <c r="AE104" s="2987"/>
      <c r="AF104" s="2987"/>
      <c r="AG104" s="2987"/>
      <c r="AH104" s="2987"/>
      <c r="AI104" s="2987"/>
      <c r="AJ104" s="2988"/>
      <c r="AK104" s="934"/>
      <c r="AL104" s="934"/>
      <c r="AM104" s="934"/>
      <c r="AN104" s="930"/>
      <c r="AO104" s="931" t="str">
        <f>Application!B732</f>
        <v>1 Bedroom</v>
      </c>
      <c r="AQ104" s="931">
        <f>Application!O732</f>
        <v>520.19999999999993</v>
      </c>
      <c r="AU104" s="1785" t="str">
        <f>E112</f>
        <v>Studio/SRO</v>
      </c>
      <c r="AV104" s="931">
        <f t="array" ref="AV104">SUM(IF(Application!B728:F752="SRO/Studio",Application!G728:J752))</f>
        <v>51</v>
      </c>
      <c r="AW104" s="1820">
        <f>AV104/AV110</f>
        <v>0.68918918918918914</v>
      </c>
    </row>
    <row r="105" spans="1:49" s="931" customFormat="1" ht="12.75" customHeight="1">
      <c r="A105" s="934"/>
      <c r="B105" s="933"/>
      <c r="C105" s="933"/>
      <c r="D105" s="933"/>
      <c r="E105" s="2986"/>
      <c r="F105" s="2987"/>
      <c r="G105" s="2987"/>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7"/>
      <c r="AD105" s="2987"/>
      <c r="AE105" s="2987"/>
      <c r="AF105" s="2987"/>
      <c r="AG105" s="2987"/>
      <c r="AH105" s="2987"/>
      <c r="AI105" s="2987"/>
      <c r="AJ105" s="2988"/>
      <c r="AK105" s="934"/>
      <c r="AL105" s="934"/>
      <c r="AM105" s="934"/>
      <c r="AN105" s="930"/>
      <c r="AO105" s="931" t="str">
        <f>Application!B733</f>
        <v>1 Bedroom</v>
      </c>
      <c r="AQ105" s="931">
        <f>Application!O733</f>
        <v>694</v>
      </c>
      <c r="AU105" s="1785" t="str">
        <f>J112</f>
        <v>1-bedroom</v>
      </c>
      <c r="AV105" s="931">
        <f t="array" ref="AV105">SUM(IF(Application!B728:F752="1 Bedroom",Application!G728:J752))</f>
        <v>18</v>
      </c>
      <c r="AW105" s="1820">
        <f>AV105/AV110</f>
        <v>0.24324324324324326</v>
      </c>
    </row>
    <row r="106" spans="1:49" s="931" customFormat="1" ht="12.75" customHeight="1">
      <c r="A106" s="934"/>
      <c r="B106" s="933"/>
      <c r="C106" s="933"/>
      <c r="D106" s="933"/>
      <c r="E106" s="2986"/>
      <c r="F106" s="2987"/>
      <c r="G106" s="2987"/>
      <c r="H106" s="2987"/>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7"/>
      <c r="AD106" s="2987"/>
      <c r="AE106" s="2987"/>
      <c r="AF106" s="2987"/>
      <c r="AG106" s="2987"/>
      <c r="AH106" s="2987"/>
      <c r="AI106" s="2987"/>
      <c r="AJ106" s="2988"/>
      <c r="AK106" s="934"/>
      <c r="AL106" s="934"/>
      <c r="AM106" s="934"/>
      <c r="AN106" s="930"/>
      <c r="AO106" s="931" t="str">
        <f>Application!B734</f>
        <v>2 Bedrooms</v>
      </c>
      <c r="AQ106" s="931">
        <f>Application!O734</f>
        <v>416.40000000000003</v>
      </c>
      <c r="AU106" s="1785" t="str">
        <f>O112</f>
        <v>2-bedroom</v>
      </c>
      <c r="AV106" s="931">
        <f t="array" ref="AV106">SUM(IF(Application!B728:F752="2 Bedrooms",Application!G728:J752))</f>
        <v>5</v>
      </c>
      <c r="AW106" s="1820">
        <f>AV106/AV110</f>
        <v>6.7567567567567571E-2</v>
      </c>
    </row>
    <row r="107" spans="1:49" s="931" customFormat="1" ht="12.75" customHeight="1">
      <c r="A107" s="934"/>
      <c r="B107" s="933"/>
      <c r="C107" s="933"/>
      <c r="D107" s="933"/>
      <c r="E107" s="2986"/>
      <c r="F107" s="2987"/>
      <c r="G107" s="2987"/>
      <c r="H107" s="2987"/>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7"/>
      <c r="AD107" s="2987"/>
      <c r="AE107" s="2987"/>
      <c r="AF107" s="2987"/>
      <c r="AG107" s="2987"/>
      <c r="AH107" s="2987"/>
      <c r="AI107" s="2987"/>
      <c r="AJ107" s="2988"/>
      <c r="AK107" s="934"/>
      <c r="AL107" s="934"/>
      <c r="AM107" s="934"/>
      <c r="AN107" s="930"/>
      <c r="AO107" s="931" t="str">
        <f>Application!B735</f>
        <v>2 Bedrooms</v>
      </c>
      <c r="AQ107" s="931">
        <f>Application!O735</f>
        <v>624</v>
      </c>
      <c r="AU107" s="1785" t="str">
        <f>T112</f>
        <v>3-bedroom</v>
      </c>
      <c r="AV107" s="931">
        <f t="array" ref="AV107">SUM(IF(Application!B728:F752="3 Bedrooms",Application!G728:J752))</f>
        <v>0</v>
      </c>
      <c r="AW107" s="1820">
        <f>AV107/AV110</f>
        <v>0</v>
      </c>
    </row>
    <row r="108" spans="1:49" s="931" customFormat="1" ht="12.75" customHeight="1">
      <c r="A108" s="934"/>
      <c r="B108" s="933"/>
      <c r="C108" s="933"/>
      <c r="D108" s="933"/>
      <c r="E108" s="2986"/>
      <c r="F108" s="2987"/>
      <c r="G108" s="2987"/>
      <c r="H108" s="2987"/>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7"/>
      <c r="AD108" s="2987"/>
      <c r="AE108" s="2987"/>
      <c r="AF108" s="2987"/>
      <c r="AG108" s="2987"/>
      <c r="AH108" s="2987"/>
      <c r="AI108" s="2987"/>
      <c r="AJ108" s="2988"/>
      <c r="AK108" s="934"/>
      <c r="AL108" s="934"/>
      <c r="AM108" s="934"/>
      <c r="AN108" s="930"/>
      <c r="AO108" s="931" t="str">
        <f>Application!B736</f>
        <v>2 Bedrooms</v>
      </c>
      <c r="AQ108" s="931">
        <f>Application!O736</f>
        <v>833</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2986"/>
      <c r="F109" s="2987"/>
      <c r="G109" s="2987"/>
      <c r="H109" s="2987"/>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7"/>
      <c r="AD109" s="2987"/>
      <c r="AE109" s="2987"/>
      <c r="AF109" s="2987"/>
      <c r="AG109" s="2987"/>
      <c r="AH109" s="2987"/>
      <c r="AI109" s="2987"/>
      <c r="AJ109" s="2988"/>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2986"/>
      <c r="F110" s="2987"/>
      <c r="G110" s="2987"/>
      <c r="H110" s="2987"/>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7"/>
      <c r="AD110" s="2987"/>
      <c r="AE110" s="2987"/>
      <c r="AF110" s="2987"/>
      <c r="AG110" s="2987"/>
      <c r="AH110" s="2987"/>
      <c r="AI110" s="2987"/>
      <c r="AJ110" s="2988"/>
      <c r="AK110" s="934"/>
      <c r="AL110" s="934"/>
      <c r="AM110" s="934"/>
      <c r="AN110" s="930"/>
      <c r="AO110" s="931">
        <f>Application!B738</f>
        <v>0</v>
      </c>
      <c r="AQ110" s="931">
        <f>Application!O738</f>
        <v>0</v>
      </c>
      <c r="AV110" s="931">
        <f>SUM(AV104:AV109)</f>
        <v>74</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25" t="s">
        <v>1899</v>
      </c>
      <c r="F112" s="3026"/>
      <c r="G112" s="3026"/>
      <c r="H112" s="3026"/>
      <c r="I112" s="1474"/>
      <c r="J112" s="3026" t="s">
        <v>1993</v>
      </c>
      <c r="K112" s="3026"/>
      <c r="L112" s="3026"/>
      <c r="M112" s="3026"/>
      <c r="N112" s="1474"/>
      <c r="O112" s="3026" t="s">
        <v>1994</v>
      </c>
      <c r="P112" s="3026"/>
      <c r="Q112" s="3026"/>
      <c r="R112" s="3026"/>
      <c r="S112" s="1474"/>
      <c r="T112" s="3026" t="s">
        <v>1617</v>
      </c>
      <c r="U112" s="3026"/>
      <c r="V112" s="3026"/>
      <c r="W112" s="3026"/>
      <c r="X112" s="1474"/>
      <c r="Y112" s="3026" t="s">
        <v>1995</v>
      </c>
      <c r="Z112" s="3026"/>
      <c r="AA112" s="3026"/>
      <c r="AB112" s="3026"/>
      <c r="AC112" s="1474"/>
      <c r="AD112" s="3026" t="s">
        <v>1996</v>
      </c>
      <c r="AE112" s="3026"/>
      <c r="AF112" s="3026"/>
      <c r="AG112" s="3026"/>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1997</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44">
        <v>1469</v>
      </c>
      <c r="F115" s="3045"/>
      <c r="G115" s="3045"/>
      <c r="H115" s="3045"/>
      <c r="I115" s="1476"/>
      <c r="J115" s="3045">
        <v>1934</v>
      </c>
      <c r="K115" s="3045"/>
      <c r="L115" s="3045"/>
      <c r="M115" s="3045"/>
      <c r="N115" s="1476"/>
      <c r="O115" s="3045">
        <v>2121</v>
      </c>
      <c r="P115" s="3045"/>
      <c r="Q115" s="3045"/>
      <c r="R115" s="3045"/>
      <c r="S115" s="1476"/>
      <c r="T115" s="3045"/>
      <c r="U115" s="3045"/>
      <c r="V115" s="3045"/>
      <c r="W115" s="3045"/>
      <c r="X115" s="1476"/>
      <c r="Y115" s="3045"/>
      <c r="Z115" s="3045"/>
      <c r="AA115" s="3045"/>
      <c r="AB115" s="3045"/>
      <c r="AC115" s="1476"/>
      <c r="AD115" s="3045"/>
      <c r="AE115" s="3045"/>
      <c r="AF115" s="3045"/>
      <c r="AG115" s="3045"/>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2432</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046">
        <f>Application!DX663</f>
        <v>470.11764705882354</v>
      </c>
      <c r="F118" s="2994"/>
      <c r="G118" s="2994"/>
      <c r="H118" s="2994"/>
      <c r="I118" s="1476"/>
      <c r="J118" s="2994">
        <f>Application!EC663</f>
        <v>510.7</v>
      </c>
      <c r="K118" s="2994"/>
      <c r="L118" s="2994"/>
      <c r="M118" s="2994"/>
      <c r="N118" s="1476"/>
      <c r="O118" s="2994">
        <f>Application!EH663</f>
        <v>666.08000000000015</v>
      </c>
      <c r="P118" s="2994"/>
      <c r="Q118" s="2994"/>
      <c r="R118" s="2994"/>
      <c r="S118" s="1480"/>
      <c r="T118" s="2994">
        <f>Application!EM663</f>
        <v>0</v>
      </c>
      <c r="U118" s="2994"/>
      <c r="V118" s="2994"/>
      <c r="W118" s="2994"/>
      <c r="X118" s="1480"/>
      <c r="Y118" s="2994">
        <f>Application!ER663</f>
        <v>0</v>
      </c>
      <c r="Z118" s="2994"/>
      <c r="AA118" s="2994"/>
      <c r="AB118" s="2994"/>
      <c r="AC118" s="1480"/>
      <c r="AD118" s="2994">
        <f>Application!EW663</f>
        <v>0</v>
      </c>
      <c r="AE118" s="2994"/>
      <c r="AF118" s="2994"/>
      <c r="AG118" s="2994"/>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2433</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3245">
        <f>(E115-E118)/E115</f>
        <v>0.67997437232210789</v>
      </c>
      <c r="F121" s="3246"/>
      <c r="G121" s="3246"/>
      <c r="H121" s="3247"/>
      <c r="I121" s="972"/>
      <c r="J121" s="3245">
        <f>(J115-J118)/J115</f>
        <v>0.7359358841778697</v>
      </c>
      <c r="K121" s="3246"/>
      <c r="L121" s="3246"/>
      <c r="M121" s="3247"/>
      <c r="N121" s="972"/>
      <c r="O121" s="3245">
        <f>(O115-O118)/O115</f>
        <v>0.68595945308816586</v>
      </c>
      <c r="P121" s="3246"/>
      <c r="Q121" s="3246"/>
      <c r="R121" s="3247"/>
      <c r="S121" s="972"/>
      <c r="T121" s="3245" t="e">
        <f>(T115-T118)/T115</f>
        <v>#DIV/0!</v>
      </c>
      <c r="U121" s="3246"/>
      <c r="V121" s="3246"/>
      <c r="W121" s="3247"/>
      <c r="X121" s="972"/>
      <c r="Y121" s="3245" t="e">
        <f>(Y115-Y118)/Y115</f>
        <v>#DIV/0!</v>
      </c>
      <c r="Z121" s="3246"/>
      <c r="AA121" s="3246"/>
      <c r="AB121" s="3247"/>
      <c r="AC121" s="972"/>
      <c r="AD121" s="3245" t="e">
        <f>(AD115-AD118)/AD115</f>
        <v>#DIV/0!</v>
      </c>
      <c r="AE121" s="3246"/>
      <c r="AF121" s="3246"/>
      <c r="AG121" s="3247"/>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2434</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2991">
        <f>IF(((E121-0.1)*AW104)&gt;0,((E121-0.1)*AW104),0)</f>
        <v>0.39971206741118248</v>
      </c>
      <c r="F124" s="2992"/>
      <c r="G124" s="2992"/>
      <c r="H124" s="2993"/>
      <c r="I124" s="972"/>
      <c r="J124" s="2991">
        <f>IF(((J121-0.1)*AW105)&gt;0,((J121-0.1)*AW105),0)</f>
        <v>0.15468710696218455</v>
      </c>
      <c r="K124" s="2992"/>
      <c r="L124" s="2992"/>
      <c r="M124" s="2993"/>
      <c r="N124" s="972"/>
      <c r="O124" s="2991">
        <f>IF(((O121-0.1)*AW106)&gt;0,((O121-0.1)*AW106),0)</f>
        <v>3.9591854938389591E-2</v>
      </c>
      <c r="P124" s="2992"/>
      <c r="Q124" s="2992"/>
      <c r="R124" s="2993"/>
      <c r="S124" s="972"/>
      <c r="T124" s="2991" t="e">
        <f>IF(((T121-0.1)*AW107)&gt;0,((T121-0.1)*AW107),0)</f>
        <v>#DIV/0!</v>
      </c>
      <c r="U124" s="2992"/>
      <c r="V124" s="2992"/>
      <c r="W124" s="2993"/>
      <c r="X124" s="972"/>
      <c r="Y124" s="2991" t="e">
        <f>IF(((Y121-0.1)*AW108)&gt;0,((Y121-0.1)*AW108),0)</f>
        <v>#DIV/0!</v>
      </c>
      <c r="Z124" s="2992"/>
      <c r="AA124" s="2992"/>
      <c r="AB124" s="2993"/>
      <c r="AC124" s="972"/>
      <c r="AD124" s="2991" t="e">
        <f>IF(((AD121-0.1)*AW109)&gt;0,((AD121-0.1)*AW109),0)</f>
        <v>#DIV/0!</v>
      </c>
      <c r="AE124" s="2992"/>
      <c r="AF124" s="2992"/>
      <c r="AG124" s="2993"/>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3245">
        <f>ROUNDDOWN(SUMIF(E124:AG124,"&gt;0"),2)</f>
        <v>0.59</v>
      </c>
      <c r="F126" s="3246"/>
      <c r="G126" s="3246"/>
      <c r="H126" s="3247"/>
      <c r="I126" s="1474"/>
      <c r="J126" s="1481" t="s">
        <v>2435</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022">
        <f>IF((E126*100)&gt;10,10,E126*100)</f>
        <v>10</v>
      </c>
      <c r="F127" s="3023"/>
      <c r="G127" s="3023"/>
      <c r="H127" s="3024"/>
      <c r="I127" s="972"/>
      <c r="J127" s="975" t="s">
        <v>1611</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1618</v>
      </c>
      <c r="AK131" s="3022">
        <f>E127</f>
        <v>10</v>
      </c>
      <c r="AL131" s="3023"/>
      <c r="AM131" s="3024"/>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1619</v>
      </c>
      <c r="AE134" s="2990" t="s">
        <v>1597</v>
      </c>
      <c r="AF134" s="2990"/>
      <c r="AG134" s="2990"/>
      <c r="AH134" s="2990"/>
      <c r="AI134" s="2990"/>
      <c r="AJ134" s="2990"/>
      <c r="AK134" s="2990"/>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1620</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40" t="s">
        <v>1621</v>
      </c>
      <c r="AG136" s="3040"/>
      <c r="AH136" s="3040"/>
      <c r="AI136" s="3040"/>
      <c r="AJ136" s="3040"/>
      <c r="AK136" s="3040"/>
      <c r="AL136" s="3040"/>
      <c r="AM136" s="987"/>
      <c r="AN136" s="927"/>
    </row>
    <row r="137" spans="1:52" s="928" customFormat="1" ht="12.75" customHeight="1">
      <c r="A137" s="932"/>
      <c r="B137" s="989" t="s">
        <v>567</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41" t="s">
        <v>2621</v>
      </c>
      <c r="C138" s="3041"/>
      <c r="D138" s="3041"/>
      <c r="E138" s="3041"/>
      <c r="F138" s="3041"/>
      <c r="G138" s="3041"/>
      <c r="H138" s="3041"/>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41"/>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1622</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1623</v>
      </c>
      <c r="AP140" s="996">
        <v>5</v>
      </c>
    </row>
    <row r="141" spans="1:52" s="928" customFormat="1" ht="12.75" customHeight="1">
      <c r="A141" s="932"/>
      <c r="B141" s="3066" t="s">
        <v>1624</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7"/>
      <c r="AN141" s="927"/>
      <c r="AO141" s="995" t="s">
        <v>1624</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2001</v>
      </c>
      <c r="AP142" s="996">
        <v>7</v>
      </c>
    </row>
    <row r="143" spans="1:52" s="928" customFormat="1" ht="12.75" customHeight="1">
      <c r="A143" s="997"/>
      <c r="B143" s="933" t="s">
        <v>1625</v>
      </c>
      <c r="AB143" s="3067" t="s">
        <v>628</v>
      </c>
      <c r="AC143" s="3067"/>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1626</v>
      </c>
      <c r="AP144" s="996"/>
    </row>
    <row r="145" spans="1:42" s="928" customFormat="1" ht="12.75" customHeight="1">
      <c r="A145" s="932"/>
      <c r="B145" s="989" t="s">
        <v>1627</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1628</v>
      </c>
      <c r="AP145" s="996">
        <v>5</v>
      </c>
    </row>
    <row r="146" spans="1:42" s="928" customFormat="1" ht="12.75" customHeight="1">
      <c r="A146" s="932"/>
      <c r="B146" s="3066" t="s">
        <v>1626</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4"/>
      <c r="AL146" s="1024"/>
      <c r="AM146" s="1024"/>
      <c r="AN146" s="927"/>
      <c r="AO146" s="995" t="s">
        <v>1629</v>
      </c>
      <c r="AP146" s="996">
        <v>7</v>
      </c>
    </row>
    <row r="147" spans="1:42" s="928" customFormat="1" ht="12.75" customHeight="1">
      <c r="B147" s="1013" t="s">
        <v>1630</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1632</v>
      </c>
      <c r="AJ149" s="3039">
        <f>IF($AB$143="N/A",VLOOKUP($B$141,$AO$139:$AP$142,2,FALSE),VLOOKUP($B$146,$AO$144:$AP$147,2,FALSE))</f>
        <v>7</v>
      </c>
      <c r="AK149" s="3039"/>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1634</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040" t="s">
        <v>1635</v>
      </c>
      <c r="AG151" s="3040"/>
      <c r="AH151" s="3040"/>
      <c r="AI151" s="3040"/>
      <c r="AJ151" s="3040"/>
      <c r="AK151" s="3040"/>
      <c r="AL151" s="3040"/>
      <c r="AM151" s="1014"/>
      <c r="AN151" s="1004"/>
    </row>
    <row r="152" spans="1:42" s="944" customFormat="1" ht="12.75" customHeight="1">
      <c r="A152" s="928"/>
      <c r="B152" s="933" t="s">
        <v>1636</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66" t="s">
        <v>1633</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1631</v>
      </c>
      <c r="AP154" s="1008">
        <v>2</v>
      </c>
    </row>
    <row r="155" spans="1:42" s="944" customFormat="1" ht="12.75" customHeight="1">
      <c r="A155" s="931"/>
      <c r="B155" s="931"/>
      <c r="C155" s="933" t="s">
        <v>1638</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67" t="s">
        <v>628</v>
      </c>
      <c r="AD155" s="3067"/>
      <c r="AE155" s="931"/>
      <c r="AF155" s="931"/>
      <c r="AG155" s="931"/>
      <c r="AH155" s="931"/>
      <c r="AI155" s="931"/>
      <c r="AJ155" s="931"/>
      <c r="AK155" s="931"/>
      <c r="AL155" s="931"/>
      <c r="AM155" s="1016"/>
      <c r="AN155" s="1001"/>
      <c r="AO155" s="999" t="s">
        <v>1633</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2002</v>
      </c>
      <c r="AP156" s="1008">
        <v>3</v>
      </c>
    </row>
    <row r="157" spans="1:42" s="944" customFormat="1" ht="12.75" customHeight="1">
      <c r="A157" s="931"/>
      <c r="B157" s="931"/>
      <c r="C157" s="3066" t="s">
        <v>1626</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1630</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1640</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1626</v>
      </c>
      <c r="AP160" s="999"/>
    </row>
    <row r="161" spans="1:81" s="1003" customFormat="1" ht="12.75" customHeight="1">
      <c r="A161" s="928"/>
      <c r="B161" s="928"/>
      <c r="C161" s="3041" t="s">
        <v>2513</v>
      </c>
      <c r="D161" s="3041"/>
      <c r="E161" s="3041"/>
      <c r="F161" s="3041"/>
      <c r="G161" s="3041"/>
      <c r="H161" s="3041"/>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41"/>
      <c r="AD161" s="3041"/>
      <c r="AE161" s="931"/>
      <c r="AF161" s="931"/>
      <c r="AG161" s="931"/>
      <c r="AH161" s="931"/>
      <c r="AI161" s="931"/>
      <c r="AJ161" s="931"/>
      <c r="AK161" s="931"/>
      <c r="AL161" s="931"/>
      <c r="AM161" s="1014"/>
      <c r="AN161" s="1002"/>
      <c r="AO161" s="999" t="s">
        <v>1637</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1639</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1641</v>
      </c>
      <c r="AJ163" s="3068">
        <f>IF($AC$155="N/A",VLOOKUP($C$153,$AO$153:$AP$156,2,FALSE),VLOOKUP($C$157,$AO$160:$AP$162,2,FALSE))</f>
        <v>3</v>
      </c>
      <c r="AK163" s="3068"/>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1642</v>
      </c>
      <c r="AK166" s="3022">
        <f>$AJ$149+$AJ$163</f>
        <v>10</v>
      </c>
      <c r="AL166" s="3023"/>
      <c r="AM166" s="3024"/>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1643</v>
      </c>
      <c r="AQ168" s="1031">
        <v>0</v>
      </c>
    </row>
    <row r="169" spans="1:81" s="944" customFormat="1" ht="12.75" customHeight="1">
      <c r="A169" s="989" t="s">
        <v>1644</v>
      </c>
      <c r="B169" s="989" t="s">
        <v>2241</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63" t="s">
        <v>1597</v>
      </c>
      <c r="AF169" s="3063"/>
      <c r="AG169" s="3063"/>
      <c r="AH169" s="3063"/>
      <c r="AI169" s="3063"/>
      <c r="AJ169" s="3063"/>
      <c r="AK169" s="3063"/>
      <c r="AL169" s="1602"/>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1645</v>
      </c>
      <c r="AQ170" s="944">
        <v>10</v>
      </c>
    </row>
    <row r="171" spans="1:81" s="944" customFormat="1" ht="12.75" customHeight="1">
      <c r="A171" s="928"/>
      <c r="B171" s="3064" t="s">
        <v>1159</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4"/>
      <c r="AE171" s="1024"/>
      <c r="AF171" s="3040" t="s">
        <v>1646</v>
      </c>
      <c r="AG171" s="3040"/>
      <c r="AH171" s="3040"/>
      <c r="AI171" s="3040"/>
      <c r="AJ171" s="3040"/>
      <c r="AK171" s="3040"/>
      <c r="AL171" s="3040"/>
      <c r="AN171" s="1001"/>
      <c r="AP171" s="944" t="s">
        <v>1159</v>
      </c>
      <c r="AQ171" s="944">
        <v>10</v>
      </c>
    </row>
    <row r="172" spans="1:81" s="944" customFormat="1" ht="12.75" customHeight="1">
      <c r="A172" s="928"/>
      <c r="B172" s="3065" t="s">
        <v>2240</v>
      </c>
      <c r="C172" s="3065"/>
      <c r="D172" s="3065"/>
      <c r="E172" s="3065"/>
      <c r="F172" s="3065"/>
      <c r="G172" s="3065"/>
      <c r="H172" s="3065"/>
      <c r="I172" s="3065"/>
      <c r="J172" s="3065"/>
      <c r="K172" s="3065"/>
      <c r="L172" s="3065"/>
      <c r="M172" s="3065"/>
      <c r="N172" s="3065"/>
      <c r="O172" s="3065"/>
      <c r="P172" s="3065"/>
      <c r="Q172" s="3065"/>
      <c r="R172" s="3065"/>
      <c r="S172" s="3065"/>
      <c r="T172" s="3041" t="s">
        <v>628</v>
      </c>
      <c r="U172" s="3041"/>
      <c r="V172" s="3041"/>
      <c r="W172" s="3041"/>
      <c r="X172" s="3041"/>
      <c r="Y172" s="3041"/>
      <c r="Z172" s="3041"/>
      <c r="AA172" s="3041"/>
      <c r="AB172" s="3041"/>
      <c r="AC172" s="3041"/>
      <c r="AD172" s="1007"/>
      <c r="AE172" s="1007"/>
      <c r="AF172" s="1007"/>
      <c r="AG172" s="1007"/>
      <c r="AH172" s="1007"/>
      <c r="AI172" s="1007"/>
      <c r="AJ172" s="1817"/>
      <c r="AK172" s="1006"/>
      <c r="AL172" s="1006"/>
      <c r="AM172" s="1006"/>
      <c r="AN172" s="1001"/>
      <c r="AP172" s="944" t="s">
        <v>1158</v>
      </c>
      <c r="AQ172" s="944">
        <v>10</v>
      </c>
      <c r="AS172" s="944" t="s">
        <v>628</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1647</v>
      </c>
      <c r="AQ173" s="944">
        <v>10</v>
      </c>
      <c r="AS173" s="944" t="s">
        <v>1648</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1649</v>
      </c>
      <c r="AK174" s="3079">
        <f>IF(AK72&gt;0,VLOOKUP($B$171,AP168:AQ175,2,FALSE),0)</f>
        <v>10</v>
      </c>
      <c r="AL174" s="3080"/>
      <c r="AM174" s="3081"/>
      <c r="AN174" s="1040"/>
      <c r="AP174" s="944" t="s">
        <v>1650</v>
      </c>
      <c r="AQ174" s="944">
        <v>10</v>
      </c>
      <c r="AS174" s="944" t="s">
        <v>1651</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1652</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1653</v>
      </c>
      <c r="B177" s="989" t="s">
        <v>1654</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63" t="s">
        <v>1655</v>
      </c>
      <c r="AF177" s="3063"/>
      <c r="AG177" s="3063"/>
      <c r="AH177" s="3063"/>
      <c r="AI177" s="3063"/>
      <c r="AJ177" s="3063"/>
      <c r="AK177" s="3063"/>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1905</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1941</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49" t="str">
        <f>Application!C637</f>
        <v>HCD - No Place Like Home</v>
      </c>
      <c r="C182" s="3049"/>
      <c r="D182" s="3049"/>
      <c r="E182" s="3049"/>
      <c r="F182" s="3049"/>
      <c r="G182" s="3049"/>
      <c r="H182" s="3049"/>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1398"/>
      <c r="AD182" s="3050">
        <f>Application!AO637</f>
        <v>6056211</v>
      </c>
      <c r="AE182" s="3050"/>
      <c r="AF182" s="3050"/>
      <c r="AG182" s="3050"/>
      <c r="AH182" s="3050"/>
      <c r="AI182" s="3050"/>
      <c r="AJ182" s="3050"/>
      <c r="AK182" s="1025"/>
    </row>
    <row r="183" spans="1:37">
      <c r="A183" s="1017"/>
      <c r="B183" s="3049" t="str">
        <f>Application!C638</f>
        <v>City of Vallejo - HOME and LMIHAF</v>
      </c>
      <c r="C183" s="3049"/>
      <c r="D183" s="3049"/>
      <c r="E183" s="3049"/>
      <c r="F183" s="3049"/>
      <c r="G183" s="3049"/>
      <c r="H183" s="3049"/>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1398"/>
      <c r="AD183" s="3050">
        <f>Application!AO638</f>
        <v>3786710</v>
      </c>
      <c r="AE183" s="3050"/>
      <c r="AF183" s="3050"/>
      <c r="AG183" s="3050"/>
      <c r="AH183" s="3050"/>
      <c r="AI183" s="3050"/>
      <c r="AJ183" s="3050"/>
      <c r="AK183" s="1025"/>
    </row>
    <row r="184" spans="1:37">
      <c r="A184" s="1017"/>
      <c r="B184" s="3049" t="str">
        <f>Application!C639</f>
        <v>Cap Solano JPA - Sponsor Loan</v>
      </c>
      <c r="C184" s="3049"/>
      <c r="D184" s="3049"/>
      <c r="E184" s="3049"/>
      <c r="F184" s="3049"/>
      <c r="G184" s="3049"/>
      <c r="H184" s="3049"/>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1398"/>
      <c r="AD184" s="3050">
        <f>Application!AO639</f>
        <v>1500000</v>
      </c>
      <c r="AE184" s="3050"/>
      <c r="AF184" s="3050"/>
      <c r="AG184" s="3050"/>
      <c r="AH184" s="3050"/>
      <c r="AI184" s="3050"/>
      <c r="AJ184" s="3050"/>
      <c r="AK184" s="1025"/>
    </row>
    <row r="185" spans="1:37">
      <c r="A185" s="1017"/>
      <c r="B185" s="3049"/>
      <c r="C185" s="3049"/>
      <c r="D185" s="3049"/>
      <c r="E185" s="3049"/>
      <c r="F185" s="3049"/>
      <c r="G185" s="3049"/>
      <c r="H185" s="3049"/>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1398"/>
      <c r="AD185" s="3050"/>
      <c r="AE185" s="3050"/>
      <c r="AF185" s="3050"/>
      <c r="AG185" s="3050"/>
      <c r="AH185" s="3050"/>
      <c r="AI185" s="3050"/>
      <c r="AJ185" s="3050"/>
      <c r="AK185" s="1025"/>
    </row>
    <row r="186" spans="1:37">
      <c r="A186" s="1017"/>
      <c r="B186" s="3049"/>
      <c r="C186" s="3049"/>
      <c r="D186" s="3049"/>
      <c r="E186" s="3049"/>
      <c r="F186" s="3049"/>
      <c r="G186" s="3049"/>
      <c r="H186" s="3049"/>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1398"/>
      <c r="AD186" s="3050"/>
      <c r="AE186" s="3050"/>
      <c r="AF186" s="3050"/>
      <c r="AG186" s="3050"/>
      <c r="AH186" s="3050"/>
      <c r="AI186" s="3050"/>
      <c r="AJ186" s="3050"/>
      <c r="AK186" s="1025"/>
    </row>
    <row r="187" spans="1:37">
      <c r="A187" s="1017"/>
      <c r="B187" s="3049"/>
      <c r="C187" s="3049"/>
      <c r="D187" s="3049"/>
      <c r="E187" s="3049"/>
      <c r="F187" s="3049"/>
      <c r="G187" s="3049"/>
      <c r="H187" s="3049"/>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1398"/>
      <c r="AD187" s="3050"/>
      <c r="AE187" s="3050"/>
      <c r="AF187" s="3050"/>
      <c r="AG187" s="3050"/>
      <c r="AH187" s="3050"/>
      <c r="AI187" s="3050"/>
      <c r="AJ187" s="3050"/>
      <c r="AK187" s="1025"/>
    </row>
    <row r="188" spans="1:37">
      <c r="A188" s="1017"/>
      <c r="B188" s="3049"/>
      <c r="C188" s="3049"/>
      <c r="D188" s="3049"/>
      <c r="E188" s="3049"/>
      <c r="F188" s="3049"/>
      <c r="G188" s="3049"/>
      <c r="H188" s="3049"/>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1398"/>
      <c r="AD188" s="3050"/>
      <c r="AE188" s="3050"/>
      <c r="AF188" s="3050"/>
      <c r="AG188" s="3050"/>
      <c r="AH188" s="3050"/>
      <c r="AI188" s="3050"/>
      <c r="AJ188" s="3050"/>
      <c r="AK188" s="1025"/>
    </row>
    <row r="189" spans="1:37">
      <c r="A189" s="1017"/>
      <c r="B189" s="3049"/>
      <c r="C189" s="3049"/>
      <c r="D189" s="3049"/>
      <c r="E189" s="3049"/>
      <c r="F189" s="3049"/>
      <c r="G189" s="3049"/>
      <c r="H189" s="3049"/>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1398"/>
      <c r="AD189" s="3050"/>
      <c r="AE189" s="3050"/>
      <c r="AF189" s="3050"/>
      <c r="AG189" s="3050"/>
      <c r="AH189" s="3050"/>
      <c r="AI189" s="3050"/>
      <c r="AJ189" s="3050"/>
      <c r="AK189" s="1025"/>
    </row>
    <row r="190" spans="1:37">
      <c r="A190" s="1017"/>
      <c r="B190" s="3049"/>
      <c r="C190" s="3049"/>
      <c r="D190" s="3049"/>
      <c r="E190" s="3049"/>
      <c r="F190" s="3049"/>
      <c r="G190" s="3049"/>
      <c r="H190" s="3049"/>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1398"/>
      <c r="AD190" s="3050"/>
      <c r="AE190" s="3050"/>
      <c r="AF190" s="3050"/>
      <c r="AG190" s="3050"/>
      <c r="AH190" s="3050"/>
      <c r="AI190" s="3050"/>
      <c r="AJ190" s="3050"/>
      <c r="AK190" s="1025"/>
    </row>
    <row r="191" spans="1:37">
      <c r="A191" s="1017"/>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1398"/>
      <c r="AD191" s="3050"/>
      <c r="AE191" s="3050"/>
      <c r="AF191" s="3050"/>
      <c r="AG191" s="3050"/>
      <c r="AH191" s="3050"/>
      <c r="AI191" s="3050"/>
      <c r="AJ191" s="3050"/>
      <c r="AK191" s="1025"/>
    </row>
    <row r="192" spans="1:37">
      <c r="A192" s="1017"/>
      <c r="B192" s="3233" t="s">
        <v>1943</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8"/>
      <c r="AD192" s="3086">
        <f>AB243</f>
        <v>5715851.1590872696</v>
      </c>
      <c r="AE192" s="3086"/>
      <c r="AF192" s="3086"/>
      <c r="AG192" s="3086"/>
      <c r="AH192" s="3086"/>
      <c r="AI192" s="3086"/>
      <c r="AJ192" s="3086"/>
      <c r="AK192" s="1025"/>
    </row>
    <row r="193" spans="1:37">
      <c r="A193" s="1017"/>
      <c r="B193" s="3232" t="s">
        <v>1906</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8"/>
      <c r="AD193" s="3087">
        <f>'Sources and Uses Budget'!B15</f>
        <v>0</v>
      </c>
      <c r="AE193" s="3087"/>
      <c r="AF193" s="3087"/>
      <c r="AG193" s="3087"/>
      <c r="AH193" s="3087"/>
      <c r="AI193" s="3087"/>
      <c r="AJ193" s="3087"/>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091">
        <f>SUM(AD182:AJ192)-AD193</f>
        <v>17058772.15908727</v>
      </c>
      <c r="AE194" s="3091"/>
      <c r="AF194" s="3091"/>
      <c r="AG194" s="3091"/>
      <c r="AH194" s="3091"/>
      <c r="AI194" s="3091"/>
      <c r="AJ194" s="3091"/>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1911</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1942</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1913</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1914</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1998</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1915</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1916</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2000</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53" t="s">
        <v>1923</v>
      </c>
      <c r="J205" s="3053"/>
      <c r="K205" s="3053"/>
      <c r="L205" s="992"/>
      <c r="M205" s="992"/>
      <c r="N205" s="992"/>
      <c r="O205" s="992"/>
      <c r="P205" s="992"/>
      <c r="Q205" s="992"/>
      <c r="R205" s="992"/>
      <c r="S205" s="992"/>
      <c r="T205" s="3249" t="s">
        <v>1917</v>
      </c>
      <c r="U205" s="3249"/>
      <c r="V205" s="3249"/>
      <c r="W205" s="3249"/>
      <c r="X205" s="3249"/>
      <c r="Y205" s="3249"/>
      <c r="Z205" s="1402"/>
      <c r="AA205" s="1403"/>
      <c r="AB205" s="3070" t="s">
        <v>1918</v>
      </c>
      <c r="AC205" s="3070"/>
      <c r="AD205" s="3070"/>
      <c r="AE205" s="3070"/>
      <c r="AF205" s="3070"/>
      <c r="AG205" s="3070"/>
      <c r="AH205" s="1372"/>
      <c r="AI205" s="1372"/>
      <c r="AJ205" s="1372"/>
      <c r="AK205" s="1025"/>
    </row>
    <row r="206" spans="1:37">
      <c r="A206" s="1017"/>
      <c r="B206" s="3051" t="s">
        <v>1896</v>
      </c>
      <c r="C206" s="3051"/>
      <c r="D206" s="3051"/>
      <c r="E206" s="3051"/>
      <c r="F206" s="3051"/>
      <c r="G206" s="3051"/>
      <c r="I206" s="3052" t="s">
        <v>1924</v>
      </c>
      <c r="J206" s="3052"/>
      <c r="K206" s="3052"/>
      <c r="L206" s="1816"/>
      <c r="N206" s="3058" t="s">
        <v>1919</v>
      </c>
      <c r="O206" s="3058"/>
      <c r="P206" s="3058"/>
      <c r="Q206" s="3058"/>
      <c r="R206" s="3058"/>
      <c r="T206" s="3058" t="s">
        <v>1920</v>
      </c>
      <c r="U206" s="3058"/>
      <c r="V206" s="3058"/>
      <c r="W206" s="3058"/>
      <c r="X206" s="3058"/>
      <c r="Y206" s="3058"/>
      <c r="Z206" s="1404"/>
      <c r="AA206" s="1403"/>
      <c r="AB206" s="3234" t="s">
        <v>1921</v>
      </c>
      <c r="AC206" s="3234"/>
      <c r="AD206" s="3234"/>
      <c r="AE206" s="3234"/>
      <c r="AF206" s="3234"/>
      <c r="AG206" s="3234"/>
      <c r="AH206" s="1372"/>
      <c r="AI206" s="1372"/>
      <c r="AJ206" s="1372"/>
      <c r="AK206" s="1025"/>
    </row>
    <row r="207" spans="1:37">
      <c r="A207" s="1017"/>
      <c r="B207" s="3055" t="s">
        <v>335</v>
      </c>
      <c r="C207" s="3055"/>
      <c r="D207" s="3055"/>
      <c r="E207" s="3055"/>
      <c r="F207" s="3055"/>
      <c r="G207" s="3055"/>
      <c r="H207" s="1406"/>
      <c r="I207" s="3054">
        <f>[9]EVERYTHING!$R$8+[9]EVERYTHING!$R$9+[9]EVERYTHING!$R$10+[9]EVERYTHING!$R$11</f>
        <v>51</v>
      </c>
      <c r="J207" s="3054"/>
      <c r="K207" s="3054"/>
      <c r="L207" s="1816"/>
      <c r="N207" s="3059">
        <f>[9]EVERYTHING!$S$10</f>
        <v>486</v>
      </c>
      <c r="O207" s="3059"/>
      <c r="P207" s="3059"/>
      <c r="Q207" s="3059"/>
      <c r="R207" s="3059"/>
      <c r="T207" s="3069">
        <f>[9]EVERYTHING!$S$31</f>
        <v>1124</v>
      </c>
      <c r="U207" s="3069"/>
      <c r="V207" s="3069"/>
      <c r="W207" s="3069"/>
      <c r="X207" s="3069"/>
      <c r="Y207" s="3069"/>
      <c r="Z207" s="1405"/>
      <c r="AA207" s="1405"/>
      <c r="AB207" s="3056">
        <f t="shared" ref="AB207:AB216" si="0">MAX(($T207-$N207)*$I207*12,0)</f>
        <v>390456</v>
      </c>
      <c r="AC207" s="3056"/>
      <c r="AD207" s="3056"/>
      <c r="AE207" s="3056"/>
      <c r="AF207" s="3056"/>
      <c r="AG207" s="3056"/>
      <c r="AH207" s="1372"/>
      <c r="AI207" s="1372"/>
      <c r="AJ207" s="1372"/>
      <c r="AK207" s="1025"/>
    </row>
    <row r="208" spans="1:37">
      <c r="A208" s="1017"/>
      <c r="B208" s="3055" t="s">
        <v>2552</v>
      </c>
      <c r="C208" s="3055"/>
      <c r="D208" s="3055"/>
      <c r="E208" s="3055"/>
      <c r="F208" s="3055"/>
      <c r="G208" s="3055"/>
      <c r="I208" s="3054">
        <f>[9]EVERYTHING!$R$13+[9]EVERYTHING!$R$14+[9]EVERYTHING!$R$15+[9]EVERYTHING!$R$16</f>
        <v>18</v>
      </c>
      <c r="J208" s="3054"/>
      <c r="K208" s="3054"/>
      <c r="L208" s="1816"/>
      <c r="N208" s="3059">
        <f>[9]EVERYTHING!$S$15</f>
        <v>520.19999999999993</v>
      </c>
      <c r="O208" s="3059"/>
      <c r="P208" s="3059"/>
      <c r="Q208" s="3059"/>
      <c r="R208" s="3059"/>
      <c r="T208" s="3069">
        <f>[9]EVERYTHING!$S$36</f>
        <v>1297</v>
      </c>
      <c r="U208" s="3069"/>
      <c r="V208" s="3069"/>
      <c r="W208" s="3069"/>
      <c r="X208" s="3069"/>
      <c r="Y208" s="3069"/>
      <c r="Z208" s="1405"/>
      <c r="AA208" s="1405"/>
      <c r="AB208" s="3056">
        <f t="shared" si="0"/>
        <v>167788.80000000002</v>
      </c>
      <c r="AC208" s="3056"/>
      <c r="AD208" s="3056"/>
      <c r="AE208" s="3056"/>
      <c r="AF208" s="3056"/>
      <c r="AG208" s="3056"/>
      <c r="AH208" s="1372"/>
      <c r="AI208" s="1372"/>
      <c r="AJ208" s="1372"/>
      <c r="AK208" s="1025"/>
    </row>
    <row r="209" spans="1:37">
      <c r="A209" s="1017"/>
      <c r="B209" s="3055" t="s">
        <v>2553</v>
      </c>
      <c r="C209" s="3055"/>
      <c r="D209" s="3055"/>
      <c r="E209" s="3055"/>
      <c r="F209" s="3055"/>
      <c r="G209" s="3055"/>
      <c r="I209" s="3054">
        <f>[9]EVERYTHING!$R$41+[9]EVERYTHING!$R$42+[9]EVERYTHING!$R$44</f>
        <v>5</v>
      </c>
      <c r="J209" s="3054"/>
      <c r="K209" s="3054"/>
      <c r="L209" s="1816"/>
      <c r="N209" s="3059">
        <f>[9]EVERYTHING!$S$19</f>
        <v>624</v>
      </c>
      <c r="O209" s="3059"/>
      <c r="P209" s="3059"/>
      <c r="Q209" s="3059"/>
      <c r="R209" s="3059"/>
      <c r="T209" s="3069">
        <f>[9]EVERYTHING!$S$41</f>
        <v>1556</v>
      </c>
      <c r="U209" s="3069"/>
      <c r="V209" s="3069"/>
      <c r="W209" s="3069"/>
      <c r="X209" s="3069"/>
      <c r="Y209" s="3069"/>
      <c r="Z209" s="1405"/>
      <c r="AA209" s="1405"/>
      <c r="AB209" s="3056">
        <f t="shared" si="0"/>
        <v>55920</v>
      </c>
      <c r="AC209" s="3056"/>
      <c r="AD209" s="3056"/>
      <c r="AE209" s="3056"/>
      <c r="AF209" s="3056"/>
      <c r="AG209" s="3056"/>
      <c r="AH209" s="1372"/>
      <c r="AI209" s="1372"/>
      <c r="AJ209" s="1372"/>
      <c r="AK209" s="1025"/>
    </row>
    <row r="210" spans="1:37">
      <c r="A210" s="1017"/>
      <c r="B210" s="3055" t="s">
        <v>1386</v>
      </c>
      <c r="C210" s="3055"/>
      <c r="D210" s="3055"/>
      <c r="E210" s="3055"/>
      <c r="F210" s="3055"/>
      <c r="G210" s="3055"/>
      <c r="I210" s="3054"/>
      <c r="J210" s="3054"/>
      <c r="K210" s="3054"/>
      <c r="L210" s="1816"/>
      <c r="N210" s="3059"/>
      <c r="O210" s="3059"/>
      <c r="P210" s="3059"/>
      <c r="Q210" s="3059"/>
      <c r="R210" s="3059"/>
      <c r="T210" s="3069"/>
      <c r="U210" s="3069"/>
      <c r="V210" s="3069"/>
      <c r="W210" s="3069"/>
      <c r="X210" s="3069"/>
      <c r="Y210" s="3069"/>
      <c r="Z210" s="1405"/>
      <c r="AA210" s="1405"/>
      <c r="AB210" s="3056">
        <f t="shared" si="0"/>
        <v>0</v>
      </c>
      <c r="AC210" s="3056"/>
      <c r="AD210" s="3056"/>
      <c r="AE210" s="3056"/>
      <c r="AF210" s="3056"/>
      <c r="AG210" s="3056"/>
      <c r="AH210" s="1372"/>
      <c r="AI210" s="1372"/>
      <c r="AJ210" s="1372"/>
      <c r="AK210" s="1025"/>
    </row>
    <row r="211" spans="1:37">
      <c r="A211" s="1017"/>
      <c r="B211" s="3055" t="s">
        <v>1386</v>
      </c>
      <c r="C211" s="3055"/>
      <c r="D211" s="3055"/>
      <c r="E211" s="3055"/>
      <c r="F211" s="3055"/>
      <c r="G211" s="3055"/>
      <c r="I211" s="3054"/>
      <c r="J211" s="3054"/>
      <c r="K211" s="3054"/>
      <c r="L211" s="1828"/>
      <c r="N211" s="3059"/>
      <c r="O211" s="3059"/>
      <c r="P211" s="3059"/>
      <c r="Q211" s="3059"/>
      <c r="R211" s="3059"/>
      <c r="T211" s="3069"/>
      <c r="U211" s="3069"/>
      <c r="V211" s="3069"/>
      <c r="W211" s="3069"/>
      <c r="X211" s="3069"/>
      <c r="Y211" s="3069"/>
      <c r="Z211" s="1405"/>
      <c r="AA211" s="1405"/>
      <c r="AB211" s="3056">
        <f t="shared" si="0"/>
        <v>0</v>
      </c>
      <c r="AC211" s="3056"/>
      <c r="AD211" s="3056"/>
      <c r="AE211" s="3056"/>
      <c r="AF211" s="3056"/>
      <c r="AG211" s="3056"/>
      <c r="AH211" s="1372"/>
      <c r="AI211" s="1372"/>
      <c r="AJ211" s="1372"/>
      <c r="AK211" s="1025"/>
    </row>
    <row r="212" spans="1:37">
      <c r="A212" s="1017"/>
      <c r="B212" s="3055" t="s">
        <v>1386</v>
      </c>
      <c r="C212" s="3055"/>
      <c r="D212" s="3055"/>
      <c r="E212" s="3055"/>
      <c r="F212" s="3055"/>
      <c r="G212" s="3055"/>
      <c r="I212" s="3054"/>
      <c r="J212" s="3054"/>
      <c r="K212" s="3054"/>
      <c r="L212" s="1828"/>
      <c r="N212" s="3059"/>
      <c r="O212" s="3059"/>
      <c r="P212" s="3059"/>
      <c r="Q212" s="3059"/>
      <c r="R212" s="3059"/>
      <c r="T212" s="3069"/>
      <c r="U212" s="3069"/>
      <c r="V212" s="3069"/>
      <c r="W212" s="3069"/>
      <c r="X212" s="3069"/>
      <c r="Y212" s="3069"/>
      <c r="Z212" s="1405"/>
      <c r="AA212" s="1405"/>
      <c r="AB212" s="3056">
        <f t="shared" si="0"/>
        <v>0</v>
      </c>
      <c r="AC212" s="3056"/>
      <c r="AD212" s="3056"/>
      <c r="AE212" s="3056"/>
      <c r="AF212" s="3056"/>
      <c r="AG212" s="3056"/>
      <c r="AH212" s="1372"/>
      <c r="AI212" s="1372"/>
      <c r="AJ212" s="1372"/>
      <c r="AK212" s="1025"/>
    </row>
    <row r="213" spans="1:37">
      <c r="A213" s="1017"/>
      <c r="B213" s="3055" t="s">
        <v>1386</v>
      </c>
      <c r="C213" s="3055"/>
      <c r="D213" s="3055"/>
      <c r="E213" s="3055"/>
      <c r="F213" s="3055"/>
      <c r="G213" s="3055"/>
      <c r="I213" s="3054"/>
      <c r="J213" s="3054"/>
      <c r="K213" s="3054"/>
      <c r="L213" s="1828"/>
      <c r="N213" s="3059"/>
      <c r="O213" s="3059"/>
      <c r="P213" s="3059"/>
      <c r="Q213" s="3059"/>
      <c r="R213" s="3059"/>
      <c r="T213" s="3069"/>
      <c r="U213" s="3069"/>
      <c r="V213" s="3069"/>
      <c r="W213" s="3069"/>
      <c r="X213" s="3069"/>
      <c r="Y213" s="3069"/>
      <c r="Z213" s="1405"/>
      <c r="AA213" s="1405"/>
      <c r="AB213" s="3056">
        <f t="shared" si="0"/>
        <v>0</v>
      </c>
      <c r="AC213" s="3056"/>
      <c r="AD213" s="3056"/>
      <c r="AE213" s="3056"/>
      <c r="AF213" s="3056"/>
      <c r="AG213" s="3056"/>
      <c r="AH213" s="1372"/>
      <c r="AI213" s="1372"/>
      <c r="AJ213" s="1372"/>
      <c r="AK213" s="1025"/>
    </row>
    <row r="214" spans="1:37">
      <c r="A214" s="1017"/>
      <c r="B214" s="3055" t="s">
        <v>1386</v>
      </c>
      <c r="C214" s="3055"/>
      <c r="D214" s="3055"/>
      <c r="E214" s="3055"/>
      <c r="F214" s="3055"/>
      <c r="G214" s="3055"/>
      <c r="I214" s="3054"/>
      <c r="J214" s="3054"/>
      <c r="K214" s="3054"/>
      <c r="L214" s="1828"/>
      <c r="N214" s="3059"/>
      <c r="O214" s="3059"/>
      <c r="P214" s="3059"/>
      <c r="Q214" s="3059"/>
      <c r="R214" s="3059"/>
      <c r="T214" s="3069"/>
      <c r="U214" s="3069"/>
      <c r="V214" s="3069"/>
      <c r="W214" s="3069"/>
      <c r="X214" s="3069"/>
      <c r="Y214" s="3069"/>
      <c r="Z214" s="1405"/>
      <c r="AA214" s="1405"/>
      <c r="AB214" s="3056">
        <f t="shared" si="0"/>
        <v>0</v>
      </c>
      <c r="AC214" s="3056"/>
      <c r="AD214" s="3056"/>
      <c r="AE214" s="3056"/>
      <c r="AF214" s="3056"/>
      <c r="AG214" s="3056"/>
      <c r="AH214" s="1372"/>
      <c r="AI214" s="1372"/>
      <c r="AJ214" s="1372"/>
      <c r="AK214" s="1025"/>
    </row>
    <row r="215" spans="1:37">
      <c r="A215" s="1017"/>
      <c r="B215" s="3055" t="s">
        <v>1386</v>
      </c>
      <c r="C215" s="3055"/>
      <c r="D215" s="3055"/>
      <c r="E215" s="3055"/>
      <c r="F215" s="3055"/>
      <c r="G215" s="3055"/>
      <c r="I215" s="3054"/>
      <c r="J215" s="3054"/>
      <c r="K215" s="3054"/>
      <c r="L215" s="1828"/>
      <c r="N215" s="3059"/>
      <c r="O215" s="3059"/>
      <c r="P215" s="3059"/>
      <c r="Q215" s="3059"/>
      <c r="R215" s="3059"/>
      <c r="T215" s="3069"/>
      <c r="U215" s="3069"/>
      <c r="V215" s="3069"/>
      <c r="W215" s="3069"/>
      <c r="X215" s="3069"/>
      <c r="Y215" s="3069"/>
      <c r="Z215" s="1405"/>
      <c r="AA215" s="1405"/>
      <c r="AB215" s="3056">
        <f t="shared" si="0"/>
        <v>0</v>
      </c>
      <c r="AC215" s="3056"/>
      <c r="AD215" s="3056"/>
      <c r="AE215" s="3056"/>
      <c r="AF215" s="3056"/>
      <c r="AG215" s="3056"/>
      <c r="AH215" s="1372"/>
      <c r="AI215" s="1372"/>
      <c r="AJ215" s="1372"/>
      <c r="AK215" s="1025"/>
    </row>
    <row r="216" spans="1:37">
      <c r="A216" s="1017"/>
      <c r="B216" s="3055" t="s">
        <v>1386</v>
      </c>
      <c r="C216" s="3055"/>
      <c r="D216" s="3055"/>
      <c r="E216" s="3055"/>
      <c r="F216" s="3055"/>
      <c r="G216" s="3055"/>
      <c r="I216" s="3057"/>
      <c r="J216" s="3057"/>
      <c r="K216" s="3057"/>
      <c r="L216" s="1828"/>
      <c r="N216" s="3059"/>
      <c r="O216" s="3059"/>
      <c r="P216" s="3059"/>
      <c r="Q216" s="3059"/>
      <c r="R216" s="3059"/>
      <c r="T216" s="3069"/>
      <c r="U216" s="3069"/>
      <c r="V216" s="3069"/>
      <c r="W216" s="3069"/>
      <c r="X216" s="3069"/>
      <c r="Y216" s="3069"/>
      <c r="Z216" s="1405"/>
      <c r="AA216" s="1405"/>
      <c r="AB216" s="3240">
        <f t="shared" si="0"/>
        <v>0</v>
      </c>
      <c r="AC216" s="3240"/>
      <c r="AD216" s="3240"/>
      <c r="AE216" s="3240"/>
      <c r="AF216" s="3240"/>
      <c r="AG216" s="3240"/>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1922</v>
      </c>
      <c r="AA217" s="1815"/>
      <c r="AB217" s="3056">
        <f>SUM(AB207:AB216)</f>
        <v>614164.80000000005</v>
      </c>
      <c r="AC217" s="3056"/>
      <c r="AD217" s="3056"/>
      <c r="AE217" s="3056"/>
      <c r="AF217" s="3056"/>
      <c r="AG217" s="3056"/>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1912</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1940</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1938</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1932</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62"/>
      <c r="AC223" s="3062"/>
      <c r="AD223" s="3062"/>
      <c r="AE223" s="3062"/>
      <c r="AF223" s="3062"/>
      <c r="AG223" s="3062"/>
      <c r="AH223" s="1025"/>
      <c r="AI223" s="1025"/>
      <c r="AJ223" s="1025"/>
      <c r="AK223" s="1025"/>
    </row>
    <row r="224" spans="1:37">
      <c r="A224" s="1017"/>
      <c r="B224" s="1384" t="s">
        <v>1937</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1939</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1933</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62"/>
      <c r="AC226" s="3062"/>
      <c r="AD226" s="3062"/>
      <c r="AE226" s="3062"/>
      <c r="AF226" s="3062"/>
      <c r="AG226" s="3062"/>
      <c r="AH226" s="1025"/>
      <c r="AI226" s="1025"/>
      <c r="AJ226" s="1025"/>
      <c r="AK226" s="1025"/>
    </row>
    <row r="227" spans="1:37">
      <c r="A227" s="1017"/>
      <c r="B227" s="1385" t="s">
        <v>1934</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48"/>
      <c r="AC227" s="3248"/>
      <c r="AD227" s="3248"/>
      <c r="AE227" s="3248"/>
      <c r="AF227" s="3248"/>
      <c r="AG227" s="3248"/>
      <c r="AH227" s="1025"/>
      <c r="AI227" s="1025"/>
      <c r="AJ227" s="1025"/>
      <c r="AK227" s="1025"/>
    </row>
    <row r="228" spans="1:37">
      <c r="A228" s="1017"/>
      <c r="B228" s="1385" t="s">
        <v>1935</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41">
        <f>IFERROR(AB226/AB227,0)</f>
        <v>0</v>
      </c>
      <c r="AC228" s="3241"/>
      <c r="AD228" s="3241"/>
      <c r="AE228" s="3241"/>
      <c r="AF228" s="3241"/>
      <c r="AG228" s="3241"/>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1936</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31">
        <f>MAX(AB223,AB228)</f>
        <v>0</v>
      </c>
      <c r="AC230" s="3231"/>
      <c r="AD230" s="3231"/>
      <c r="AE230" s="3231"/>
      <c r="AF230" s="3231"/>
      <c r="AG230" s="3231"/>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1925</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47">
        <f>AB217+AB230</f>
        <v>614164.80000000005</v>
      </c>
      <c r="AC233" s="3047"/>
      <c r="AD233" s="3047"/>
      <c r="AE233" s="3047"/>
      <c r="AF233" s="3047"/>
      <c r="AG233" s="3047"/>
      <c r="AH233" s="1025"/>
      <c r="AI233" s="1025"/>
      <c r="AJ233" s="1025"/>
      <c r="AK233" s="1025"/>
    </row>
    <row r="234" spans="1:37">
      <c r="A234" s="1017"/>
      <c r="B234" s="999" t="s">
        <v>905</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095">
        <v>0.05</v>
      </c>
      <c r="AC234" s="3095"/>
      <c r="AD234" s="3095"/>
      <c r="AE234" s="3095"/>
      <c r="AF234" s="3095"/>
      <c r="AG234" s="3095"/>
      <c r="AH234" s="1025"/>
      <c r="AI234" s="1025"/>
      <c r="AJ234" s="1025"/>
      <c r="AK234" s="1025"/>
    </row>
    <row r="235" spans="1:37">
      <c r="A235" s="1017"/>
      <c r="B235" s="999" t="s">
        <v>1926</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096">
        <f>AB233-(AB233*AB234)</f>
        <v>583456.56000000006</v>
      </c>
      <c r="AC235" s="3096"/>
      <c r="AD235" s="3096"/>
      <c r="AE235" s="3096"/>
      <c r="AF235" s="3096"/>
      <c r="AG235" s="3096"/>
      <c r="AH235" s="1025"/>
      <c r="AI235" s="1025"/>
      <c r="AJ235" s="1025"/>
      <c r="AK235" s="1025"/>
    </row>
    <row r="236" spans="1:37">
      <c r="A236" s="1017"/>
      <c r="B236" s="999" t="s">
        <v>1927</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1928</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47">
        <f>AB235/AB241</f>
        <v>507353.53043478268</v>
      </c>
      <c r="AC237" s="3047"/>
      <c r="AD237" s="3047"/>
      <c r="AE237" s="3047"/>
      <c r="AF237" s="3047"/>
      <c r="AG237" s="3047"/>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1929</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48">
        <v>15</v>
      </c>
      <c r="AC239" s="3048"/>
      <c r="AD239" s="3048"/>
      <c r="AE239" s="3048"/>
      <c r="AF239" s="3048"/>
      <c r="AG239" s="3048"/>
      <c r="AH239" s="1025"/>
      <c r="AI239" s="1025"/>
      <c r="AJ239" s="1025"/>
      <c r="AK239" s="1025"/>
    </row>
    <row r="240" spans="1:37">
      <c r="A240" s="1017"/>
      <c r="B240" s="999" t="s">
        <v>1930</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60">
        <v>0.04</v>
      </c>
      <c r="AC240" s="3060"/>
      <c r="AD240" s="3060"/>
      <c r="AE240" s="3060"/>
      <c r="AF240" s="3060"/>
      <c r="AG240" s="3060"/>
      <c r="AH240" s="1025"/>
      <c r="AI240" s="1025"/>
      <c r="AJ240" s="1025"/>
      <c r="AK240" s="1025"/>
    </row>
    <row r="241" spans="1:39">
      <c r="A241" s="1017"/>
      <c r="B241" s="999" t="s">
        <v>917</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61">
        <v>1.1499999999999999</v>
      </c>
      <c r="AC241" s="3061"/>
      <c r="AD241" s="3061"/>
      <c r="AE241" s="3061"/>
      <c r="AF241" s="3061"/>
      <c r="AG241" s="3061"/>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1931</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088">
        <f>PV(AB240/12,AB239*12,-AB237/12, ,0)</f>
        <v>5715851.1590872696</v>
      </c>
      <c r="AC243" s="3089"/>
      <c r="AD243" s="3089"/>
      <c r="AE243" s="3089"/>
      <c r="AF243" s="3089"/>
      <c r="AG243" s="3090"/>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1907</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1910</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1909</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1908</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092">
        <f>IFERROR(('Sources and Uses Budget'!D105/'Sources and Uses Budget'!B105),0)</f>
        <v>1.6009830316032991E-2</v>
      </c>
      <c r="AC249" s="3093"/>
      <c r="AD249" s="3093"/>
      <c r="AE249" s="3093"/>
      <c r="AF249" s="3093"/>
      <c r="AG249" s="3094"/>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1656</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2">
        <f>AD194*(1-AB249)</f>
        <v>16785664.111420415</v>
      </c>
      <c r="AH251" s="3082"/>
      <c r="AI251" s="3082"/>
      <c r="AJ251" s="3082"/>
      <c r="AK251" s="3082"/>
    </row>
    <row r="252" spans="1:39">
      <c r="A252" s="1046"/>
      <c r="B252" s="1050" t="s">
        <v>1657</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2">
        <f>'Sources and Uses Budget'!C105</f>
        <v>50724750.213165902</v>
      </c>
      <c r="AH252" s="3082"/>
      <c r="AI252" s="3082"/>
      <c r="AJ252" s="3082"/>
      <c r="AK252" s="3082"/>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083">
        <f>ROUNDDOWN(IF(AND(C274="Yes",AK72=10),((AG251*2)/AG252),AG251/AG252),2)</f>
        <v>0.33</v>
      </c>
      <c r="AH253" s="3083"/>
      <c r="AI253" s="3083"/>
      <c r="AJ253" s="3083"/>
      <c r="AK253" s="3083"/>
    </row>
    <row r="254" spans="1:39">
      <c r="A254" s="1046"/>
      <c r="B254" s="1702" t="s">
        <v>2256</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1658</v>
      </c>
      <c r="AK256" s="3084">
        <f>IF(AG253=0,0,IF((AG253*100)&gt;8,8,(AG253*100)))</f>
        <v>8</v>
      </c>
      <c r="AL256" s="3084"/>
      <c r="AM256" s="3085"/>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1659</v>
      </c>
      <c r="B259" s="989" t="s">
        <v>1660</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1597</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71" t="s">
        <v>580</v>
      </c>
      <c r="D261" s="3071"/>
      <c r="E261" s="941"/>
      <c r="F261" s="3072" t="s">
        <v>1999</v>
      </c>
      <c r="G261" s="3073"/>
      <c r="H261" s="3073"/>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73"/>
      <c r="AD261" s="3074"/>
      <c r="AE261" s="944"/>
      <c r="AF261" s="1067"/>
      <c r="AG261" s="3078" t="s">
        <v>1661</v>
      </c>
      <c r="AH261" s="3078"/>
      <c r="AI261" s="3078"/>
      <c r="AJ261" s="3078"/>
      <c r="AK261" s="1027"/>
      <c r="AL261" s="1027"/>
      <c r="AM261" s="1027"/>
      <c r="AN261" s="1062"/>
      <c r="AO261" s="944">
        <f>IF($C$261="yes",5,0)</f>
        <v>5</v>
      </c>
      <c r="AS261" s="21"/>
      <c r="AT261" s="21"/>
    </row>
    <row r="262" spans="1:81" ht="13.7" customHeight="1">
      <c r="A262" s="1061"/>
      <c r="B262" s="1066"/>
      <c r="C262" s="1068"/>
      <c r="D262" s="944"/>
      <c r="E262" s="941"/>
      <c r="F262" s="3075"/>
      <c r="G262" s="3076"/>
      <c r="H262" s="3076"/>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6"/>
      <c r="AD262" s="3077"/>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1599</v>
      </c>
      <c r="AS263" s="21"/>
      <c r="AT263" s="21"/>
    </row>
    <row r="264" spans="1:81" ht="13.7" customHeight="1">
      <c r="A264" s="1061"/>
      <c r="B264" s="1066"/>
      <c r="C264" s="3071" t="s">
        <v>580</v>
      </c>
      <c r="D264" s="3071"/>
      <c r="E264" s="941"/>
      <c r="F264" s="3072" t="s">
        <v>2206</v>
      </c>
      <c r="G264" s="3073"/>
      <c r="H264" s="3073"/>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73"/>
      <c r="AD264" s="3074"/>
      <c r="AE264" s="944"/>
      <c r="AF264" s="1067"/>
      <c r="AG264" s="3078" t="s">
        <v>1661</v>
      </c>
      <c r="AH264" s="3078"/>
      <c r="AI264" s="3078"/>
      <c r="AJ264" s="3078"/>
      <c r="AK264" s="1027"/>
      <c r="AL264" s="1027"/>
      <c r="AM264" s="1027"/>
      <c r="AN264" s="1062"/>
      <c r="AS264" s="21"/>
      <c r="AT264" s="21"/>
    </row>
    <row r="265" spans="1:81" ht="13.7" customHeight="1">
      <c r="A265" s="1061"/>
      <c r="C265" s="1070"/>
      <c r="D265" s="1070"/>
      <c r="E265" s="1070"/>
      <c r="F265" s="3075"/>
      <c r="G265" s="3076"/>
      <c r="H265" s="3076"/>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6"/>
      <c r="AD265" s="3077"/>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1662</v>
      </c>
      <c r="AK267" s="3079">
        <f>$AO$263</f>
        <v>10</v>
      </c>
      <c r="AL267" s="3080"/>
      <c r="AM267" s="3081"/>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1663</v>
      </c>
      <c r="B270" s="989" t="s">
        <v>2446</v>
      </c>
      <c r="AH270" s="1035" t="s">
        <v>1575</v>
      </c>
    </row>
    <row r="271" spans="1:81" ht="15" customHeight="1">
      <c r="B271" s="933" t="s">
        <v>2445</v>
      </c>
    </row>
    <row r="272" spans="1:81" ht="15" customHeight="1">
      <c r="B272" s="933" t="s">
        <v>2447</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03" t="s">
        <v>1665</v>
      </c>
      <c r="B274" s="3103"/>
      <c r="C274" s="3071" t="s">
        <v>628</v>
      </c>
      <c r="D274" s="3071"/>
      <c r="E274" s="941"/>
      <c r="F274" s="3104" t="s">
        <v>1666</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79"/>
      <c r="AF274" s="944"/>
      <c r="AG274" s="987" t="s">
        <v>1667</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097" t="s">
        <v>1668</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097" t="s">
        <v>1669</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79"/>
      <c r="AF279" s="945"/>
      <c r="AG279" s="945"/>
      <c r="AH279" s="945"/>
      <c r="AI279" s="945"/>
      <c r="AJ279" s="944"/>
      <c r="AK279" s="1027"/>
      <c r="AL279" s="1027"/>
      <c r="AM279" s="1027"/>
      <c r="AN279" s="110"/>
      <c r="AO279" s="51"/>
      <c r="AP279" s="1080">
        <f>MAX(AP275,AP276,AP277,AP278)</f>
        <v>9</v>
      </c>
      <c r="AQ279" s="969" t="s">
        <v>1599</v>
      </c>
      <c r="AR279" s="21"/>
      <c r="AS279" s="1076"/>
      <c r="AT279" s="1076"/>
      <c r="AU279" s="1076"/>
      <c r="AV279" s="1078"/>
      <c r="AW279" s="1078"/>
      <c r="AX279" s="112"/>
      <c r="AY279" s="112"/>
      <c r="AZ279" s="112"/>
      <c r="BA279" s="112"/>
    </row>
    <row r="280" spans="1:53" ht="15" customHeight="1">
      <c r="A280" s="1061"/>
      <c r="B280" s="945"/>
      <c r="C280" s="945"/>
      <c r="D280" s="945"/>
      <c r="E280" s="945"/>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097" t="s">
        <v>1670</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03" t="s">
        <v>1671</v>
      </c>
      <c r="B284" s="3103"/>
      <c r="C284" s="3071" t="s">
        <v>628</v>
      </c>
      <c r="D284" s="3071"/>
      <c r="E284" s="941"/>
      <c r="F284" s="1083" t="s">
        <v>1672</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1673</v>
      </c>
      <c r="AH284" s="945"/>
      <c r="AI284" s="945"/>
      <c r="AJ284" s="944"/>
      <c r="AK284" s="1027"/>
      <c r="AL284" s="1027"/>
      <c r="AM284" s="1027"/>
      <c r="AN284" s="1086"/>
      <c r="AO284" s="51"/>
      <c r="AR284" s="21"/>
    </row>
    <row r="285" spans="1:53">
      <c r="A285" s="1061"/>
      <c r="B285" s="945"/>
      <c r="C285" s="944"/>
      <c r="D285" s="945"/>
      <c r="E285" s="944"/>
      <c r="F285" s="3097" t="s">
        <v>1674</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5"/>
      <c r="AF285" s="945"/>
      <c r="AG285" s="945"/>
      <c r="AH285" s="945"/>
      <c r="AI285" s="945"/>
      <c r="AJ285" s="944"/>
      <c r="AK285" s="1027"/>
      <c r="AL285" s="1027"/>
      <c r="AM285" s="1027"/>
      <c r="AR285" s="1087"/>
    </row>
    <row r="286" spans="1:53" ht="15" customHeight="1">
      <c r="A286" s="1061"/>
      <c r="B286" s="945"/>
      <c r="C286" s="944"/>
      <c r="D286" s="945"/>
      <c r="E286" s="944"/>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5"/>
      <c r="AF286" s="945"/>
      <c r="AG286" s="945"/>
      <c r="AH286" s="945"/>
      <c r="AI286" s="945"/>
      <c r="AJ286" s="944"/>
      <c r="AK286" s="1027"/>
      <c r="AL286" s="1027"/>
      <c r="AM286" s="1027"/>
      <c r="AR286" s="1087"/>
    </row>
    <row r="287" spans="1:53">
      <c r="A287" s="1061"/>
      <c r="B287" s="945"/>
      <c r="C287" s="944"/>
      <c r="D287" s="945"/>
      <c r="E287" s="944"/>
      <c r="F287" s="3097" t="s">
        <v>1669</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5"/>
      <c r="AF288" s="945"/>
      <c r="AG288" s="945"/>
      <c r="AH288" s="945"/>
      <c r="AI288" s="945"/>
      <c r="AJ288" s="944"/>
      <c r="AK288" s="1027"/>
      <c r="AL288" s="1027"/>
      <c r="AM288" s="1027"/>
      <c r="AP288" s="1080"/>
      <c r="AQ288" s="969"/>
      <c r="AR288" s="1087"/>
    </row>
    <row r="289" spans="1:60">
      <c r="A289" s="1061"/>
      <c r="B289" s="945"/>
      <c r="C289" s="944"/>
      <c r="D289" s="945"/>
      <c r="E289" s="944"/>
      <c r="F289" s="3097" t="s">
        <v>1675</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5"/>
      <c r="AF289" s="945"/>
      <c r="AG289" s="945"/>
      <c r="AH289" s="945"/>
      <c r="AI289" s="945"/>
      <c r="AJ289" s="944"/>
      <c r="AK289" s="1027"/>
      <c r="AL289" s="1027"/>
      <c r="AM289" s="1027"/>
      <c r="AP289" s="1080"/>
      <c r="AQ289" s="969"/>
      <c r="AR289" s="1087"/>
    </row>
    <row r="290" spans="1:60">
      <c r="A290" s="1061"/>
      <c r="B290" s="945"/>
      <c r="C290" s="944"/>
      <c r="D290" s="945"/>
      <c r="E290" s="944"/>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03" t="s">
        <v>1676</v>
      </c>
      <c r="B292" s="3103"/>
      <c r="C292" s="3071" t="s">
        <v>628</v>
      </c>
      <c r="D292" s="3071"/>
      <c r="E292" s="941"/>
      <c r="F292" s="1083" t="s">
        <v>1672</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1673</v>
      </c>
      <c r="AH292" s="945"/>
      <c r="AI292" s="945"/>
      <c r="AJ292" s="944"/>
      <c r="AK292" s="1027"/>
      <c r="AL292" s="1027"/>
      <c r="AM292" s="1027"/>
      <c r="AN292" s="110"/>
      <c r="AO292" s="51"/>
      <c r="AR292" s="21"/>
    </row>
    <row r="293" spans="1:60">
      <c r="A293" s="1813"/>
      <c r="B293" s="1813"/>
      <c r="C293" s="1809"/>
      <c r="D293" s="1809"/>
      <c r="E293" s="941"/>
      <c r="F293" s="3097" t="s">
        <v>1677</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45"/>
      <c r="AF293" s="945"/>
      <c r="AG293" s="1013"/>
      <c r="AH293" s="945"/>
      <c r="AI293" s="945"/>
      <c r="AJ293" s="944"/>
      <c r="AK293" s="1027"/>
      <c r="AL293" s="1027"/>
      <c r="AM293" s="1027"/>
      <c r="AN293" s="110"/>
      <c r="AO293" s="51"/>
      <c r="AP293" s="951" t="s">
        <v>1386</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45"/>
      <c r="AF294" s="945"/>
      <c r="AH294" s="945"/>
      <c r="AI294" s="945"/>
      <c r="AJ294" s="1090"/>
      <c r="AK294" s="1061"/>
      <c r="AL294" s="1061"/>
      <c r="AM294" s="1061"/>
      <c r="AN294" s="1091"/>
      <c r="AP294" s="1092" t="s">
        <v>2244</v>
      </c>
      <c r="BD294" s="1093"/>
      <c r="BE294" s="1093"/>
      <c r="BF294" s="1093"/>
      <c r="BG294" s="1093"/>
      <c r="BH294" s="1093"/>
    </row>
    <row r="295" spans="1:60">
      <c r="A295" s="1061"/>
      <c r="B295" s="945"/>
      <c r="C295" s="1809"/>
      <c r="D295" s="1809"/>
      <c r="E295" s="941"/>
      <c r="F295" s="1095" t="s">
        <v>1678</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2246</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2449</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07" t="s">
        <v>1386</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2245</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9"/>
      <c r="D306" s="1809"/>
      <c r="E306" s="941"/>
      <c r="F306" s="1099"/>
      <c r="G306" s="970" t="s">
        <v>727</v>
      </c>
      <c r="H306" s="970"/>
      <c r="I306" s="3113" t="s">
        <v>1386</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5"/>
      <c r="AF306" s="945"/>
      <c r="AG306" s="987"/>
      <c r="AH306" s="945"/>
      <c r="AI306" s="945"/>
      <c r="AJ306" s="944"/>
      <c r="AK306" s="1027"/>
      <c r="AL306" s="1027"/>
      <c r="AM306" s="1027"/>
      <c r="AN306" s="110"/>
      <c r="AO306" s="51"/>
      <c r="AP306" s="951" t="s">
        <v>2003</v>
      </c>
      <c r="AR306" s="21"/>
    </row>
    <row r="307" spans="1:60">
      <c r="A307" s="1061"/>
      <c r="B307" s="945"/>
      <c r="C307" s="1809"/>
      <c r="D307" s="1809"/>
      <c r="E307" s="941"/>
      <c r="F307" s="1099"/>
      <c r="G307" s="970"/>
      <c r="H307" s="970"/>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5"/>
      <c r="AF307" s="945"/>
      <c r="AG307" s="987"/>
      <c r="AH307" s="945"/>
      <c r="AI307" s="945"/>
      <c r="AJ307" s="944"/>
      <c r="AK307" s="1027"/>
      <c r="AL307" s="1027"/>
      <c r="AM307" s="1027"/>
      <c r="AN307" s="110"/>
      <c r="AO307" s="51"/>
      <c r="AP307" s="951" t="s">
        <v>2247</v>
      </c>
      <c r="AR307" s="21"/>
    </row>
    <row r="308" spans="1:60">
      <c r="A308" s="1061"/>
      <c r="B308" s="945"/>
      <c r="C308" s="1094"/>
      <c r="D308" s="1094"/>
      <c r="E308" s="941"/>
      <c r="F308" s="1099"/>
      <c r="G308" s="970"/>
      <c r="H308" s="970"/>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5"/>
      <c r="AF308" s="945"/>
      <c r="AG308" s="987"/>
      <c r="AH308" s="945"/>
      <c r="AI308" s="945"/>
      <c r="AJ308" s="944"/>
      <c r="AK308" s="1027"/>
      <c r="AL308" s="1027"/>
      <c r="AM308" s="1027"/>
      <c r="AN308" s="110"/>
      <c r="AO308" s="51"/>
      <c r="AP308" s="951" t="s">
        <v>2249</v>
      </c>
      <c r="AR308" s="21"/>
    </row>
    <row r="309" spans="1:60">
      <c r="A309" s="1061"/>
      <c r="B309" s="945"/>
      <c r="C309" s="1094"/>
      <c r="D309" s="1094"/>
      <c r="E309" s="941"/>
      <c r="F309" s="1097"/>
      <c r="G309" s="945"/>
      <c r="H309" s="945"/>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5"/>
      <c r="AF309" s="945"/>
      <c r="AG309" s="987"/>
      <c r="AH309" s="945"/>
      <c r="AI309" s="945"/>
      <c r="AJ309" s="944"/>
      <c r="AK309" s="1027"/>
      <c r="AL309" s="1027"/>
      <c r="AM309" s="1027"/>
      <c r="AN309" s="110"/>
      <c r="AO309" s="51"/>
      <c r="AP309" s="951" t="s">
        <v>2248</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544</v>
      </c>
      <c r="H311" s="945"/>
      <c r="I311" s="3113" t="s">
        <v>1386</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5"/>
      <c r="AF313" s="945"/>
      <c r="AG313" s="987"/>
      <c r="AH313" s="945"/>
      <c r="AI313" s="945"/>
      <c r="AJ313" s="944"/>
      <c r="AK313" s="1027"/>
      <c r="AL313" s="1027"/>
      <c r="AM313" s="1027"/>
      <c r="AN313" s="110"/>
      <c r="AO313" s="51"/>
      <c r="AP313" s="951" t="s">
        <v>1679</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2004</v>
      </c>
    </row>
    <row r="315" spans="1:60" ht="12.75" customHeight="1">
      <c r="A315" s="3103" t="s">
        <v>1680</v>
      </c>
      <c r="B315" s="3103"/>
      <c r="C315" s="3071" t="s">
        <v>580</v>
      </c>
      <c r="D315" s="3071"/>
      <c r="E315" s="941"/>
      <c r="F315" s="3004" t="s">
        <v>1681</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5"/>
      <c r="AF315" s="945"/>
      <c r="AG315" s="987" t="s">
        <v>1673</v>
      </c>
      <c r="AH315" s="945"/>
      <c r="AI315" s="945"/>
      <c r="AJ315" s="944"/>
      <c r="AK315" s="1027"/>
      <c r="AL315" s="1027"/>
      <c r="AM315" s="1027"/>
      <c r="AN315" s="110"/>
      <c r="AO315" s="51"/>
    </row>
    <row r="316" spans="1:60" ht="15" customHeight="1">
      <c r="A316" s="1061"/>
      <c r="B316" s="945"/>
      <c r="C316" s="945"/>
      <c r="D316" s="945"/>
      <c r="E316" s="945"/>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5"/>
      <c r="AF316" s="945"/>
      <c r="AG316" s="945"/>
      <c r="AH316" s="945"/>
      <c r="AI316" s="945"/>
      <c r="AJ316" s="944"/>
      <c r="AK316" s="1027"/>
      <c r="AL316" s="1027"/>
      <c r="AM316" s="1027"/>
      <c r="AN316" s="110"/>
      <c r="AO316" s="51"/>
    </row>
    <row r="317" spans="1:60" ht="15" customHeight="1">
      <c r="A317" s="1061"/>
      <c r="B317" s="945"/>
      <c r="C317" s="945"/>
      <c r="D317" s="945"/>
      <c r="E317" s="945"/>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1682</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1683</v>
      </c>
      <c r="AK320" s="3079">
        <f>AP279</f>
        <v>9</v>
      </c>
      <c r="AL320" s="3080"/>
      <c r="AM320" s="3081"/>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1684</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63" t="s">
        <v>1597</v>
      </c>
      <c r="AF323" s="3063"/>
      <c r="AG323" s="3063"/>
      <c r="AH323" s="3063"/>
      <c r="AI323" s="3063"/>
      <c r="AJ323" s="3063"/>
      <c r="AK323" s="3063"/>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98" t="s">
        <v>2207</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79"/>
      <c r="AL325" s="968"/>
      <c r="AM325" s="1028"/>
      <c r="AN325" s="1001"/>
    </row>
    <row r="326" spans="1:42" s="944" customFormat="1" ht="12.75" customHeight="1">
      <c r="A326" s="1028"/>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79"/>
      <c r="AL326" s="968"/>
      <c r="AM326" s="1028"/>
      <c r="AN326" s="1001"/>
    </row>
    <row r="327" spans="1:42" s="944" customFormat="1" ht="12.75" customHeight="1">
      <c r="A327" s="1028"/>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79"/>
      <c r="AL327" s="968"/>
      <c r="AM327" s="1028"/>
      <c r="AN327" s="1001"/>
    </row>
    <row r="328" spans="1:42" s="944" customFormat="1" ht="12.75" customHeight="1">
      <c r="A328" s="1028"/>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79"/>
      <c r="AL328" s="968"/>
      <c r="AM328" s="1028"/>
      <c r="AN328" s="1001"/>
    </row>
    <row r="329" spans="1:42" s="944" customFormat="1" ht="12.75" customHeight="1">
      <c r="A329" s="1028"/>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79"/>
      <c r="AL329" s="968"/>
      <c r="AM329" s="1028"/>
      <c r="AN329" s="1001"/>
    </row>
    <row r="330" spans="1:42" s="944" customFormat="1" ht="12.75" customHeight="1">
      <c r="A330" s="1028"/>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79"/>
      <c r="AL330" s="968"/>
      <c r="AM330" s="1028"/>
      <c r="AN330" s="1001"/>
    </row>
    <row r="331" spans="1:42" s="944" customFormat="1" ht="12.75" customHeight="1">
      <c r="A331" s="1028"/>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79"/>
      <c r="AL331" s="968"/>
      <c r="AM331" s="1028"/>
      <c r="AN331" s="1001"/>
    </row>
    <row r="332" spans="1:42" ht="12.75" customHeight="1">
      <c r="A332" s="1028"/>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79"/>
      <c r="AL332" s="968"/>
      <c r="AM332" s="1028"/>
    </row>
    <row r="333" spans="1:42" s="944" customFormat="1" ht="12.75" customHeight="1">
      <c r="A333" s="1061"/>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1685</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628</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580</v>
      </c>
    </row>
    <row r="337" spans="1:42" s="944" customFormat="1" ht="12.75" customHeight="1">
      <c r="A337" s="1061"/>
      <c r="B337" s="1061"/>
      <c r="C337" s="987" t="s">
        <v>1686</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727</v>
      </c>
      <c r="E339" s="1639" t="s">
        <v>2212</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40" t="s">
        <v>1621</v>
      </c>
      <c r="AG339" s="3040"/>
      <c r="AH339" s="3040"/>
      <c r="AI339" s="3040"/>
      <c r="AJ339" s="3040"/>
      <c r="AK339" s="3040"/>
      <c r="AL339" s="3040"/>
      <c r="AM339" s="1027"/>
      <c r="AN339" s="1001"/>
    </row>
    <row r="340" spans="1:42" s="944" customFormat="1" ht="12.75" customHeight="1">
      <c r="A340" s="1027"/>
      <c r="B340" s="1007"/>
      <c r="C340" s="1036"/>
      <c r="D340" s="1107"/>
      <c r="E340" s="1639" t="s">
        <v>2213</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2214</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2215</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2216</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2217</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544</v>
      </c>
      <c r="E346" s="1639" t="s">
        <v>2218</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040" t="s">
        <v>1687</v>
      </c>
      <c r="AG346" s="3040"/>
      <c r="AH346" s="3040"/>
      <c r="AI346" s="3040"/>
      <c r="AJ346" s="3040"/>
      <c r="AK346" s="3040"/>
      <c r="AL346" s="3040"/>
      <c r="AM346" s="1027"/>
      <c r="AN346" s="1001"/>
    </row>
    <row r="347" spans="1:42" s="944" customFormat="1" ht="12.75" customHeight="1">
      <c r="A347" s="1061"/>
      <c r="B347" s="1024"/>
      <c r="C347" s="1642"/>
      <c r="D347" s="1107"/>
      <c r="E347" s="1639" t="s">
        <v>2219</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628</v>
      </c>
      <c r="AP347" s="1121">
        <v>0</v>
      </c>
    </row>
    <row r="348" spans="1:42" s="944" customFormat="1" ht="12.75" customHeight="1">
      <c r="A348" s="1061"/>
      <c r="B348" s="1025"/>
      <c r="C348" s="1643"/>
      <c r="D348" s="1107"/>
      <c r="E348" s="1639" t="s">
        <v>2220</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727</v>
      </c>
      <c r="AP348" s="944">
        <v>7</v>
      </c>
    </row>
    <row r="349" spans="1:42" s="944" customFormat="1" ht="12.75" customHeight="1">
      <c r="A349" s="1061"/>
      <c r="B349" s="1025"/>
      <c r="C349" s="1643"/>
      <c r="D349" s="1107"/>
      <c r="E349" s="1639" t="s">
        <v>2222</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544</v>
      </c>
      <c r="AP349" s="944">
        <v>6</v>
      </c>
    </row>
    <row r="350" spans="1:42" s="944" customFormat="1" ht="12.75" customHeight="1">
      <c r="A350" s="1061"/>
      <c r="B350" s="1025"/>
      <c r="C350" s="1643"/>
      <c r="D350" s="1107"/>
      <c r="E350" s="1639" t="s">
        <v>2221</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1688</v>
      </c>
      <c r="AP351" s="944">
        <v>4</v>
      </c>
    </row>
    <row r="352" spans="1:42" s="944" customFormat="1" ht="12.75" customHeight="1">
      <c r="A352" s="1061"/>
      <c r="B352" s="1007"/>
      <c r="C352" s="1640"/>
      <c r="D352" s="1107" t="s">
        <v>286</v>
      </c>
      <c r="E352" s="1639" t="s">
        <v>2223</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040" t="s">
        <v>1661</v>
      </c>
      <c r="AG352" s="3040"/>
      <c r="AH352" s="3040"/>
      <c r="AI352" s="3040"/>
      <c r="AJ352" s="3040"/>
      <c r="AK352" s="3040"/>
      <c r="AL352" s="3040"/>
      <c r="AM352" s="1027"/>
      <c r="AN352" s="1001"/>
      <c r="AO352" s="1119" t="s">
        <v>1689</v>
      </c>
      <c r="AP352" s="944">
        <v>3</v>
      </c>
    </row>
    <row r="353" spans="1:53" s="944" customFormat="1" ht="12.75" customHeight="1">
      <c r="A353" s="1061"/>
      <c r="B353" s="1024"/>
      <c r="C353" s="1642"/>
      <c r="D353" s="1107"/>
      <c r="E353" s="1639" t="s">
        <v>2219</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2220</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2222</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2221</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1688</v>
      </c>
      <c r="E358" s="1639" t="s">
        <v>2224</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040" t="s">
        <v>1690</v>
      </c>
      <c r="AG358" s="3040"/>
      <c r="AH358" s="3040"/>
      <c r="AI358" s="3040"/>
      <c r="AJ358" s="3040"/>
      <c r="AK358" s="3040"/>
      <c r="AL358" s="3040"/>
      <c r="AM358" s="1027"/>
      <c r="AN358" s="1001"/>
      <c r="AO358" s="944" t="str">
        <f>X395</f>
        <v>N/A</v>
      </c>
    </row>
    <row r="359" spans="1:53" s="944" customFormat="1" ht="12.75" customHeight="1">
      <c r="A359" s="1061"/>
      <c r="B359" s="1024"/>
      <c r="C359" s="1642"/>
      <c r="D359" s="1107"/>
      <c r="E359" s="1639" t="s">
        <v>2225</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2226</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2461</v>
      </c>
      <c r="O362" s="3120" t="s">
        <v>1386</v>
      </c>
      <c r="P362" s="3120"/>
      <c r="Q362" s="3120"/>
      <c r="R362" s="3120"/>
      <c r="S362" s="3120"/>
      <c r="T362" s="3120"/>
      <c r="U362" s="3120"/>
      <c r="V362" s="3120"/>
      <c r="W362" s="3120"/>
      <c r="X362" s="3120"/>
      <c r="Y362" s="3120"/>
      <c r="Z362" s="3120"/>
      <c r="AA362" s="3120"/>
      <c r="AB362" s="3120"/>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1689</v>
      </c>
      <c r="E364" s="1639" t="s">
        <v>2228</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040" t="s">
        <v>1635</v>
      </c>
      <c r="AG364" s="3040"/>
      <c r="AH364" s="3040"/>
      <c r="AI364" s="3040"/>
      <c r="AJ364" s="3040"/>
      <c r="AK364" s="3040"/>
      <c r="AL364" s="3040"/>
      <c r="AM364" s="1027"/>
      <c r="AN364" s="1002"/>
    </row>
    <row r="365" spans="1:53" s="944" customFormat="1" ht="12.75" customHeight="1">
      <c r="A365" s="1061"/>
      <c r="B365" s="1007"/>
      <c r="C365" s="1640"/>
      <c r="D365" s="1107"/>
      <c r="E365" s="1639" t="s">
        <v>2227</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628</v>
      </c>
      <c r="AP366" s="1121">
        <v>0</v>
      </c>
      <c r="AT366" s="944" t="s">
        <v>628</v>
      </c>
      <c r="AU366" s="1121">
        <v>0</v>
      </c>
    </row>
    <row r="367" spans="1:53" s="944" customFormat="1" ht="12.75" customHeight="1">
      <c r="A367" s="1061"/>
      <c r="B367" s="1024"/>
      <c r="C367" s="1642"/>
      <c r="D367" s="1024" t="s">
        <v>1691</v>
      </c>
      <c r="E367" s="1646"/>
      <c r="F367" s="1646"/>
      <c r="G367" s="1646"/>
      <c r="H367" s="3117" t="s">
        <v>1688</v>
      </c>
      <c r="I367" s="3117"/>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727</v>
      </c>
      <c r="AP367" s="944">
        <v>3</v>
      </c>
      <c r="AT367" s="1119" t="s">
        <v>727</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544</v>
      </c>
      <c r="AP368" s="944">
        <v>2</v>
      </c>
      <c r="AT368" s="1119" t="s">
        <v>544</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2229</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2230</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2231</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2232</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628</v>
      </c>
      <c r="AP374" s="1121">
        <v>0</v>
      </c>
    </row>
    <row r="375" spans="1:46" s="944" customFormat="1" ht="12.75" customHeight="1">
      <c r="A375" s="1061"/>
      <c r="B375" s="1024"/>
      <c r="C375" s="1642"/>
      <c r="D375" s="1024"/>
      <c r="E375" s="1024" t="s">
        <v>1691</v>
      </c>
      <c r="F375" s="1646"/>
      <c r="G375" s="1646"/>
      <c r="I375" s="3119" t="s">
        <v>628</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928"/>
      <c r="AG375" s="928"/>
      <c r="AH375" s="928"/>
      <c r="AI375" s="928"/>
      <c r="AJ375" s="928"/>
      <c r="AK375" s="928"/>
      <c r="AL375" s="928"/>
      <c r="AN375" s="1001"/>
      <c r="AO375" s="944" t="s">
        <v>1692</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1693</v>
      </c>
      <c r="AP376" s="944">
        <v>2</v>
      </c>
    </row>
    <row r="377" spans="1:46" s="944" customFormat="1" ht="12.75" customHeight="1">
      <c r="A377" s="1061"/>
      <c r="B377" s="3067" t="s">
        <v>628</v>
      </c>
      <c r="C377" s="3067"/>
      <c r="D377" s="1647"/>
      <c r="E377" s="3098" t="s">
        <v>1694</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47"/>
      <c r="AI377" s="1647"/>
      <c r="AJ377" s="1647"/>
      <c r="AK377" s="1647"/>
      <c r="AL377" s="1647"/>
      <c r="AN377" s="1001"/>
    </row>
    <row r="378" spans="1:46" s="944" customFormat="1" ht="12.75" customHeight="1">
      <c r="A378" s="1061"/>
      <c r="B378" s="1024"/>
      <c r="C378" s="1642"/>
      <c r="D378" s="1647"/>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47"/>
      <c r="AI378" s="1647"/>
      <c r="AJ378" s="1647"/>
      <c r="AK378" s="1647"/>
      <c r="AL378" s="1647"/>
      <c r="AN378" s="1001"/>
    </row>
    <row r="379" spans="1:46" s="944" customFormat="1" ht="12.75" customHeight="1">
      <c r="A379" s="1061"/>
      <c r="B379" s="1024"/>
      <c r="C379" s="1642"/>
      <c r="D379" s="1647"/>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47"/>
      <c r="AI379" s="1647"/>
      <c r="AJ379" s="1647"/>
      <c r="AK379" s="1647"/>
      <c r="AL379" s="1647"/>
      <c r="AN379" s="1001"/>
    </row>
    <row r="380" spans="1:46" s="944" customFormat="1" ht="12.75" customHeight="1">
      <c r="A380" s="1061"/>
      <c r="B380" s="1024"/>
      <c r="C380" s="1642"/>
      <c r="D380" s="1649"/>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1695</v>
      </c>
      <c r="AJ382" s="3079">
        <f>VLOOKUP($H$367,$AO$347:$AP$352,2,FALSE)+VLOOKUP($I$375,$AO$374:$AP$376,2,FALSE)</f>
        <v>4</v>
      </c>
      <c r="AK382" s="3081"/>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1696</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727</v>
      </c>
      <c r="E386" s="3118" t="s">
        <v>2208</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33"/>
      <c r="AF386" s="3040" t="s">
        <v>1635</v>
      </c>
      <c r="AG386" s="3040"/>
      <c r="AH386" s="3040"/>
      <c r="AI386" s="3040"/>
      <c r="AJ386" s="3040"/>
      <c r="AK386" s="3040"/>
      <c r="AL386" s="3040"/>
      <c r="AM386" s="1027"/>
      <c r="AN386" s="1126"/>
    </row>
    <row r="387" spans="1:42" s="944" customFormat="1" ht="12.75" customHeight="1">
      <c r="A387" s="1127"/>
      <c r="B387" s="1024"/>
      <c r="C387" s="1642"/>
      <c r="D387" s="1107"/>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6"/>
      <c r="AF393" s="1036"/>
      <c r="AG393" s="1036"/>
      <c r="AH393" s="1036"/>
      <c r="AI393" s="1036"/>
      <c r="AJ393" s="1036"/>
      <c r="AK393" s="1007"/>
      <c r="AL393" s="1007"/>
      <c r="AM393" s="1027"/>
      <c r="AN393" s="1001"/>
    </row>
    <row r="394" spans="1:42" s="944" customFormat="1" ht="12.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628</v>
      </c>
      <c r="AP394" s="1128">
        <v>0</v>
      </c>
    </row>
    <row r="395" spans="1:42" s="944" customFormat="1" ht="12.75" customHeight="1">
      <c r="A395" s="1061"/>
      <c r="B395" s="1036"/>
      <c r="C395" s="1640"/>
      <c r="D395" s="1107"/>
      <c r="E395" s="1036" t="s">
        <v>1697</v>
      </c>
      <c r="F395" s="1653"/>
      <c r="G395" s="1653"/>
      <c r="H395" s="1653"/>
      <c r="I395" s="1653"/>
      <c r="J395" s="1653"/>
      <c r="K395" s="1653"/>
      <c r="L395" s="1653"/>
      <c r="M395" s="1653"/>
      <c r="N395" s="1653"/>
      <c r="O395" s="1653"/>
      <c r="P395" s="1653"/>
      <c r="Q395" s="1653"/>
      <c r="R395" s="1653"/>
      <c r="U395" s="1653"/>
      <c r="V395" s="1653"/>
      <c r="W395" s="1653"/>
      <c r="X395" s="3067" t="s">
        <v>628</v>
      </c>
      <c r="Y395" s="3067"/>
      <c r="Z395" s="1653"/>
      <c r="AA395" s="1653"/>
      <c r="AB395" s="1653"/>
      <c r="AC395" s="1653"/>
      <c r="AD395" s="1653"/>
      <c r="AE395" s="928"/>
      <c r="AF395" s="1036"/>
      <c r="AG395" s="1036"/>
      <c r="AH395" s="1036"/>
      <c r="AI395" s="1036"/>
      <c r="AJ395" s="1036"/>
      <c r="AK395" s="1007"/>
      <c r="AL395" s="1007"/>
      <c r="AM395" s="1027"/>
      <c r="AN395" s="1001"/>
      <c r="AO395" s="1119" t="s">
        <v>727</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544</v>
      </c>
      <c r="AP396" s="1129">
        <v>4</v>
      </c>
    </row>
    <row r="397" spans="1:42" s="944" customFormat="1" ht="12.75" customHeight="1">
      <c r="A397" s="1061"/>
      <c r="B397" s="1007"/>
      <c r="C397" s="1640"/>
      <c r="D397" s="1107" t="s">
        <v>544</v>
      </c>
      <c r="E397" s="949" t="s">
        <v>1698</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040" t="s">
        <v>1699</v>
      </c>
      <c r="AG397" s="3040"/>
      <c r="AH397" s="3040"/>
      <c r="AI397" s="3040"/>
      <c r="AJ397" s="3040"/>
      <c r="AK397" s="3040"/>
      <c r="AL397" s="3040"/>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1688</v>
      </c>
      <c r="AP398" s="1129">
        <v>4</v>
      </c>
    </row>
    <row r="399" spans="1:42" s="944" customFormat="1" ht="12.75" customHeight="1">
      <c r="A399" s="1061"/>
      <c r="B399" s="1007"/>
      <c r="C399" s="1640"/>
      <c r="D399" s="1024" t="s">
        <v>1691</v>
      </c>
      <c r="E399" s="1646"/>
      <c r="F399" s="1646"/>
      <c r="G399" s="1646"/>
      <c r="H399" s="3117" t="s">
        <v>727</v>
      </c>
      <c r="I399" s="3117"/>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1689</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1700</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1701</v>
      </c>
      <c r="AJ401" s="3079">
        <f>VLOOKUP($H$399,$AO$366:$AP$368,2,FALSE)</f>
        <v>3</v>
      </c>
      <c r="AK401" s="3081"/>
      <c r="AL401" s="1006"/>
      <c r="AM401" s="1003"/>
      <c r="AN401" s="1001"/>
      <c r="AO401" s="1119" t="s">
        <v>1702</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1703</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727</v>
      </c>
      <c r="E405" s="1036" t="s">
        <v>1704</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040" t="s">
        <v>1635</v>
      </c>
      <c r="AG405" s="3040"/>
      <c r="AH405" s="3040"/>
      <c r="AI405" s="3040"/>
      <c r="AJ405" s="3040"/>
      <c r="AK405" s="3040"/>
      <c r="AL405" s="3040"/>
      <c r="AM405" s="1027"/>
      <c r="AN405" s="1001"/>
    </row>
    <row r="406" spans="1:42" s="944" customFormat="1" ht="12.75" customHeight="1">
      <c r="A406" s="1061"/>
      <c r="B406" s="928"/>
      <c r="C406" s="928"/>
      <c r="D406" s="1107"/>
      <c r="E406" s="1036" t="s">
        <v>1705</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544</v>
      </c>
      <c r="E408" s="1036" t="s">
        <v>1706</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40" t="s">
        <v>1699</v>
      </c>
      <c r="AG408" s="3040"/>
      <c r="AH408" s="3040"/>
      <c r="AI408" s="3040"/>
      <c r="AJ408" s="3040"/>
      <c r="AK408" s="3040"/>
      <c r="AL408" s="3040"/>
      <c r="AM408" s="1027"/>
      <c r="AN408" s="1001"/>
    </row>
    <row r="409" spans="1:42" s="944" customFormat="1" ht="12.75" customHeight="1">
      <c r="A409" s="1061"/>
      <c r="B409" s="1007"/>
      <c r="C409" s="1640"/>
      <c r="D409" s="1107"/>
      <c r="E409" s="1036" t="s">
        <v>1707</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1691</v>
      </c>
      <c r="E411" s="1646"/>
      <c r="F411" s="1646"/>
      <c r="G411" s="1646"/>
      <c r="H411" s="3117" t="s">
        <v>628</v>
      </c>
      <c r="I411" s="3117"/>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1708</v>
      </c>
      <c r="AJ413" s="3079">
        <f>VLOOKUP(H411,AT366:AU368,2,FALSE)</f>
        <v>0</v>
      </c>
      <c r="AK413" s="3081"/>
      <c r="AL413" s="1006"/>
      <c r="AN413" s="1002"/>
      <c r="AO413" s="1003" t="s">
        <v>628</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727</v>
      </c>
      <c r="AP414" s="944">
        <v>3</v>
      </c>
    </row>
    <row r="415" spans="1:42" s="944" customFormat="1" ht="12.75" customHeight="1">
      <c r="B415" s="928"/>
      <c r="C415" s="987" t="s">
        <v>1709</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544</v>
      </c>
      <c r="AP415" s="944">
        <v>2</v>
      </c>
    </row>
    <row r="416" spans="1:42" s="944" customFormat="1" ht="12.75" customHeight="1">
      <c r="B416" s="928"/>
      <c r="C416" s="987"/>
      <c r="D416" s="1131" t="s">
        <v>1710</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727</v>
      </c>
      <c r="E418" s="3098" t="s">
        <v>1711</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8"/>
      <c r="AE418" s="928"/>
      <c r="AF418" s="3040" t="s">
        <v>1661</v>
      </c>
      <c r="AG418" s="3040"/>
      <c r="AH418" s="3040"/>
      <c r="AI418" s="3040"/>
      <c r="AJ418" s="3040"/>
      <c r="AK418" s="3040"/>
      <c r="AL418" s="3040"/>
      <c r="AN418" s="1001"/>
    </row>
    <row r="419" spans="1:42" s="944" customFormat="1" ht="12.75" customHeight="1">
      <c r="B419" s="928"/>
      <c r="C419" s="987"/>
      <c r="D419" s="928"/>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8"/>
      <c r="AE419" s="928"/>
      <c r="AF419" s="928"/>
      <c r="AG419" s="928"/>
      <c r="AH419" s="928"/>
      <c r="AI419" s="928"/>
      <c r="AJ419" s="928"/>
      <c r="AK419" s="928"/>
      <c r="AL419" s="928"/>
      <c r="AN419" s="1001"/>
    </row>
    <row r="420" spans="1:42" s="944" customFormat="1" ht="12.75" customHeight="1">
      <c r="B420" s="928"/>
      <c r="C420" s="987"/>
      <c r="D420" s="1107"/>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544</v>
      </c>
      <c r="E422" s="3098" t="s">
        <v>1712</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8"/>
      <c r="AE422" s="928"/>
      <c r="AF422" s="3040" t="s">
        <v>1690</v>
      </c>
      <c r="AG422" s="3040"/>
      <c r="AH422" s="3040"/>
      <c r="AI422" s="3040"/>
      <c r="AJ422" s="3040"/>
      <c r="AK422" s="3040"/>
      <c r="AL422" s="3040"/>
      <c r="AN422" s="1001"/>
    </row>
    <row r="423" spans="1:42" s="944" customFormat="1" ht="12.75" customHeight="1">
      <c r="B423" s="928"/>
      <c r="C423" s="987"/>
      <c r="D423" s="928"/>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8"/>
      <c r="AE423" s="928"/>
      <c r="AF423" s="928"/>
      <c r="AG423" s="928"/>
      <c r="AH423" s="928"/>
      <c r="AI423" s="928"/>
      <c r="AJ423" s="928"/>
      <c r="AK423" s="928"/>
      <c r="AL423" s="928"/>
      <c r="AN423" s="1001"/>
    </row>
    <row r="424" spans="1:42" s="944" customFormat="1" ht="15" customHeight="1">
      <c r="B424" s="928"/>
      <c r="C424" s="987"/>
      <c r="D424" s="1107"/>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98" t="s">
        <v>1713</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8"/>
      <c r="AE426" s="928"/>
      <c r="AF426" s="3040" t="s">
        <v>1635</v>
      </c>
      <c r="AG426" s="3040"/>
      <c r="AH426" s="3040"/>
      <c r="AI426" s="3040"/>
      <c r="AJ426" s="3040"/>
      <c r="AK426" s="3040"/>
      <c r="AL426" s="3040"/>
      <c r="AN426" s="1001"/>
    </row>
    <row r="427" spans="1:42" s="944" customFormat="1" ht="12.75" customHeight="1">
      <c r="A427" s="1061"/>
      <c r="B427" s="1024"/>
      <c r="C427" s="1643"/>
      <c r="D427" s="928"/>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8"/>
      <c r="AE427" s="3040"/>
      <c r="AF427" s="3040"/>
      <c r="AG427" s="3040"/>
      <c r="AH427" s="3040"/>
      <c r="AI427" s="3040"/>
      <c r="AJ427" s="3040"/>
      <c r="AK427" s="3040"/>
      <c r="AL427" s="1597"/>
      <c r="AM427" s="1027"/>
      <c r="AN427" s="1001"/>
      <c r="AO427" s="944" t="s">
        <v>628</v>
      </c>
      <c r="AP427" s="1121">
        <v>0</v>
      </c>
    </row>
    <row r="428" spans="1:42" s="944" customFormat="1" ht="12.75" customHeight="1">
      <c r="A428" s="1127"/>
      <c r="B428" s="928"/>
      <c r="C428" s="928"/>
      <c r="D428" s="1107"/>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8"/>
      <c r="AE428" s="928"/>
      <c r="AF428" s="928"/>
      <c r="AG428" s="1007"/>
      <c r="AH428" s="1007"/>
      <c r="AI428" s="1007"/>
      <c r="AJ428" s="1007"/>
      <c r="AK428" s="1007"/>
      <c r="AL428" s="1007"/>
      <c r="AM428" s="1027"/>
      <c r="AN428" s="1001"/>
      <c r="AO428" s="1119" t="s">
        <v>727</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544</v>
      </c>
      <c r="AP429" s="944">
        <v>2</v>
      </c>
    </row>
    <row r="430" spans="1:42" s="944" customFormat="1" ht="12.75" customHeight="1">
      <c r="A430" s="1116"/>
      <c r="B430" s="1024"/>
      <c r="C430" s="1659"/>
      <c r="D430" s="1107" t="s">
        <v>1688</v>
      </c>
      <c r="E430" s="3098" t="s">
        <v>1714</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8"/>
      <c r="AE430" s="928"/>
      <c r="AF430" s="3040" t="s">
        <v>1690</v>
      </c>
      <c r="AG430" s="3040"/>
      <c r="AH430" s="3040"/>
      <c r="AI430" s="3040"/>
      <c r="AJ430" s="3040"/>
      <c r="AK430" s="3040"/>
      <c r="AL430" s="3040"/>
      <c r="AN430" s="1001"/>
    </row>
    <row r="431" spans="1:42" s="944" customFormat="1" ht="12.75" customHeight="1">
      <c r="A431" s="1116"/>
      <c r="B431" s="1024"/>
      <c r="C431" s="1659"/>
      <c r="D431" s="1107"/>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1689</v>
      </c>
      <c r="E434" s="3098" t="s">
        <v>1715</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8"/>
      <c r="AE434" s="928"/>
      <c r="AF434" s="3040" t="s">
        <v>1635</v>
      </c>
      <c r="AG434" s="3040"/>
      <c r="AH434" s="3040"/>
      <c r="AI434" s="3040"/>
      <c r="AJ434" s="3040"/>
      <c r="AK434" s="3040"/>
      <c r="AL434" s="3040"/>
      <c r="AM434" s="1066"/>
      <c r="AN434" s="1001"/>
    </row>
    <row r="435" spans="1:42" s="944" customFormat="1" ht="12.75" customHeight="1">
      <c r="A435" s="1061"/>
      <c r="B435" s="1024"/>
      <c r="C435" s="1643"/>
      <c r="D435" s="1107"/>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1700</v>
      </c>
      <c r="E438" s="3098" t="s">
        <v>1716</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8"/>
      <c r="AE438" s="928"/>
      <c r="AF438" s="3040" t="s">
        <v>1699</v>
      </c>
      <c r="AG438" s="3040"/>
      <c r="AH438" s="3040"/>
      <c r="AI438" s="3040"/>
      <c r="AJ438" s="3040"/>
      <c r="AK438" s="3040"/>
      <c r="AL438" s="3040"/>
      <c r="AM438" s="1066"/>
      <c r="AN438" s="1001"/>
    </row>
    <row r="439" spans="1:42" s="944" customFormat="1" ht="12.75" customHeight="1">
      <c r="A439" s="1600"/>
      <c r="B439" s="1007"/>
      <c r="C439" s="1640"/>
      <c r="D439" s="1107"/>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628</v>
      </c>
      <c r="AP441" s="1132">
        <v>0</v>
      </c>
    </row>
    <row r="442" spans="1:42" s="944" customFormat="1" ht="12.75" customHeight="1">
      <c r="A442" s="1127"/>
      <c r="B442" s="1007"/>
      <c r="C442" s="1640"/>
      <c r="D442" s="1107" t="s">
        <v>1702</v>
      </c>
      <c r="E442" s="3098" t="s">
        <v>1717</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8"/>
      <c r="AE442" s="928"/>
      <c r="AF442" s="3040" t="s">
        <v>1718</v>
      </c>
      <c r="AG442" s="3040"/>
      <c r="AH442" s="3040"/>
      <c r="AI442" s="3040"/>
      <c r="AJ442" s="3040"/>
      <c r="AK442" s="3040"/>
      <c r="AL442" s="3040"/>
      <c r="AM442" s="1066"/>
      <c r="AN442" s="1001"/>
      <c r="AO442" s="1119" t="s">
        <v>727</v>
      </c>
      <c r="AP442" s="944">
        <v>3</v>
      </c>
    </row>
    <row r="443" spans="1:42" s="944" customFormat="1" ht="12.75" customHeight="1">
      <c r="A443" s="1600"/>
      <c r="B443" s="1007"/>
      <c r="C443" s="1640"/>
      <c r="D443" s="1107"/>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8"/>
      <c r="AE443" s="928"/>
      <c r="AF443" s="1597"/>
      <c r="AG443" s="1597"/>
      <c r="AH443" s="1597"/>
      <c r="AI443" s="1597"/>
      <c r="AJ443" s="1597"/>
      <c r="AK443" s="1597"/>
      <c r="AL443" s="1597"/>
      <c r="AM443" s="1066"/>
      <c r="AN443" s="1001"/>
      <c r="AO443" s="1119" t="s">
        <v>544</v>
      </c>
      <c r="AP443" s="944">
        <v>2</v>
      </c>
    </row>
    <row r="444" spans="1:42" s="944" customFormat="1" ht="12.75" customHeight="1">
      <c r="A444" s="1127"/>
      <c r="B444" s="1007"/>
      <c r="C444" s="1640"/>
      <c r="D444" s="1107"/>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1691</v>
      </c>
      <c r="E446" s="1646"/>
      <c r="F446" s="1646"/>
      <c r="G446" s="1646"/>
      <c r="H446" s="3117" t="s">
        <v>727</v>
      </c>
      <c r="I446" s="3117"/>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1719</v>
      </c>
      <c r="AJ448" s="3079">
        <f>VLOOKUP($H$446,$AO$394:$AP$401,2,FALSE)</f>
        <v>5</v>
      </c>
      <c r="AK448" s="3081"/>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1720</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727</v>
      </c>
      <c r="E452" s="3098" t="s">
        <v>2203</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8"/>
      <c r="AD452" s="928"/>
      <c r="AE452" s="931"/>
      <c r="AF452" s="3040" t="s">
        <v>1635</v>
      </c>
      <c r="AG452" s="3040"/>
      <c r="AH452" s="3040"/>
      <c r="AI452" s="3040"/>
      <c r="AJ452" s="3040"/>
      <c r="AK452" s="3040"/>
      <c r="AL452" s="3040"/>
      <c r="AM452" s="1027"/>
      <c r="AN452" s="1002"/>
    </row>
    <row r="453" spans="1:42" s="1003" customFormat="1" ht="12.75" customHeight="1">
      <c r="A453" s="1061"/>
      <c r="B453" s="1024"/>
      <c r="C453" s="1652"/>
      <c r="D453" s="1107"/>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8"/>
      <c r="AD453" s="928"/>
      <c r="AE453" s="1036"/>
      <c r="AF453" s="931"/>
      <c r="AG453" s="931"/>
      <c r="AH453" s="931"/>
      <c r="AI453" s="931"/>
      <c r="AJ453" s="931"/>
      <c r="AK453" s="931"/>
      <c r="AL453" s="931"/>
      <c r="AM453" s="1027"/>
      <c r="AN453" s="1002"/>
      <c r="AO453" s="3121"/>
      <c r="AP453" s="3121"/>
    </row>
    <row r="454" spans="1:42" s="1003" customFormat="1" ht="12.75" customHeight="1">
      <c r="A454" s="1061"/>
      <c r="B454" s="1024"/>
      <c r="C454" s="1652"/>
      <c r="D454" s="1107"/>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8"/>
      <c r="AD455" s="928"/>
      <c r="AE455" s="1036"/>
      <c r="AF455" s="1036"/>
      <c r="AG455" s="1036"/>
      <c r="AH455" s="1036"/>
      <c r="AI455" s="1036"/>
      <c r="AJ455" s="1036"/>
      <c r="AK455" s="1036"/>
      <c r="AL455" s="1036"/>
      <c r="AM455" s="1027"/>
      <c r="AN455" s="1001"/>
      <c r="AO455" s="944" t="s">
        <v>628</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727</v>
      </c>
      <c r="AP456" s="944">
        <v>2</v>
      </c>
    </row>
    <row r="457" spans="1:42" s="944" customFormat="1" ht="12.75" customHeight="1">
      <c r="A457" s="1061"/>
      <c r="B457" s="1007"/>
      <c r="C457" s="1640"/>
      <c r="D457" s="1107" t="s">
        <v>544</v>
      </c>
      <c r="E457" s="3098" t="s">
        <v>2205</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8"/>
      <c r="AD457" s="928"/>
      <c r="AE457" s="928"/>
      <c r="AF457" s="3040" t="s">
        <v>1699</v>
      </c>
      <c r="AG457" s="3040"/>
      <c r="AH457" s="3040"/>
      <c r="AI457" s="3040"/>
      <c r="AJ457" s="3040"/>
      <c r="AK457" s="3040"/>
      <c r="AL457" s="3040"/>
      <c r="AM457" s="1027"/>
      <c r="AN457" s="1001"/>
      <c r="AO457" s="1119" t="s">
        <v>544</v>
      </c>
      <c r="AP457" s="944">
        <v>1</v>
      </c>
    </row>
    <row r="458" spans="1:42" s="944" customFormat="1" ht="12.2" customHeight="1">
      <c r="A458" s="1027"/>
      <c r="B458" s="928"/>
      <c r="C458" s="1660"/>
      <c r="D458" s="928"/>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8"/>
      <c r="AD458" s="928"/>
      <c r="AE458" s="1036"/>
      <c r="AF458" s="928"/>
      <c r="AG458" s="928"/>
      <c r="AH458" s="928"/>
      <c r="AI458" s="928"/>
      <c r="AJ458" s="928"/>
      <c r="AK458" s="928"/>
      <c r="AL458" s="928"/>
      <c r="AM458" s="1027"/>
      <c r="AN458" s="1001"/>
    </row>
    <row r="459" spans="1:42" s="944" customFormat="1" ht="12.2" customHeight="1">
      <c r="A459" s="1027"/>
      <c r="B459" s="928"/>
      <c r="C459" s="1660"/>
      <c r="D459" s="928"/>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8"/>
      <c r="AD459" s="928"/>
      <c r="AE459" s="1036"/>
      <c r="AF459" s="928"/>
      <c r="AG459" s="928"/>
      <c r="AH459" s="928"/>
      <c r="AI459" s="928"/>
      <c r="AJ459" s="928"/>
      <c r="AK459" s="928"/>
      <c r="AL459" s="928"/>
      <c r="AM459" s="1027"/>
      <c r="AN459" s="1001"/>
    </row>
    <row r="460" spans="1:42" s="1135" customFormat="1" ht="12.2" customHeight="1">
      <c r="A460" s="1027"/>
      <c r="B460" s="928"/>
      <c r="C460" s="1660"/>
      <c r="D460" s="928"/>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8"/>
      <c r="AD460" s="928"/>
      <c r="AE460" s="1036"/>
      <c r="AF460" s="1036"/>
      <c r="AG460" s="1036"/>
      <c r="AH460" s="1036"/>
      <c r="AI460" s="1036"/>
      <c r="AJ460" s="928"/>
      <c r="AK460" s="1007"/>
      <c r="AL460" s="1007"/>
      <c r="AM460" s="1027"/>
      <c r="AN460" s="1134"/>
    </row>
    <row r="461" spans="1:42" s="1135" customFormat="1" ht="12.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98" t="s">
        <v>2204</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1691</v>
      </c>
      <c r="E466" s="1646"/>
      <c r="F466" s="1646"/>
      <c r="G466" s="1646"/>
      <c r="H466" s="3117" t="s">
        <v>628</v>
      </c>
      <c r="I466" s="3117"/>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1721</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1696</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1722</v>
      </c>
      <c r="AJ468" s="3079">
        <f>VLOOKUP($H$466,$AO$413:$AP$415,2,FALSE)</f>
        <v>0</v>
      </c>
      <c r="AK468" s="3081"/>
      <c r="AL468" s="1006"/>
      <c r="AM468" s="1003"/>
      <c r="AN468" s="1134"/>
      <c r="AP468" s="1135" t="s">
        <v>1703</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1723</v>
      </c>
    </row>
    <row r="470" spans="1:43" s="1135" customFormat="1" ht="12.75" customHeight="1">
      <c r="A470" s="1027"/>
      <c r="B470" s="928"/>
      <c r="C470" s="987" t="s">
        <v>1724</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1725</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1726</v>
      </c>
    </row>
    <row r="472" spans="1:43" s="1135" customFormat="1" ht="12.75" customHeight="1">
      <c r="A472" s="1120"/>
      <c r="B472" s="928"/>
      <c r="C472" s="1640"/>
      <c r="D472" s="1107" t="s">
        <v>727</v>
      </c>
      <c r="E472" s="3122" t="s">
        <v>2209</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8"/>
      <c r="AD472" s="928"/>
      <c r="AE472" s="928"/>
      <c r="AF472" s="3040" t="s">
        <v>1635</v>
      </c>
      <c r="AG472" s="3040"/>
      <c r="AH472" s="3040"/>
      <c r="AI472" s="3040"/>
      <c r="AJ472" s="3040"/>
      <c r="AK472" s="3040"/>
      <c r="AL472" s="3040"/>
      <c r="AM472" s="1027"/>
      <c r="AN472" s="1134"/>
      <c r="AP472" s="1136" t="s">
        <v>1727</v>
      </c>
    </row>
    <row r="473" spans="1:43" s="1135" customFormat="1" ht="11.85" customHeight="1">
      <c r="A473" s="1061"/>
      <c r="B473" s="1024"/>
      <c r="C473" s="1642"/>
      <c r="D473" s="1107"/>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8"/>
      <c r="AD473" s="928"/>
      <c r="AE473" s="1024"/>
      <c r="AF473" s="928"/>
      <c r="AG473" s="928"/>
      <c r="AH473" s="928"/>
      <c r="AI473" s="928"/>
      <c r="AJ473" s="928"/>
      <c r="AK473" s="928"/>
      <c r="AL473" s="928"/>
      <c r="AM473" s="1027"/>
      <c r="AN473" s="1134"/>
      <c r="AP473" s="1136" t="s">
        <v>1728</v>
      </c>
    </row>
    <row r="474" spans="1:43" s="1135" customFormat="1" ht="13.9" customHeight="1">
      <c r="A474" s="1061"/>
      <c r="B474" s="1025"/>
      <c r="C474" s="1643"/>
      <c r="D474" s="1107"/>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8"/>
      <c r="AD474" s="928"/>
      <c r="AE474" s="1036"/>
      <c r="AF474" s="928"/>
      <c r="AG474" s="928"/>
      <c r="AH474" s="928"/>
      <c r="AI474" s="928"/>
      <c r="AJ474" s="928"/>
      <c r="AK474" s="928"/>
      <c r="AL474" s="928"/>
      <c r="AM474" s="1027"/>
      <c r="AN474" s="1134"/>
      <c r="AP474" s="1136" t="s">
        <v>1729</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1731</v>
      </c>
    </row>
    <row r="476" spans="1:43" s="1135" customFormat="1" ht="13.9" customHeight="1">
      <c r="A476" s="1061"/>
      <c r="B476" s="1007"/>
      <c r="C476" s="1640"/>
      <c r="D476" s="1107" t="s">
        <v>544</v>
      </c>
      <c r="E476" s="3123" t="s">
        <v>1730</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8"/>
      <c r="AD476" s="928"/>
      <c r="AE476" s="928"/>
      <c r="AF476" s="3040" t="s">
        <v>1699</v>
      </c>
      <c r="AG476" s="3040"/>
      <c r="AH476" s="3040"/>
      <c r="AI476" s="3040"/>
      <c r="AJ476" s="3040"/>
      <c r="AK476" s="3040"/>
      <c r="AL476" s="3040"/>
      <c r="AM476" s="1027"/>
      <c r="AN476" s="1137"/>
    </row>
    <row r="477" spans="1:43" s="1135" customFormat="1" ht="12.75" customHeight="1">
      <c r="A477" s="1061"/>
      <c r="B477" s="1024"/>
      <c r="C477" s="1642"/>
      <c r="D477" s="1024"/>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4"/>
      <c r="AD477" s="1024"/>
      <c r="AE477" s="1024"/>
      <c r="AF477" s="1024"/>
      <c r="AG477" s="1024"/>
      <c r="AH477" s="1024"/>
      <c r="AI477" s="1024"/>
      <c r="AJ477" s="928"/>
      <c r="AK477" s="1007"/>
      <c r="AL477" s="1007"/>
      <c r="AM477" s="1027"/>
      <c r="AN477" s="1134"/>
      <c r="AP477" s="944" t="s">
        <v>628</v>
      </c>
      <c r="AQ477" s="1121">
        <v>0</v>
      </c>
    </row>
    <row r="478" spans="1:43" s="1135" customFormat="1" ht="13.9" customHeight="1">
      <c r="A478" s="1061"/>
      <c r="B478" s="1024"/>
      <c r="C478" s="1642"/>
      <c r="D478" s="1024"/>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4"/>
      <c r="AD478" s="1024"/>
      <c r="AE478" s="1024"/>
      <c r="AF478" s="1024"/>
      <c r="AG478" s="1024"/>
      <c r="AH478" s="1024"/>
      <c r="AI478" s="1024"/>
      <c r="AJ478" s="928"/>
      <c r="AK478" s="1007"/>
      <c r="AL478" s="1007"/>
      <c r="AM478" s="1027"/>
      <c r="AN478" s="1134"/>
      <c r="AP478" s="1119" t="s">
        <v>727</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544</v>
      </c>
      <c r="AQ479" s="944">
        <v>3</v>
      </c>
    </row>
    <row r="480" spans="1:43" s="1135" customFormat="1" ht="13.9" customHeight="1">
      <c r="A480" s="1061"/>
      <c r="B480" s="1024"/>
      <c r="C480" s="1642"/>
      <c r="D480" s="1024" t="s">
        <v>1691</v>
      </c>
      <c r="E480" s="1646"/>
      <c r="F480" s="1646"/>
      <c r="G480" s="1646"/>
      <c r="H480" s="3117" t="s">
        <v>628</v>
      </c>
      <c r="I480" s="3117"/>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1732</v>
      </c>
      <c r="AJ482" s="3079">
        <f>VLOOKUP($H$480,$AO$413:$AP$415,2,FALSE)</f>
        <v>0</v>
      </c>
      <c r="AK482" s="3081"/>
      <c r="AL482" s="1006"/>
      <c r="AM482" s="1003"/>
      <c r="AN482" s="1139"/>
      <c r="AP482" s="3079"/>
      <c r="AQ482" s="3081"/>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1733</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727</v>
      </c>
      <c r="E486" s="3098" t="s">
        <v>2210</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8"/>
      <c r="AD486" s="928"/>
      <c r="AE486" s="928"/>
      <c r="AF486" s="3040" t="s">
        <v>1635</v>
      </c>
      <c r="AG486" s="3040"/>
      <c r="AH486" s="3040"/>
      <c r="AI486" s="3040"/>
      <c r="AJ486" s="3040"/>
      <c r="AK486" s="3040"/>
      <c r="AL486" s="3040"/>
      <c r="AM486" s="1027"/>
      <c r="AN486" s="1134"/>
      <c r="AT486" s="51"/>
      <c r="AU486" s="51"/>
      <c r="AV486" s="51"/>
      <c r="AW486" s="51"/>
      <c r="AX486" s="51"/>
      <c r="AY486" s="51"/>
      <c r="AZ486" s="51"/>
    </row>
    <row r="487" spans="1:81" s="1135" customFormat="1">
      <c r="A487" s="1061"/>
      <c r="B487" s="1024"/>
      <c r="C487" s="1642"/>
      <c r="D487" s="1107"/>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544</v>
      </c>
      <c r="E489" s="3098" t="s">
        <v>1734</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8"/>
      <c r="AD489" s="928"/>
      <c r="AE489" s="928"/>
      <c r="AF489" s="3040" t="s">
        <v>1699</v>
      </c>
      <c r="AG489" s="3040"/>
      <c r="AH489" s="3040"/>
      <c r="AI489" s="3040"/>
      <c r="AJ489" s="3040"/>
      <c r="AK489" s="3040"/>
      <c r="AL489" s="3040"/>
      <c r="AM489" s="1027"/>
      <c r="AN489" s="1134"/>
      <c r="AT489" s="51"/>
      <c r="AU489" s="51"/>
      <c r="AV489" s="51"/>
      <c r="AW489" s="51"/>
      <c r="AX489" s="51"/>
      <c r="AY489" s="51"/>
      <c r="AZ489" s="51"/>
    </row>
    <row r="490" spans="1:81" s="1135" customFormat="1">
      <c r="A490" s="1061"/>
      <c r="B490" s="1024"/>
      <c r="C490" s="1642"/>
      <c r="D490" s="1024"/>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1691</v>
      </c>
      <c r="E492" s="1646"/>
      <c r="F492" s="1646"/>
      <c r="G492" s="1646"/>
      <c r="H492" s="3117" t="s">
        <v>727</v>
      </c>
      <c r="I492" s="3117"/>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1735</v>
      </c>
      <c r="AJ494" s="3079">
        <f>VLOOKUP($H$492,$AO$427:$AP$429,2,FALSE)</f>
        <v>3</v>
      </c>
      <c r="AK494" s="3081"/>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1736</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727</v>
      </c>
      <c r="E498" s="3098" t="s">
        <v>1737</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8"/>
      <c r="AD498" s="928"/>
      <c r="AE498" s="928"/>
      <c r="AF498" s="3040" t="s">
        <v>1635</v>
      </c>
      <c r="AG498" s="3040"/>
      <c r="AH498" s="3040"/>
      <c r="AI498" s="3040"/>
      <c r="AJ498" s="3040"/>
      <c r="AK498" s="3040"/>
      <c r="AL498" s="3040"/>
      <c r="AM498" s="1027"/>
      <c r="AN498" s="1134"/>
      <c r="AT498" s="51"/>
      <c r="AU498" s="51"/>
      <c r="AV498" s="51"/>
      <c r="AW498" s="51"/>
      <c r="AX498" s="51"/>
      <c r="AY498" s="51"/>
      <c r="AZ498" s="51"/>
    </row>
    <row r="499" spans="1:81" s="1135" customFormat="1">
      <c r="A499" s="1061"/>
      <c r="B499" s="928"/>
      <c r="C499" s="1640"/>
      <c r="D499" s="1107"/>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544</v>
      </c>
      <c r="E503" s="3098" t="s">
        <v>1738</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70"/>
      <c r="AC503" s="928"/>
      <c r="AD503" s="928"/>
      <c r="AE503" s="928"/>
      <c r="AF503" s="3040" t="s">
        <v>1699</v>
      </c>
      <c r="AG503" s="3040"/>
      <c r="AH503" s="3040"/>
      <c r="AI503" s="3040"/>
      <c r="AJ503" s="3040"/>
      <c r="AK503" s="3040"/>
      <c r="AL503" s="3040"/>
      <c r="AM503" s="1027"/>
      <c r="AN503" s="1134"/>
      <c r="AO503" s="126"/>
      <c r="AP503" s="51"/>
    </row>
    <row r="504" spans="1:81" s="1135" customFormat="1">
      <c r="A504" s="1061"/>
      <c r="B504" s="1007"/>
      <c r="C504" s="1640"/>
      <c r="D504" s="1107"/>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1691</v>
      </c>
      <c r="E508" s="1646"/>
      <c r="F508" s="1646"/>
      <c r="G508" s="1646"/>
      <c r="H508" s="3117" t="s">
        <v>544</v>
      </c>
      <c r="I508" s="3117"/>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1739</v>
      </c>
      <c r="AJ510" s="3079">
        <f>VLOOKUP($H$508,$AO$441:$AP$443,2,FALSE)</f>
        <v>2</v>
      </c>
      <c r="AK510" s="3081"/>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1729</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727</v>
      </c>
      <c r="E514" s="3098" t="s">
        <v>1740</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8"/>
      <c r="AD514" s="928"/>
      <c r="AE514" s="928"/>
      <c r="AF514" s="3040" t="s">
        <v>1699</v>
      </c>
      <c r="AG514" s="3040"/>
      <c r="AH514" s="3040"/>
      <c r="AI514" s="3040"/>
      <c r="AJ514" s="3040"/>
      <c r="AK514" s="3040"/>
      <c r="AL514" s="3040"/>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544</v>
      </c>
      <c r="E517" s="3098" t="s">
        <v>1741</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8"/>
      <c r="AD517" s="928"/>
      <c r="AE517" s="928"/>
      <c r="AF517" s="3040" t="s">
        <v>1718</v>
      </c>
      <c r="AG517" s="3040"/>
      <c r="AH517" s="3040"/>
      <c r="AI517" s="3040"/>
      <c r="AJ517" s="3040"/>
      <c r="AK517" s="3040"/>
      <c r="AL517" s="3040"/>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1691</v>
      </c>
      <c r="E520" s="1646"/>
      <c r="F520" s="1646"/>
      <c r="G520" s="1646"/>
      <c r="H520" s="3117" t="s">
        <v>727</v>
      </c>
      <c r="I520" s="3117"/>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1742</v>
      </c>
      <c r="AJ522" s="3079">
        <f>VLOOKUP($H$520,$AO$455:$AP$457,2,FALSE)</f>
        <v>2</v>
      </c>
      <c r="AK522" s="3081"/>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1731</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727</v>
      </c>
      <c r="E526" s="3098" t="s">
        <v>2202</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8"/>
      <c r="AF526" s="3040" t="s">
        <v>1699</v>
      </c>
      <c r="AG526" s="3040"/>
      <c r="AH526" s="3040"/>
      <c r="AI526" s="3040"/>
      <c r="AJ526" s="3040"/>
      <c r="AK526" s="3040"/>
      <c r="AL526" s="3040"/>
      <c r="AM526" s="1032"/>
      <c r="AN526" s="1134"/>
    </row>
    <row r="527" spans="1:74" s="1135" customFormat="1" ht="13.7" customHeight="1">
      <c r="A527" s="1061"/>
      <c r="B527" s="1036"/>
      <c r="C527" s="1652"/>
      <c r="D527" s="1107"/>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8"/>
      <c r="AF527" s="1597"/>
      <c r="AG527" s="1597"/>
      <c r="AH527" s="1597"/>
      <c r="AI527" s="1597"/>
      <c r="AJ527" s="1597"/>
      <c r="AK527" s="1597"/>
      <c r="AL527" s="1597"/>
      <c r="AM527" s="1032"/>
      <c r="AN527" s="1134"/>
    </row>
    <row r="528" spans="1:74" s="1135" customFormat="1">
      <c r="A528" s="1061"/>
      <c r="B528" s="1036"/>
      <c r="C528" s="1652"/>
      <c r="D528" s="1107"/>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75" customHeight="1">
      <c r="A529" s="1061"/>
      <c r="B529" s="1036"/>
      <c r="C529" s="1652"/>
      <c r="D529" s="1107"/>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544</v>
      </c>
      <c r="E531" s="3124" t="s">
        <v>2211</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8"/>
      <c r="AF531" s="3040" t="s">
        <v>1635</v>
      </c>
      <c r="AG531" s="3040"/>
      <c r="AH531" s="3040"/>
      <c r="AI531" s="3040"/>
      <c r="AJ531" s="3040"/>
      <c r="AK531" s="3040"/>
      <c r="AL531" s="3040"/>
      <c r="AM531" s="1032"/>
      <c r="AN531" s="1001"/>
    </row>
    <row r="532" spans="1:81" s="944" customFormat="1" ht="12.75" customHeight="1">
      <c r="A532" s="1061"/>
      <c r="B532" s="1036"/>
      <c r="C532" s="1652"/>
      <c r="D532" s="1107"/>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1691</v>
      </c>
      <c r="E536" s="1646"/>
      <c r="F536" s="1646"/>
      <c r="G536" s="1646"/>
      <c r="H536" s="3117" t="s">
        <v>628</v>
      </c>
      <c r="I536" s="3117"/>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1743</v>
      </c>
      <c r="AJ538" s="3079">
        <f>VLOOKUP($H$536,$AP$477:$AQ$479,2,FALSE)</f>
        <v>0</v>
      </c>
      <c r="AK538" s="3081"/>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1744</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628</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727</v>
      </c>
      <c r="E542" s="3098" t="s">
        <v>2201</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8"/>
      <c r="AF542" s="3040" t="s">
        <v>1745</v>
      </c>
      <c r="AG542" s="3040"/>
      <c r="AH542" s="3040"/>
      <c r="AI542" s="3040"/>
      <c r="AJ542" s="3040"/>
      <c r="AK542" s="3040"/>
      <c r="AL542" s="3040"/>
      <c r="AM542" s="1032"/>
      <c r="AN542" s="1134"/>
      <c r="AO542" s="1119" t="s">
        <v>580</v>
      </c>
      <c r="AP542" s="944">
        <v>8</v>
      </c>
      <c r="AT542" s="1144"/>
      <c r="AU542" s="1144"/>
      <c r="AV542" s="1144"/>
      <c r="AW542" s="1144"/>
      <c r="AX542" s="1144"/>
      <c r="AY542" s="1144"/>
      <c r="AZ542" s="1144"/>
    </row>
    <row r="543" spans="1:81" s="1135" customFormat="1" ht="13.7" customHeight="1">
      <c r="A543" s="1061"/>
      <c r="B543" s="1036"/>
      <c r="C543" s="1652"/>
      <c r="D543" s="1107"/>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1691</v>
      </c>
      <c r="E547" s="1646"/>
      <c r="F547" s="1646"/>
      <c r="G547" s="1646"/>
      <c r="H547" s="3117" t="s">
        <v>628</v>
      </c>
      <c r="I547" s="3117"/>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1746</v>
      </c>
      <c r="AJ549" s="3079">
        <f>VLOOKUP($H$547,$AO$541:$AP$542,2,FALSE)</f>
        <v>0</v>
      </c>
      <c r="AK549" s="3081"/>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1747</v>
      </c>
      <c r="AK551" s="3079">
        <f>IF(($AJ$382+$AJ$401+$AJ$413+$AJ$448+$AJ$468+$AJ$482+$AJ$494+$AJ$510+$AJ$522+$AJ$538+AJ549)&gt;10,10,($AJ$382+$AJ$401+$AJ$413+$AJ$448+$AJ$468+$AJ$482+$AJ$494+$AJ$510+$AJ$522+$AJ$538+AJ549))</f>
        <v>10</v>
      </c>
      <c r="AL551" s="3080"/>
      <c r="AM551" s="3081"/>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1748</v>
      </c>
      <c r="AK553" s="3079">
        <f>IF((AK320+AK551)&gt;20,20,(AK320+AK551))</f>
        <v>19</v>
      </c>
      <c r="AL553" s="3080"/>
      <c r="AM553" s="3081"/>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1749</v>
      </c>
      <c r="B556" s="1013" t="s">
        <v>912</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63" t="s">
        <v>1597</v>
      </c>
      <c r="AF556" s="3063"/>
      <c r="AG556" s="3063"/>
      <c r="AH556" s="3063"/>
      <c r="AI556" s="3063"/>
      <c r="AJ556" s="3063"/>
      <c r="AK556" s="3063"/>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28" t="s">
        <v>1750</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8"/>
      <c r="AL558" s="1028"/>
      <c r="AM558" s="1028"/>
      <c r="AN558" s="1001"/>
    </row>
    <row r="559" spans="1:81" s="944" customFormat="1" ht="12.75" customHeight="1">
      <c r="A559" s="1028"/>
      <c r="B559" s="1029"/>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8"/>
      <c r="AL559" s="1028"/>
      <c r="AM559" s="1028"/>
      <c r="AN559" s="1001"/>
    </row>
    <row r="560" spans="1:81" s="944" customFormat="1" ht="12.75" customHeight="1">
      <c r="A560" s="1028"/>
      <c r="B560" s="1029"/>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8"/>
      <c r="AL560" s="1028"/>
      <c r="AM560" s="1028"/>
      <c r="AN560" s="1001"/>
      <c r="AQ560" s="1136"/>
      <c r="AR560" s="1003"/>
    </row>
    <row r="561" spans="1:46" s="944" customFormat="1" ht="12.75" customHeight="1">
      <c r="A561" s="1028"/>
      <c r="B561" s="1119"/>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8"/>
      <c r="AL561" s="1028"/>
      <c r="AM561" s="1028"/>
      <c r="AN561" s="1001"/>
      <c r="AQ561" s="1136"/>
      <c r="AR561" s="1003"/>
    </row>
    <row r="562" spans="1:46" s="944" customFormat="1" ht="12.4" customHeight="1">
      <c r="A562" s="1028"/>
      <c r="B562" s="1119"/>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8"/>
      <c r="AL562" s="1028"/>
      <c r="AM562" s="1028"/>
      <c r="AN562" s="1001"/>
      <c r="AQ562" s="1136"/>
      <c r="AR562" s="1136"/>
    </row>
    <row r="563" spans="1:46" s="944" customFormat="1" ht="24.95" customHeight="1">
      <c r="A563" s="1028"/>
      <c r="B563" s="1119"/>
      <c r="C563" s="3128" t="s">
        <v>1751</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28" t="s">
        <v>2458</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8"/>
      <c r="AL565" s="1028"/>
      <c r="AM565" s="1028"/>
      <c r="AN565" s="1001"/>
      <c r="AQ565" s="1136"/>
      <c r="AR565" s="1136"/>
    </row>
    <row r="566" spans="1:46" s="944" customFormat="1" ht="30.2" customHeight="1">
      <c r="A566" s="1028"/>
      <c r="B566" s="1119"/>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8"/>
      <c r="AL566" s="1028"/>
      <c r="AM566" s="1028"/>
      <c r="AN566" s="1001"/>
      <c r="AQ566" s="1003"/>
      <c r="AR566" s="1136"/>
    </row>
    <row r="567" spans="1:46" s="944" customFormat="1" ht="12.75" customHeight="1">
      <c r="A567" s="1028"/>
      <c r="B567" s="1119"/>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8"/>
      <c r="AL567" s="1028"/>
      <c r="AM567" s="1028"/>
      <c r="AN567" s="1001"/>
      <c r="AQ567" s="1003"/>
      <c r="AR567" s="1136"/>
    </row>
    <row r="568" spans="1:46" s="944" customFormat="1" ht="12.75" customHeight="1">
      <c r="A568" s="1028"/>
      <c r="B568" s="1119"/>
      <c r="C568" s="3128" t="s">
        <v>1752</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8"/>
      <c r="AL568" s="1028"/>
      <c r="AM568" s="1028"/>
      <c r="AN568" s="1001"/>
      <c r="AQ568" s="1136"/>
      <c r="AR568" s="1136"/>
    </row>
    <row r="569" spans="1:46" s="944" customFormat="1" ht="12.75" customHeight="1">
      <c r="A569" s="1028"/>
      <c r="B569" s="1119"/>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8"/>
      <c r="AL569" s="1028"/>
      <c r="AM569" s="1028"/>
      <c r="AN569" s="1001"/>
      <c r="AQ569" s="1136"/>
      <c r="AR569" s="1136"/>
    </row>
    <row r="570" spans="1:46" s="944" customFormat="1" ht="13.15" customHeight="1">
      <c r="A570" s="1028"/>
      <c r="B570" s="1119"/>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8"/>
      <c r="AL570" s="1028"/>
      <c r="AM570" s="1028"/>
      <c r="AN570" s="1001"/>
      <c r="AQ570" s="1136"/>
      <c r="AR570" s="1136"/>
    </row>
    <row r="571" spans="1:46" s="944" customFormat="1" ht="12.75" customHeight="1">
      <c r="A571" s="1028"/>
      <c r="B571" s="1119"/>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8"/>
      <c r="AL571" s="1028"/>
      <c r="AM571" s="1028"/>
      <c r="AN571" s="1001"/>
      <c r="AO571" s="1151"/>
      <c r="AP571" s="1151"/>
      <c r="AQ571" s="1136"/>
      <c r="AR571" s="1003"/>
    </row>
    <row r="572" spans="1:46" s="944" customFormat="1" ht="11.85" customHeight="1">
      <c r="A572" s="1028"/>
      <c r="B572" s="1119"/>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8"/>
      <c r="AL572" s="1028"/>
      <c r="AM572" s="1028"/>
      <c r="AN572" s="1001"/>
      <c r="AO572" s="1152" t="s">
        <v>117</v>
      </c>
      <c r="AP572" s="1153">
        <f>IF(C596="Yes",5,0)</f>
        <v>0</v>
      </c>
      <c r="AQ572" s="1003"/>
      <c r="AR572" s="1003"/>
      <c r="AS572" s="933" t="s">
        <v>1753</v>
      </c>
    </row>
    <row r="573" spans="1:46" s="944" customFormat="1" ht="12.75" customHeight="1">
      <c r="A573" s="1028"/>
      <c r="B573" s="1119"/>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8"/>
      <c r="AL573" s="1028"/>
      <c r="AM573" s="1028"/>
      <c r="AN573" s="1001"/>
      <c r="AO573" s="1152" t="s">
        <v>118</v>
      </c>
      <c r="AP573" s="1153">
        <f>IF(C604="Yes",5,0)</f>
        <v>0</v>
      </c>
      <c r="AQ573" s="1003"/>
      <c r="AR573" s="1003"/>
      <c r="AS573" s="3125">
        <f>IF(AQ581=0,AQ590,AQ581)</f>
        <v>10</v>
      </c>
      <c r="AT573" s="3125"/>
    </row>
    <row r="574" spans="1:46" s="944" customFormat="1" ht="12.75" customHeight="1">
      <c r="A574" s="1028"/>
      <c r="B574" s="1119"/>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8"/>
      <c r="AL574" s="1028"/>
      <c r="AM574" s="1028"/>
      <c r="AN574" s="1001"/>
      <c r="AO574" s="1152" t="s">
        <v>124</v>
      </c>
      <c r="AP574" s="1153">
        <f>IF(C612="Yes",7,0)</f>
        <v>0</v>
      </c>
      <c r="AS574" s="933" t="s">
        <v>1754</v>
      </c>
    </row>
    <row r="575" spans="1:46" s="944" customFormat="1" ht="12.75" customHeight="1">
      <c r="A575" s="1028"/>
      <c r="B575" s="1119"/>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8"/>
      <c r="AL575" s="1028"/>
      <c r="AM575" s="1028"/>
      <c r="AN575" s="1001"/>
      <c r="AO575" s="1001"/>
      <c r="AP575" s="1153">
        <f>IF(C614="Yes",5,0)</f>
        <v>0</v>
      </c>
      <c r="AS575" s="3125">
        <f>IF(AND(AQ581&gt;0,AQ590&gt;0),(AQ581+AQ590)/2,0)</f>
        <v>0</v>
      </c>
      <c r="AT575" s="3125"/>
    </row>
    <row r="576" spans="1:46" s="944" customFormat="1" ht="12.75" customHeight="1">
      <c r="A576" s="1028"/>
      <c r="B576" s="1119"/>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8"/>
      <c r="AL576" s="1028"/>
      <c r="AM576" s="1028"/>
      <c r="AN576" s="1001"/>
      <c r="AO576" s="1152" t="s">
        <v>618</v>
      </c>
      <c r="AP576" s="1153">
        <f>IF(C622="Yes",5,0)</f>
        <v>0</v>
      </c>
      <c r="AQ576" s="1003"/>
      <c r="AR576" s="1003"/>
    </row>
    <row r="577" spans="1:81" s="944" customFormat="1" ht="12.75" customHeight="1">
      <c r="A577" s="1028"/>
      <c r="B577" s="1119"/>
      <c r="C577" s="3126" t="s">
        <v>1755</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8"/>
      <c r="AL577" s="1028"/>
      <c r="AM577" s="1028"/>
      <c r="AN577" s="1001"/>
      <c r="AO577" s="1001"/>
      <c r="AP577" s="1153">
        <f>IF(C624="Yes",3,0)</f>
        <v>0</v>
      </c>
    </row>
    <row r="578" spans="1:81" s="944" customFormat="1" ht="12.75" customHeight="1">
      <c r="A578" s="1028"/>
      <c r="B578" s="1119"/>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8"/>
      <c r="AL578" s="1028"/>
      <c r="AM578" s="1028"/>
      <c r="AN578" s="1001"/>
      <c r="AO578" s="1152" t="s">
        <v>825</v>
      </c>
      <c r="AP578" s="1153">
        <f>IF(C627="Yes",5,0)</f>
        <v>0</v>
      </c>
    </row>
    <row r="579" spans="1:81" s="944" customFormat="1" ht="12.75" customHeight="1">
      <c r="A579" s="1028"/>
      <c r="B579" s="1119"/>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8"/>
      <c r="AL579" s="1028"/>
      <c r="AM579" s="1028"/>
      <c r="AN579" s="1001"/>
      <c r="AO579" s="1152" t="s">
        <v>621</v>
      </c>
      <c r="AP579" s="1153">
        <f>IF(C636="Yes",5,0)</f>
        <v>0</v>
      </c>
    </row>
    <row r="580" spans="1:81" s="944" customFormat="1" ht="11.85" customHeight="1">
      <c r="A580" s="1028"/>
      <c r="B580" s="1119"/>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8"/>
      <c r="AL580" s="1028"/>
      <c r="AM580" s="1028"/>
      <c r="AN580" s="1001"/>
      <c r="AO580" s="1154"/>
      <c r="AP580" s="1155">
        <f>IF(C638="Yes",3,0)</f>
        <v>0</v>
      </c>
    </row>
    <row r="581" spans="1:81" s="944" customFormat="1" ht="12.4" customHeight="1">
      <c r="A581" s="1028"/>
      <c r="B581" s="1119"/>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8"/>
      <c r="AL581" s="1028"/>
      <c r="AM581" s="1028"/>
      <c r="AN581" s="1001"/>
      <c r="AO581" s="1156" t="s">
        <v>234</v>
      </c>
      <c r="AP581" s="1157">
        <f>SUM(AP572:AP580)</f>
        <v>0</v>
      </c>
      <c r="AQ581" s="3127">
        <f>IF(AP581&gt;0,AP581,0)</f>
        <v>0</v>
      </c>
      <c r="AR581" s="3127"/>
    </row>
    <row r="582" spans="1:81" s="944" customFormat="1" ht="12.75" customHeight="1">
      <c r="A582" s="1028"/>
      <c r="B582" s="1119"/>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489</v>
      </c>
      <c r="AP583" s="1153">
        <f>IF(C645="Yes",5,0)</f>
        <v>5</v>
      </c>
    </row>
    <row r="584" spans="1:81" s="944" customFormat="1" ht="12.75" customHeight="1">
      <c r="A584" s="1028"/>
      <c r="B584" s="1119"/>
      <c r="C584" s="3128" t="s">
        <v>1756</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8"/>
      <c r="AL584" s="1028"/>
      <c r="AM584" s="1028"/>
      <c r="AN584" s="1001"/>
      <c r="AO584" s="1152" t="s">
        <v>490</v>
      </c>
      <c r="AP584" s="1153">
        <f>IF(C657="Yes",5,0)</f>
        <v>5</v>
      </c>
    </row>
    <row r="585" spans="1:81" s="944" customFormat="1" ht="12.75" customHeight="1">
      <c r="A585" s="1028"/>
      <c r="B585" s="1119"/>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8"/>
      <c r="AL585" s="1028"/>
      <c r="AM585" s="1028"/>
      <c r="AN585" s="1001"/>
      <c r="AO585" s="1152" t="s">
        <v>496</v>
      </c>
      <c r="AP585" s="1153">
        <f>IF(C664="Yes",5,0)</f>
        <v>0</v>
      </c>
    </row>
    <row r="586" spans="1:81" s="944" customFormat="1" ht="68.099999999999994" customHeight="1">
      <c r="A586" s="1028"/>
      <c r="B586" s="1119"/>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8"/>
      <c r="AL586" s="1028"/>
      <c r="AM586" s="1028"/>
      <c r="AN586" s="1001"/>
      <c r="AO586" s="1152" t="s">
        <v>683</v>
      </c>
      <c r="AP586" s="1159">
        <f>IF(C668="Yes",5,0)</f>
        <v>0</v>
      </c>
      <c r="AQ586" s="1003"/>
      <c r="AR586" s="1003"/>
    </row>
    <row r="587" spans="1:81" s="944" customFormat="1" ht="12.4" customHeight="1">
      <c r="A587" s="1028"/>
      <c r="B587" s="1119"/>
      <c r="C587" s="1160" t="s">
        <v>1757</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1758</v>
      </c>
      <c r="D588" s="1162"/>
      <c r="E588" s="1162"/>
      <c r="F588" s="1162"/>
      <c r="G588" s="1162"/>
      <c r="H588" s="1162"/>
      <c r="I588" s="1162"/>
      <c r="J588" s="1162"/>
      <c r="K588" s="1162"/>
      <c r="L588" s="1162"/>
      <c r="M588" s="1111"/>
      <c r="N588" s="1111"/>
      <c r="O588" s="1163"/>
      <c r="P588" s="1162"/>
      <c r="Q588" s="1162"/>
      <c r="R588" s="1111"/>
      <c r="S588" s="1111"/>
      <c r="T588" s="1162"/>
      <c r="U588" s="3238">
        <f>'Service Amenities Budget'!J10</f>
        <v>0</v>
      </c>
      <c r="V588" s="3238"/>
      <c r="W588" s="3238"/>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1759</v>
      </c>
      <c r="D589" s="1167"/>
      <c r="E589" s="1167"/>
      <c r="F589" s="1167"/>
      <c r="G589" s="1167"/>
      <c r="H589" s="1167"/>
      <c r="I589" s="1167"/>
      <c r="J589" s="1167"/>
      <c r="K589" s="1167"/>
      <c r="L589" s="1167"/>
      <c r="M589" s="1151"/>
      <c r="N589" s="1151"/>
      <c r="O589" s="1167"/>
      <c r="P589" s="1167"/>
      <c r="Q589" s="1167"/>
      <c r="R589" s="1167"/>
      <c r="S589" s="1167"/>
      <c r="T589" s="1167"/>
      <c r="U589" s="3239">
        <f>'Service Amenities Budget'!J9</f>
        <v>79</v>
      </c>
      <c r="V589" s="3239"/>
      <c r="W589" s="3239"/>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10</v>
      </c>
      <c r="AQ590" s="3127">
        <f>IF(AP590&gt;0,AP590,0)</f>
        <v>10</v>
      </c>
      <c r="AR590" s="3127"/>
    </row>
    <row r="591" spans="1:81" s="944" customFormat="1" ht="12.75" customHeight="1">
      <c r="A591" s="1028"/>
      <c r="B591" s="51"/>
      <c r="C591" s="1172" t="s">
        <v>1760</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1598</v>
      </c>
      <c r="F592" s="3132" t="s">
        <v>1761</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29" t="s">
        <v>628</v>
      </c>
      <c r="D596" s="3071"/>
      <c r="E596" s="1179"/>
      <c r="F596" s="1182" t="s">
        <v>1762</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30" t="s">
        <v>1763</v>
      </c>
      <c r="AG596" s="3130"/>
      <c r="AH596" s="3130"/>
      <c r="AI596" s="3130"/>
      <c r="AJ596" s="3130"/>
      <c r="AK596" s="3130"/>
      <c r="AL596" s="3131"/>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1600</v>
      </c>
      <c r="F599" s="3132" t="s">
        <v>1764</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29" t="s">
        <v>628</v>
      </c>
      <c r="D604" s="3071"/>
      <c r="E604" s="1147"/>
      <c r="F604" s="1182" t="s">
        <v>1765</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30" t="s">
        <v>1763</v>
      </c>
      <c r="AG604" s="3130"/>
      <c r="AH604" s="3130"/>
      <c r="AI604" s="3130"/>
      <c r="AJ604" s="3130"/>
      <c r="AK604" s="3130"/>
      <c r="AL604" s="3131"/>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1603</v>
      </c>
      <c r="F607" s="3132" t="s">
        <v>1766</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29" t="s">
        <v>628</v>
      </c>
      <c r="D612" s="3071"/>
      <c r="E612" s="1147"/>
      <c r="F612" s="1182" t="s">
        <v>1767</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30" t="s">
        <v>1768</v>
      </c>
      <c r="AG612" s="3130"/>
      <c r="AH612" s="3130"/>
      <c r="AI612" s="3130"/>
      <c r="AJ612" s="3130"/>
      <c r="AK612" s="3130"/>
      <c r="AL612" s="3131"/>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29" t="s">
        <v>628</v>
      </c>
      <c r="D614" s="3071"/>
      <c r="E614" s="1147"/>
      <c r="F614" s="1201" t="s">
        <v>1769</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30" t="s">
        <v>1763</v>
      </c>
      <c r="AG614" s="3130"/>
      <c r="AH614" s="3130"/>
      <c r="AI614" s="3130"/>
      <c r="AJ614" s="3130"/>
      <c r="AK614" s="3130"/>
      <c r="AL614" s="3131"/>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1770</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1771</v>
      </c>
      <c r="F618" s="3132" t="s">
        <v>1772</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29" t="s">
        <v>628</v>
      </c>
      <c r="D622" s="3071"/>
      <c r="E622" s="1147"/>
      <c r="F622" s="1182" t="s">
        <v>1773</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30" t="s">
        <v>1763</v>
      </c>
      <c r="AG622" s="3130"/>
      <c r="AH622" s="3130"/>
      <c r="AI622" s="3130"/>
      <c r="AJ622" s="3130"/>
      <c r="AK622" s="3130"/>
      <c r="AL622" s="3131"/>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29" t="s">
        <v>628</v>
      </c>
      <c r="D624" s="3071"/>
      <c r="E624" s="1179"/>
      <c r="F624" s="1182" t="s">
        <v>1774</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30" t="s">
        <v>1775</v>
      </c>
      <c r="AG624" s="3130"/>
      <c r="AH624" s="3130"/>
      <c r="AI624" s="3130"/>
      <c r="AJ624" s="3130"/>
      <c r="AK624" s="3130"/>
      <c r="AL624" s="3131"/>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29" t="s">
        <v>628</v>
      </c>
      <c r="D627" s="3071"/>
      <c r="E627" s="1175" t="s">
        <v>1776</v>
      </c>
      <c r="F627" s="3132" t="s">
        <v>1777</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4" t="s">
        <v>1763</v>
      </c>
      <c r="AG628" s="3134"/>
      <c r="AH628" s="3134"/>
      <c r="AI628" s="3134"/>
      <c r="AJ628" s="3134"/>
      <c r="AK628" s="3134"/>
      <c r="AL628" s="3135"/>
      <c r="AM628" s="1135"/>
      <c r="AN628" s="1001"/>
      <c r="BS628" s="1135"/>
      <c r="BT628" s="1135"/>
      <c r="BY628" s="1135"/>
      <c r="BZ628" s="1135"/>
      <c r="CA628" s="1135"/>
      <c r="CB628" s="1135"/>
      <c r="CC628" s="1135"/>
    </row>
    <row r="629" spans="1:81" s="944" customFormat="1" ht="12.75" customHeight="1">
      <c r="A629" s="928"/>
      <c r="B629" s="51"/>
      <c r="C629" s="1193"/>
      <c r="D629" s="112"/>
      <c r="E629" s="1147"/>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1778</v>
      </c>
      <c r="F632" s="3137" t="s">
        <v>1779</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2"/>
      <c r="AG632" s="1212"/>
      <c r="AH632" s="1212"/>
      <c r="AI632" s="1212"/>
      <c r="AJ632" s="1212"/>
      <c r="AK632" s="1212"/>
      <c r="AL632" s="1213"/>
      <c r="AM632" s="1135"/>
    </row>
    <row r="633" spans="1:81">
      <c r="A633" s="928"/>
      <c r="C633" s="1193"/>
      <c r="D633" s="112"/>
      <c r="E633" s="1147"/>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4"/>
      <c r="AG633" s="992"/>
      <c r="AH633" s="1026"/>
      <c r="AI633" s="1026"/>
      <c r="AJ633" s="1026"/>
      <c r="AK633" s="1026"/>
      <c r="AL633" s="1194"/>
      <c r="AM633" s="1135"/>
    </row>
    <row r="634" spans="1:81" s="944" customFormat="1" ht="12.75" customHeight="1">
      <c r="A634" s="928"/>
      <c r="B634" s="51"/>
      <c r="C634" s="1193"/>
      <c r="D634" s="112"/>
      <c r="E634" s="1147"/>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6"/>
      <c r="AG634" s="1026"/>
      <c r="AH634" s="1026"/>
      <c r="AI634" s="1026"/>
      <c r="AJ634" s="1026"/>
      <c r="AK634" s="1026"/>
      <c r="AL634" s="1194"/>
      <c r="AM634" s="1135"/>
      <c r="AN634" s="1001"/>
    </row>
    <row r="635" spans="1:81" s="944" customFormat="1" ht="12.75" customHeight="1">
      <c r="A635" s="928"/>
      <c r="B635" s="51"/>
      <c r="C635" s="1202"/>
      <c r="D635" s="1026"/>
      <c r="E635" s="1026"/>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6"/>
      <c r="AG635" s="1026"/>
      <c r="AH635" s="1026"/>
      <c r="AI635" s="1026"/>
      <c r="AJ635" s="1026"/>
      <c r="AK635" s="1026"/>
      <c r="AL635" s="1194"/>
      <c r="AM635" s="1135"/>
      <c r="AN635" s="1001"/>
    </row>
    <row r="636" spans="1:81" s="944" customFormat="1" ht="12.75" customHeight="1">
      <c r="A636" s="928"/>
      <c r="B636" s="51"/>
      <c r="C636" s="3129" t="s">
        <v>628</v>
      </c>
      <c r="D636" s="3071"/>
      <c r="E636" s="1147"/>
      <c r="F636" s="1215" t="s">
        <v>1780</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34" t="s">
        <v>1763</v>
      </c>
      <c r="AG636" s="3134"/>
      <c r="AH636" s="3134"/>
      <c r="AI636" s="3134"/>
      <c r="AJ636" s="3134"/>
      <c r="AK636" s="3134"/>
      <c r="AL636" s="3135"/>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29" t="s">
        <v>628</v>
      </c>
      <c r="D638" s="3071"/>
      <c r="E638" s="1179"/>
      <c r="F638" s="1215" t="s">
        <v>1781</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34" t="s">
        <v>1775</v>
      </c>
      <c r="AG638" s="3134"/>
      <c r="AH638" s="3134"/>
      <c r="AI638" s="3134"/>
      <c r="AJ638" s="3134"/>
      <c r="AK638" s="3134"/>
      <c r="AL638" s="3135"/>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1782</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1783</v>
      </c>
      <c r="F642" s="3132" t="s">
        <v>1784</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6"/>
      <c r="AG644" s="1026"/>
      <c r="AH644" s="1026"/>
      <c r="AI644" s="1026"/>
      <c r="AJ644" s="1026"/>
      <c r="AK644" s="1026"/>
      <c r="AL644" s="1194"/>
      <c r="AM644" s="1135"/>
      <c r="AN644" s="1001"/>
      <c r="AO644" s="1026"/>
      <c r="AP644" s="1026"/>
    </row>
    <row r="645" spans="1:60" s="944" customFormat="1" ht="12.75" customHeight="1">
      <c r="A645" s="928"/>
      <c r="B645" s="51"/>
      <c r="C645" s="3129" t="s">
        <v>580</v>
      </c>
      <c r="D645" s="3071"/>
      <c r="E645" s="1147"/>
      <c r="F645" s="1182" t="s">
        <v>1785</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34" t="s">
        <v>1763</v>
      </c>
      <c r="AG645" s="3134"/>
      <c r="AH645" s="3134"/>
      <c r="AI645" s="3134"/>
      <c r="AJ645" s="3134"/>
      <c r="AK645" s="3134"/>
      <c r="AL645" s="3135"/>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1786</v>
      </c>
      <c r="F648" s="3132" t="s">
        <v>1787</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5"/>
      <c r="AG653" s="1225"/>
      <c r="AH653" s="1225"/>
      <c r="AI653" s="1225"/>
      <c r="AJ653" s="1225"/>
      <c r="AK653" s="1225"/>
      <c r="AL653" s="1226"/>
      <c r="AM653" s="1135"/>
      <c r="AN653" s="1001"/>
    </row>
    <row r="654" spans="1:60" s="944" customFormat="1" ht="12.75" customHeight="1">
      <c r="A654" s="928"/>
      <c r="B654" s="51"/>
      <c r="C654" s="1227"/>
      <c r="D654" s="1192"/>
      <c r="E654" s="1179"/>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5"/>
      <c r="AG654" s="1225"/>
      <c r="AH654" s="1225"/>
      <c r="AI654" s="1225"/>
      <c r="AJ654" s="1225"/>
      <c r="AK654" s="1225"/>
      <c r="AL654" s="1226"/>
      <c r="AM654" s="1135"/>
      <c r="AN654" s="1001"/>
    </row>
    <row r="655" spans="1:60" s="944" customFormat="1" ht="12.75" customHeight="1">
      <c r="A655" s="928"/>
      <c r="B655" s="51"/>
      <c r="C655" s="1227"/>
      <c r="D655" s="1192"/>
      <c r="E655" s="1179"/>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5"/>
      <c r="AG655" s="1225"/>
      <c r="AH655" s="1225"/>
      <c r="AI655" s="1225"/>
      <c r="AJ655" s="1225"/>
      <c r="AK655" s="1225"/>
      <c r="AL655" s="1226"/>
      <c r="AM655" s="1135"/>
      <c r="AN655" s="1001"/>
    </row>
    <row r="656" spans="1:60" s="944" customFormat="1" ht="17.45" customHeight="1">
      <c r="A656" s="928"/>
      <c r="B656" s="51"/>
      <c r="C656" s="1227"/>
      <c r="D656" s="1192"/>
      <c r="E656" s="1179"/>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6"/>
      <c r="AG656" s="1026"/>
      <c r="AH656" s="1026"/>
      <c r="AI656" s="1026"/>
      <c r="AJ656" s="1026"/>
      <c r="AK656" s="1026"/>
      <c r="AL656" s="1194"/>
      <c r="AM656" s="1135"/>
      <c r="AN656" s="1001"/>
    </row>
    <row r="657" spans="1:54" s="944" customFormat="1" ht="12.75" customHeight="1">
      <c r="A657" s="928"/>
      <c r="B657" s="51"/>
      <c r="C657" s="3129" t="s">
        <v>580</v>
      </c>
      <c r="D657" s="3071"/>
      <c r="E657" s="1179"/>
      <c r="F657" s="1217" t="s">
        <v>1788</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34" t="s">
        <v>1763</v>
      </c>
      <c r="AG657" s="3134"/>
      <c r="AH657" s="3134"/>
      <c r="AI657" s="3134"/>
      <c r="AJ657" s="3134"/>
      <c r="AK657" s="3134"/>
      <c r="AL657" s="3135"/>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1789</v>
      </c>
      <c r="F660" s="3132" t="s">
        <v>1790</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4"/>
      <c r="AG660" s="1174"/>
      <c r="AH660" s="1174"/>
      <c r="AI660" s="1174"/>
      <c r="AJ660" s="1174"/>
      <c r="AK660" s="1174"/>
      <c r="AL660" s="1210"/>
      <c r="AM660" s="1135"/>
      <c r="AN660" s="1001"/>
      <c r="AO660" s="944" t="s">
        <v>628</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1"/>
      <c r="AG661" s="1231"/>
      <c r="AH661" s="1231"/>
      <c r="AI661" s="1231"/>
      <c r="AJ661" s="1231"/>
      <c r="AK661" s="1231"/>
      <c r="AL661" s="1181"/>
      <c r="AM661" s="1135"/>
      <c r="AN661" s="1001"/>
      <c r="AO661" s="944" t="s">
        <v>1791</v>
      </c>
      <c r="AP661" s="944">
        <v>5</v>
      </c>
      <c r="AQ661" s="1230"/>
    </row>
    <row r="662" spans="1:54" s="944" customFormat="1" ht="12.75" customHeight="1">
      <c r="A662" s="928"/>
      <c r="B662" s="51"/>
      <c r="C662" s="1227"/>
      <c r="D662" s="1192"/>
      <c r="E662" s="1179"/>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1"/>
      <c r="AG662" s="1231"/>
      <c r="AH662" s="1231"/>
      <c r="AI662" s="1231"/>
      <c r="AJ662" s="1231"/>
      <c r="AK662" s="1231"/>
      <c r="AL662" s="1181"/>
      <c r="AM662" s="1135"/>
      <c r="AN662" s="1001"/>
      <c r="AO662" s="944" t="s">
        <v>1792</v>
      </c>
      <c r="AP662" s="944">
        <v>5</v>
      </c>
      <c r="AQ662" s="1232"/>
    </row>
    <row r="663" spans="1:54" s="944" customFormat="1" ht="12.75" customHeight="1">
      <c r="A663" s="928"/>
      <c r="B663" s="51"/>
      <c r="C663" s="1227"/>
      <c r="D663" s="1192"/>
      <c r="E663" s="1179"/>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6"/>
      <c r="AG663" s="1026"/>
      <c r="AH663" s="1026"/>
      <c r="AI663" s="1026"/>
      <c r="AJ663" s="1026"/>
      <c r="AK663" s="1026"/>
      <c r="AL663" s="1194"/>
      <c r="AM663" s="1135"/>
      <c r="AN663" s="1001"/>
      <c r="AO663" s="944" t="s">
        <v>1793</v>
      </c>
      <c r="AP663" s="944">
        <v>5</v>
      </c>
      <c r="AQ663" s="1233"/>
    </row>
    <row r="664" spans="1:54" s="1026" customFormat="1" ht="12.75" customHeight="1">
      <c r="A664" s="928"/>
      <c r="B664" s="51"/>
      <c r="C664" s="3129" t="s">
        <v>628</v>
      </c>
      <c r="D664" s="3071"/>
      <c r="E664" s="1179"/>
      <c r="F664" s="1182" t="s">
        <v>1794</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34" t="s">
        <v>1763</v>
      </c>
      <c r="AG664" s="3134"/>
      <c r="AH664" s="3134"/>
      <c r="AI664" s="3134"/>
      <c r="AJ664" s="3134"/>
      <c r="AK664" s="3134"/>
      <c r="AL664" s="3135"/>
      <c r="AM664" s="1135"/>
      <c r="AN664" s="1234"/>
      <c r="AO664" s="944" t="s">
        <v>1795</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1796</v>
      </c>
      <c r="AP665" s="944">
        <v>5</v>
      </c>
    </row>
    <row r="666" spans="1:54" s="944" customFormat="1" ht="12.75" customHeight="1">
      <c r="A666" s="928"/>
      <c r="B666" s="51"/>
      <c r="C666" s="1203"/>
      <c r="D666" s="1195"/>
      <c r="E666" s="1196"/>
      <c r="F666" s="1189" t="s">
        <v>1770</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1797</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1798</v>
      </c>
      <c r="AP667" s="944">
        <v>5</v>
      </c>
    </row>
    <row r="668" spans="1:54" s="1003" customFormat="1" ht="12.75" customHeight="1">
      <c r="A668" s="928"/>
      <c r="B668" s="51"/>
      <c r="C668" s="3141" t="s">
        <v>628</v>
      </c>
      <c r="D668" s="3142"/>
      <c r="E668" s="1175" t="s">
        <v>1799</v>
      </c>
      <c r="F668" s="3132" t="s">
        <v>1800</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39" t="s">
        <v>1763</v>
      </c>
      <c r="AG668" s="3139"/>
      <c r="AH668" s="3139"/>
      <c r="AI668" s="3139"/>
      <c r="AJ668" s="3139"/>
      <c r="AK668" s="3139"/>
      <c r="AL668" s="3140"/>
      <c r="AM668" s="1135"/>
      <c r="AN668" s="1234"/>
      <c r="AO668" s="944" t="s">
        <v>1801</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1"/>
      <c r="AG669" s="1231"/>
      <c r="AH669" s="1231"/>
      <c r="AI669" s="1231"/>
      <c r="AJ669" s="1231"/>
      <c r="AK669" s="1231"/>
      <c r="AL669" s="1181"/>
      <c r="AM669" s="1135"/>
      <c r="AN669" s="1235"/>
      <c r="AO669" s="944"/>
      <c r="AP669" s="944"/>
      <c r="AQ669" s="944"/>
      <c r="AR669" s="944"/>
      <c r="AS669" s="1236"/>
      <c r="AT669" s="944"/>
      <c r="AU669" s="944"/>
      <c r="AV669" s="944"/>
      <c r="AW669" s="1236" t="s">
        <v>1802</v>
      </c>
      <c r="AX669" s="944"/>
      <c r="AY669" s="944"/>
      <c r="AZ669" s="944"/>
      <c r="BA669" s="1236" t="s">
        <v>1803</v>
      </c>
      <c r="BB669" s="944"/>
    </row>
    <row r="670" spans="1:54" s="944" customFormat="1" ht="17.649999999999999" customHeight="1">
      <c r="A670" s="928"/>
      <c r="B670" s="51"/>
      <c r="C670" s="1237"/>
      <c r="D670" s="1185"/>
      <c r="E670" s="1186"/>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90"/>
      <c r="AG670" s="1190"/>
      <c r="AH670" s="1190"/>
      <c r="AI670" s="1190"/>
      <c r="AJ670" s="1190"/>
      <c r="AK670" s="1190"/>
      <c r="AL670" s="1238"/>
      <c r="AM670" s="1135"/>
      <c r="AN670" s="1239"/>
      <c r="AO670" s="944" t="s">
        <v>628</v>
      </c>
      <c r="AP670" s="1069">
        <v>0</v>
      </c>
      <c r="AR670" s="944" t="s">
        <v>628</v>
      </c>
      <c r="AS670" s="1069">
        <v>0</v>
      </c>
      <c r="AT670" s="1240"/>
      <c r="AW670" s="944" t="s">
        <v>628</v>
      </c>
      <c r="AX670" s="1240">
        <v>0</v>
      </c>
      <c r="BA670" s="944" t="s">
        <v>628</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1804</v>
      </c>
      <c r="AS671" s="1069">
        <v>3</v>
      </c>
      <c r="AT671" s="1240"/>
      <c r="AW671" s="1242">
        <v>0.4</v>
      </c>
      <c r="AX671" s="1240">
        <v>3</v>
      </c>
      <c r="BA671" s="1242">
        <v>0.4</v>
      </c>
      <c r="BB671" s="1240">
        <v>4</v>
      </c>
    </row>
    <row r="672" spans="1:54" s="944" customFormat="1" ht="12.75" customHeight="1">
      <c r="A672" s="928"/>
      <c r="B672" s="51"/>
      <c r="C672" s="3129" t="s">
        <v>628</v>
      </c>
      <c r="D672" s="3071"/>
      <c r="E672" s="1175" t="s">
        <v>1805</v>
      </c>
      <c r="F672" s="3132" t="s">
        <v>1806</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39" t="s">
        <v>1763</v>
      </c>
      <c r="AG672" s="3139"/>
      <c r="AH672" s="3139"/>
      <c r="AI672" s="3139"/>
      <c r="AJ672" s="3139"/>
      <c r="AK672" s="3139"/>
      <c r="AL672" s="3140"/>
      <c r="AM672" s="1135"/>
      <c r="AN672" s="1241"/>
      <c r="AO672" s="1242">
        <v>0.12</v>
      </c>
      <c r="AP672" s="1069">
        <v>5</v>
      </c>
      <c r="AR672" s="944" t="s">
        <v>1807</v>
      </c>
      <c r="AS672" s="1069">
        <v>5</v>
      </c>
      <c r="AT672" s="1240"/>
      <c r="AW672" s="1242">
        <v>0.6</v>
      </c>
      <c r="AX672" s="1240">
        <v>4</v>
      </c>
      <c r="BA672" s="1242">
        <v>0.6</v>
      </c>
      <c r="BB672" s="1240">
        <v>5</v>
      </c>
    </row>
    <row r="673" spans="1:54" s="944" customFormat="1" ht="12.75" customHeight="1">
      <c r="A673" s="928"/>
      <c r="B673" s="51"/>
      <c r="C673" s="1193"/>
      <c r="D673" s="112"/>
      <c r="E673" s="1147"/>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4"/>
      <c r="AG674" s="992"/>
      <c r="AH674" s="1026"/>
      <c r="AI674" s="1026"/>
      <c r="AJ674" s="1026"/>
      <c r="AK674" s="1026"/>
      <c r="AL674" s="1194"/>
      <c r="AM674" s="1135"/>
      <c r="AN674" s="1241"/>
      <c r="AO674" s="944" t="s">
        <v>628</v>
      </c>
      <c r="AP674" s="1069">
        <v>0</v>
      </c>
      <c r="AW674" s="1242"/>
      <c r="AX674" s="1240"/>
    </row>
    <row r="675" spans="1:54" s="944" customFormat="1" ht="12.75" customHeight="1">
      <c r="A675" s="928"/>
      <c r="B675" s="51"/>
      <c r="C675" s="1237"/>
      <c r="D675" s="1185"/>
      <c r="E675" s="1186"/>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1808</v>
      </c>
      <c r="F677" s="3137" t="s">
        <v>1809</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9"/>
      <c r="AH677" s="1174"/>
      <c r="AI677" s="1174"/>
      <c r="AJ677" s="1174"/>
      <c r="AK677" s="1174"/>
      <c r="AL677" s="1210"/>
      <c r="AM677" s="1135"/>
      <c r="AN677" s="1001"/>
    </row>
    <row r="678" spans="1:54" s="944" customFormat="1" ht="12.75" customHeight="1">
      <c r="A678" s="928"/>
      <c r="B678" s="51"/>
      <c r="C678" s="1193"/>
      <c r="D678" s="112"/>
      <c r="E678" s="1147"/>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6"/>
      <c r="AH678" s="1026"/>
      <c r="AI678" s="1026"/>
      <c r="AJ678" s="1026"/>
      <c r="AK678" s="1026"/>
      <c r="AL678" s="1194"/>
      <c r="AM678" s="1135"/>
      <c r="AN678" s="1001"/>
    </row>
    <row r="679" spans="1:54" s="944" customFormat="1" ht="12.75" customHeight="1">
      <c r="A679" s="928"/>
      <c r="B679" s="51"/>
      <c r="C679" s="1202"/>
      <c r="D679" s="1026"/>
      <c r="E679" s="1026"/>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6"/>
      <c r="AH679" s="1026"/>
      <c r="AI679" s="1026"/>
      <c r="AJ679" s="1026"/>
      <c r="AK679" s="1026"/>
      <c r="AL679" s="1194"/>
      <c r="AM679" s="1135"/>
      <c r="AN679" s="1001"/>
    </row>
    <row r="680" spans="1:54" s="944" customFormat="1" ht="12.75" customHeight="1">
      <c r="A680" s="928"/>
      <c r="B680" s="51"/>
      <c r="C680" s="1202"/>
      <c r="D680" s="1026"/>
      <c r="E680" s="1026"/>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6"/>
      <c r="AH680" s="1026"/>
      <c r="AI680" s="1026"/>
      <c r="AJ680" s="1026"/>
      <c r="AK680" s="1026"/>
      <c r="AL680" s="1194"/>
      <c r="AM680" s="1135"/>
      <c r="AN680" s="1001"/>
    </row>
    <row r="681" spans="1:54" s="944" customFormat="1" ht="12.75" customHeight="1">
      <c r="A681" s="928"/>
      <c r="B681" s="51"/>
      <c r="C681" s="3129" t="s">
        <v>628</v>
      </c>
      <c r="D681" s="3071"/>
      <c r="E681" s="1179"/>
      <c r="F681" s="1215" t="s">
        <v>1780</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30" t="s">
        <v>1763</v>
      </c>
      <c r="AG681" s="3130"/>
      <c r="AH681" s="3130"/>
      <c r="AI681" s="3130"/>
      <c r="AJ681" s="3130"/>
      <c r="AK681" s="3130"/>
      <c r="AL681" s="3131"/>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1810</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1811</v>
      </c>
      <c r="AK684" s="3079">
        <f>IF(AS575=0,AS573,AS575)</f>
        <v>10</v>
      </c>
      <c r="AL684" s="3080"/>
      <c r="AM684" s="3081"/>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628</v>
      </c>
      <c r="AP686" s="1026">
        <v>0</v>
      </c>
    </row>
    <row r="687" spans="1:54" s="944" customFormat="1" ht="12.75" hidden="1" customHeight="1">
      <c r="A687" s="1013" t="s">
        <v>1812</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45" t="s">
        <v>1813</v>
      </c>
      <c r="AF687" s="3145"/>
      <c r="AG687" s="3145"/>
      <c r="AH687" s="3145"/>
      <c r="AI687" s="3145"/>
      <c r="AJ687" s="3145"/>
      <c r="AK687" s="3145"/>
      <c r="AL687" s="1806"/>
      <c r="AM687" s="1027"/>
      <c r="AN687" s="1001"/>
      <c r="AO687" s="944" t="s">
        <v>1791</v>
      </c>
      <c r="AP687" s="944">
        <v>5</v>
      </c>
      <c r="AQ687" s="1026"/>
      <c r="AR687" s="1026"/>
      <c r="AS687" s="1026"/>
      <c r="AT687" s="1026"/>
      <c r="AU687" s="1026"/>
      <c r="AV687" s="1026"/>
      <c r="AW687" s="1026"/>
    </row>
    <row r="688" spans="1:54" s="944" customFormat="1" ht="12.75" hidden="1" customHeight="1">
      <c r="A688" s="1013"/>
      <c r="B688" s="1007" t="s">
        <v>1814</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1815</v>
      </c>
      <c r="AP688" s="944">
        <v>5</v>
      </c>
      <c r="AQ688" s="1026"/>
      <c r="AR688" s="1026"/>
      <c r="AS688" s="1026"/>
      <c r="AT688" s="1026"/>
      <c r="AU688" s="1026"/>
      <c r="AV688" s="1026"/>
      <c r="AW688" s="1026"/>
    </row>
    <row r="689" spans="1:50" s="944" customFormat="1" ht="12.75" hidden="1" customHeight="1">
      <c r="A689" s="1013"/>
      <c r="B689" s="987" t="s">
        <v>1816</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1793</v>
      </c>
      <c r="AP689" s="944">
        <v>5</v>
      </c>
      <c r="AQ689" s="1180"/>
      <c r="AR689" s="1180"/>
      <c r="AS689" s="1236"/>
      <c r="AW689" s="1236"/>
    </row>
    <row r="690" spans="1:50" s="944" customFormat="1" ht="12.75" hidden="1" customHeight="1">
      <c r="A690" s="1013"/>
      <c r="B690" s="987" t="s">
        <v>1817</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1795</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1796</v>
      </c>
      <c r="AP691" s="944">
        <v>5</v>
      </c>
      <c r="AQ691" s="1180"/>
      <c r="AR691" s="1180"/>
      <c r="AW691" s="1247"/>
    </row>
    <row r="692" spans="1:50" s="944" customFormat="1" ht="12.75" hidden="1" customHeight="1">
      <c r="A692" s="1013"/>
      <c r="B692" s="1027"/>
      <c r="C692" s="1248" t="s">
        <v>1818</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1797</v>
      </c>
      <c r="AP692" s="944">
        <v>5</v>
      </c>
      <c r="AW692" s="1247"/>
    </row>
    <row r="693" spans="1:50" s="944" customFormat="1" ht="12.75" hidden="1" customHeight="1">
      <c r="A693" s="1013"/>
      <c r="C693" s="3146" t="s">
        <v>628</v>
      </c>
      <c r="D693" s="3147"/>
      <c r="E693" s="1249" t="s">
        <v>542</v>
      </c>
      <c r="F693" s="3148" t="s">
        <v>1819</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4"/>
      <c r="AG693" s="1174"/>
      <c r="AH693" s="1174"/>
      <c r="AI693" s="1174"/>
      <c r="AJ693" s="1174"/>
      <c r="AK693" s="1210"/>
      <c r="AL693" s="1026"/>
      <c r="AN693" s="1001"/>
      <c r="AO693" s="944" t="s">
        <v>1820</v>
      </c>
      <c r="AP693" s="944">
        <v>5</v>
      </c>
      <c r="AS693" s="1242"/>
      <c r="AT693" s="1240"/>
      <c r="AW693" s="1247"/>
      <c r="AX693" s="1069"/>
    </row>
    <row r="694" spans="1:50" s="944" customFormat="1" ht="12.75" hidden="1" customHeight="1">
      <c r="A694" s="1061"/>
      <c r="C694" s="1250"/>
      <c r="D694" s="1026"/>
      <c r="E694" s="1251"/>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6"/>
      <c r="AG694" s="945"/>
      <c r="AH694" s="945"/>
      <c r="AI694" s="945"/>
      <c r="AJ694" s="945"/>
      <c r="AK694" s="1194"/>
      <c r="AL694" s="1026"/>
      <c r="AN694" s="1001"/>
      <c r="AO694" s="944" t="s">
        <v>1801</v>
      </c>
      <c r="AP694" s="944">
        <v>1</v>
      </c>
    </row>
    <row r="695" spans="1:50" s="944" customFormat="1" ht="12.75" hidden="1" customHeight="1">
      <c r="A695" s="1061"/>
      <c r="C695" s="1252"/>
      <c r="D695" s="1189"/>
      <c r="E695" s="1253"/>
      <c r="F695" s="3150" t="s">
        <v>628</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4"/>
      <c r="AB695" s="1101"/>
      <c r="AC695" s="1101"/>
      <c r="AD695" s="1189"/>
      <c r="AE695" s="1189"/>
      <c r="AF695" s="1189"/>
      <c r="AG695" s="1255">
        <f>IF($C$693="Yes",(VLOOKUP($F$695,$AO$660:$AP$668,2,FALSE)),0)</f>
        <v>0</v>
      </c>
      <c r="AH695" s="1256" t="s">
        <v>1611</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628</v>
      </c>
      <c r="AP696" s="1069">
        <v>0</v>
      </c>
    </row>
    <row r="697" spans="1:50" s="944" customFormat="1" ht="12.75" hidden="1" customHeight="1">
      <c r="A697" s="1061"/>
      <c r="C697" s="3151" t="s">
        <v>580</v>
      </c>
      <c r="D697" s="3152"/>
      <c r="E697" s="1249" t="s">
        <v>802</v>
      </c>
      <c r="F697" s="1258" t="s">
        <v>1821</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1822</v>
      </c>
      <c r="D698" s="1026"/>
      <c r="E698" s="1026"/>
      <c r="F698" s="1260" t="s">
        <v>1823</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1824</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1825</v>
      </c>
      <c r="G700" s="1026"/>
      <c r="H700" s="1026"/>
      <c r="I700" s="1260"/>
      <c r="J700" s="1260"/>
      <c r="K700" s="1260"/>
      <c r="L700" s="1260"/>
      <c r="M700" s="1260"/>
      <c r="N700" s="1260"/>
      <c r="O700" s="1260"/>
      <c r="P700" s="1260"/>
      <c r="Q700" s="1260"/>
      <c r="R700" s="1260"/>
      <c r="S700" s="1260"/>
      <c r="T700" s="1260"/>
      <c r="U700" s="1260"/>
      <c r="V700" s="3144" t="s">
        <v>628</v>
      </c>
      <c r="W700" s="3144"/>
      <c r="X700" s="3144"/>
      <c r="Y700" s="1260"/>
      <c r="Z700" s="1260"/>
      <c r="AA700" s="1260"/>
      <c r="AB700" s="1260"/>
      <c r="AC700" s="1260"/>
      <c r="AD700" s="1263"/>
      <c r="AE700" s="1263"/>
      <c r="AF700" s="1263"/>
      <c r="AG700" s="1032">
        <f>IF(AND($C$697="Yes",$V$702="N/A",$V$707="N/A",$V$711="N/A",$V$713="N/A"),(VLOOKUP(V700,$AR$670:$AS$672,2,FALSE)),0)</f>
        <v>0</v>
      </c>
      <c r="AH700" s="1814" t="s">
        <v>1611</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1826</v>
      </c>
      <c r="G702" s="1026"/>
      <c r="H702" s="1026"/>
      <c r="I702" s="1260"/>
      <c r="J702" s="1260"/>
      <c r="K702" s="1260"/>
      <c r="L702" s="1260"/>
      <c r="M702" s="1260"/>
      <c r="N702" s="1260"/>
      <c r="O702" s="1260"/>
      <c r="P702" s="1260"/>
      <c r="Q702" s="1260"/>
      <c r="R702" s="1260"/>
      <c r="S702" s="1260"/>
      <c r="T702" s="1260"/>
      <c r="U702" s="1260"/>
      <c r="V702" s="3144" t="s">
        <v>628</v>
      </c>
      <c r="W702" s="3144"/>
      <c r="X702" s="3144"/>
      <c r="Y702" s="1260"/>
      <c r="Z702" s="1260"/>
      <c r="AA702" s="1260"/>
      <c r="AB702" s="1260"/>
      <c r="AC702" s="1260"/>
      <c r="AD702" s="1263"/>
      <c r="AE702" s="1263"/>
      <c r="AF702" s="1263"/>
      <c r="AG702" s="1032">
        <f>IF(AND($C$697="Yes",$V$700="N/A", $V$707="N/A",$V$711="N/A",$V$713="N/A"),(VLOOKUP(V702,$AO$670:$AP$672,2,FALSE)),0)</f>
        <v>0</v>
      </c>
      <c r="AH702" s="1814" t="s">
        <v>1611</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628</v>
      </c>
      <c r="AP703" s="944">
        <v>0</v>
      </c>
    </row>
    <row r="704" spans="1:50" s="944" customFormat="1" ht="12.75" hidden="1" customHeight="1">
      <c r="A704" s="1061"/>
      <c r="C704" s="1250"/>
      <c r="D704" s="1026"/>
      <c r="E704" s="1251"/>
      <c r="F704" s="1266" t="s">
        <v>1827</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1828</v>
      </c>
      <c r="AP704" s="1069">
        <v>2</v>
      </c>
    </row>
    <row r="705" spans="1:81" s="944" customFormat="1" ht="12.75" hidden="1" customHeight="1">
      <c r="A705" s="1061"/>
      <c r="C705" s="1250"/>
      <c r="D705" s="1061"/>
      <c r="E705" s="1061"/>
      <c r="F705" s="1263" t="s">
        <v>1829</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1830</v>
      </c>
      <c r="AP705" s="944">
        <v>2</v>
      </c>
    </row>
    <row r="706" spans="1:81" s="994" customFormat="1" ht="12.75" hidden="1" customHeight="1">
      <c r="A706" s="1061"/>
      <c r="B706" s="944"/>
      <c r="C706" s="1202"/>
      <c r="D706" s="1257"/>
      <c r="E706" s="1257"/>
      <c r="F706" s="1263" t="s">
        <v>1831</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1832</v>
      </c>
      <c r="AP706" s="944">
        <v>2</v>
      </c>
    </row>
    <row r="707" spans="1:81" s="944" customFormat="1" ht="12.75" hidden="1" customHeight="1">
      <c r="A707" s="1061"/>
      <c r="C707" s="1267"/>
      <c r="D707" s="1061"/>
      <c r="E707" s="1061"/>
      <c r="F707" s="1265" t="s">
        <v>1833</v>
      </c>
      <c r="G707" s="1061"/>
      <c r="H707" s="1061"/>
      <c r="I707" s="1061"/>
      <c r="J707" s="1061"/>
      <c r="K707" s="1061"/>
      <c r="L707" s="1061"/>
      <c r="M707" s="1251"/>
      <c r="N707" s="1251"/>
      <c r="O707" s="1251"/>
      <c r="P707" s="1251"/>
      <c r="Q707" s="945"/>
      <c r="R707" s="945"/>
      <c r="S707" s="945"/>
      <c r="T707" s="945"/>
      <c r="U707" s="945"/>
      <c r="V707" s="3144" t="s">
        <v>628</v>
      </c>
      <c r="W707" s="3144"/>
      <c r="X707" s="3144"/>
      <c r="Y707" s="945"/>
      <c r="Z707" s="945"/>
      <c r="AA707" s="945"/>
      <c r="AB707" s="945"/>
      <c r="AC707" s="945"/>
      <c r="AD707" s="1026"/>
      <c r="AE707" s="1026"/>
      <c r="AF707" s="1026"/>
      <c r="AG707" s="1032">
        <f>IF(AND($C$697="Yes",$V$700="N/A",$V$702="N/A", $V$711="N/A",$V$713="N/A"),(VLOOKUP($V$707,$AO$674:$AP$676,2,FALSE)),0)</f>
        <v>0</v>
      </c>
      <c r="AH707" s="1814" t="s">
        <v>1611</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1834</v>
      </c>
      <c r="D709" s="1270"/>
      <c r="E709" s="1270"/>
      <c r="F709" s="1271" t="s">
        <v>1835</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628</v>
      </c>
      <c r="AP709" s="944">
        <v>0</v>
      </c>
      <c r="AQ709" s="1214"/>
    </row>
    <row r="710" spans="1:81" s="994" customFormat="1" ht="12.75" hidden="1" customHeight="1">
      <c r="A710" s="1061"/>
      <c r="B710" s="1027"/>
      <c r="C710" s="1272"/>
      <c r="D710" s="3143"/>
      <c r="E710" s="3143"/>
      <c r="F710" s="1260" t="s">
        <v>1836</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1837</v>
      </c>
      <c r="AP710" s="1069">
        <v>5</v>
      </c>
      <c r="AQ710" s="933"/>
    </row>
    <row r="711" spans="1:81" s="1135" customFormat="1" ht="12.75" hidden="1" customHeight="1">
      <c r="A711" s="1812"/>
      <c r="B711" s="1027"/>
      <c r="C711" s="1250"/>
      <c r="D711" s="1026"/>
      <c r="E711" s="1026"/>
      <c r="F711" s="1273" t="s">
        <v>1825</v>
      </c>
      <c r="G711" s="1026"/>
      <c r="H711" s="1026"/>
      <c r="I711" s="1026"/>
      <c r="J711" s="1026"/>
      <c r="K711" s="1026"/>
      <c r="L711" s="1026"/>
      <c r="M711" s="1026"/>
      <c r="N711" s="1026"/>
      <c r="O711" s="1026"/>
      <c r="P711" s="1026"/>
      <c r="Q711" s="1026"/>
      <c r="R711" s="1026"/>
      <c r="S711" s="1026"/>
      <c r="T711" s="1026"/>
      <c r="U711" s="1026"/>
      <c r="V711" s="3144" t="s">
        <v>628</v>
      </c>
      <c r="W711" s="3144"/>
      <c r="X711" s="3144"/>
      <c r="Y711" s="1026"/>
      <c r="Z711" s="1026"/>
      <c r="AA711" s="1026"/>
      <c r="AB711" s="1026"/>
      <c r="AC711" s="1026"/>
      <c r="AD711" s="1026"/>
      <c r="AE711" s="1026"/>
      <c r="AF711" s="1026"/>
      <c r="AG711" s="1032">
        <f>IF(AND($C$697="Yes",$V$700="N/A",V702="N/A",$V$707="N/A",$V$713="N/A"),(VLOOKUP($V$711,$AW$670:$AX$673,2,FALSE)),0)</f>
        <v>0</v>
      </c>
      <c r="AH711" s="1814" t="s">
        <v>1611</v>
      </c>
      <c r="AI711" s="945"/>
      <c r="AJ711" s="1026"/>
      <c r="AK711" s="1194"/>
      <c r="AL711" s="1026"/>
      <c r="AM711" s="944"/>
      <c r="AN711" s="1134"/>
      <c r="AO711" s="944" t="s">
        <v>1838</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1839</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1826</v>
      </c>
      <c r="G713" s="1274"/>
      <c r="H713" s="1274"/>
      <c r="I713" s="1189"/>
      <c r="J713" s="1189"/>
      <c r="K713" s="1189"/>
      <c r="L713" s="1189"/>
      <c r="M713" s="1189"/>
      <c r="N713" s="1189"/>
      <c r="O713" s="1189"/>
      <c r="P713" s="1189"/>
      <c r="Q713" s="1189"/>
      <c r="R713" s="1189"/>
      <c r="S713" s="1189"/>
      <c r="T713" s="1189"/>
      <c r="U713" s="1189"/>
      <c r="V713" s="3144" t="s">
        <v>628</v>
      </c>
      <c r="W713" s="3144"/>
      <c r="X713" s="3144"/>
      <c r="Y713" s="1189"/>
      <c r="Z713" s="1189"/>
      <c r="AA713" s="1189"/>
      <c r="AB713" s="1189"/>
      <c r="AC713" s="1189"/>
      <c r="AD713" s="1189"/>
      <c r="AE713" s="1189"/>
      <c r="AF713" s="1189"/>
      <c r="AG713" s="1275">
        <f>IF(AND($C$697="Yes",$V$700="N/A",$V$702="N/A",$V$707="N/A",$V$711="N/A"),(VLOOKUP($V$713,$BA$670:$BB$672,2,FALSE)),0)</f>
        <v>0</v>
      </c>
      <c r="AH713" s="1256" t="s">
        <v>1611</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1840</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46" t="s">
        <v>628</v>
      </c>
      <c r="D716" s="3147"/>
      <c r="E716" s="1249" t="s">
        <v>542</v>
      </c>
      <c r="F716" s="3148" t="s">
        <v>1819</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59" t="s">
        <v>628</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4"/>
      <c r="AB718" s="1101"/>
      <c r="AC718" s="1101"/>
      <c r="AD718" s="1189"/>
      <c r="AE718" s="1189"/>
      <c r="AF718" s="1189"/>
      <c r="AG718" s="1255">
        <f>IF($C$716="Yes",(VLOOKUP($F$718,$AO$686:$AP$694,2,FALSE)),0)</f>
        <v>0</v>
      </c>
      <c r="AH718" s="1256" t="s">
        <v>1611</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46" t="s">
        <v>628</v>
      </c>
      <c r="D720" s="3147"/>
      <c r="E720" s="1249" t="s">
        <v>802</v>
      </c>
      <c r="F720" s="3160" t="s">
        <v>1841</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1842</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62" t="s">
        <v>628</v>
      </c>
      <c r="G723" s="3162"/>
      <c r="H723" s="3162"/>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1611</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46" t="s">
        <v>628</v>
      </c>
      <c r="D725" s="3147"/>
      <c r="E725" s="1249" t="s">
        <v>1843</v>
      </c>
      <c r="F725" s="1271" t="s">
        <v>1844</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53"/>
      <c r="D727" s="3143"/>
      <c r="E727" s="1261"/>
      <c r="F727" s="945" t="s">
        <v>1845</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1611</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54" t="s">
        <v>628</v>
      </c>
      <c r="H728" s="3154"/>
      <c r="I728" s="3154"/>
      <c r="J728" s="3154"/>
      <c r="K728" s="3154"/>
      <c r="L728" s="3154"/>
      <c r="M728" s="3154"/>
      <c r="N728" s="3154"/>
      <c r="O728" s="3154"/>
      <c r="P728" s="3154"/>
      <c r="Q728" s="3154"/>
      <c r="R728" s="3154"/>
      <c r="S728" s="3154"/>
      <c r="T728" s="3154"/>
      <c r="U728" s="3154"/>
      <c r="V728" s="3154"/>
      <c r="W728" s="3154"/>
      <c r="X728" s="3154"/>
      <c r="Y728" s="3154"/>
      <c r="Z728" s="3154"/>
      <c r="AA728" s="3154"/>
      <c r="AB728" s="3154"/>
      <c r="AC728" s="3154"/>
      <c r="AD728" s="3154"/>
      <c r="AE728" s="3154"/>
      <c r="AF728" s="3154"/>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55" t="s">
        <v>628</v>
      </c>
      <c r="D730" s="3156"/>
      <c r="E730" s="965"/>
      <c r="F730" s="945" t="s">
        <v>1846</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1611</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1847</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1848</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55" t="s">
        <v>628</v>
      </c>
      <c r="D734" s="3156"/>
      <c r="E734" s="1026"/>
      <c r="F734" s="1291" t="s">
        <v>1849</v>
      </c>
      <c r="G734" s="3157" t="s">
        <v>1850</v>
      </c>
      <c r="H734" s="3157"/>
      <c r="I734" s="3157"/>
      <c r="J734" s="3157"/>
      <c r="K734" s="3157"/>
      <c r="L734" s="3157"/>
      <c r="M734" s="3157"/>
      <c r="N734" s="3157"/>
      <c r="O734" s="3157"/>
      <c r="P734" s="3157"/>
      <c r="Q734" s="3157"/>
      <c r="R734" s="3157"/>
      <c r="S734" s="3157"/>
      <c r="T734" s="3157"/>
      <c r="U734" s="3157"/>
      <c r="V734" s="3157"/>
      <c r="W734" s="3157"/>
      <c r="X734" s="3157"/>
      <c r="Y734" s="3157"/>
      <c r="Z734" s="3157"/>
      <c r="AA734" s="3157"/>
      <c r="AB734" s="3157"/>
      <c r="AC734" s="3157"/>
      <c r="AD734" s="3157"/>
      <c r="AE734" s="3157"/>
      <c r="AF734" s="3157"/>
      <c r="AG734" s="1032">
        <f>IF(AND($C$734="Yes",$C$725="Yes"),2,0)</f>
        <v>0</v>
      </c>
      <c r="AH734" s="1814" t="s">
        <v>1611</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58"/>
      <c r="H735" s="3158"/>
      <c r="I735" s="3158"/>
      <c r="J735" s="3158"/>
      <c r="K735" s="3158"/>
      <c r="L735" s="3158"/>
      <c r="M735" s="3158"/>
      <c r="N735" s="3158"/>
      <c r="O735" s="3158"/>
      <c r="P735" s="3158"/>
      <c r="Q735" s="3158"/>
      <c r="R735" s="3158"/>
      <c r="S735" s="3158"/>
      <c r="T735" s="3158"/>
      <c r="U735" s="3158"/>
      <c r="V735" s="3158"/>
      <c r="W735" s="3158"/>
      <c r="X735" s="3158"/>
      <c r="Y735" s="3158"/>
      <c r="Z735" s="3158"/>
      <c r="AA735" s="3158"/>
      <c r="AB735" s="3158"/>
      <c r="AC735" s="3158"/>
      <c r="AD735" s="3158"/>
      <c r="AE735" s="3158"/>
      <c r="AF735" s="3158"/>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1851</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70" t="s">
        <v>628</v>
      </c>
      <c r="D738" s="3171"/>
      <c r="E738" s="1300" t="s">
        <v>1852</v>
      </c>
      <c r="F738" s="1260" t="s">
        <v>1853</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1611</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72" t="s">
        <v>628</v>
      </c>
      <c r="G739" s="3172"/>
      <c r="H739" s="3172"/>
      <c r="I739" s="3172"/>
      <c r="J739" s="3172"/>
      <c r="K739" s="3172"/>
      <c r="L739" s="3172"/>
      <c r="M739" s="3172"/>
      <c r="N739" s="3172"/>
      <c r="O739" s="3172"/>
      <c r="P739" s="3172"/>
      <c r="Q739" s="3172"/>
      <c r="R739" s="3172"/>
      <c r="S739" s="3172"/>
      <c r="T739" s="3172"/>
      <c r="U739" s="3172"/>
      <c r="V739" s="3172"/>
      <c r="W739" s="3172"/>
      <c r="X739" s="3172"/>
      <c r="Y739" s="3172"/>
      <c r="Z739" s="3172"/>
      <c r="AA739" s="3172"/>
      <c r="AB739" s="3172"/>
      <c r="AC739" s="3172"/>
      <c r="AD739" s="3172"/>
      <c r="AE739" s="3172"/>
      <c r="AF739" s="3172"/>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73"/>
      <c r="G740" s="3173"/>
      <c r="H740" s="3173"/>
      <c r="I740" s="3173"/>
      <c r="J740" s="3173"/>
      <c r="K740" s="3173"/>
      <c r="L740" s="3173"/>
      <c r="M740" s="3173"/>
      <c r="N740" s="3173"/>
      <c r="O740" s="3173"/>
      <c r="P740" s="3173"/>
      <c r="Q740" s="3173"/>
      <c r="R740" s="3173"/>
      <c r="S740" s="3173"/>
      <c r="T740" s="3173"/>
      <c r="U740" s="3173"/>
      <c r="V740" s="3173"/>
      <c r="W740" s="3173"/>
      <c r="X740" s="3173"/>
      <c r="Y740" s="3173"/>
      <c r="Z740" s="3173"/>
      <c r="AA740" s="3173"/>
      <c r="AB740" s="3173"/>
      <c r="AC740" s="3173"/>
      <c r="AD740" s="3173"/>
      <c r="AE740" s="3173"/>
      <c r="AF740" s="3173"/>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1854</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1855</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1856</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1857</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1858</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1859</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1860</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1861</v>
      </c>
      <c r="AK750" s="3079">
        <f>SUM(AG694:AG739)</f>
        <v>0</v>
      </c>
      <c r="AL750" s="3080"/>
      <c r="AM750" s="3081"/>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1862</v>
      </c>
      <c r="B753" s="1013" t="s">
        <v>1863</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63" t="s">
        <v>1864</v>
      </c>
      <c r="AF753" s="3063"/>
      <c r="AG753" s="3063"/>
      <c r="AH753" s="3063"/>
      <c r="AI753" s="3063"/>
      <c r="AJ753" s="3063"/>
      <c r="AK753" s="3063"/>
      <c r="AL753" s="1006"/>
      <c r="AM753" s="1006"/>
      <c r="AN753" s="1001"/>
    </row>
    <row r="754" spans="1:49" s="944" customFormat="1" ht="12.75" customHeight="1">
      <c r="A754" s="1013"/>
      <c r="B754" s="1013" t="s">
        <v>1607</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71" t="s">
        <v>580</v>
      </c>
      <c r="D756" s="3071"/>
      <c r="E756" s="945"/>
      <c r="F756" s="3174" t="s">
        <v>1865</v>
      </c>
      <c r="G756" s="3175"/>
      <c r="H756" s="3175"/>
      <c r="I756" s="3175"/>
      <c r="J756" s="3175"/>
      <c r="K756" s="3175"/>
      <c r="L756" s="3175"/>
      <c r="M756" s="3175"/>
      <c r="N756" s="3175"/>
      <c r="O756" s="3175"/>
      <c r="P756" s="3175"/>
      <c r="Q756" s="3175"/>
      <c r="R756" s="3175"/>
      <c r="S756" s="3175"/>
      <c r="T756" s="3175"/>
      <c r="U756" s="3175"/>
      <c r="V756" s="3175"/>
      <c r="W756" s="3175"/>
      <c r="X756" s="3175"/>
      <c r="Y756" s="3175"/>
      <c r="Z756" s="3175"/>
      <c r="AA756" s="3175"/>
      <c r="AB756" s="3175"/>
      <c r="AC756" s="3175"/>
      <c r="AD756" s="3175"/>
      <c r="AE756" s="3175"/>
      <c r="AF756" s="3175"/>
      <c r="AG756" s="3175"/>
      <c r="AH756" s="3175"/>
      <c r="AI756" s="3175"/>
      <c r="AJ756" s="3175"/>
      <c r="AK756" s="3175"/>
      <c r="AL756" s="3176"/>
      <c r="AM756" s="1006"/>
      <c r="AN756" s="1001"/>
    </row>
    <row r="757" spans="1:49" s="944" customFormat="1" ht="12.75" customHeight="1">
      <c r="A757" s="1013"/>
      <c r="B757" s="1013"/>
      <c r="C757" s="945"/>
      <c r="D757" s="945"/>
      <c r="E757" s="945"/>
      <c r="F757" s="3177"/>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3178"/>
      <c r="AF757" s="3178"/>
      <c r="AG757" s="3178"/>
      <c r="AH757" s="3178"/>
      <c r="AI757" s="3178"/>
      <c r="AJ757" s="3178"/>
      <c r="AK757" s="3178"/>
      <c r="AL757" s="3179"/>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71" t="s">
        <v>628</v>
      </c>
      <c r="D759" s="3071"/>
      <c r="E759" s="1306"/>
      <c r="F759" s="1307" t="s">
        <v>1866</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63" t="s">
        <v>1867</v>
      </c>
      <c r="G760" s="3164"/>
      <c r="H760" s="3164"/>
      <c r="I760" s="3164"/>
      <c r="J760" s="3164"/>
      <c r="K760" s="3164"/>
      <c r="L760" s="3164"/>
      <c r="M760" s="3164"/>
      <c r="N760" s="3164"/>
      <c r="O760" s="3164"/>
      <c r="P760" s="3164"/>
      <c r="Q760" s="3164"/>
      <c r="R760" s="3164"/>
      <c r="S760" s="3164"/>
      <c r="T760" s="3164"/>
      <c r="U760" s="3164"/>
      <c r="V760" s="3164"/>
      <c r="W760" s="3164"/>
      <c r="X760" s="3164"/>
      <c r="Y760" s="3164"/>
      <c r="Z760" s="3164"/>
      <c r="AA760" s="3164"/>
      <c r="AB760" s="3164"/>
      <c r="AC760" s="3164"/>
      <c r="AD760" s="3164"/>
      <c r="AE760" s="3164"/>
      <c r="AF760" s="3164"/>
      <c r="AG760" s="3164"/>
      <c r="AH760" s="3164"/>
      <c r="AI760" s="3164"/>
      <c r="AJ760" s="3164"/>
      <c r="AK760" s="3164"/>
      <c r="AL760" s="3165"/>
      <c r="AM760" s="1006"/>
      <c r="AN760" s="1001"/>
      <c r="AS760" s="1484"/>
      <c r="AT760" s="1484"/>
      <c r="AU760" s="1484"/>
      <c r="AV760" s="1484"/>
      <c r="AW760" s="1484"/>
    </row>
    <row r="761" spans="1:49" s="944" customFormat="1" ht="12.75" customHeight="1">
      <c r="A761" s="1027"/>
      <c r="B761" s="1306"/>
      <c r="C761" s="1306"/>
      <c r="D761" s="1306"/>
      <c r="E761" s="1306"/>
      <c r="F761" s="3163"/>
      <c r="G761" s="3164"/>
      <c r="H761" s="3164"/>
      <c r="I761" s="3164"/>
      <c r="J761" s="3164"/>
      <c r="K761" s="3164"/>
      <c r="L761" s="3164"/>
      <c r="M761" s="3164"/>
      <c r="N761" s="3164"/>
      <c r="O761" s="3164"/>
      <c r="P761" s="3164"/>
      <c r="Q761" s="3164"/>
      <c r="R761" s="3164"/>
      <c r="S761" s="3164"/>
      <c r="T761" s="3164"/>
      <c r="U761" s="3164"/>
      <c r="V761" s="3164"/>
      <c r="W761" s="3164"/>
      <c r="X761" s="3164"/>
      <c r="Y761" s="3164"/>
      <c r="Z761" s="3164"/>
      <c r="AA761" s="3164"/>
      <c r="AB761" s="3164"/>
      <c r="AC761" s="3164"/>
      <c r="AD761" s="3164"/>
      <c r="AE761" s="3164"/>
      <c r="AF761" s="3164"/>
      <c r="AG761" s="3164"/>
      <c r="AH761" s="3164"/>
      <c r="AI761" s="3164"/>
      <c r="AJ761" s="3164"/>
      <c r="AK761" s="3164"/>
      <c r="AL761" s="3165"/>
      <c r="AM761" s="1006"/>
      <c r="AN761" s="1001"/>
    </row>
    <row r="762" spans="1:49" s="944" customFormat="1" ht="12.75" customHeight="1">
      <c r="A762" s="1027"/>
      <c r="B762" s="1306"/>
      <c r="C762" s="1306"/>
      <c r="D762" s="1306"/>
      <c r="E762" s="1306"/>
      <c r="F762" s="1312" t="s">
        <v>1868</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63" t="s">
        <v>1869</v>
      </c>
      <c r="G763" s="3164"/>
      <c r="H763" s="3164"/>
      <c r="I763" s="3164"/>
      <c r="J763" s="3164"/>
      <c r="K763" s="3164"/>
      <c r="L763" s="3164"/>
      <c r="M763" s="3164"/>
      <c r="N763" s="3164"/>
      <c r="O763" s="3164"/>
      <c r="P763" s="3164"/>
      <c r="Q763" s="3164"/>
      <c r="R763" s="3164"/>
      <c r="S763" s="3164"/>
      <c r="T763" s="3164"/>
      <c r="U763" s="3164"/>
      <c r="V763" s="3164"/>
      <c r="W763" s="3164"/>
      <c r="X763" s="3164"/>
      <c r="Y763" s="3164"/>
      <c r="Z763" s="3164"/>
      <c r="AA763" s="3164"/>
      <c r="AB763" s="3164"/>
      <c r="AC763" s="3164"/>
      <c r="AD763" s="3164"/>
      <c r="AE763" s="3164"/>
      <c r="AF763" s="3164"/>
      <c r="AG763" s="3164"/>
      <c r="AH763" s="3164"/>
      <c r="AI763" s="3164"/>
      <c r="AJ763" s="3164"/>
      <c r="AK763" s="3164"/>
      <c r="AL763" s="1315"/>
      <c r="AM763" s="1006"/>
      <c r="AN763" s="1001"/>
      <c r="AT763" s="1090"/>
      <c r="AU763" s="1090"/>
      <c r="AV763" s="1090"/>
    </row>
    <row r="764" spans="1:49" s="944" customFormat="1" ht="12.75" customHeight="1">
      <c r="A764" s="1027"/>
      <c r="B764" s="1306"/>
      <c r="C764" s="1306"/>
      <c r="D764" s="1306"/>
      <c r="E764" s="1306"/>
      <c r="F764" s="3166"/>
      <c r="G764" s="3167"/>
      <c r="H764" s="3167"/>
      <c r="I764" s="3167"/>
      <c r="J764" s="3167"/>
      <c r="K764" s="3167"/>
      <c r="L764" s="3167"/>
      <c r="M764" s="3167"/>
      <c r="N764" s="3167"/>
      <c r="O764" s="3167"/>
      <c r="P764" s="3167"/>
      <c r="Q764" s="3167"/>
      <c r="R764" s="3167"/>
      <c r="S764" s="3167"/>
      <c r="T764" s="3167"/>
      <c r="U764" s="3167"/>
      <c r="V764" s="3167"/>
      <c r="W764" s="3167"/>
      <c r="X764" s="3167"/>
      <c r="Y764" s="3167"/>
      <c r="Z764" s="3167"/>
      <c r="AA764" s="3167"/>
      <c r="AB764" s="3167"/>
      <c r="AC764" s="3167"/>
      <c r="AD764" s="3167"/>
      <c r="AE764" s="3167"/>
      <c r="AF764" s="3167"/>
      <c r="AG764" s="3167"/>
      <c r="AH764" s="3167"/>
      <c r="AI764" s="3167"/>
      <c r="AJ764" s="3167"/>
      <c r="AK764" s="3167"/>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35">
        <f>Application!AJ975</f>
        <v>23957856</v>
      </c>
      <c r="AQ765" s="3235"/>
      <c r="AR765" s="3235"/>
    </row>
    <row r="766" spans="1:49" s="944" customFormat="1" ht="12.75" customHeight="1">
      <c r="A766" s="1318"/>
      <c r="B766" s="925" t="s">
        <v>1870</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2">
        <f>'Sources and Uses Budget'!S107+'Sources and Uses Budget'!T107</f>
        <v>45138709.31112776</v>
      </c>
      <c r="AG766" s="3082"/>
      <c r="AH766" s="3082"/>
      <c r="AI766" s="3082"/>
      <c r="AJ766" s="3082"/>
      <c r="AK766" s="1006"/>
      <c r="AL766" s="1006"/>
      <c r="AM766" s="1006"/>
      <c r="AN766" s="1001"/>
    </row>
    <row r="767" spans="1:49" s="944" customFormat="1" ht="12.75" customHeight="1">
      <c r="A767" s="1050"/>
      <c r="B767" s="1050" t="s">
        <v>1871</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68">
        <f>AP774</f>
        <v>53766900.629999995</v>
      </c>
      <c r="AG767" s="3168"/>
      <c r="AH767" s="3168"/>
      <c r="AI767" s="3168"/>
      <c r="AJ767" s="3168"/>
      <c r="AK767" s="1006"/>
      <c r="AL767" s="1006"/>
      <c r="AM767" s="1006"/>
      <c r="AN767" s="1001"/>
      <c r="AP767" s="3235">
        <f>Application!AJ1024</f>
        <v>7906092.4800000004</v>
      </c>
      <c r="AQ767" s="3235"/>
      <c r="AR767" s="3235"/>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69">
        <f>ROUNDDOWN(IF(C759="YES",((1-(AF766/AF767))*2),(1-(AF766/AF767))),2)</f>
        <v>0.16</v>
      </c>
      <c r="AG768" s="3169"/>
      <c r="AH768" s="3169"/>
      <c r="AI768" s="3169"/>
      <c r="AJ768" s="3169"/>
      <c r="AK768" s="1006"/>
      <c r="AL768" s="1006"/>
      <c r="AM768" s="1006"/>
      <c r="AN768" s="1001"/>
      <c r="AP768" s="3250">
        <f>Application!AJ1028</f>
        <v>31624369.920000002</v>
      </c>
      <c r="AQ768" s="3250"/>
      <c r="AR768" s="3250"/>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36">
        <f>IF(((AP767+AP768)/AP765)&gt;0.8,0.8,((AP767+AP768)/AP765))</f>
        <v>0.8</v>
      </c>
      <c r="AQ769" s="3236"/>
      <c r="AR769" s="3236"/>
    </row>
    <row r="770" spans="1:44" s="944" customFormat="1" ht="12.75" customHeight="1">
      <c r="A770" s="1049"/>
      <c r="B770" s="3187" t="s">
        <v>1872</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6"/>
      <c r="AL770" s="1006"/>
      <c r="AM770" s="1006"/>
      <c r="AN770" s="1001"/>
    </row>
    <row r="771" spans="1:44" s="944" customFormat="1" ht="12.75" customHeight="1">
      <c r="A771" s="1049"/>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6"/>
      <c r="AL771" s="1006"/>
      <c r="AM771" s="1006"/>
      <c r="AN771" s="1001"/>
      <c r="AP771" s="3235">
        <f>AP772-AP767-AP768</f>
        <v>34600615.829999998</v>
      </c>
      <c r="AQ771" s="3237"/>
      <c r="AR771" s="3237"/>
    </row>
    <row r="772" spans="1:44" s="944" customFormat="1" ht="12.75" customHeight="1">
      <c r="A772" s="1049"/>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6"/>
      <c r="AL772" s="1006"/>
      <c r="AM772" s="1006"/>
      <c r="AN772" s="1001"/>
      <c r="AP772" s="3235">
        <f>Application!AJ1032</f>
        <v>74131078.230000004</v>
      </c>
      <c r="AQ772" s="3235"/>
      <c r="AR772" s="3235"/>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1873</v>
      </c>
      <c r="AK774" s="3196">
        <f>IF(AF768=0,0,IF((AF768*100)&gt;12,12,(AF768*100)))</f>
        <v>12</v>
      </c>
      <c r="AL774" s="3196"/>
      <c r="AM774" s="3197"/>
      <c r="AN774" s="1001"/>
      <c r="AP774" s="3242">
        <f>AP771+(AP765*AP769)</f>
        <v>53766900.629999995</v>
      </c>
      <c r="AQ774" s="3243"/>
      <c r="AR774" s="3244"/>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198" t="s">
        <v>1874</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45"/>
      <c r="B780" s="3145"/>
      <c r="C780" s="3145"/>
      <c r="D780" s="3145"/>
      <c r="E780" s="3145"/>
      <c r="F780" s="3145"/>
      <c r="G780" s="3145"/>
      <c r="H780" s="3145"/>
      <c r="I780" s="3145"/>
      <c r="J780" s="3145"/>
      <c r="K780" s="3145"/>
      <c r="L780" s="3145"/>
      <c r="M780" s="3145"/>
      <c r="N780" s="3145"/>
      <c r="O780" s="3145"/>
      <c r="P780" s="3145"/>
      <c r="Q780" s="3145"/>
      <c r="R780" s="3145"/>
      <c r="S780" s="3145"/>
      <c r="T780" s="3145"/>
      <c r="U780" s="3145"/>
      <c r="V780" s="3145"/>
      <c r="W780" s="3145"/>
      <c r="X780" s="3145"/>
      <c r="Y780" s="3145"/>
      <c r="Z780" s="3145"/>
      <c r="AA780" s="3145"/>
      <c r="AB780" s="3145"/>
      <c r="AC780" s="3145"/>
      <c r="AD780" s="3145"/>
      <c r="AE780" s="3145"/>
      <c r="AF780" s="3145"/>
      <c r="AG780" s="3145"/>
      <c r="AH780" s="3145"/>
      <c r="AI780" s="3145"/>
      <c r="AJ780" s="3145"/>
      <c r="AK780" s="3145"/>
      <c r="AL780" s="3145"/>
      <c r="AM780" s="3145"/>
      <c r="AO780" s="1228"/>
      <c r="AP780" s="1321"/>
      <c r="AQ780" s="1320"/>
    </row>
    <row r="781" spans="1:44">
      <c r="A781" s="3145"/>
      <c r="B781" s="3145"/>
      <c r="C781" s="3145"/>
      <c r="D781" s="3145"/>
      <c r="E781" s="3145"/>
      <c r="F781" s="3145"/>
      <c r="G781" s="3145"/>
      <c r="H781" s="3145"/>
      <c r="I781" s="3145"/>
      <c r="J781" s="3145"/>
      <c r="K781" s="3145"/>
      <c r="L781" s="3145"/>
      <c r="M781" s="3145"/>
      <c r="N781" s="3145"/>
      <c r="O781" s="3145"/>
      <c r="P781" s="3145"/>
      <c r="Q781" s="3145"/>
      <c r="R781" s="3145"/>
      <c r="S781" s="3145"/>
      <c r="T781" s="3145"/>
      <c r="U781" s="3145"/>
      <c r="V781" s="3145"/>
      <c r="W781" s="3145"/>
      <c r="X781" s="3145"/>
      <c r="Y781" s="3145"/>
      <c r="Z781" s="3145"/>
      <c r="AA781" s="3145"/>
      <c r="AB781" s="3145"/>
      <c r="AC781" s="3145"/>
      <c r="AD781" s="3145"/>
      <c r="AE781" s="3145"/>
      <c r="AF781" s="3145"/>
      <c r="AG781" s="3145"/>
      <c r="AH781" s="3145"/>
      <c r="AI781" s="3145"/>
      <c r="AJ781" s="3145"/>
      <c r="AK781" s="3145"/>
      <c r="AL781" s="3145"/>
      <c r="AM781" s="3145"/>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201" t="s">
        <v>1875</v>
      </c>
      <c r="U782" s="3202"/>
      <c r="V782" s="3202"/>
      <c r="W782" s="3202"/>
      <c r="X782" s="3202"/>
      <c r="Y782" s="3203"/>
      <c r="Z782" s="3201" t="s">
        <v>1876</v>
      </c>
      <c r="AA782" s="3202"/>
      <c r="AB782" s="3202"/>
      <c r="AC782" s="3202"/>
      <c r="AD782" s="3202"/>
      <c r="AE782" s="3203"/>
      <c r="AF782" s="3201" t="s">
        <v>1877</v>
      </c>
      <c r="AG782" s="3202"/>
      <c r="AH782" s="3202"/>
      <c r="AI782" s="3202"/>
      <c r="AJ782" s="3202"/>
      <c r="AK782" s="3203"/>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04"/>
      <c r="U783" s="3205"/>
      <c r="V783" s="3205"/>
      <c r="W783" s="3205"/>
      <c r="X783" s="3205"/>
      <c r="Y783" s="3206"/>
      <c r="Z783" s="3204"/>
      <c r="AA783" s="3205"/>
      <c r="AB783" s="3205"/>
      <c r="AC783" s="3205"/>
      <c r="AD783" s="3205"/>
      <c r="AE783" s="3206"/>
      <c r="AF783" s="3204"/>
      <c r="AG783" s="3205"/>
      <c r="AH783" s="3205"/>
      <c r="AI783" s="3205"/>
      <c r="AJ783" s="3205"/>
      <c r="AK783" s="3206"/>
      <c r="AL783" s="1323"/>
      <c r="AM783" s="1217"/>
      <c r="AO783" s="1321"/>
      <c r="AP783" s="1320"/>
      <c r="AQ783" s="1320"/>
    </row>
    <row r="784" spans="1:44">
      <c r="A784" s="1324" t="s">
        <v>802</v>
      </c>
      <c r="B784" s="3180" t="s">
        <v>1574</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3"/>
      <c r="AM784" s="1217"/>
      <c r="AO784" s="1320"/>
      <c r="AP784" s="1320"/>
      <c r="AQ784" s="1320"/>
    </row>
    <row r="785" spans="1:81">
      <c r="A785" s="1324" t="s">
        <v>1843</v>
      </c>
      <c r="B785" s="3180" t="s">
        <v>1596</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3"/>
      <c r="AM785" s="1217"/>
      <c r="AO785" s="1320"/>
      <c r="AP785" s="1320"/>
      <c r="AQ785" s="1320"/>
    </row>
    <row r="786" spans="1:81">
      <c r="A786" s="1324" t="s">
        <v>1852</v>
      </c>
      <c r="B786" s="3180" t="s">
        <v>1606</v>
      </c>
      <c r="C786" s="3180"/>
      <c r="D786" s="3180"/>
      <c r="E786" s="3180"/>
      <c r="F786" s="3180"/>
      <c r="G786" s="3180"/>
      <c r="H786" s="3180"/>
      <c r="I786" s="3180"/>
      <c r="J786" s="3180"/>
      <c r="K786" s="3180"/>
      <c r="L786" s="3180"/>
      <c r="M786" s="3180"/>
      <c r="N786" s="3180"/>
      <c r="O786" s="3180"/>
      <c r="P786" s="3180"/>
      <c r="Q786" s="3180"/>
      <c r="R786" s="3180"/>
      <c r="S786" s="3181"/>
      <c r="T786" s="3182">
        <f>AK97</f>
        <v>20</v>
      </c>
      <c r="U786" s="3183"/>
      <c r="V786" s="3183"/>
      <c r="W786" s="3183"/>
      <c r="X786" s="3183"/>
      <c r="Y786" s="3184"/>
      <c r="Z786" s="3185">
        <v>20</v>
      </c>
      <c r="AA786" s="3183"/>
      <c r="AB786" s="3183"/>
      <c r="AC786" s="3183"/>
      <c r="AD786" s="3183"/>
      <c r="AE786" s="3184"/>
      <c r="AF786" s="3186">
        <f>IF(T786&gt;Z786,Z786,T786)</f>
        <v>20</v>
      </c>
      <c r="AG786" s="3186"/>
      <c r="AH786" s="3186"/>
      <c r="AI786" s="3186"/>
      <c r="AJ786" s="3186"/>
      <c r="AK786" s="3186"/>
      <c r="AL786" s="1323"/>
      <c r="AM786" s="1217"/>
      <c r="AO786" s="1320"/>
      <c r="AP786" s="1320"/>
      <c r="AQ786" s="1320"/>
    </row>
    <row r="787" spans="1:81">
      <c r="A787" s="1324" t="s">
        <v>1878</v>
      </c>
      <c r="B787" s="3180" t="s">
        <v>1616</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3"/>
      <c r="AM787" s="1217"/>
      <c r="AO787" s="1320"/>
      <c r="AP787" s="1320"/>
      <c r="AQ787" s="1320"/>
    </row>
    <row r="788" spans="1:81">
      <c r="A788" s="1326" t="s">
        <v>1879</v>
      </c>
      <c r="B788" s="3180" t="s">
        <v>1880</v>
      </c>
      <c r="C788" s="3180"/>
      <c r="D788" s="3180"/>
      <c r="E788" s="3180"/>
      <c r="F788" s="3180"/>
      <c r="G788" s="3180"/>
      <c r="H788" s="3180"/>
      <c r="I788" s="3180"/>
      <c r="J788" s="3180"/>
      <c r="K788" s="3180"/>
      <c r="L788" s="3180"/>
      <c r="M788" s="3180"/>
      <c r="N788" s="3180"/>
      <c r="O788" s="3180"/>
      <c r="P788" s="3180"/>
      <c r="Q788" s="3180"/>
      <c r="R788" s="3180"/>
      <c r="S788" s="3181"/>
      <c r="T788" s="3207">
        <f>SUM(T789:Y790)</f>
        <v>10</v>
      </c>
      <c r="U788" s="3207"/>
      <c r="V788" s="3207"/>
      <c r="W788" s="3207"/>
      <c r="X788" s="3207"/>
      <c r="Y788" s="3207"/>
      <c r="Z788" s="3186">
        <v>10</v>
      </c>
      <c r="AA788" s="3186"/>
      <c r="AB788" s="3186"/>
      <c r="AC788" s="3186"/>
      <c r="AD788" s="3186"/>
      <c r="AE788" s="3186"/>
      <c r="AF788" s="3186">
        <f>IF(T788&gt;Z788,Z788,T788)</f>
        <v>10</v>
      </c>
      <c r="AG788" s="3186"/>
      <c r="AH788" s="3186"/>
      <c r="AI788" s="3186"/>
      <c r="AJ788" s="3186"/>
      <c r="AK788" s="3186"/>
      <c r="AL788" s="1323"/>
      <c r="AM788" s="1217"/>
    </row>
    <row r="789" spans="1:81">
      <c r="A789" s="927"/>
      <c r="B789" s="1010"/>
      <c r="C789" s="3208" t="s">
        <v>1881</v>
      </c>
      <c r="D789" s="3208"/>
      <c r="E789" s="3208"/>
      <c r="F789" s="3208"/>
      <c r="G789" s="3208"/>
      <c r="H789" s="3208"/>
      <c r="I789" s="3208"/>
      <c r="J789" s="3208"/>
      <c r="K789" s="3208"/>
      <c r="L789" s="3208"/>
      <c r="M789" s="3208"/>
      <c r="N789" s="3208"/>
      <c r="O789" s="3208"/>
      <c r="P789" s="3208"/>
      <c r="Q789" s="3208"/>
      <c r="R789" s="3208"/>
      <c r="S789" s="3209"/>
      <c r="T789" s="3068">
        <f>AJ149</f>
        <v>7</v>
      </c>
      <c r="U789" s="3068"/>
      <c r="V789" s="3068"/>
      <c r="W789" s="3068"/>
      <c r="X789" s="3068"/>
      <c r="Y789" s="3068"/>
      <c r="Z789" s="3210">
        <v>7</v>
      </c>
      <c r="AA789" s="3210"/>
      <c r="AB789" s="3210"/>
      <c r="AC789" s="3210"/>
      <c r="AD789" s="3210"/>
      <c r="AE789" s="3210"/>
      <c r="AF789" s="3211"/>
      <c r="AG789" s="3211"/>
      <c r="AH789" s="3211"/>
      <c r="AI789" s="3211"/>
      <c r="AJ789" s="3211"/>
      <c r="AK789" s="3211"/>
      <c r="AL789" s="1323"/>
      <c r="AM789" s="1217"/>
    </row>
    <row r="790" spans="1:81">
      <c r="A790" s="1327"/>
      <c r="B790" s="1010"/>
      <c r="C790" s="3208" t="s">
        <v>1882</v>
      </c>
      <c r="D790" s="3208"/>
      <c r="E790" s="3208"/>
      <c r="F790" s="3208"/>
      <c r="G790" s="3208"/>
      <c r="H790" s="3208"/>
      <c r="I790" s="3208"/>
      <c r="J790" s="3208"/>
      <c r="K790" s="3208"/>
      <c r="L790" s="3208"/>
      <c r="M790" s="3208"/>
      <c r="N790" s="3208"/>
      <c r="O790" s="3208"/>
      <c r="P790" s="3208"/>
      <c r="Q790" s="3208"/>
      <c r="R790" s="3208"/>
      <c r="S790" s="3209"/>
      <c r="T790" s="3068">
        <f>AJ163</f>
        <v>3</v>
      </c>
      <c r="U790" s="3068"/>
      <c r="V790" s="3068"/>
      <c r="W790" s="3068"/>
      <c r="X790" s="3068"/>
      <c r="Y790" s="3068"/>
      <c r="Z790" s="3210">
        <v>3</v>
      </c>
      <c r="AA790" s="3210"/>
      <c r="AB790" s="3210"/>
      <c r="AC790" s="3210"/>
      <c r="AD790" s="3210"/>
      <c r="AE790" s="3210"/>
      <c r="AF790" s="3211"/>
      <c r="AG790" s="3211"/>
      <c r="AH790" s="3211"/>
      <c r="AI790" s="3211"/>
      <c r="AJ790" s="3211"/>
      <c r="AK790" s="3211"/>
      <c r="AL790" s="1323"/>
      <c r="AM790" s="1217"/>
      <c r="AO790" s="944"/>
    </row>
    <row r="791" spans="1:81">
      <c r="A791" s="1326" t="s">
        <v>1644</v>
      </c>
      <c r="B791" s="3180" t="s">
        <v>1883</v>
      </c>
      <c r="C791" s="3180"/>
      <c r="D791" s="3180"/>
      <c r="E791" s="3180"/>
      <c r="F791" s="3180"/>
      <c r="G791" s="3180"/>
      <c r="H791" s="3180"/>
      <c r="I791" s="3180"/>
      <c r="J791" s="3180"/>
      <c r="K791" s="3180"/>
      <c r="L791" s="3180"/>
      <c r="M791" s="3180"/>
      <c r="N791" s="3180"/>
      <c r="O791" s="3180"/>
      <c r="P791" s="3180"/>
      <c r="Q791" s="3180"/>
      <c r="R791" s="3180"/>
      <c r="S791" s="3181"/>
      <c r="T791" s="3207">
        <f>AK174</f>
        <v>10</v>
      </c>
      <c r="U791" s="3207"/>
      <c r="V791" s="3207"/>
      <c r="W791" s="3207"/>
      <c r="X791" s="3207"/>
      <c r="Y791" s="3207"/>
      <c r="Z791" s="3186">
        <v>10</v>
      </c>
      <c r="AA791" s="3186"/>
      <c r="AB791" s="3186"/>
      <c r="AC791" s="3186"/>
      <c r="AD791" s="3186"/>
      <c r="AE791" s="3186"/>
      <c r="AF791" s="3186">
        <f>IF(T791&gt;Z791,Z791,T791)</f>
        <v>10</v>
      </c>
      <c r="AG791" s="3186"/>
      <c r="AH791" s="3186"/>
      <c r="AI791" s="3186"/>
      <c r="AJ791" s="3186"/>
      <c r="AK791" s="3186"/>
      <c r="AL791" s="1323"/>
      <c r="AM791" s="1217"/>
    </row>
    <row r="792" spans="1:81">
      <c r="A792" s="1324" t="s">
        <v>1653</v>
      </c>
      <c r="B792" s="3180" t="s">
        <v>1654</v>
      </c>
      <c r="C792" s="3180"/>
      <c r="D792" s="3180"/>
      <c r="E792" s="3180"/>
      <c r="F792" s="3180"/>
      <c r="G792" s="3180"/>
      <c r="H792" s="3180"/>
      <c r="I792" s="3180"/>
      <c r="J792" s="3180"/>
      <c r="K792" s="3180"/>
      <c r="L792" s="3180"/>
      <c r="M792" s="3180"/>
      <c r="N792" s="3180"/>
      <c r="O792" s="3180"/>
      <c r="P792" s="3180"/>
      <c r="Q792" s="3180"/>
      <c r="R792" s="3180"/>
      <c r="S792" s="3181"/>
      <c r="T792" s="3207">
        <f>AK256</f>
        <v>8</v>
      </c>
      <c r="U792" s="3207"/>
      <c r="V792" s="3207"/>
      <c r="W792" s="3207"/>
      <c r="X792" s="3207"/>
      <c r="Y792" s="3207"/>
      <c r="Z792" s="3185">
        <v>8</v>
      </c>
      <c r="AA792" s="3183"/>
      <c r="AB792" s="3183"/>
      <c r="AC792" s="3183"/>
      <c r="AD792" s="3183"/>
      <c r="AE792" s="3184"/>
      <c r="AF792" s="3186">
        <f>IF(T792&gt;Z792,Z792,T792)</f>
        <v>8</v>
      </c>
      <c r="AG792" s="3186"/>
      <c r="AH792" s="3186"/>
      <c r="AI792" s="3186"/>
      <c r="AJ792" s="3186"/>
      <c r="AK792" s="3186"/>
      <c r="AL792" s="1323"/>
      <c r="AM792" s="1217"/>
    </row>
    <row r="793" spans="1:81" s="926" customFormat="1" hidden="1">
      <c r="A793" s="1326" t="s">
        <v>626</v>
      </c>
      <c r="B793" s="3180" t="s">
        <v>1884</v>
      </c>
      <c r="C793" s="3180"/>
      <c r="D793" s="3180"/>
      <c r="E793" s="3180"/>
      <c r="F793" s="3180"/>
      <c r="G793" s="3180"/>
      <c r="H793" s="3180"/>
      <c r="I793" s="3180"/>
      <c r="J793" s="3180"/>
      <c r="K793" s="3180"/>
      <c r="L793" s="3180"/>
      <c r="M793" s="3180"/>
      <c r="N793" s="3180"/>
      <c r="O793" s="3180"/>
      <c r="P793" s="3180"/>
      <c r="Q793" s="3180"/>
      <c r="R793" s="3180"/>
      <c r="S793" s="3181"/>
      <c r="T793" s="3207">
        <f>IF(AK750&gt;5,5,AK750)</f>
        <v>0</v>
      </c>
      <c r="U793" s="3207"/>
      <c r="V793" s="3207"/>
      <c r="W793" s="3207"/>
      <c r="X793" s="3207"/>
      <c r="Y793" s="3207"/>
      <c r="Z793" s="3186">
        <v>5</v>
      </c>
      <c r="AA793" s="3186"/>
      <c r="AB793" s="3186"/>
      <c r="AC793" s="3186"/>
      <c r="AD793" s="3186"/>
      <c r="AE793" s="3186"/>
      <c r="AF793" s="3186">
        <f>IF(T793&gt;Z793,5,T793)</f>
        <v>0</v>
      </c>
      <c r="AG793" s="3186"/>
      <c r="AH793" s="3186"/>
      <c r="AI793" s="3186"/>
      <c r="AJ793" s="3186"/>
      <c r="AK793" s="3186"/>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1659</v>
      </c>
      <c r="B794" s="3180" t="s">
        <v>1885</v>
      </c>
      <c r="C794" s="3180"/>
      <c r="D794" s="3180"/>
      <c r="E794" s="3180"/>
      <c r="F794" s="3180"/>
      <c r="G794" s="3180"/>
      <c r="H794" s="3180"/>
      <c r="I794" s="3180"/>
      <c r="J794" s="3180"/>
      <c r="K794" s="3180"/>
      <c r="L794" s="3180"/>
      <c r="M794" s="3180"/>
      <c r="N794" s="3180"/>
      <c r="O794" s="3180"/>
      <c r="P794" s="3180"/>
      <c r="Q794" s="3180"/>
      <c r="R794" s="3180"/>
      <c r="S794" s="3181"/>
      <c r="T794" s="3207">
        <f>AK267</f>
        <v>10</v>
      </c>
      <c r="U794" s="3207"/>
      <c r="V794" s="3207"/>
      <c r="W794" s="3207"/>
      <c r="X794" s="3207"/>
      <c r="Y794" s="3207"/>
      <c r="Z794" s="3186">
        <v>10</v>
      </c>
      <c r="AA794" s="3186"/>
      <c r="AB794" s="3186"/>
      <c r="AC794" s="3186"/>
      <c r="AD794" s="3186"/>
      <c r="AE794" s="3186"/>
      <c r="AF794" s="3214">
        <f>IF(T794&gt;Z794,Z794,T794)</f>
        <v>10</v>
      </c>
      <c r="AG794" s="3215"/>
      <c r="AH794" s="3215"/>
      <c r="AI794" s="3215"/>
      <c r="AJ794" s="3215"/>
      <c r="AK794" s="3216"/>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1663</v>
      </c>
      <c r="B795" s="3180" t="s">
        <v>1664</v>
      </c>
      <c r="C795" s="3180"/>
      <c r="D795" s="3180"/>
      <c r="E795" s="3180"/>
      <c r="F795" s="3180"/>
      <c r="G795" s="3180"/>
      <c r="H795" s="3180"/>
      <c r="I795" s="3180"/>
      <c r="J795" s="3180"/>
      <c r="K795" s="3180"/>
      <c r="L795" s="3180"/>
      <c r="M795" s="3180"/>
      <c r="N795" s="3180"/>
      <c r="O795" s="3180"/>
      <c r="P795" s="3180"/>
      <c r="Q795" s="3180"/>
      <c r="R795" s="3180"/>
      <c r="S795" s="3181"/>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1886</v>
      </c>
      <c r="D796" s="1331"/>
      <c r="E796" s="1331"/>
      <c r="F796" s="1331"/>
      <c r="G796" s="1331"/>
      <c r="H796" s="1331"/>
      <c r="I796" s="1331"/>
      <c r="J796" s="1331"/>
      <c r="K796" s="1331"/>
      <c r="L796" s="1331"/>
      <c r="M796" s="1331"/>
      <c r="N796" s="1331"/>
      <c r="O796" s="1331"/>
      <c r="P796" s="1331"/>
      <c r="Q796" s="1331"/>
      <c r="R796" s="1329"/>
      <c r="S796" s="1332"/>
      <c r="T796" s="3068">
        <f>AK320</f>
        <v>9</v>
      </c>
      <c r="U796" s="3068"/>
      <c r="V796" s="3068"/>
      <c r="W796" s="3068"/>
      <c r="X796" s="3068"/>
      <c r="Y796" s="3068"/>
      <c r="Z796" s="3079">
        <v>20</v>
      </c>
      <c r="AA796" s="3080"/>
      <c r="AB796" s="3080"/>
      <c r="AC796" s="3080"/>
      <c r="AD796" s="3080"/>
      <c r="AE796" s="3081"/>
      <c r="AF796" s="3211"/>
      <c r="AG796" s="3211"/>
      <c r="AH796" s="3211"/>
      <c r="AI796" s="3211"/>
      <c r="AJ796" s="3211"/>
      <c r="AK796" s="3211"/>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1887</v>
      </c>
      <c r="D797" s="1330"/>
      <c r="E797" s="1330"/>
      <c r="F797" s="1330"/>
      <c r="G797" s="1330"/>
      <c r="H797" s="1330"/>
      <c r="I797" s="1330"/>
      <c r="J797" s="1330"/>
      <c r="K797" s="1330"/>
      <c r="L797" s="1330"/>
      <c r="M797" s="1330"/>
      <c r="N797" s="1330"/>
      <c r="O797" s="1330"/>
      <c r="P797" s="1330"/>
      <c r="Q797" s="1330"/>
      <c r="R797" s="1329"/>
      <c r="S797" s="1332"/>
      <c r="T797" s="3068">
        <f>AK551</f>
        <v>10</v>
      </c>
      <c r="U797" s="3068"/>
      <c r="V797" s="3068"/>
      <c r="W797" s="3068"/>
      <c r="X797" s="3068"/>
      <c r="Y797" s="3068"/>
      <c r="Z797" s="3079">
        <v>10</v>
      </c>
      <c r="AA797" s="3080"/>
      <c r="AB797" s="3080"/>
      <c r="AC797" s="3080"/>
      <c r="AD797" s="3080"/>
      <c r="AE797" s="3081"/>
      <c r="AF797" s="3211"/>
      <c r="AG797" s="3211"/>
      <c r="AH797" s="3211"/>
      <c r="AI797" s="3211"/>
      <c r="AJ797" s="3211"/>
      <c r="AK797" s="3211"/>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1749</v>
      </c>
      <c r="B798" s="3180" t="s">
        <v>912</v>
      </c>
      <c r="C798" s="3180"/>
      <c r="D798" s="3180"/>
      <c r="E798" s="3180"/>
      <c r="F798" s="3180"/>
      <c r="G798" s="3180"/>
      <c r="H798" s="3180"/>
      <c r="I798" s="3180"/>
      <c r="J798" s="3180"/>
      <c r="K798" s="3180"/>
      <c r="L798" s="3180"/>
      <c r="M798" s="3180"/>
      <c r="N798" s="3180"/>
      <c r="O798" s="3180"/>
      <c r="P798" s="3180"/>
      <c r="Q798" s="3180"/>
      <c r="R798" s="3180"/>
      <c r="S798" s="3181"/>
      <c r="T798" s="3207">
        <f>AK684</f>
        <v>10</v>
      </c>
      <c r="U798" s="3207"/>
      <c r="V798" s="3207"/>
      <c r="W798" s="3207"/>
      <c r="X798" s="3207"/>
      <c r="Y798" s="3207"/>
      <c r="Z798" s="3214">
        <v>10</v>
      </c>
      <c r="AA798" s="3215"/>
      <c r="AB798" s="3215"/>
      <c r="AC798" s="3215"/>
      <c r="AD798" s="3215"/>
      <c r="AE798" s="3216"/>
      <c r="AF798" s="3186">
        <f>IF(T798&gt;Z798,Z798,T798)</f>
        <v>10</v>
      </c>
      <c r="AG798" s="3186"/>
      <c r="AH798" s="3186"/>
      <c r="AI798" s="3186"/>
      <c r="AJ798" s="3186"/>
      <c r="AK798" s="3186"/>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1862</v>
      </c>
      <c r="B799" s="3180" t="s">
        <v>1863</v>
      </c>
      <c r="C799" s="3180"/>
      <c r="D799" s="3180"/>
      <c r="E799" s="3180"/>
      <c r="F799" s="3180"/>
      <c r="G799" s="3180"/>
      <c r="H799" s="3180"/>
      <c r="I799" s="3180"/>
      <c r="J799" s="3180"/>
      <c r="K799" s="3180"/>
      <c r="L799" s="3180"/>
      <c r="M799" s="3180"/>
      <c r="N799" s="3180"/>
      <c r="O799" s="3180"/>
      <c r="P799" s="3180"/>
      <c r="Q799" s="3180"/>
      <c r="R799" s="3180"/>
      <c r="S799" s="3181"/>
      <c r="T799" s="3207">
        <f>AK774</f>
        <v>12</v>
      </c>
      <c r="U799" s="3207"/>
      <c r="V799" s="3207"/>
      <c r="W799" s="3207"/>
      <c r="X799" s="3207"/>
      <c r="Y799" s="3207"/>
      <c r="Z799" s="3214">
        <v>12</v>
      </c>
      <c r="AA799" s="3215"/>
      <c r="AB799" s="3215"/>
      <c r="AC799" s="3215"/>
      <c r="AD799" s="3215"/>
      <c r="AE799" s="3216"/>
      <c r="AF799" s="3186">
        <f>IF(T799&gt;Z799,Z799,T799)</f>
        <v>12</v>
      </c>
      <c r="AG799" s="3186"/>
      <c r="AH799" s="3186"/>
      <c r="AI799" s="3186"/>
      <c r="AJ799" s="3186"/>
      <c r="AK799" s="3186"/>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12" t="s">
        <v>1888</v>
      </c>
      <c r="B800" s="3180"/>
      <c r="C800" s="3180"/>
      <c r="D800" s="3180"/>
      <c r="E800" s="3180"/>
      <c r="F800" s="3180"/>
      <c r="G800" s="3180"/>
      <c r="H800" s="3180"/>
      <c r="I800" s="3180"/>
      <c r="J800" s="3180"/>
      <c r="K800" s="3180"/>
      <c r="L800" s="3180"/>
      <c r="M800" s="3180"/>
      <c r="N800" s="3180"/>
      <c r="O800" s="3180"/>
      <c r="P800" s="3180"/>
      <c r="Q800" s="3180"/>
      <c r="R800" s="3180"/>
      <c r="S800" s="3181"/>
      <c r="T800" s="3213"/>
      <c r="U800" s="3213"/>
      <c r="V800" s="3213"/>
      <c r="W800" s="3213"/>
      <c r="X800" s="3213"/>
      <c r="Y800" s="3213"/>
      <c r="Z800" s="3210" t="s">
        <v>1889</v>
      </c>
      <c r="AA800" s="3210"/>
      <c r="AB800" s="3210"/>
      <c r="AC800" s="3210"/>
      <c r="AD800" s="3210"/>
      <c r="AE800" s="3210"/>
      <c r="AF800" s="3214">
        <f>IF(T800&gt;0,T800,0)</f>
        <v>0</v>
      </c>
      <c r="AG800" s="3215"/>
      <c r="AH800" s="3215"/>
      <c r="AI800" s="3215"/>
      <c r="AJ800" s="3215"/>
      <c r="AK800" s="3216"/>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217" t="s">
        <v>1890</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SUM(AF784:AK799)-AF800</f>
        <v>119</v>
      </c>
      <c r="AG801" s="3224"/>
      <c r="AH801" s="3224"/>
      <c r="AI801" s="3224"/>
      <c r="AJ801" s="3224"/>
      <c r="AK801" s="3225"/>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Max Heninger</cp:lastModifiedBy>
  <cp:lastPrinted>2021-02-01T19:12:59Z</cp:lastPrinted>
  <dcterms:created xsi:type="dcterms:W3CDTF">2007-12-27T18:26:28Z</dcterms:created>
  <dcterms:modified xsi:type="dcterms:W3CDTF">2021-02-01T23:39:07Z</dcterms:modified>
</cp:coreProperties>
</file>